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1395" yWindow="5340" windowWidth="17520" windowHeight="7290" tabRatio="874" firstSheet="2" activeTab="2"/>
  </bookViews>
  <sheets>
    <sheet name="Welcome tab" sheetId="12" state="hidden" r:id="rId1"/>
    <sheet name="Core data tab" sheetId="9" state="hidden" r:id="rId2"/>
    <sheet name="Cental Budget" sheetId="10" r:id="rId3"/>
    <sheet name="Local Government" sheetId="11" r:id="rId4"/>
    <sheet name="Public expenditure" sheetId="7" r:id="rId5"/>
    <sheet name="Monthly plan for 2012" sheetId="14" state="hidden" r:id="rId6"/>
    <sheet name="Execution for 2012" sheetId="15" state="hidden" r:id="rId7"/>
    <sheet name="Analitics tab" sheetId="16" state="hidden" r:id="rId8"/>
    <sheet name="Public debt tab" sheetId="18" state="hidden" r:id="rId9"/>
    <sheet name="MasterSheet" sheetId="13" state="hidden" r:id="rId10"/>
    <sheet name="Data for 2011" sheetId="17" state="hidden" r:id="rId11"/>
  </sheets>
  <definedNames>
    <definedName name="_iva1" localSheetId="2" hidden="1">{#N/A,#N/A,FALSE,"CB";#N/A,#N/A,FALSE,"CMB";#N/A,#N/A,FALSE,"NBFI"}</definedName>
    <definedName name="_iva1" hidden="1">{#N/A,#N/A,FALSE,"CB";#N/A,#N/A,FALSE,"CMB";#N/A,#N/A,FALSE,"NBFI"}</definedName>
    <definedName name="_iva2" localSheetId="2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ChartA" localSheetId="2" hidden="1">{#N/A,#N/A,FALSE,"CB";#N/A,#N/A,FALSE,"CMB";#N/A,#N/A,FALSE,"NBFI"}</definedName>
    <definedName name="ChartA" hidden="1">{#N/A,#N/A,FALSE,"CB";#N/A,#N/A,FALSE,"CMB";#N/A,#N/A,FALSE,"NBFI"}</definedName>
    <definedName name="Chartvel" localSheetId="2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DE" localSheetId="2" hidden="1">{#N/A,#N/A,FALSE,"CREDIT"}</definedName>
    <definedName name="DE" hidden="1">{#N/A,#N/A,FALSE,"CREDIT"}</definedName>
    <definedName name="E" localSheetId="2" hidden="1">{#N/A,#N/A,FALSE,"DEPO"}</definedName>
    <definedName name="E" hidden="1">{#N/A,#N/A,FALSE,"DEPO"}</definedName>
    <definedName name="EEE" localSheetId="2" hidden="1">{#N/A,#N/A,FALSE,"EXCISE"}</definedName>
    <definedName name="EEE" hidden="1">{#N/A,#N/A,FALSE,"EXCISE"}</definedName>
    <definedName name="F" localSheetId="2" hidden="1">{#N/A,#N/A,FALSE,"CB";#N/A,#N/A,FALSE,"CMB";#N/A,#N/A,FALSE,"NBFI"}</definedName>
    <definedName name="F" hidden="1">{#N/A,#N/A,FALSE,"CB";#N/A,#N/A,FALSE,"CMB";#N/A,#N/A,FALSE,"NBFI"}</definedName>
    <definedName name="FFF" localSheetId="2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H" localSheetId="2" hidden="1">{#N/A,#N/A,FALSE,"BANKS"}</definedName>
    <definedName name="H" hidden="1">{#N/A,#N/A,FALSE,"BANKS"}</definedName>
    <definedName name="hello" localSheetId="2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va" localSheetId="2" hidden="1">{#N/A,#N/A,FALSE,"CB";#N/A,#N/A,FALSE,"CMB";#N/A,#N/A,FALSE,"NBFI"}</definedName>
    <definedName name="iva" hidden="1">{#N/A,#N/A,FALSE,"CB";#N/A,#N/A,FALSE,"CMB";#N/A,#N/A,FALSE,"NBFI"}</definedName>
    <definedName name="jan" localSheetId="2" hidden="1">{#N/A,#N/A,FALSE,"CB";#N/A,#N/A,FALSE,"CMB";#N/A,#N/A,FALSE,"NBFI"}</definedName>
    <definedName name="jan" hidden="1">{#N/A,#N/A,FALSE,"CB";#N/A,#N/A,FALSE,"CMB";#N/A,#N/A,FALSE,"NBFI"}</definedName>
    <definedName name="OLE_LINK2" localSheetId="1">'Core data tab'!#REF!</definedName>
    <definedName name="_xlnm.Print_Area" localSheetId="1">'Core data tab'!$A$1:$U$50</definedName>
    <definedName name="_xlnm.Print_Area" localSheetId="0">'Welcome tab'!$A$1:$T$55</definedName>
    <definedName name="qqq" localSheetId="2" hidden="1">{#N/A,#N/A,FALSE,"EXTRABUDGT"}</definedName>
    <definedName name="qqq" hidden="1">{#N/A,#N/A,FALSE,"EXTRABUDGT"}</definedName>
    <definedName name="wrn.BANKS." localSheetId="2" hidden="1">{#N/A,#N/A,FALSE,"BANKS"}</definedName>
    <definedName name="wrn.BANKS." hidden="1">{#N/A,#N/A,FALSE,"BANKS"}</definedName>
    <definedName name="wrn.BOP." localSheetId="2" hidden="1">{#N/A,#N/A,FALSE,"BOP"}</definedName>
    <definedName name="wrn.BOP." hidden="1">{#N/A,#N/A,FALSE,"BOP"}</definedName>
    <definedName name="wrn.CREDIT." localSheetId="2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hidden="1">{#N/A,#N/A,FALSE,"DEPO"}</definedName>
    <definedName name="wrn.EXCISE." localSheetId="2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hidden="1">{#N/A,#N/A,FALSE,"INCOMETX"}</definedName>
    <definedName name="wrn.INTERST." localSheetId="2" hidden="1">{#N/A,#N/A,FALSE,"INTERST"}</definedName>
    <definedName name="wrn.INTERST." hidden="1">{#N/A,#N/A,FALSE,"INTERST"}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S." localSheetId="2" hidden="1">{#N/A,#N/A,FALSE,"MS"}</definedName>
    <definedName name="wrn.MS." hidden="1">{#N/A,#N/A,FALSE,"MS"}</definedName>
    <definedName name="wrn.NBG." localSheetId="2" hidden="1">{#N/A,#N/A,FALSE,"NBG"}</definedName>
    <definedName name="wrn.NBG." hidden="1">{#N/A,#N/A,FALSE,"NBG"}</definedName>
    <definedName name="wrn.PCPI." localSheetId="2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hidden="1">{#N/A,#N/A,FALSE,"PENSION"}</definedName>
    <definedName name="wrn.PRUDENT." localSheetId="2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hidden="1">{#N/A,#N/A,FALSE,"PUBLEXP"}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2" hidden="1">{#N/A,#N/A,FALSE,"REVSHARE"}</definedName>
    <definedName name="wrn.REVSHARE." hidden="1">{#N/A,#N/A,FALSE,"REVSHARE"}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STATE." localSheetId="2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hidden="1">{#N/A,#N/A,FALSE,"WAGES"}</definedName>
    <definedName name="yyy" localSheetId="2" hidden="1">{#N/A,#N/A,FALSE,"MS"}</definedName>
    <definedName name="yyy" hidden="1">{#N/A,#N/A,FALSE,"MS"}</definedName>
    <definedName name="yyyyy" localSheetId="2" hidden="1">{#N/A,#N/A,FALSE,"INTERST"}</definedName>
    <definedName name="yyyyy" hidden="1">{#N/A,#N/A,FALSE,"INTERST"}</definedName>
    <definedName name="Z_05AB59A7_9F04_4F70_A17E_8EF60EF35C7C_.wvu.PrintArea" localSheetId="2" hidden="1">'Cental Budget'!$C$11:$F$93</definedName>
    <definedName name="Z_5F444141_AB98_4370_9413_F1F0A45DC16B_.wvu.Cols" localSheetId="4" hidden="1">'Public expenditure'!$AG:$AJ</definedName>
    <definedName name="Z_5F444141_AB98_4370_9413_F1F0A45DC16B_.wvu.Rows" localSheetId="4" hidden="1">'Public expenditure'!$67:$67,'Public expenditure'!$70:$70,'Public expenditure'!$66:$66,'Public expenditure'!#REF!,'Public expenditure'!$85:$85</definedName>
    <definedName name="Z_636A372C_EE02_4B23_8381_E3299ADF8816_.wvu.Cols" localSheetId="2" hidden="1">'Cental Budget'!#REF!</definedName>
    <definedName name="Z_7AC1CC92_093E_4DA9_98F8_470D5521A68C_.wvu.Rows" localSheetId="2" hidden="1">'Cental Budget'!$48:$52,'Cental Budget'!$63:$66,'Cental Budget'!$68:$72,'Cental Budget'!$85:$85</definedName>
    <definedName name="Z_A32CDCC2_9D7B_41FA_91EC_562A88521235_.wvu.Cols" localSheetId="2" hidden="1">'Cental Budget'!#REF!,'Cental Budget'!#REF!</definedName>
    <definedName name="Z_A4D59F75_8091_4878_A19C_E6F7EFCC98D0_.wvu.Cols" localSheetId="4" hidden="1">'Public expenditure'!#REF!,'Public expenditure'!#REF!,'Public expenditure'!#REF!,'Public expenditure'!#REF!,'Public expenditure'!#REF!,'Public expenditure'!#REF!,'Public expenditure'!$AG:$AG,'Public expenditure'!$AI:$AI</definedName>
    <definedName name="Z_E484E83A_8AE1_4ACE_A5D4_7D98A52A9B4B_.wvu.Cols" localSheetId="4" hidden="1">'Public expenditure'!$AG:$AJ</definedName>
    <definedName name="Z_E484E83A_8AE1_4ACE_A5D4_7D98A52A9B4B_.wvu.Rows" localSheetId="4" hidden="1">'Public expenditure'!$67:$67,'Public expenditure'!$70:$70,'Public expenditure'!$66:$66,'Public expenditure'!#REF!,'Public expenditure'!$85:$85</definedName>
    <definedName name="Z_F37FAB72_D883_4CEB_A5EC_0FA851AD2DC3_.wvu.Cols" localSheetId="2" hidden="1">'Cental Budget'!#REF!</definedName>
  </definedNames>
  <calcPr calcId="125725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</workbook>
</file>

<file path=xl/calcChain.xml><?xml version="1.0" encoding="utf-8"?>
<calcChain xmlns="http://schemas.openxmlformats.org/spreadsheetml/2006/main">
  <c r="G83" i="10"/>
  <c r="G88"/>
  <c r="E69"/>
  <c r="E63"/>
  <c r="E47"/>
  <c r="E48"/>
  <c r="Q49"/>
  <c r="D61" i="7"/>
  <c r="K47"/>
  <c r="K40"/>
  <c r="K41"/>
  <c r="D62"/>
  <c r="E62" s="1"/>
  <c r="Q52" i="10"/>
  <c r="F47" i="7"/>
  <c r="D47"/>
  <c r="F30"/>
  <c r="F26"/>
  <c r="F25"/>
  <c r="F24"/>
  <c r="F23"/>
  <c r="F15"/>
  <c r="F16"/>
  <c r="F17"/>
  <c r="F18"/>
  <c r="F19"/>
  <c r="F20"/>
  <c r="F21"/>
  <c r="F14"/>
  <c r="D21"/>
  <c r="D20"/>
  <c r="D19"/>
  <c r="D18"/>
  <c r="D17"/>
  <c r="E17" s="1"/>
  <c r="D16"/>
  <c r="D15"/>
  <c r="D14"/>
  <c r="F21" i="11"/>
  <c r="F51"/>
  <c r="F29" i="7" s="1"/>
  <c r="D80" i="11"/>
  <c r="E80" s="1"/>
  <c r="D41"/>
  <c r="D21"/>
  <c r="E21" s="1"/>
  <c r="E22"/>
  <c r="E23"/>
  <c r="E24"/>
  <c r="E25"/>
  <c r="E26"/>
  <c r="E27"/>
  <c r="E28"/>
  <c r="E29"/>
  <c r="E30"/>
  <c r="E31"/>
  <c r="E32"/>
  <c r="E33"/>
  <c r="E34"/>
  <c r="D35"/>
  <c r="E35" s="1"/>
  <c r="E36"/>
  <c r="E37"/>
  <c r="E38"/>
  <c r="E39"/>
  <c r="E40"/>
  <c r="E42"/>
  <c r="E43"/>
  <c r="E44"/>
  <c r="E45"/>
  <c r="E46"/>
  <c r="E47"/>
  <c r="E48"/>
  <c r="E49"/>
  <c r="E50"/>
  <c r="E51"/>
  <c r="E52"/>
  <c r="E53"/>
  <c r="E54"/>
  <c r="E55"/>
  <c r="E56"/>
  <c r="E57"/>
  <c r="D61"/>
  <c r="E61" s="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1"/>
  <c r="E82"/>
  <c r="E83"/>
  <c r="E84"/>
  <c r="E86"/>
  <c r="E87"/>
  <c r="E88"/>
  <c r="E89"/>
  <c r="D92"/>
  <c r="E92" s="1"/>
  <c r="E93"/>
  <c r="E94"/>
  <c r="E95"/>
  <c r="E96"/>
  <c r="E99"/>
  <c r="E100"/>
  <c r="E101"/>
  <c r="E102"/>
  <c r="I94"/>
  <c r="I84"/>
  <c r="P89" i="10"/>
  <c r="D18"/>
  <c r="D35" i="7"/>
  <c r="E35" s="1"/>
  <c r="D36"/>
  <c r="E36" s="1"/>
  <c r="D37"/>
  <c r="E37" s="1"/>
  <c r="D38"/>
  <c r="D39"/>
  <c r="E39" s="1"/>
  <c r="D40"/>
  <c r="E40" s="1"/>
  <c r="D41"/>
  <c r="E41" s="1"/>
  <c r="D42"/>
  <c r="D43"/>
  <c r="E43" s="1"/>
  <c r="D44"/>
  <c r="E44" s="1"/>
  <c r="D45"/>
  <c r="E45" s="1"/>
  <c r="D46"/>
  <c r="D49"/>
  <c r="E49" s="1"/>
  <c r="D50"/>
  <c r="E50" s="1"/>
  <c r="D51"/>
  <c r="E51" s="1"/>
  <c r="D52"/>
  <c r="D53"/>
  <c r="E53" s="1"/>
  <c r="D63"/>
  <c r="D64"/>
  <c r="E64" s="1"/>
  <c r="D66"/>
  <c r="E15"/>
  <c r="E21"/>
  <c r="D30"/>
  <c r="F80" i="11"/>
  <c r="D70" i="7"/>
  <c r="D71"/>
  <c r="E71" s="1"/>
  <c r="D72"/>
  <c r="D75"/>
  <c r="E75" s="1"/>
  <c r="D76"/>
  <c r="D77"/>
  <c r="D78"/>
  <c r="F35"/>
  <c r="F36"/>
  <c r="I36" s="1"/>
  <c r="F37"/>
  <c r="F38"/>
  <c r="I38" s="1"/>
  <c r="F39"/>
  <c r="F40"/>
  <c r="I40" s="1"/>
  <c r="F41"/>
  <c r="F42"/>
  <c r="F43"/>
  <c r="F44"/>
  <c r="I44" s="1"/>
  <c r="F45"/>
  <c r="F46"/>
  <c r="I46" s="1"/>
  <c r="F49"/>
  <c r="F50"/>
  <c r="I50" s="1"/>
  <c r="F51"/>
  <c r="F52"/>
  <c r="F53"/>
  <c r="F55"/>
  <c r="F56"/>
  <c r="F58"/>
  <c r="F59"/>
  <c r="F61"/>
  <c r="F62"/>
  <c r="F63"/>
  <c r="H63" s="1"/>
  <c r="F64"/>
  <c r="F66"/>
  <c r="H66" s="1"/>
  <c r="F70"/>
  <c r="F72"/>
  <c r="F75"/>
  <c r="F76"/>
  <c r="F77"/>
  <c r="F78"/>
  <c r="K49"/>
  <c r="K50"/>
  <c r="K51"/>
  <c r="L51" s="1"/>
  <c r="K52"/>
  <c r="K53"/>
  <c r="K48"/>
  <c r="K42"/>
  <c r="K43"/>
  <c r="K44"/>
  <c r="K45"/>
  <c r="K46"/>
  <c r="D65"/>
  <c r="E65" s="1"/>
  <c r="F65"/>
  <c r="I52"/>
  <c r="D26"/>
  <c r="D25"/>
  <c r="D24"/>
  <c r="D23"/>
  <c r="E23" s="1"/>
  <c r="K78"/>
  <c r="K77"/>
  <c r="K76"/>
  <c r="K75"/>
  <c r="E88" i="10"/>
  <c r="D29" i="7"/>
  <c r="D27"/>
  <c r="D22"/>
  <c r="E19"/>
  <c r="K54"/>
  <c r="H75" i="11"/>
  <c r="H73"/>
  <c r="H71"/>
  <c r="H69"/>
  <c r="F71" i="7"/>
  <c r="F41" i="11"/>
  <c r="F28" i="7" s="1"/>
  <c r="Q92" i="10"/>
  <c r="Q93" s="1"/>
  <c r="L16"/>
  <c r="L17"/>
  <c r="L18"/>
  <c r="L19"/>
  <c r="L20"/>
  <c r="L21"/>
  <c r="L22"/>
  <c r="L24"/>
  <c r="L25"/>
  <c r="L26"/>
  <c r="L27"/>
  <c r="L29"/>
  <c r="L30"/>
  <c r="L31"/>
  <c r="L32"/>
  <c r="L34"/>
  <c r="L35"/>
  <c r="L36"/>
  <c r="L37"/>
  <c r="L38"/>
  <c r="L39"/>
  <c r="L41"/>
  <c r="L42"/>
  <c r="L43"/>
  <c r="L44"/>
  <c r="L45"/>
  <c r="L50"/>
  <c r="L51"/>
  <c r="L52"/>
  <c r="L53"/>
  <c r="L54"/>
  <c r="L55"/>
  <c r="L56"/>
  <c r="L57"/>
  <c r="L58"/>
  <c r="L59"/>
  <c r="L60"/>
  <c r="L61"/>
  <c r="L62"/>
  <c r="L64"/>
  <c r="L65"/>
  <c r="L66"/>
  <c r="L67"/>
  <c r="L68"/>
  <c r="L70"/>
  <c r="L71"/>
  <c r="L72"/>
  <c r="L73"/>
  <c r="L75"/>
  <c r="L76"/>
  <c r="L77"/>
  <c r="L78"/>
  <c r="L84"/>
  <c r="L85"/>
  <c r="L86"/>
  <c r="L89"/>
  <c r="L90"/>
  <c r="L92"/>
  <c r="K16"/>
  <c r="K17"/>
  <c r="K18"/>
  <c r="K19"/>
  <c r="K20"/>
  <c r="K21"/>
  <c r="K22"/>
  <c r="K24"/>
  <c r="K25"/>
  <c r="K26"/>
  <c r="K27"/>
  <c r="K29"/>
  <c r="K30"/>
  <c r="K31"/>
  <c r="K32"/>
  <c r="K34"/>
  <c r="K35"/>
  <c r="K36"/>
  <c r="K37"/>
  <c r="K38"/>
  <c r="K39"/>
  <c r="K41"/>
  <c r="K42"/>
  <c r="K43"/>
  <c r="K44"/>
  <c r="K45"/>
  <c r="K50"/>
  <c r="K51"/>
  <c r="K52"/>
  <c r="K53"/>
  <c r="K54"/>
  <c r="K55"/>
  <c r="K56"/>
  <c r="K57"/>
  <c r="K58"/>
  <c r="K59"/>
  <c r="K60"/>
  <c r="K61"/>
  <c r="K62"/>
  <c r="K64"/>
  <c r="K65"/>
  <c r="K66"/>
  <c r="K67"/>
  <c r="K68"/>
  <c r="K70"/>
  <c r="K71"/>
  <c r="K72"/>
  <c r="K73"/>
  <c r="K74"/>
  <c r="K75"/>
  <c r="K76"/>
  <c r="K77"/>
  <c r="K78"/>
  <c r="K79"/>
  <c r="K84"/>
  <c r="K85"/>
  <c r="K86"/>
  <c r="K89"/>
  <c r="K90"/>
  <c r="K91"/>
  <c r="K92"/>
  <c r="F61" i="11"/>
  <c r="F60" s="1"/>
  <c r="F58" s="1"/>
  <c r="F35"/>
  <c r="I35" s="1"/>
  <c r="F9" i="7"/>
  <c r="H21" i="11"/>
  <c r="F62" i="10"/>
  <c r="H62"/>
  <c r="M62"/>
  <c r="H23"/>
  <c r="O21"/>
  <c r="E83"/>
  <c r="N83" s="1"/>
  <c r="C66" i="7"/>
  <c r="C65"/>
  <c r="D78" i="10"/>
  <c r="F78"/>
  <c r="H78"/>
  <c r="J78"/>
  <c r="M78"/>
  <c r="N78"/>
  <c r="O78"/>
  <c r="D79"/>
  <c r="O84"/>
  <c r="O85"/>
  <c r="O86"/>
  <c r="O79"/>
  <c r="O89"/>
  <c r="O90"/>
  <c r="O91"/>
  <c r="O92"/>
  <c r="O70"/>
  <c r="O71"/>
  <c r="O72"/>
  <c r="O73"/>
  <c r="O74"/>
  <c r="O75"/>
  <c r="O76"/>
  <c r="O77"/>
  <c r="O50"/>
  <c r="O51"/>
  <c r="O52"/>
  <c r="O53"/>
  <c r="O54"/>
  <c r="O55"/>
  <c r="O56"/>
  <c r="O57"/>
  <c r="O58"/>
  <c r="O59"/>
  <c r="O60"/>
  <c r="O61"/>
  <c r="O64"/>
  <c r="O65"/>
  <c r="O66"/>
  <c r="O67"/>
  <c r="O68"/>
  <c r="O16"/>
  <c r="O17"/>
  <c r="O18"/>
  <c r="O19"/>
  <c r="O20"/>
  <c r="O22"/>
  <c r="O24"/>
  <c r="O25"/>
  <c r="O26"/>
  <c r="O27"/>
  <c r="O29"/>
  <c r="O30"/>
  <c r="O31"/>
  <c r="O32"/>
  <c r="O34"/>
  <c r="O35"/>
  <c r="O36"/>
  <c r="O37"/>
  <c r="O38"/>
  <c r="O39"/>
  <c r="O41"/>
  <c r="O42"/>
  <c r="O43"/>
  <c r="O44"/>
  <c r="O45"/>
  <c r="I83"/>
  <c r="I69"/>
  <c r="J69" s="1"/>
  <c r="I63"/>
  <c r="J63" s="1"/>
  <c r="I49"/>
  <c r="I48" s="1"/>
  <c r="I40"/>
  <c r="J40" s="1"/>
  <c r="I33"/>
  <c r="J33" s="1"/>
  <c r="I28"/>
  <c r="I23"/>
  <c r="I15"/>
  <c r="K23"/>
  <c r="J92"/>
  <c r="J91"/>
  <c r="J90"/>
  <c r="J89"/>
  <c r="J79"/>
  <c r="J86"/>
  <c r="J85"/>
  <c r="J84"/>
  <c r="J83"/>
  <c r="J77"/>
  <c r="J76"/>
  <c r="J75"/>
  <c r="J74"/>
  <c r="J73"/>
  <c r="J72"/>
  <c r="J71"/>
  <c r="J70"/>
  <c r="J68"/>
  <c r="J67"/>
  <c r="J66"/>
  <c r="J65"/>
  <c r="J64"/>
  <c r="J61"/>
  <c r="J60"/>
  <c r="J59"/>
  <c r="J58"/>
  <c r="J57"/>
  <c r="J56"/>
  <c r="J55"/>
  <c r="J54"/>
  <c r="J53"/>
  <c r="J52"/>
  <c r="J51"/>
  <c r="J50"/>
  <c r="J45"/>
  <c r="J44"/>
  <c r="J43"/>
  <c r="J42"/>
  <c r="J41"/>
  <c r="J39"/>
  <c r="J38"/>
  <c r="J37"/>
  <c r="J36"/>
  <c r="J35"/>
  <c r="J34"/>
  <c r="J32"/>
  <c r="J31"/>
  <c r="J30"/>
  <c r="J29"/>
  <c r="J28"/>
  <c r="J27"/>
  <c r="J26"/>
  <c r="J25"/>
  <c r="J24"/>
  <c r="J22"/>
  <c r="J21"/>
  <c r="J20"/>
  <c r="J19"/>
  <c r="J18"/>
  <c r="J17"/>
  <c r="J16"/>
  <c r="J13"/>
  <c r="I13"/>
  <c r="H104" i="11"/>
  <c r="H40" i="10"/>
  <c r="C56" i="7"/>
  <c r="C55"/>
  <c r="K28" i="10"/>
  <c r="O40"/>
  <c r="L40"/>
  <c r="K40"/>
  <c r="C61" i="7"/>
  <c r="C62"/>
  <c r="C24" i="11"/>
  <c r="I102"/>
  <c r="H102"/>
  <c r="I101"/>
  <c r="H101"/>
  <c r="H100"/>
  <c r="I99"/>
  <c r="H99"/>
  <c r="I96"/>
  <c r="H96"/>
  <c r="I95"/>
  <c r="H95"/>
  <c r="H93"/>
  <c r="I89"/>
  <c r="H89"/>
  <c r="I88"/>
  <c r="H88"/>
  <c r="I87"/>
  <c r="H87"/>
  <c r="I86"/>
  <c r="H86"/>
  <c r="H79"/>
  <c r="H78"/>
  <c r="H77"/>
  <c r="H76"/>
  <c r="I75"/>
  <c r="I74"/>
  <c r="H74"/>
  <c r="I73"/>
  <c r="I72"/>
  <c r="H72"/>
  <c r="I71"/>
  <c r="I70"/>
  <c r="H70"/>
  <c r="I69"/>
  <c r="I68"/>
  <c r="H67"/>
  <c r="I66"/>
  <c r="H66"/>
  <c r="H65"/>
  <c r="I64"/>
  <c r="H64"/>
  <c r="H63"/>
  <c r="I62"/>
  <c r="H62"/>
  <c r="H57"/>
  <c r="H56"/>
  <c r="I55"/>
  <c r="H55"/>
  <c r="I54"/>
  <c r="H54"/>
  <c r="I53"/>
  <c r="H53"/>
  <c r="I52"/>
  <c r="H52"/>
  <c r="I50"/>
  <c r="H50"/>
  <c r="I49"/>
  <c r="H49"/>
  <c r="I48"/>
  <c r="H48"/>
  <c r="I47"/>
  <c r="H47"/>
  <c r="I46"/>
  <c r="H46"/>
  <c r="I45"/>
  <c r="H45"/>
  <c r="I44"/>
  <c r="I43"/>
  <c r="H43"/>
  <c r="H42"/>
  <c r="I40"/>
  <c r="H40"/>
  <c r="I39"/>
  <c r="H39"/>
  <c r="I38"/>
  <c r="H38"/>
  <c r="I37"/>
  <c r="H37"/>
  <c r="I36"/>
  <c r="H36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N58" i="10"/>
  <c r="N92"/>
  <c r="N91"/>
  <c r="N90"/>
  <c r="N89"/>
  <c r="N85"/>
  <c r="N84"/>
  <c r="N76"/>
  <c r="N75"/>
  <c r="N73"/>
  <c r="N72"/>
  <c r="N71"/>
  <c r="N70"/>
  <c r="N68"/>
  <c r="N67"/>
  <c r="N66"/>
  <c r="N65"/>
  <c r="N64"/>
  <c r="N61"/>
  <c r="N60"/>
  <c r="N59"/>
  <c r="N57"/>
  <c r="N56"/>
  <c r="N55"/>
  <c r="N54"/>
  <c r="N53"/>
  <c r="N52"/>
  <c r="N51"/>
  <c r="N50"/>
  <c r="N45"/>
  <c r="N44"/>
  <c r="N43"/>
  <c r="N42"/>
  <c r="N41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H92"/>
  <c r="H91"/>
  <c r="H90"/>
  <c r="H89"/>
  <c r="H79"/>
  <c r="H86"/>
  <c r="H85"/>
  <c r="H84"/>
  <c r="H77"/>
  <c r="H76"/>
  <c r="H75"/>
  <c r="H74"/>
  <c r="H73"/>
  <c r="H72"/>
  <c r="H71"/>
  <c r="H70"/>
  <c r="H68"/>
  <c r="H67"/>
  <c r="H66"/>
  <c r="H65"/>
  <c r="H64"/>
  <c r="H61"/>
  <c r="H60"/>
  <c r="H59"/>
  <c r="H58"/>
  <c r="H57"/>
  <c r="H56"/>
  <c r="H55"/>
  <c r="H54"/>
  <c r="H53"/>
  <c r="H52"/>
  <c r="H51"/>
  <c r="H50"/>
  <c r="H45"/>
  <c r="H44"/>
  <c r="H43"/>
  <c r="H42"/>
  <c r="H41"/>
  <c r="H39"/>
  <c r="H38"/>
  <c r="H37"/>
  <c r="H36"/>
  <c r="H35"/>
  <c r="H34"/>
  <c r="H33"/>
  <c r="H32"/>
  <c r="H31"/>
  <c r="H30"/>
  <c r="H29"/>
  <c r="H27"/>
  <c r="H26"/>
  <c r="H25"/>
  <c r="H24"/>
  <c r="H22"/>
  <c r="H21"/>
  <c r="H20"/>
  <c r="H19"/>
  <c r="H18"/>
  <c r="H17"/>
  <c r="H16"/>
  <c r="H69"/>
  <c r="H63"/>
  <c r="H49"/>
  <c r="N69"/>
  <c r="K63"/>
  <c r="M92"/>
  <c r="M91"/>
  <c r="M90"/>
  <c r="M89"/>
  <c r="M79"/>
  <c r="M86"/>
  <c r="M85"/>
  <c r="M84"/>
  <c r="M77"/>
  <c r="M76"/>
  <c r="M75"/>
  <c r="M74"/>
  <c r="M73"/>
  <c r="M72"/>
  <c r="M71"/>
  <c r="M70"/>
  <c r="M68"/>
  <c r="M67"/>
  <c r="M66"/>
  <c r="M65"/>
  <c r="M64"/>
  <c r="M61"/>
  <c r="M60"/>
  <c r="M59"/>
  <c r="M58"/>
  <c r="M57"/>
  <c r="M56"/>
  <c r="M55"/>
  <c r="M54"/>
  <c r="M53"/>
  <c r="M52"/>
  <c r="M51"/>
  <c r="M50"/>
  <c r="M45"/>
  <c r="M44"/>
  <c r="M43"/>
  <c r="M42"/>
  <c r="M41"/>
  <c r="M39"/>
  <c r="M38"/>
  <c r="M37"/>
  <c r="M36"/>
  <c r="M35"/>
  <c r="M34"/>
  <c r="M32"/>
  <c r="M31"/>
  <c r="M30"/>
  <c r="M29"/>
  <c r="M27"/>
  <c r="M26"/>
  <c r="M25"/>
  <c r="M24"/>
  <c r="M22"/>
  <c r="M21"/>
  <c r="M20"/>
  <c r="M19"/>
  <c r="M18"/>
  <c r="M17"/>
  <c r="M16"/>
  <c r="L63"/>
  <c r="H83"/>
  <c r="M28"/>
  <c r="F15" i="11"/>
  <c r="G94" s="1"/>
  <c r="D44" i="18"/>
  <c r="D33"/>
  <c r="L40" i="12"/>
  <c r="D39" i="18"/>
  <c r="D45"/>
  <c r="D43"/>
  <c r="D42"/>
  <c r="I29"/>
  <c r="G29"/>
  <c r="E29"/>
  <c r="D28"/>
  <c r="I31"/>
  <c r="G31"/>
  <c r="E31"/>
  <c r="D34"/>
  <c r="D23"/>
  <c r="E30"/>
  <c r="F30"/>
  <c r="G30"/>
  <c r="H30"/>
  <c r="I30"/>
  <c r="J30"/>
  <c r="D32"/>
  <c r="D31"/>
  <c r="D22"/>
  <c r="D21"/>
  <c r="D20"/>
  <c r="D18"/>
  <c r="K20"/>
  <c r="I20"/>
  <c r="I15"/>
  <c r="J20" s="1"/>
  <c r="G20"/>
  <c r="G15"/>
  <c r="H20" s="1"/>
  <c r="E20"/>
  <c r="M22"/>
  <c r="N22" s="1"/>
  <c r="L19"/>
  <c r="K19"/>
  <c r="J19"/>
  <c r="I19"/>
  <c r="H19"/>
  <c r="G19"/>
  <c r="F19"/>
  <c r="E19"/>
  <c r="G17"/>
  <c r="E17"/>
  <c r="L15"/>
  <c r="K15"/>
  <c r="J15"/>
  <c r="J21"/>
  <c r="H15"/>
  <c r="F15"/>
  <c r="E15"/>
  <c r="J24" i="16"/>
  <c r="K25"/>
  <c r="F25"/>
  <c r="P83" i="17"/>
  <c r="O74"/>
  <c r="N74"/>
  <c r="M74"/>
  <c r="L74"/>
  <c r="K74"/>
  <c r="J74"/>
  <c r="I74"/>
  <c r="H74"/>
  <c r="G74"/>
  <c r="F74"/>
  <c r="E74"/>
  <c r="M93" i="16"/>
  <c r="D74" i="17"/>
  <c r="H93" i="16"/>
  <c r="F54" i="15"/>
  <c r="F53" s="1"/>
  <c r="K60" i="16" s="1"/>
  <c r="F68" i="15"/>
  <c r="F74"/>
  <c r="F80"/>
  <c r="E80"/>
  <c r="Q80" s="1"/>
  <c r="F87" i="16" s="1"/>
  <c r="H87"/>
  <c r="F20" i="15"/>
  <c r="F28"/>
  <c r="F33"/>
  <c r="F38"/>
  <c r="K45" i="16" s="1"/>
  <c r="F45" i="15"/>
  <c r="E45"/>
  <c r="E20"/>
  <c r="E28"/>
  <c r="E33"/>
  <c r="E38"/>
  <c r="M103" i="16"/>
  <c r="M102"/>
  <c r="M101"/>
  <c r="M100"/>
  <c r="M97"/>
  <c r="M96"/>
  <c r="M95"/>
  <c r="M94"/>
  <c r="M90"/>
  <c r="M89"/>
  <c r="M88"/>
  <c r="M87"/>
  <c r="M86"/>
  <c r="M85"/>
  <c r="M84"/>
  <c r="M83"/>
  <c r="M82"/>
  <c r="M80"/>
  <c r="M79"/>
  <c r="M78"/>
  <c r="M77"/>
  <c r="M76"/>
  <c r="M74"/>
  <c r="M73"/>
  <c r="M72"/>
  <c r="M71"/>
  <c r="K71"/>
  <c r="N71" s="1"/>
  <c r="M70"/>
  <c r="M69"/>
  <c r="M68"/>
  <c r="M67"/>
  <c r="M66"/>
  <c r="M65"/>
  <c r="M64"/>
  <c r="M63"/>
  <c r="M62"/>
  <c r="M57"/>
  <c r="M56"/>
  <c r="M55"/>
  <c r="M54"/>
  <c r="M53"/>
  <c r="M51"/>
  <c r="M50"/>
  <c r="M49"/>
  <c r="M48"/>
  <c r="M47"/>
  <c r="M46"/>
  <c r="M44"/>
  <c r="M43"/>
  <c r="M42"/>
  <c r="M41"/>
  <c r="M39"/>
  <c r="M38"/>
  <c r="M37"/>
  <c r="M36"/>
  <c r="M34"/>
  <c r="M33"/>
  <c r="M32"/>
  <c r="M31"/>
  <c r="M30"/>
  <c r="M29"/>
  <c r="M28"/>
  <c r="H103"/>
  <c r="H102"/>
  <c r="H101"/>
  <c r="H100"/>
  <c r="H97"/>
  <c r="H96"/>
  <c r="H95"/>
  <c r="H94"/>
  <c r="H90"/>
  <c r="H89"/>
  <c r="H88"/>
  <c r="H86"/>
  <c r="H85"/>
  <c r="H84"/>
  <c r="H83"/>
  <c r="H82"/>
  <c r="H80"/>
  <c r="H79"/>
  <c r="H78"/>
  <c r="H77"/>
  <c r="H76"/>
  <c r="H74"/>
  <c r="H73"/>
  <c r="H72"/>
  <c r="H71"/>
  <c r="H70"/>
  <c r="H69"/>
  <c r="H68"/>
  <c r="H67"/>
  <c r="H66"/>
  <c r="H65"/>
  <c r="H64"/>
  <c r="H63"/>
  <c r="H62"/>
  <c r="H57"/>
  <c r="H56"/>
  <c r="H55"/>
  <c r="H54"/>
  <c r="H53"/>
  <c r="H51"/>
  <c r="H50"/>
  <c r="H49"/>
  <c r="H48"/>
  <c r="H47"/>
  <c r="H46"/>
  <c r="H44"/>
  <c r="H43"/>
  <c r="H42"/>
  <c r="H41"/>
  <c r="H39"/>
  <c r="H38"/>
  <c r="H37"/>
  <c r="H36"/>
  <c r="H34"/>
  <c r="H33"/>
  <c r="H32"/>
  <c r="H31"/>
  <c r="H30"/>
  <c r="H29"/>
  <c r="H28"/>
  <c r="O42" i="17"/>
  <c r="N42"/>
  <c r="N41"/>
  <c r="M42"/>
  <c r="L42"/>
  <c r="L41" s="1"/>
  <c r="L39" s="1"/>
  <c r="L56"/>
  <c r="L62"/>
  <c r="K42"/>
  <c r="K41"/>
  <c r="K39" s="1"/>
  <c r="K56"/>
  <c r="K62"/>
  <c r="J42"/>
  <c r="J41"/>
  <c r="J39" s="1"/>
  <c r="J56"/>
  <c r="J62"/>
  <c r="I42"/>
  <c r="H42"/>
  <c r="H41"/>
  <c r="G42"/>
  <c r="F42"/>
  <c r="F41" s="1"/>
  <c r="F39" s="1"/>
  <c r="F56"/>
  <c r="F62"/>
  <c r="E42"/>
  <c r="M61" i="16" s="1"/>
  <c r="K61"/>
  <c r="O41" i="17"/>
  <c r="M41"/>
  <c r="I41"/>
  <c r="G41"/>
  <c r="E41"/>
  <c r="D42"/>
  <c r="O62"/>
  <c r="N62"/>
  <c r="M62"/>
  <c r="I62"/>
  <c r="H62"/>
  <c r="G62"/>
  <c r="E62"/>
  <c r="M81" i="16" s="1"/>
  <c r="D62" i="17"/>
  <c r="O56"/>
  <c r="N56"/>
  <c r="M56"/>
  <c r="I56"/>
  <c r="H56"/>
  <c r="G56"/>
  <c r="E56"/>
  <c r="M75" i="16"/>
  <c r="D56" i="17"/>
  <c r="O33"/>
  <c r="N33"/>
  <c r="M33"/>
  <c r="L33"/>
  <c r="K33"/>
  <c r="J33"/>
  <c r="I33"/>
  <c r="H33"/>
  <c r="G33"/>
  <c r="F33"/>
  <c r="E33"/>
  <c r="M52" i="16" s="1"/>
  <c r="D33" i="17"/>
  <c r="O26"/>
  <c r="N26"/>
  <c r="M26"/>
  <c r="L26"/>
  <c r="K26"/>
  <c r="J26"/>
  <c r="I26"/>
  <c r="H26"/>
  <c r="G26"/>
  <c r="F26"/>
  <c r="E26"/>
  <c r="M45" i="16" s="1"/>
  <c r="D26" i="17"/>
  <c r="O21"/>
  <c r="N21"/>
  <c r="M21"/>
  <c r="L21"/>
  <c r="K21"/>
  <c r="J21"/>
  <c r="I21"/>
  <c r="H21"/>
  <c r="G21"/>
  <c r="F21"/>
  <c r="E21"/>
  <c r="M40" i="16"/>
  <c r="D21" i="17"/>
  <c r="O16"/>
  <c r="N16"/>
  <c r="M16"/>
  <c r="L16"/>
  <c r="K16"/>
  <c r="J16"/>
  <c r="I16"/>
  <c r="H16"/>
  <c r="G16"/>
  <c r="F16"/>
  <c r="E16"/>
  <c r="M35" i="16" s="1"/>
  <c r="D16" i="17"/>
  <c r="O8"/>
  <c r="O7"/>
  <c r="N8"/>
  <c r="N7"/>
  <c r="M8"/>
  <c r="M7"/>
  <c r="L8"/>
  <c r="L7"/>
  <c r="K8"/>
  <c r="K7"/>
  <c r="J8"/>
  <c r="J7"/>
  <c r="I8"/>
  <c r="I7"/>
  <c r="H8"/>
  <c r="H7"/>
  <c r="G8"/>
  <c r="G7"/>
  <c r="F8"/>
  <c r="F7"/>
  <c r="E8"/>
  <c r="D8"/>
  <c r="I39"/>
  <c r="I40"/>
  <c r="N39"/>
  <c r="N40"/>
  <c r="K103" i="16"/>
  <c r="K102"/>
  <c r="K101"/>
  <c r="K100"/>
  <c r="K97"/>
  <c r="K96"/>
  <c r="N96" s="1"/>
  <c r="K95"/>
  <c r="K94"/>
  <c r="N94" s="1"/>
  <c r="K90"/>
  <c r="N90" s="1"/>
  <c r="K89"/>
  <c r="K88"/>
  <c r="K86"/>
  <c r="K85"/>
  <c r="K84"/>
  <c r="K83"/>
  <c r="K82"/>
  <c r="K80"/>
  <c r="J80"/>
  <c r="K79"/>
  <c r="N79" s="1"/>
  <c r="K78"/>
  <c r="K77"/>
  <c r="N77"/>
  <c r="K76"/>
  <c r="J76"/>
  <c r="L76" s="1"/>
  <c r="K74"/>
  <c r="K73"/>
  <c r="J73"/>
  <c r="L73"/>
  <c r="K72"/>
  <c r="K70"/>
  <c r="N70" s="1"/>
  <c r="K69"/>
  <c r="N69" s="1"/>
  <c r="K68"/>
  <c r="N68" s="1"/>
  <c r="K67"/>
  <c r="N67" s="1"/>
  <c r="K66"/>
  <c r="K65"/>
  <c r="N65" s="1"/>
  <c r="K64"/>
  <c r="N64" s="1"/>
  <c r="K63"/>
  <c r="N63" s="1"/>
  <c r="K62"/>
  <c r="J62"/>
  <c r="L62" s="1"/>
  <c r="K57"/>
  <c r="N57"/>
  <c r="K56"/>
  <c r="N56"/>
  <c r="K55"/>
  <c r="N55"/>
  <c r="K54"/>
  <c r="K53"/>
  <c r="K51"/>
  <c r="K50"/>
  <c r="K49"/>
  <c r="K48"/>
  <c r="J48"/>
  <c r="L48"/>
  <c r="K47"/>
  <c r="K46"/>
  <c r="K44"/>
  <c r="K43"/>
  <c r="K42"/>
  <c r="N42"/>
  <c r="K41"/>
  <c r="J41"/>
  <c r="L41" s="1"/>
  <c r="K40"/>
  <c r="K39"/>
  <c r="N39" s="1"/>
  <c r="K38"/>
  <c r="K37"/>
  <c r="K36"/>
  <c r="K34"/>
  <c r="K33"/>
  <c r="K32"/>
  <c r="N32" s="1"/>
  <c r="K31"/>
  <c r="N31" s="1"/>
  <c r="K30"/>
  <c r="K29"/>
  <c r="K28"/>
  <c r="N28" s="1"/>
  <c r="J97"/>
  <c r="J96"/>
  <c r="J95"/>
  <c r="J94"/>
  <c r="J90"/>
  <c r="J89"/>
  <c r="J88"/>
  <c r="J87"/>
  <c r="J86"/>
  <c r="J85"/>
  <c r="J84"/>
  <c r="J83"/>
  <c r="L83" s="1"/>
  <c r="J82"/>
  <c r="L82" s="1"/>
  <c r="J79"/>
  <c r="J78"/>
  <c r="J77"/>
  <c r="J74"/>
  <c r="J72"/>
  <c r="L72" s="1"/>
  <c r="J71"/>
  <c r="J70"/>
  <c r="J69"/>
  <c r="J68"/>
  <c r="J67"/>
  <c r="J66"/>
  <c r="J65"/>
  <c r="J64"/>
  <c r="J63"/>
  <c r="J57"/>
  <c r="L57" s="1"/>
  <c r="J56"/>
  <c r="J55"/>
  <c r="J54"/>
  <c r="J53"/>
  <c r="J52"/>
  <c r="J51"/>
  <c r="L51" s="1"/>
  <c r="J50"/>
  <c r="J49"/>
  <c r="J47"/>
  <c r="L47" s="1"/>
  <c r="J46"/>
  <c r="J45"/>
  <c r="J44"/>
  <c r="J43"/>
  <c r="J42"/>
  <c r="J40"/>
  <c r="J39"/>
  <c r="L39" s="1"/>
  <c r="J38"/>
  <c r="J37"/>
  <c r="J36"/>
  <c r="J35"/>
  <c r="J34"/>
  <c r="J33"/>
  <c r="J32"/>
  <c r="J31"/>
  <c r="J30"/>
  <c r="J29"/>
  <c r="J28"/>
  <c r="J27"/>
  <c r="J26"/>
  <c r="Q96" i="14"/>
  <c r="P96"/>
  <c r="O96"/>
  <c r="N96"/>
  <c r="M96"/>
  <c r="L96"/>
  <c r="K96"/>
  <c r="J96"/>
  <c r="I96"/>
  <c r="H96"/>
  <c r="G96"/>
  <c r="F96"/>
  <c r="J103" i="16" s="1"/>
  <c r="L103" s="1"/>
  <c r="E96" i="14"/>
  <c r="E97" i="16"/>
  <c r="E96"/>
  <c r="E95"/>
  <c r="E94"/>
  <c r="E90"/>
  <c r="E89"/>
  <c r="E88"/>
  <c r="E87"/>
  <c r="E86"/>
  <c r="E85"/>
  <c r="E84"/>
  <c r="E83"/>
  <c r="E82"/>
  <c r="E80"/>
  <c r="E79"/>
  <c r="E78"/>
  <c r="E77"/>
  <c r="E76"/>
  <c r="E74"/>
  <c r="E73"/>
  <c r="E72"/>
  <c r="E71"/>
  <c r="E70"/>
  <c r="E69"/>
  <c r="E68"/>
  <c r="E67"/>
  <c r="E66"/>
  <c r="E65"/>
  <c r="E64"/>
  <c r="E63"/>
  <c r="E62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D24"/>
  <c r="D15"/>
  <c r="D9" i="10"/>
  <c r="C9" i="7" s="1"/>
  <c r="D105" i="16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G9"/>
  <c r="H8"/>
  <c r="F36" i="9"/>
  <c r="F86" i="15"/>
  <c r="K93" i="16" s="1"/>
  <c r="N93" s="1"/>
  <c r="E86" i="15"/>
  <c r="Q86" s="1"/>
  <c r="F93" i="16" s="1"/>
  <c r="K81"/>
  <c r="E74" i="15"/>
  <c r="K75" i="16"/>
  <c r="E68" i="15"/>
  <c r="E54"/>
  <c r="E53" s="1"/>
  <c r="D39"/>
  <c r="Q18"/>
  <c r="D17"/>
  <c r="E9"/>
  <c r="Q96"/>
  <c r="F103" i="16"/>
  <c r="Q95" i="15"/>
  <c r="F102" i="16"/>
  <c r="Q94" i="15"/>
  <c r="F101" i="16"/>
  <c r="Q93" i="15"/>
  <c r="F100" i="16"/>
  <c r="I100" s="1"/>
  <c r="Q90" i="15"/>
  <c r="F97" i="16"/>
  <c r="Q89" i="15"/>
  <c r="F96" i="16"/>
  <c r="Q88" i="15"/>
  <c r="F95" i="16"/>
  <c r="Q87" i="15"/>
  <c r="F94" i="16"/>
  <c r="Q83" i="15"/>
  <c r="F90" i="16"/>
  <c r="Q82" i="15"/>
  <c r="F89" i="16"/>
  <c r="Q81" i="15"/>
  <c r="F88" i="16"/>
  <c r="I88" s="1"/>
  <c r="Q79" i="15"/>
  <c r="F86" i="16"/>
  <c r="Q78" i="15"/>
  <c r="F85" i="16"/>
  <c r="I85" s="1"/>
  <c r="Q77" i="15"/>
  <c r="F84" i="16" s="1"/>
  <c r="Q76" i="15"/>
  <c r="F83" i="16" s="1"/>
  <c r="Q75" i="15"/>
  <c r="F82" i="16" s="1"/>
  <c r="Q73" i="15"/>
  <c r="F80" i="16" s="1"/>
  <c r="Q72" i="15"/>
  <c r="F79" i="16" s="1"/>
  <c r="Q71" i="15"/>
  <c r="F78" i="16" s="1"/>
  <c r="Q70" i="15"/>
  <c r="F77" i="16" s="1"/>
  <c r="Q69" i="15"/>
  <c r="F76" i="16" s="1"/>
  <c r="Q67" i="15"/>
  <c r="F74" i="16"/>
  <c r="Q66" i="15"/>
  <c r="F73" i="16"/>
  <c r="Q65" i="15"/>
  <c r="F72" i="16"/>
  <c r="G72" s="1"/>
  <c r="Q64" i="15"/>
  <c r="F71" i="16"/>
  <c r="Q63" i="15"/>
  <c r="F70" i="16"/>
  <c r="Q62" i="15"/>
  <c r="F69" i="16"/>
  <c r="G69" s="1"/>
  <c r="Q61" i="15"/>
  <c r="F68" i="16"/>
  <c r="G68" s="1"/>
  <c r="Q60" i="15"/>
  <c r="F67" i="16"/>
  <c r="I67" s="1"/>
  <c r="Q59" i="15"/>
  <c r="F66" i="16" s="1"/>
  <c r="Q58" i="15"/>
  <c r="F65" i="16" s="1"/>
  <c r="Q57" i="15"/>
  <c r="F64" i="16" s="1"/>
  <c r="Q56" i="15"/>
  <c r="F63" i="16" s="1"/>
  <c r="Q55" i="15"/>
  <c r="F62" i="16" s="1"/>
  <c r="Q50" i="15"/>
  <c r="F57" i="16" s="1"/>
  <c r="Q49" i="15"/>
  <c r="F56" i="16" s="1"/>
  <c r="Q48" i="15"/>
  <c r="F55" i="16"/>
  <c r="Q47" i="15"/>
  <c r="F54" i="16"/>
  <c r="I54" s="1"/>
  <c r="Q46" i="15"/>
  <c r="F53" i="16"/>
  <c r="Q44" i="15"/>
  <c r="F51" i="16"/>
  <c r="G51" s="1"/>
  <c r="Q43" i="15"/>
  <c r="F50" i="16"/>
  <c r="I50" s="1"/>
  <c r="Q42" i="15"/>
  <c r="F49" i="16"/>
  <c r="I49" s="1"/>
  <c r="Q41" i="15"/>
  <c r="F48" i="16" s="1"/>
  <c r="Q40" i="15"/>
  <c r="F47" i="16" s="1"/>
  <c r="Q39" i="15"/>
  <c r="F46" i="16" s="1"/>
  <c r="Q37" i="15"/>
  <c r="F44" i="16" s="1"/>
  <c r="Q36" i="15"/>
  <c r="F43" i="16" s="1"/>
  <c r="Q35" i="15"/>
  <c r="F42" i="16" s="1"/>
  <c r="Q34" i="15"/>
  <c r="F41" i="16" s="1"/>
  <c r="Q32" i="15"/>
  <c r="F39" i="16"/>
  <c r="I39" s="1"/>
  <c r="Q31" i="15"/>
  <c r="F38" i="16"/>
  <c r="Q30" i="15"/>
  <c r="F37" i="16"/>
  <c r="I37" s="1"/>
  <c r="Q29" i="15"/>
  <c r="F36" i="16"/>
  <c r="I36" s="1"/>
  <c r="Q28" i="15"/>
  <c r="F35" i="16" s="1"/>
  <c r="Q27" i="15"/>
  <c r="F34" i="16" s="1"/>
  <c r="Q26" i="15"/>
  <c r="F33" i="16" s="1"/>
  <c r="Q25" i="15"/>
  <c r="F32" i="16" s="1"/>
  <c r="Q24" i="15"/>
  <c r="F31" i="16" s="1"/>
  <c r="Q23" i="15"/>
  <c r="F30" i="16" s="1"/>
  <c r="Q22" i="15"/>
  <c r="F29" i="16" s="1"/>
  <c r="Q21" i="15"/>
  <c r="F28" i="16" s="1"/>
  <c r="D98" i="15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P18"/>
  <c r="O18"/>
  <c r="N18"/>
  <c r="M18"/>
  <c r="L18"/>
  <c r="K18"/>
  <c r="J18"/>
  <c r="I18"/>
  <c r="H18"/>
  <c r="G18"/>
  <c r="F18"/>
  <c r="E18"/>
  <c r="D14"/>
  <c r="E8"/>
  <c r="D14" i="14"/>
  <c r="C98" i="11"/>
  <c r="C96"/>
  <c r="C95"/>
  <c r="Q90" i="14"/>
  <c r="Q89"/>
  <c r="Q88"/>
  <c r="Q87"/>
  <c r="Q83"/>
  <c r="Q82"/>
  <c r="Q81"/>
  <c r="Q80"/>
  <c r="Q79"/>
  <c r="Q78"/>
  <c r="Q77"/>
  <c r="Q76"/>
  <c r="Q75"/>
  <c r="Q73"/>
  <c r="Q72"/>
  <c r="Q71"/>
  <c r="Q70"/>
  <c r="Q69"/>
  <c r="Q67"/>
  <c r="Q66"/>
  <c r="Q65"/>
  <c r="Q64"/>
  <c r="Q63"/>
  <c r="Q62"/>
  <c r="Q61"/>
  <c r="Q60"/>
  <c r="Q59"/>
  <c r="Q58"/>
  <c r="Q57"/>
  <c r="Q56"/>
  <c r="Q55"/>
  <c r="E68"/>
  <c r="F68"/>
  <c r="G68"/>
  <c r="H68"/>
  <c r="I68"/>
  <c r="J68"/>
  <c r="K68"/>
  <c r="L68"/>
  <c r="M68"/>
  <c r="N68"/>
  <c r="O68"/>
  <c r="P68"/>
  <c r="Q68"/>
  <c r="E74"/>
  <c r="F74"/>
  <c r="G74"/>
  <c r="H74"/>
  <c r="I74"/>
  <c r="J74"/>
  <c r="K74"/>
  <c r="L74"/>
  <c r="M74"/>
  <c r="N74"/>
  <c r="Q74" s="1"/>
  <c r="O74"/>
  <c r="P74"/>
  <c r="F93"/>
  <c r="G93"/>
  <c r="H93"/>
  <c r="I93"/>
  <c r="J93"/>
  <c r="K93"/>
  <c r="L93"/>
  <c r="M93"/>
  <c r="N93"/>
  <c r="O93"/>
  <c r="P93"/>
  <c r="F94"/>
  <c r="J101" i="16" s="1"/>
  <c r="L101" s="1"/>
  <c r="G94" i="14"/>
  <c r="H94"/>
  <c r="I94"/>
  <c r="J94"/>
  <c r="K94"/>
  <c r="L94"/>
  <c r="M94"/>
  <c r="N94"/>
  <c r="O94"/>
  <c r="P94"/>
  <c r="F95"/>
  <c r="J102" i="16" s="1"/>
  <c r="L102" s="1"/>
  <c r="G95" i="14"/>
  <c r="H95"/>
  <c r="I95"/>
  <c r="J95"/>
  <c r="K95"/>
  <c r="L95"/>
  <c r="M95"/>
  <c r="N95"/>
  <c r="O95"/>
  <c r="P95"/>
  <c r="E93"/>
  <c r="E95"/>
  <c r="E94"/>
  <c r="G54"/>
  <c r="G53" s="1"/>
  <c r="G51" s="1"/>
  <c r="P54"/>
  <c r="P53"/>
  <c r="P51" s="1"/>
  <c r="O54"/>
  <c r="O53" s="1"/>
  <c r="O51" s="1"/>
  <c r="N54"/>
  <c r="N53"/>
  <c r="N51" s="1"/>
  <c r="M54"/>
  <c r="M53" s="1"/>
  <c r="M51" s="1"/>
  <c r="L54"/>
  <c r="L53"/>
  <c r="L51" s="1"/>
  <c r="K54"/>
  <c r="K53" s="1"/>
  <c r="K51" s="1"/>
  <c r="J54"/>
  <c r="J53"/>
  <c r="J51" s="1"/>
  <c r="I54"/>
  <c r="I53" s="1"/>
  <c r="I51" s="1"/>
  <c r="H54"/>
  <c r="H53"/>
  <c r="H51" s="1"/>
  <c r="F54"/>
  <c r="J61" i="16" s="1"/>
  <c r="L61" s="1"/>
  <c r="F53" i="14"/>
  <c r="J60" i="16" s="1"/>
  <c r="E54" i="14"/>
  <c r="J75" i="16"/>
  <c r="J81"/>
  <c r="E81"/>
  <c r="P86" i="14"/>
  <c r="O86"/>
  <c r="N86"/>
  <c r="M86"/>
  <c r="L86"/>
  <c r="K86"/>
  <c r="J86"/>
  <c r="I86"/>
  <c r="H86"/>
  <c r="G86"/>
  <c r="F86"/>
  <c r="J93" i="16" s="1"/>
  <c r="E86" i="14"/>
  <c r="Q86" s="1"/>
  <c r="C80" i="7"/>
  <c r="D98" i="14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G9"/>
  <c r="H8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7"/>
  <c r="Q18"/>
  <c r="P18"/>
  <c r="O18"/>
  <c r="N18"/>
  <c r="M18"/>
  <c r="L18"/>
  <c r="K18"/>
  <c r="J18"/>
  <c r="I18"/>
  <c r="H18"/>
  <c r="G18"/>
  <c r="F18"/>
  <c r="E18"/>
  <c r="K33" i="12"/>
  <c r="K30"/>
  <c r="C78" i="7"/>
  <c r="C77"/>
  <c r="C76"/>
  <c r="C75"/>
  <c r="C74"/>
  <c r="C73"/>
  <c r="C72"/>
  <c r="C71"/>
  <c r="C70"/>
  <c r="C69"/>
  <c r="C68"/>
  <c r="C67"/>
  <c r="C64"/>
  <c r="C63"/>
  <c r="C60"/>
  <c r="C59"/>
  <c r="C58"/>
  <c r="C54"/>
  <c r="C53"/>
  <c r="C52"/>
  <c r="C51"/>
  <c r="C50"/>
  <c r="C49"/>
  <c r="C48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0"/>
  <c r="G11"/>
  <c r="F11"/>
  <c r="E11"/>
  <c r="D11"/>
  <c r="E9"/>
  <c r="G9"/>
  <c r="G19" i="11"/>
  <c r="F19"/>
  <c r="E19"/>
  <c r="D19"/>
  <c r="C105"/>
  <c r="H13" i="10"/>
  <c r="G13"/>
  <c r="F13"/>
  <c r="E13"/>
  <c r="C104" i="11"/>
  <c r="C103"/>
  <c r="C102"/>
  <c r="C101"/>
  <c r="C100"/>
  <c r="C99"/>
  <c r="C97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3"/>
  <c r="C22"/>
  <c r="C21"/>
  <c r="C20"/>
  <c r="C18"/>
  <c r="F49" i="10"/>
  <c r="F92"/>
  <c r="F91"/>
  <c r="F90"/>
  <c r="F89"/>
  <c r="F79"/>
  <c r="F86"/>
  <c r="F85"/>
  <c r="F84"/>
  <c r="F77"/>
  <c r="F76"/>
  <c r="F75"/>
  <c r="F74"/>
  <c r="F73"/>
  <c r="F72"/>
  <c r="F71"/>
  <c r="F70"/>
  <c r="F68"/>
  <c r="F67"/>
  <c r="F66"/>
  <c r="F65"/>
  <c r="F64"/>
  <c r="F61"/>
  <c r="F60"/>
  <c r="F59"/>
  <c r="F58"/>
  <c r="F57"/>
  <c r="F56"/>
  <c r="F55"/>
  <c r="F54"/>
  <c r="F53"/>
  <c r="F52"/>
  <c r="F51"/>
  <c r="F50"/>
  <c r="F45"/>
  <c r="F44"/>
  <c r="F43"/>
  <c r="F42"/>
  <c r="F41"/>
  <c r="F39"/>
  <c r="F38"/>
  <c r="F37"/>
  <c r="F36"/>
  <c r="F35"/>
  <c r="F34"/>
  <c r="F32"/>
  <c r="F31"/>
  <c r="F30"/>
  <c r="F29"/>
  <c r="F27"/>
  <c r="F26"/>
  <c r="F25"/>
  <c r="F24"/>
  <c r="F22"/>
  <c r="F21"/>
  <c r="F20"/>
  <c r="F19"/>
  <c r="F18"/>
  <c r="F17"/>
  <c r="F16"/>
  <c r="D69"/>
  <c r="D94"/>
  <c r="D15"/>
  <c r="D16"/>
  <c r="D17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3"/>
  <c r="D64"/>
  <c r="D65"/>
  <c r="D66"/>
  <c r="D67"/>
  <c r="D68"/>
  <c r="D70"/>
  <c r="D71"/>
  <c r="D72"/>
  <c r="D73"/>
  <c r="D74"/>
  <c r="D75"/>
  <c r="D76"/>
  <c r="D77"/>
  <c r="D81"/>
  <c r="D82"/>
  <c r="D83"/>
  <c r="D84"/>
  <c r="D85"/>
  <c r="D86"/>
  <c r="D87"/>
  <c r="D88"/>
  <c r="D89"/>
  <c r="D90"/>
  <c r="D91"/>
  <c r="D92"/>
  <c r="D93"/>
  <c r="D14"/>
  <c r="D12"/>
  <c r="D13"/>
  <c r="I9" i="9"/>
  <c r="F30"/>
  <c r="F20"/>
  <c r="O18"/>
  <c r="L18"/>
  <c r="K18"/>
  <c r="H18"/>
  <c r="G20"/>
  <c r="G21"/>
  <c r="G22"/>
  <c r="G23"/>
  <c r="G24"/>
  <c r="G25"/>
  <c r="G26"/>
  <c r="G27"/>
  <c r="G28"/>
  <c r="G29"/>
  <c r="G30"/>
  <c r="G31"/>
  <c r="G32"/>
  <c r="G33"/>
  <c r="G34"/>
  <c r="G35"/>
  <c r="F18"/>
  <c r="H10"/>
  <c r="J8" i="12"/>
  <c r="K27"/>
  <c r="O27"/>
  <c r="K40"/>
  <c r="K34"/>
  <c r="K35"/>
  <c r="B3"/>
  <c r="K18"/>
  <c r="K19"/>
  <c r="K24"/>
  <c r="K22"/>
  <c r="K21"/>
  <c r="K26"/>
  <c r="K28"/>
  <c r="K29"/>
  <c r="K32"/>
  <c r="I9"/>
  <c r="F69" i="10"/>
  <c r="F40"/>
  <c r="F15"/>
  <c r="F51" i="14"/>
  <c r="J58" i="16" s="1"/>
  <c r="F28" i="10"/>
  <c r="L36" i="16"/>
  <c r="L31"/>
  <c r="L55"/>
  <c r="Q68" i="15"/>
  <c r="F75" i="16" s="1"/>
  <c r="E93"/>
  <c r="L54"/>
  <c r="I72" i="17"/>
  <c r="I73"/>
  <c r="Q74" i="15"/>
  <c r="F81" i="16" s="1"/>
  <c r="L46"/>
  <c r="N41"/>
  <c r="L88"/>
  <c r="L67"/>
  <c r="L38"/>
  <c r="L42"/>
  <c r="L70"/>
  <c r="L79"/>
  <c r="Q54" i="15"/>
  <c r="F61" i="16" s="1"/>
  <c r="L69"/>
  <c r="L78"/>
  <c r="L94"/>
  <c r="L32"/>
  <c r="N43"/>
  <c r="N47"/>
  <c r="N51"/>
  <c r="F84" i="14"/>
  <c r="F85"/>
  <c r="E19" i="15"/>
  <c r="L90" i="16"/>
  <c r="Q33" i="15"/>
  <c r="F40" i="16" s="1"/>
  <c r="N36"/>
  <c r="N76"/>
  <c r="N80"/>
  <c r="L56"/>
  <c r="L40"/>
  <c r="L64"/>
  <c r="N30"/>
  <c r="N34"/>
  <c r="N62"/>
  <c r="N84"/>
  <c r="N88"/>
  <c r="L28"/>
  <c r="L84"/>
  <c r="L74"/>
  <c r="L71"/>
  <c r="L63"/>
  <c r="N38"/>
  <c r="N46"/>
  <c r="N54"/>
  <c r="N78"/>
  <c r="N83"/>
  <c r="N100"/>
  <c r="I73"/>
  <c r="I51"/>
  <c r="I55"/>
  <c r="G55"/>
  <c r="J92"/>
  <c r="H39" i="17"/>
  <c r="H40"/>
  <c r="G39" i="16"/>
  <c r="G54"/>
  <c r="G67"/>
  <c r="I71"/>
  <c r="G88"/>
  <c r="G50"/>
  <c r="G85"/>
  <c r="I79" i="17"/>
  <c r="I85" s="1"/>
  <c r="I80" s="1"/>
  <c r="H27" i="16"/>
  <c r="D7" i="17"/>
  <c r="H72"/>
  <c r="N72"/>
  <c r="H35" i="16"/>
  <c r="H40"/>
  <c r="H45"/>
  <c r="H52"/>
  <c r="H75"/>
  <c r="H81"/>
  <c r="H61"/>
  <c r="D41" i="17"/>
  <c r="D39" s="1"/>
  <c r="G39"/>
  <c r="G40" s="1"/>
  <c r="O39"/>
  <c r="O40" s="1"/>
  <c r="M27" i="16"/>
  <c r="E7" i="17"/>
  <c r="G72"/>
  <c r="M60" i="16"/>
  <c r="E39" i="17"/>
  <c r="M39"/>
  <c r="M40" s="1"/>
  <c r="K35" i="16"/>
  <c r="C15" i="11"/>
  <c r="D15" i="18"/>
  <c r="H21"/>
  <c r="G100" i="11"/>
  <c r="G88"/>
  <c r="G86"/>
  <c r="G78"/>
  <c r="G70"/>
  <c r="G62"/>
  <c r="G46"/>
  <c r="G42"/>
  <c r="G38"/>
  <c r="G26"/>
  <c r="G22"/>
  <c r="G84"/>
  <c r="G76"/>
  <c r="G72"/>
  <c r="G56"/>
  <c r="G48"/>
  <c r="G36"/>
  <c r="G32"/>
  <c r="G101"/>
  <c r="G89"/>
  <c r="G83"/>
  <c r="G79"/>
  <c r="G67"/>
  <c r="G63"/>
  <c r="G47"/>
  <c r="G43"/>
  <c r="G27"/>
  <c r="G52"/>
  <c r="G24"/>
  <c r="G85"/>
  <c r="G81"/>
  <c r="G69"/>
  <c r="G65"/>
  <c r="G57"/>
  <c r="G49"/>
  <c r="G37"/>
  <c r="G25"/>
  <c r="E104"/>
  <c r="H22" i="18"/>
  <c r="M21"/>
  <c r="N21" s="1"/>
  <c r="E101" i="16"/>
  <c r="L20" i="18"/>
  <c r="J100" i="16"/>
  <c r="F23" i="10"/>
  <c r="J91" i="16"/>
  <c r="F91" i="14"/>
  <c r="M72" i="17"/>
  <c r="H60" i="16"/>
  <c r="N79" i="17"/>
  <c r="N85" s="1"/>
  <c r="N80" s="1"/>
  <c r="N73"/>
  <c r="E40"/>
  <c r="M59" i="16" s="1"/>
  <c r="M58"/>
  <c r="G79" i="17"/>
  <c r="G85"/>
  <c r="G80" s="1"/>
  <c r="G73"/>
  <c r="H79"/>
  <c r="H85"/>
  <c r="H80" s="1"/>
  <c r="H73"/>
  <c r="H26" i="16"/>
  <c r="J98"/>
  <c r="F88" i="10"/>
  <c r="M79" i="17"/>
  <c r="M85"/>
  <c r="M80" s="1"/>
  <c r="M73"/>
  <c r="F93" i="10"/>
  <c r="F63"/>
  <c r="O63"/>
  <c r="M40"/>
  <c r="N40"/>
  <c r="Q93" i="14"/>
  <c r="L75" i="16"/>
  <c r="N75"/>
  <c r="N29"/>
  <c r="L29"/>
  <c r="L33"/>
  <c r="N33"/>
  <c r="G104" i="11"/>
  <c r="L35" i="16"/>
  <c r="Q95" i="14"/>
  <c r="E102" i="16"/>
  <c r="G102" s="1"/>
  <c r="L37"/>
  <c r="N37"/>
  <c r="N44"/>
  <c r="L44"/>
  <c r="L49"/>
  <c r="N49"/>
  <c r="N85"/>
  <c r="L85"/>
  <c r="H31" i="18"/>
  <c r="F33"/>
  <c r="H33"/>
  <c r="F32"/>
  <c r="F20"/>
  <c r="J33"/>
  <c r="J31"/>
  <c r="H32"/>
  <c r="F22"/>
  <c r="F21"/>
  <c r="J7" i="10"/>
  <c r="J8" s="1"/>
  <c r="N15"/>
  <c r="H15"/>
  <c r="M15"/>
  <c r="J15"/>
  <c r="K15"/>
  <c r="L15"/>
  <c r="O15"/>
  <c r="L53" i="16"/>
  <c r="N53"/>
  <c r="N89"/>
  <c r="L89"/>
  <c r="L22" i="18"/>
  <c r="L21"/>
  <c r="L33" i="10"/>
  <c r="O33"/>
  <c r="E61" i="16"/>
  <c r="E53" i="14"/>
  <c r="E60" i="16" s="1"/>
  <c r="L66"/>
  <c r="N66"/>
  <c r="K83" i="10"/>
  <c r="O83"/>
  <c r="H35" i="11"/>
  <c r="N73" i="16"/>
  <c r="Q94" i="14"/>
  <c r="F31" i="18"/>
  <c r="I14" i="10"/>
  <c r="O14" s="1"/>
  <c r="J32" i="18"/>
  <c r="L77" i="16"/>
  <c r="L95"/>
  <c r="N95"/>
  <c r="K27"/>
  <c r="L27" s="1"/>
  <c r="F19" i="15"/>
  <c r="N49" i="10"/>
  <c r="H28"/>
  <c r="G96" i="11"/>
  <c r="G82"/>
  <c r="G66"/>
  <c r="G50"/>
  <c r="G34"/>
  <c r="G102"/>
  <c r="G64"/>
  <c r="G44"/>
  <c r="G28"/>
  <c r="G87"/>
  <c r="G71"/>
  <c r="G55"/>
  <c r="G39"/>
  <c r="G23"/>
  <c r="G95"/>
  <c r="G77"/>
  <c r="G45"/>
  <c r="G29"/>
  <c r="F92"/>
  <c r="G92" s="1"/>
  <c r="I93"/>
  <c r="L50" i="16"/>
  <c r="N50"/>
  <c r="L23" i="10"/>
  <c r="J23"/>
  <c r="O23"/>
  <c r="L83"/>
  <c r="M83"/>
  <c r="F83"/>
  <c r="I72" i="16"/>
  <c r="N101"/>
  <c r="E75"/>
  <c r="F97" i="14"/>
  <c r="F92" s="1"/>
  <c r="I90" i="16"/>
  <c r="N72"/>
  <c r="K87"/>
  <c r="N87" s="1"/>
  <c r="Q38" i="15"/>
  <c r="F45" i="16" s="1"/>
  <c r="K52"/>
  <c r="N52" s="1"/>
  <c r="M69" i="10"/>
  <c r="K69"/>
  <c r="G33" i="11"/>
  <c r="G53"/>
  <c r="G73"/>
  <c r="G99"/>
  <c r="G31"/>
  <c r="G75"/>
  <c r="G93"/>
  <c r="G40"/>
  <c r="G68"/>
  <c r="G30"/>
  <c r="G54"/>
  <c r="G74"/>
  <c r="G37" i="16"/>
  <c r="I68"/>
  <c r="G49"/>
  <c r="L81"/>
  <c r="G90"/>
  <c r="N48"/>
  <c r="Q20" i="15"/>
  <c r="F27" i="16" s="1"/>
  <c r="E100"/>
  <c r="G71"/>
  <c r="G73"/>
  <c r="L30"/>
  <c r="N103"/>
  <c r="M49" i="10"/>
  <c r="O49"/>
  <c r="L49"/>
  <c r="H68" i="11"/>
  <c r="O28" i="10"/>
  <c r="L28"/>
  <c r="L52" i="16"/>
  <c r="N27"/>
  <c r="J104"/>
  <c r="K26"/>
  <c r="L26" s="1"/>
  <c r="J14" i="10"/>
  <c r="E51" i="14"/>
  <c r="E52" s="1"/>
  <c r="H14" i="10"/>
  <c r="Q19" i="15"/>
  <c r="F26" i="16" s="1"/>
  <c r="N93" i="10"/>
  <c r="H93"/>
  <c r="M88"/>
  <c r="H94" i="11"/>
  <c r="G61"/>
  <c r="G51"/>
  <c r="H44"/>
  <c r="I21"/>
  <c r="H92"/>
  <c r="I51"/>
  <c r="I63"/>
  <c r="I65"/>
  <c r="I67"/>
  <c r="H61"/>
  <c r="F20"/>
  <c r="G21"/>
  <c r="G80"/>
  <c r="L69" i="10"/>
  <c r="N14"/>
  <c r="K14"/>
  <c r="F33"/>
  <c r="M33"/>
  <c r="K33"/>
  <c r="M14"/>
  <c r="I38" i="16"/>
  <c r="G38"/>
  <c r="G53"/>
  <c r="I53"/>
  <c r="I70"/>
  <c r="G70"/>
  <c r="I74"/>
  <c r="G74"/>
  <c r="G95"/>
  <c r="I95"/>
  <c r="E72" i="17"/>
  <c r="I89" i="16"/>
  <c r="G89"/>
  <c r="G94"/>
  <c r="I94"/>
  <c r="I96"/>
  <c r="G96"/>
  <c r="I101"/>
  <c r="G101"/>
  <c r="I103"/>
  <c r="I61" i="11"/>
  <c r="M93" i="10"/>
  <c r="F14"/>
  <c r="L14"/>
  <c r="M26" i="16"/>
  <c r="N26" s="1"/>
  <c r="F52" i="14"/>
  <c r="J59" i="16"/>
  <c r="I69"/>
  <c r="L65"/>
  <c r="L68"/>
  <c r="N63" i="10"/>
  <c r="M63"/>
  <c r="Q98"/>
  <c r="G36" i="16"/>
  <c r="E79" i="17"/>
  <c r="E73"/>
  <c r="M91" i="16"/>
  <c r="M92"/>
  <c r="E85" i="17"/>
  <c r="E80" s="1"/>
  <c r="M99" i="16" s="1"/>
  <c r="M98"/>
  <c r="M104"/>
  <c r="I57" i="7"/>
  <c r="H57"/>
  <c r="E57"/>
  <c r="D55"/>
  <c r="D56"/>
  <c r="K56"/>
  <c r="K57"/>
  <c r="L57" s="1"/>
  <c r="I81" i="11"/>
  <c r="H84"/>
  <c r="H82"/>
  <c r="H81"/>
  <c r="I80"/>
  <c r="H80"/>
  <c r="K34" i="7" l="1"/>
  <c r="E58" i="16"/>
  <c r="L87"/>
  <c r="L45" i="7"/>
  <c r="L43"/>
  <c r="M20" i="18"/>
  <c r="N20" s="1"/>
  <c r="L46" i="7"/>
  <c r="L44"/>
  <c r="L42"/>
  <c r="M48"/>
  <c r="L47"/>
  <c r="D34"/>
  <c r="D33" s="1"/>
  <c r="I70"/>
  <c r="F48"/>
  <c r="I47"/>
  <c r="G47"/>
  <c r="E47"/>
  <c r="H47"/>
  <c r="F27"/>
  <c r="G27" s="1"/>
  <c r="F13"/>
  <c r="E103" i="16"/>
  <c r="G41" i="11"/>
  <c r="G35"/>
  <c r="H30" i="7"/>
  <c r="I14"/>
  <c r="E85" i="11"/>
  <c r="D58" i="7"/>
  <c r="I58" s="1"/>
  <c r="I42"/>
  <c r="H85" i="11"/>
  <c r="D59" i="7"/>
  <c r="I59" s="1"/>
  <c r="H50"/>
  <c r="I23"/>
  <c r="I25"/>
  <c r="I30"/>
  <c r="H16"/>
  <c r="E30"/>
  <c r="H76"/>
  <c r="D60" i="11"/>
  <c r="E41"/>
  <c r="D20"/>
  <c r="H83"/>
  <c r="K59" i="7"/>
  <c r="L59" s="1"/>
  <c r="I92" i="11"/>
  <c r="G28" i="7"/>
  <c r="H51" i="11"/>
  <c r="I85"/>
  <c r="I83"/>
  <c r="I82"/>
  <c r="I77" i="7"/>
  <c r="I62"/>
  <c r="L41"/>
  <c r="I20"/>
  <c r="H18"/>
  <c r="I16"/>
  <c r="H14"/>
  <c r="E77"/>
  <c r="H20"/>
  <c r="H40"/>
  <c r="I18"/>
  <c r="E14"/>
  <c r="E16"/>
  <c r="E18"/>
  <c r="E20"/>
  <c r="H25"/>
  <c r="H36"/>
  <c r="H44"/>
  <c r="L53"/>
  <c r="L49"/>
  <c r="H77"/>
  <c r="H75"/>
  <c r="I64"/>
  <c r="H62"/>
  <c r="H53"/>
  <c r="H51"/>
  <c r="H49"/>
  <c r="H45"/>
  <c r="H43"/>
  <c r="H41"/>
  <c r="H39"/>
  <c r="H37"/>
  <c r="H35"/>
  <c r="H78"/>
  <c r="I76"/>
  <c r="I72"/>
  <c r="I21"/>
  <c r="I19"/>
  <c r="I17"/>
  <c r="I15"/>
  <c r="I66"/>
  <c r="I63"/>
  <c r="I61"/>
  <c r="H52"/>
  <c r="H46"/>
  <c r="H42"/>
  <c r="H38"/>
  <c r="H70"/>
  <c r="E25"/>
  <c r="D28"/>
  <c r="E38"/>
  <c r="E42"/>
  <c r="E46"/>
  <c r="E52"/>
  <c r="E70"/>
  <c r="E72"/>
  <c r="E76"/>
  <c r="E78"/>
  <c r="H15"/>
  <c r="H17"/>
  <c r="H19"/>
  <c r="H21"/>
  <c r="H64"/>
  <c r="H72"/>
  <c r="I24"/>
  <c r="I26"/>
  <c r="I35"/>
  <c r="I37"/>
  <c r="I39"/>
  <c r="I41"/>
  <c r="I43"/>
  <c r="I45"/>
  <c r="I49"/>
  <c r="I51"/>
  <c r="I53"/>
  <c r="H65"/>
  <c r="I75"/>
  <c r="L40"/>
  <c r="L52"/>
  <c r="L50"/>
  <c r="H61"/>
  <c r="G77"/>
  <c r="E24"/>
  <c r="E26"/>
  <c r="E61"/>
  <c r="E63"/>
  <c r="E66"/>
  <c r="I78"/>
  <c r="D60"/>
  <c r="E60" s="1"/>
  <c r="F90" i="11"/>
  <c r="F97" s="1"/>
  <c r="G60"/>
  <c r="E84" i="14"/>
  <c r="N35" i="16"/>
  <c r="N81"/>
  <c r="G103"/>
  <c r="F34" i="7"/>
  <c r="F33" s="1"/>
  <c r="I27" i="16"/>
  <c r="G27"/>
  <c r="I45"/>
  <c r="G45"/>
  <c r="J84" i="14"/>
  <c r="J52"/>
  <c r="K52"/>
  <c r="K84"/>
  <c r="N52"/>
  <c r="N84"/>
  <c r="O84"/>
  <c r="O52"/>
  <c r="G29" i="16"/>
  <c r="I29"/>
  <c r="G31"/>
  <c r="I31"/>
  <c r="G33"/>
  <c r="I33"/>
  <c r="G42"/>
  <c r="I42"/>
  <c r="I44"/>
  <c r="G44"/>
  <c r="G47"/>
  <c r="I47"/>
  <c r="I56"/>
  <c r="G56"/>
  <c r="I62"/>
  <c r="G62"/>
  <c r="I64"/>
  <c r="G64"/>
  <c r="I66"/>
  <c r="G66"/>
  <c r="I77"/>
  <c r="G77"/>
  <c r="I79"/>
  <c r="G79"/>
  <c r="G82"/>
  <c r="I82"/>
  <c r="I84"/>
  <c r="G84"/>
  <c r="J40" i="17"/>
  <c r="J72"/>
  <c r="K40"/>
  <c r="K72"/>
  <c r="L72"/>
  <c r="L40"/>
  <c r="N60" i="16"/>
  <c r="L60"/>
  <c r="D40" i="17"/>
  <c r="H59" i="16" s="1"/>
  <c r="H58"/>
  <c r="D72" i="17"/>
  <c r="H52" i="14"/>
  <c r="H84"/>
  <c r="I52"/>
  <c r="I84"/>
  <c r="L52"/>
  <c r="L84"/>
  <c r="M84"/>
  <c r="M52"/>
  <c r="P52"/>
  <c r="P84"/>
  <c r="G84"/>
  <c r="G52"/>
  <c r="G28" i="16"/>
  <c r="I28"/>
  <c r="I30"/>
  <c r="G30"/>
  <c r="I32"/>
  <c r="G32"/>
  <c r="G34"/>
  <c r="I34"/>
  <c r="G41"/>
  <c r="I41"/>
  <c r="I43"/>
  <c r="G43"/>
  <c r="G46"/>
  <c r="I46"/>
  <c r="G48"/>
  <c r="I48"/>
  <c r="G57"/>
  <c r="I57"/>
  <c r="G63"/>
  <c r="I63"/>
  <c r="G65"/>
  <c r="I65"/>
  <c r="I76"/>
  <c r="G76"/>
  <c r="G78"/>
  <c r="I78"/>
  <c r="I80"/>
  <c r="G80"/>
  <c r="I83"/>
  <c r="G83"/>
  <c r="F40" i="17"/>
  <c r="F72"/>
  <c r="N61" i="16"/>
  <c r="H88" i="10"/>
  <c r="E59" i="16"/>
  <c r="O72" i="17"/>
  <c r="H24" i="7"/>
  <c r="H26"/>
  <c r="I65"/>
  <c r="F54"/>
  <c r="G54" s="1"/>
  <c r="G48"/>
  <c r="D48"/>
  <c r="E48" s="1"/>
  <c r="Q54" i="14"/>
  <c r="Q53" s="1"/>
  <c r="Q51" s="1"/>
  <c r="Q52" s="1"/>
  <c r="G13" i="7"/>
  <c r="G40" i="16"/>
  <c r="I40"/>
  <c r="Q53" i="15"/>
  <c r="F60" i="16" s="1"/>
  <c r="E52" i="15"/>
  <c r="E51" s="1"/>
  <c r="E84" s="1"/>
  <c r="I93" i="16"/>
  <c r="G93"/>
  <c r="N45"/>
  <c r="L45"/>
  <c r="L56" i="7"/>
  <c r="E85" i="14"/>
  <c r="L34" i="16"/>
  <c r="L43"/>
  <c r="L96"/>
  <c r="N40"/>
  <c r="N74"/>
  <c r="L80"/>
  <c r="N82"/>
  <c r="Q45" i="15"/>
  <c r="F52" i="16" s="1"/>
  <c r="I52" s="1"/>
  <c r="J22" i="18"/>
  <c r="M23" i="10"/>
  <c r="O69"/>
  <c r="K49"/>
  <c r="F60" i="7"/>
  <c r="F22"/>
  <c r="H22" s="1"/>
  <c r="L93" i="16"/>
  <c r="F52" i="15"/>
  <c r="F51" s="1"/>
  <c r="D69" i="7"/>
  <c r="E69" s="1"/>
  <c r="D13"/>
  <c r="H56"/>
  <c r="I56"/>
  <c r="E56"/>
  <c r="I26" i="16"/>
  <c r="G26"/>
  <c r="I61"/>
  <c r="G61"/>
  <c r="G81"/>
  <c r="I81"/>
  <c r="I35"/>
  <c r="G35"/>
  <c r="K59"/>
  <c r="J48" i="10"/>
  <c r="I46"/>
  <c r="I71" i="7"/>
  <c r="H71"/>
  <c r="G71"/>
  <c r="F69"/>
  <c r="G69" s="1"/>
  <c r="E27"/>
  <c r="E29"/>
  <c r="H60" i="11"/>
  <c r="I60"/>
  <c r="H41"/>
  <c r="I41"/>
  <c r="I55" i="7"/>
  <c r="E55"/>
  <c r="H55"/>
  <c r="J99" i="16"/>
  <c r="G75"/>
  <c r="I75"/>
  <c r="G52"/>
  <c r="I87"/>
  <c r="G87"/>
  <c r="E22" i="7"/>
  <c r="K58"/>
  <c r="K55"/>
  <c r="L55" s="1"/>
  <c r="G15"/>
  <c r="G17"/>
  <c r="G19"/>
  <c r="G21"/>
  <c r="G23"/>
  <c r="G25"/>
  <c r="G36"/>
  <c r="G38"/>
  <c r="G40"/>
  <c r="G42"/>
  <c r="G44"/>
  <c r="G46"/>
  <c r="G49"/>
  <c r="G51"/>
  <c r="G53"/>
  <c r="G56"/>
  <c r="G58"/>
  <c r="G62"/>
  <c r="G64"/>
  <c r="G66"/>
  <c r="G70"/>
  <c r="G72"/>
  <c r="G76"/>
  <c r="G78"/>
  <c r="G29"/>
  <c r="G20" i="11"/>
  <c r="N88" i="10"/>
  <c r="J49"/>
  <c r="G14" i="7"/>
  <c r="G16"/>
  <c r="G18"/>
  <c r="G20"/>
  <c r="G24"/>
  <c r="G26"/>
  <c r="G30"/>
  <c r="G35"/>
  <c r="G37"/>
  <c r="G39"/>
  <c r="G41"/>
  <c r="G43"/>
  <c r="G45"/>
  <c r="G50"/>
  <c r="G52"/>
  <c r="G55"/>
  <c r="G57"/>
  <c r="G59"/>
  <c r="G61"/>
  <c r="G63"/>
  <c r="G65"/>
  <c r="G75"/>
  <c r="H23"/>
  <c r="F31" l="1"/>
  <c r="F32" s="1"/>
  <c r="L34"/>
  <c r="G33"/>
  <c r="F12"/>
  <c r="F67" s="1"/>
  <c r="H59"/>
  <c r="H60"/>
  <c r="I27"/>
  <c r="E58"/>
  <c r="I28"/>
  <c r="H27"/>
  <c r="F91" i="11"/>
  <c r="G91" s="1"/>
  <c r="D54" i="7"/>
  <c r="E59"/>
  <c r="L58"/>
  <c r="I22"/>
  <c r="H58"/>
  <c r="G34"/>
  <c r="G90" i="11"/>
  <c r="E20"/>
  <c r="E60"/>
  <c r="D58"/>
  <c r="K31" i="7" s="1"/>
  <c r="H28"/>
  <c r="H34"/>
  <c r="I48"/>
  <c r="I60"/>
  <c r="D12"/>
  <c r="E12" s="1"/>
  <c r="E28"/>
  <c r="E34"/>
  <c r="I34"/>
  <c r="I69"/>
  <c r="G60"/>
  <c r="H13"/>
  <c r="G22"/>
  <c r="L48"/>
  <c r="E91" i="16"/>
  <c r="E91" i="14"/>
  <c r="F59" i="11"/>
  <c r="G59" s="1"/>
  <c r="G58"/>
  <c r="H69" i="7"/>
  <c r="O79" i="17"/>
  <c r="O85" s="1"/>
  <c r="O80" s="1"/>
  <c r="O73"/>
  <c r="F79"/>
  <c r="F85" s="1"/>
  <c r="F80" s="1"/>
  <c r="F73"/>
  <c r="D79"/>
  <c r="H91" i="16"/>
  <c r="D73" i="17"/>
  <c r="H92" i="16" s="1"/>
  <c r="P91" i="14"/>
  <c r="P97" s="1"/>
  <c r="P92" s="1"/>
  <c r="P85"/>
  <c r="L91"/>
  <c r="L97" s="1"/>
  <c r="L92" s="1"/>
  <c r="L85"/>
  <c r="I91"/>
  <c r="I97" s="1"/>
  <c r="I92" s="1"/>
  <c r="I85"/>
  <c r="H85"/>
  <c r="H91"/>
  <c r="H97" s="1"/>
  <c r="H92" s="1"/>
  <c r="L79" i="17"/>
  <c r="L85" s="1"/>
  <c r="L80" s="1"/>
  <c r="L73"/>
  <c r="O91" i="14"/>
  <c r="O97" s="1"/>
  <c r="O92" s="1"/>
  <c r="O85"/>
  <c r="J85"/>
  <c r="J91"/>
  <c r="J97" s="1"/>
  <c r="J92" s="1"/>
  <c r="G85"/>
  <c r="G91"/>
  <c r="Q84"/>
  <c r="M91"/>
  <c r="M97" s="1"/>
  <c r="M92" s="1"/>
  <c r="M85"/>
  <c r="K73" i="17"/>
  <c r="K79"/>
  <c r="K85" s="1"/>
  <c r="K80" s="1"/>
  <c r="J73"/>
  <c r="J79"/>
  <c r="J85" s="1"/>
  <c r="J80" s="1"/>
  <c r="N91" i="14"/>
  <c r="N97" s="1"/>
  <c r="N92" s="1"/>
  <c r="N85"/>
  <c r="K91"/>
  <c r="K97" s="1"/>
  <c r="K92" s="1"/>
  <c r="K85"/>
  <c r="H48" i="7"/>
  <c r="I13"/>
  <c r="E91" i="15"/>
  <c r="E97" s="1"/>
  <c r="E92" s="1"/>
  <c r="E85"/>
  <c r="E13" i="7"/>
  <c r="Q52" i="15"/>
  <c r="F59" i="16" s="1"/>
  <c r="I59" s="1"/>
  <c r="E92"/>
  <c r="Q85" i="14"/>
  <c r="I60" i="16"/>
  <c r="G60"/>
  <c r="I54" i="7"/>
  <c r="K12"/>
  <c r="H20" i="11"/>
  <c r="I20"/>
  <c r="I58"/>
  <c r="H58"/>
  <c r="I81" i="10"/>
  <c r="I47"/>
  <c r="J47" s="1"/>
  <c r="J46"/>
  <c r="Q51" i="15"/>
  <c r="F58" i="16" s="1"/>
  <c r="K58"/>
  <c r="F84" i="15"/>
  <c r="G12" i="7"/>
  <c r="I29"/>
  <c r="F48" i="10"/>
  <c r="N48"/>
  <c r="M48"/>
  <c r="L48"/>
  <c r="O48"/>
  <c r="K48"/>
  <c r="H48"/>
  <c r="G97" i="11"/>
  <c r="N59" i="16"/>
  <c r="L59"/>
  <c r="H29" i="7"/>
  <c r="M54" l="1"/>
  <c r="L54"/>
  <c r="D31"/>
  <c r="L31" s="1"/>
  <c r="G32"/>
  <c r="E54"/>
  <c r="H54"/>
  <c r="L12"/>
  <c r="E58" i="11"/>
  <c r="D59"/>
  <c r="E59" s="1"/>
  <c r="D90"/>
  <c r="I90" s="1"/>
  <c r="G31" i="7"/>
  <c r="E97" i="14"/>
  <c r="E98" i="16"/>
  <c r="G97" i="14"/>
  <c r="Q91"/>
  <c r="D85" i="17"/>
  <c r="H98" i="16"/>
  <c r="G59"/>
  <c r="F73" i="7"/>
  <c r="H46" i="10"/>
  <c r="H47"/>
  <c r="G81"/>
  <c r="N58" i="16"/>
  <c r="L58"/>
  <c r="I87" i="10"/>
  <c r="I82"/>
  <c r="J82" s="1"/>
  <c r="J81"/>
  <c r="H12" i="7"/>
  <c r="G103" i="11"/>
  <c r="F98"/>
  <c r="G98" s="1"/>
  <c r="Q59" i="10"/>
  <c r="Q56"/>
  <c r="Q50"/>
  <c r="O46"/>
  <c r="Q51"/>
  <c r="K46"/>
  <c r="Q58"/>
  <c r="M46"/>
  <c r="L46"/>
  <c r="Q53"/>
  <c r="F46"/>
  <c r="Q57"/>
  <c r="Q55"/>
  <c r="Q54"/>
  <c r="N46"/>
  <c r="E81"/>
  <c r="K67" i="7" s="1"/>
  <c r="F85" i="15"/>
  <c r="K91" i="16"/>
  <c r="F91" i="15"/>
  <c r="Q84"/>
  <c r="F91" i="16" s="1"/>
  <c r="I58"/>
  <c r="G58"/>
  <c r="E33" i="7"/>
  <c r="I33"/>
  <c r="H33"/>
  <c r="I12"/>
  <c r="D32" l="1"/>
  <c r="M31"/>
  <c r="G67"/>
  <c r="F68"/>
  <c r="G68" s="1"/>
  <c r="I59" i="11"/>
  <c r="H59"/>
  <c r="H90"/>
  <c r="D91"/>
  <c r="E91" s="1"/>
  <c r="D97"/>
  <c r="H97" s="1"/>
  <c r="E90"/>
  <c r="E104" i="16"/>
  <c r="E92" i="14"/>
  <c r="E99" i="16" s="1"/>
  <c r="D80" i="17"/>
  <c r="H99" i="16" s="1"/>
  <c r="H104"/>
  <c r="G92" i="14"/>
  <c r="Q97"/>
  <c r="I31" i="7"/>
  <c r="D67"/>
  <c r="H31"/>
  <c r="E31"/>
  <c r="G91" i="16"/>
  <c r="I91"/>
  <c r="N91"/>
  <c r="L91"/>
  <c r="E87" i="10"/>
  <c r="K81"/>
  <c r="E82"/>
  <c r="O81"/>
  <c r="N81"/>
  <c r="F81"/>
  <c r="M81"/>
  <c r="L81"/>
  <c r="M47"/>
  <c r="K47"/>
  <c r="L47"/>
  <c r="N47"/>
  <c r="F47"/>
  <c r="O47"/>
  <c r="H81"/>
  <c r="G82"/>
  <c r="H82" s="1"/>
  <c r="G87"/>
  <c r="H87" s="1"/>
  <c r="I91" i="11"/>
  <c r="I97"/>
  <c r="F97" i="15"/>
  <c r="Q91"/>
  <c r="F98" i="16" s="1"/>
  <c r="K98"/>
  <c r="K92"/>
  <c r="Q85" i="15"/>
  <c r="F92" i="16" s="1"/>
  <c r="I93" i="10"/>
  <c r="J87"/>
  <c r="G73" i="7"/>
  <c r="F79"/>
  <c r="M67" l="1"/>
  <c r="L67"/>
  <c r="Q92" i="14"/>
  <c r="H91" i="11"/>
  <c r="I103"/>
  <c r="E97"/>
  <c r="I98" i="16"/>
  <c r="G98"/>
  <c r="I67" i="7"/>
  <c r="H67"/>
  <c r="D68"/>
  <c r="E67"/>
  <c r="D73"/>
  <c r="E32"/>
  <c r="I32"/>
  <c r="H32"/>
  <c r="O93" i="10"/>
  <c r="I88"/>
  <c r="L93"/>
  <c r="K93"/>
  <c r="J93"/>
  <c r="L92" i="16"/>
  <c r="N92"/>
  <c r="I92"/>
  <c r="G92"/>
  <c r="N98"/>
  <c r="L98"/>
  <c r="Q97" i="15"/>
  <c r="F104" i="16" s="1"/>
  <c r="F92" i="15"/>
  <c r="K104" i="16"/>
  <c r="K79" i="7"/>
  <c r="F82" i="10"/>
  <c r="K82"/>
  <c r="M82"/>
  <c r="L82"/>
  <c r="N82"/>
  <c r="O82"/>
  <c r="K87"/>
  <c r="M87"/>
  <c r="O87"/>
  <c r="L87"/>
  <c r="N87"/>
  <c r="F87"/>
  <c r="G79" i="7"/>
  <c r="F74"/>
  <c r="G74" s="1"/>
  <c r="H103" i="11" l="1"/>
  <c r="D98"/>
  <c r="E98" s="1"/>
  <c r="E103"/>
  <c r="I98"/>
  <c r="K99" i="16"/>
  <c r="Q92" i="15"/>
  <c r="F99" i="16" s="1"/>
  <c r="I73" i="7"/>
  <c r="E73"/>
  <c r="D79"/>
  <c r="H73"/>
  <c r="E68"/>
  <c r="I68"/>
  <c r="H68"/>
  <c r="L104" i="16"/>
  <c r="N104"/>
  <c r="G104"/>
  <c r="I104"/>
  <c r="L88" i="10"/>
  <c r="J88"/>
  <c r="K88"/>
  <c r="O88"/>
  <c r="H98" i="11" l="1"/>
  <c r="G99" i="16"/>
  <c r="I99"/>
  <c r="H79" i="7"/>
  <c r="D74"/>
  <c r="E79"/>
  <c r="I79"/>
  <c r="L99" i="16"/>
  <c r="N99"/>
  <c r="E74" i="7" l="1"/>
  <c r="I74"/>
  <c r="H74"/>
</calcChain>
</file>

<file path=xl/sharedStrings.xml><?xml version="1.0" encoding="utf-8"?>
<sst xmlns="http://schemas.openxmlformats.org/spreadsheetml/2006/main" count="1131" uniqueCount="433">
  <si>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</si>
  <si>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</si>
  <si>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</si>
  <si>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</si>
  <si>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</si>
  <si>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</si>
  <si>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</si>
  <si>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</si>
  <si>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</si>
  <si>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</si>
  <si>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</si>
  <si>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</si>
  <si>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</si>
  <si>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</si>
  <si>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</si>
  <si>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</si>
  <si>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</si>
  <si>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</si>
  <si>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</si>
  <si>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</si>
  <si>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</si>
  <si>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</si>
  <si>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</si>
  <si>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</si>
  <si>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</si>
  <si>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</si>
  <si>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</si>
  <si>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</si>
  <si>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</si>
  <si>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</si>
  <si>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</si>
  <si>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</si>
  <si>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</si>
  <si>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</si>
  <si>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</si>
  <si>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</si>
  <si>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</si>
  <si>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</si>
  <si>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</si>
  <si>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</si>
  <si>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</si>
  <si>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</si>
  <si>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</si>
  <si>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</si>
  <si>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</si>
  <si>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</si>
  <si>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</si>
  <si>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</si>
  <si>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</si>
  <si>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</si>
  <si>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</si>
  <si>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</si>
  <si>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</si>
  <si>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</si>
  <si>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</si>
  <si>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</si>
  <si>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</si>
  <si>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</si>
  <si>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</si>
  <si>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</si>
  <si>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</si>
  <si>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</si>
  <si>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</si>
  <si>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</si>
  <si>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</si>
  <si>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</si>
  <si>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</si>
  <si>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</si>
  <si>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</si>
  <si>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</si>
  <si>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</si>
  <si>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</si>
  <si>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</si>
  <si>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</si>
  <si>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</si>
  <si>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</si>
  <si>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</si>
  <si>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</si>
  <si>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</si>
  <si>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</si>
  <si>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</si>
  <si>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</si>
  <si>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</si>
  <si>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</si>
  <si>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</si>
  <si>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</si>
  <si>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</si>
  <si>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</si>
  <si>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</si>
  <si>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</si>
  <si>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</si>
  <si>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</si>
  <si>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</si>
  <si>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</si>
  <si>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</si>
  <si>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</si>
  <si>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</si>
  <si>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</si>
  <si>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</si>
  <si>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</si>
  <si>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</si>
  <si>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</si>
  <si>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</si>
  <si>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</si>
  <si>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</si>
  <si>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</si>
  <si>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</si>
  <si>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</si>
  <si>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</si>
  <si>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</si>
  <si>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</si>
  <si>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</si>
  <si>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</si>
  <si>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</si>
  <si>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</si>
  <si>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</si>
  <si>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</si>
  <si>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</si>
  <si>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</si>
  <si>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</si>
  <si>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</si>
  <si>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</si>
  <si>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</si>
  <si>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</si>
  <si>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</si>
  <si>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</si>
  <si>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</si>
  <si>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</si>
  <si>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</si>
  <si>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</si>
  <si>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</si>
  <si>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</si>
  <si>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</si>
  <si>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</si>
  <si>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</si>
  <si>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</si>
  <si>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</si>
  <si>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</si>
  <si>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</si>
  <si>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</si>
  <si>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</si>
  <si>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</si>
  <si>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</si>
  <si>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</si>
  <si>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</si>
  <si>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</si>
  <si>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</si>
  <si>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</si>
  <si>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</si>
  <si>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</si>
  <si>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</si>
  <si>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</si>
  <si>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</si>
  <si>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</si>
  <si>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</si>
  <si>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</si>
  <si>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</si>
  <si>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</si>
  <si>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</si>
  <si>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</si>
  <si>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</si>
  <si>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</si>
  <si>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</si>
  <si>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</si>
  <si>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</si>
  <si>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</si>
  <si>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</si>
  <si>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Projekcija 2015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</si>
  <si>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</si>
  <si>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</si>
  <si>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</si>
  <si>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</si>
  <si>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</si>
  <si>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</si>
  <si>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</si>
  <si>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</si>
  <si>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</si>
  <si>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</si>
  <si>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</si>
  <si>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</si>
  <si>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</si>
  <si>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</si>
  <si>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</si>
  <si>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</si>
  <si>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</si>
  <si>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</si>
  <si>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</si>
  <si>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</si>
  <si>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</si>
  <si>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</si>
  <si>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</si>
  <si>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</si>
  <si>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Bank deposits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</si>
  <si>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</si>
  <si>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</si>
  <si>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</si>
  <si>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</si>
  <si>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</si>
  <si>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</si>
  <si>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</si>
  <si>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</si>
  <si>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</si>
  <si>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</si>
  <si>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</si>
  <si>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</si>
  <si>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</si>
  <si>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</si>
  <si>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</si>
  <si>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</si>
  <si>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</si>
  <si>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</si>
  <si>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</si>
  <si>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</si>
  <si>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</si>
  <si>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</si>
  <si>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</si>
  <si>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</si>
  <si>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</si>
  <si>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</si>
  <si>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</si>
  <si>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</si>
  <si>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</si>
  <si>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Podgorica</t>
  </si>
  <si>
    <t>Cetinje</t>
  </si>
  <si>
    <r>
      <t>Euro (</t>
    </r>
    <r>
      <rPr>
        <sz val="12"/>
        <rFont val="Calibri"/>
        <family val="2"/>
        <charset val="238"/>
      </rPr>
      <t>€</t>
    </r>
    <r>
      <rPr>
        <sz val="12"/>
        <rFont val="Arial"/>
        <family val="2"/>
        <charset val="238"/>
      </rPr>
      <t>)</t>
    </r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</si>
  <si>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</si>
  <si>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</si>
  <si>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</si>
  <si>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</si>
  <si>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2008.</t>
  </si>
  <si>
    <t>2009.</t>
  </si>
  <si>
    <t>2010.</t>
  </si>
  <si>
    <t>2011.</t>
  </si>
  <si>
    <t>2012.</t>
  </si>
  <si>
    <t>2013.</t>
  </si>
  <si>
    <t>2014.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</si>
  <si>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</si>
  <si>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</si>
  <si>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</si>
  <si>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</si>
  <si>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</si>
  <si>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</si>
  <si>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</si>
  <si>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</si>
  <si>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</si>
  <si>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</si>
  <si>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Bankarski depoziti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</si>
  <si>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</si>
  <si>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</si>
  <si>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</si>
  <si>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</si>
  <si>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</si>
  <si>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</si>
  <si>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</si>
  <si>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</si>
  <si>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</si>
  <si>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</si>
  <si>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</si>
  <si>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</si>
  <si>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</si>
  <si>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</si>
  <si>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</si>
  <si>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</si>
  <si>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</si>
  <si>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</si>
  <si>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</si>
  <si>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</si>
  <si>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</si>
  <si>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</si>
  <si>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</si>
  <si>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</si>
  <si>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</si>
  <si>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</si>
  <si>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</si>
  <si>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</si>
  <si>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</si>
  <si>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</si>
  <si>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</si>
  <si>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</si>
  <si>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</si>
  <si>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</si>
  <si>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</si>
  <si>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</si>
  <si>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</si>
  <si>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</si>
  <si>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</si>
  <si>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</si>
  <si>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</si>
  <si>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</si>
  <si>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</si>
  <si>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</si>
  <si>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</si>
  <si>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</si>
  <si>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</si>
  <si>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</si>
  <si>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</si>
  <si>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</si>
  <si>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</si>
  <si>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</si>
  <si>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</si>
  <si>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</si>
  <si>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</si>
  <si>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</si>
  <si>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</si>
  <si>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</si>
  <si>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</si>
  <si>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</si>
  <si>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</si>
  <si>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</si>
  <si>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</si>
  <si>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</si>
  <si>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</si>
  <si>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</si>
  <si>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</si>
  <si>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</si>
  <si>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</si>
  <si>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</si>
  <si>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</si>
  <si>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</si>
  <si>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Plan 2012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</si>
  <si>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</si>
  <si>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</si>
  <si>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</si>
  <si>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</si>
  <si>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</si>
  <si>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</si>
  <si>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</si>
  <si>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</si>
  <si>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</si>
  <si>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</si>
  <si>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Mjesečni plan za 2012. godinu</t>
  </si>
  <si>
    <r>
      <t>Area (km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</si>
  <si>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r>
      <t xml:space="preserve">GDP (mil. </t>
    </r>
    <r>
      <rPr>
        <sz val="10"/>
        <rFont val="Calibri"/>
        <family val="2"/>
        <charset val="238"/>
      </rPr>
      <t>€</t>
    </r>
    <r>
      <rPr>
        <sz val="10"/>
        <rFont val="Arial"/>
        <family val="2"/>
        <charset val="238"/>
      </rPr>
      <t>)*</t>
    </r>
  </si>
  <si>
    <r>
      <t xml:space="preserve">BDP </t>
    </r>
    <r>
      <rPr>
        <i/>
        <sz val="10"/>
        <rFont val="Arial"/>
        <family val="2"/>
        <charset val="238"/>
      </rPr>
      <t>per capita (</t>
    </r>
    <r>
      <rPr>
        <sz val="10"/>
        <rFont val="Calibri"/>
        <family val="2"/>
        <charset val="238"/>
      </rPr>
      <t>€</t>
    </r>
    <r>
      <rPr>
        <i/>
        <sz val="10"/>
        <rFont val="Arial"/>
        <family val="2"/>
        <charset val="238"/>
      </rPr>
      <t>)*</t>
    </r>
  </si>
  <si>
    <r>
      <t xml:space="preserve">GDP </t>
    </r>
    <r>
      <rPr>
        <i/>
        <sz val="10"/>
        <rFont val="Arial"/>
        <family val="2"/>
        <charset val="238"/>
      </rPr>
      <t>per capita (</t>
    </r>
    <r>
      <rPr>
        <sz val="10"/>
        <rFont val="Arial"/>
        <family val="2"/>
        <charset val="238"/>
      </rPr>
      <t>€</t>
    </r>
    <r>
      <rPr>
        <i/>
        <sz val="10"/>
        <rFont val="Arial"/>
        <family val="2"/>
        <charset val="238"/>
      </rPr>
      <t>)*</t>
    </r>
  </si>
  <si>
    <r>
      <t>Prosječna zarada (</t>
    </r>
    <r>
      <rPr>
        <sz val="10"/>
        <rFont val="Calibri"/>
        <family val="2"/>
        <charset val="238"/>
      </rPr>
      <t>€)</t>
    </r>
  </si>
  <si>
    <r>
      <t>Average wage (</t>
    </r>
    <r>
      <rPr>
        <sz val="10"/>
        <rFont val="Calibri"/>
        <family val="2"/>
        <charset val="238"/>
      </rPr>
      <t>€</t>
    </r>
    <r>
      <rPr>
        <sz val="10"/>
        <rFont val="Arial"/>
        <family val="2"/>
        <charset val="238"/>
      </rPr>
      <t>)</t>
    </r>
  </si>
  <si>
    <r>
      <t xml:space="preserve">BDP (u mil. </t>
    </r>
    <r>
      <rPr>
        <sz val="10"/>
        <rFont val="Calibri"/>
        <family val="2"/>
        <charset val="238"/>
      </rPr>
      <t>€</t>
    </r>
    <r>
      <rPr>
        <sz val="10"/>
        <rFont val="Arial"/>
        <family val="2"/>
        <charset val="238"/>
      </rPr>
      <t>)</t>
    </r>
  </si>
  <si>
    <r>
      <t xml:space="preserve">GDP (mil. </t>
    </r>
    <r>
      <rPr>
        <sz val="10"/>
        <rFont val="Calibri"/>
        <family val="2"/>
        <charset val="238"/>
      </rPr>
      <t>€)</t>
    </r>
  </si>
  <si>
    <r>
      <t xml:space="preserve">mil. </t>
    </r>
    <r>
      <rPr>
        <sz val="10"/>
        <rFont val="Calibri"/>
        <family val="2"/>
        <charset val="238"/>
      </rPr>
      <t>€</t>
    </r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</si>
  <si>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</si>
  <si>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</si>
  <si>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</si>
  <si>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</si>
  <si>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</si>
  <si>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</si>
  <si>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</si>
  <si>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</si>
  <si>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</si>
  <si>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</si>
  <si>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</si>
  <si>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</si>
  <si>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Plan for 2012</t>
  </si>
  <si>
    <t>Plan for 2012, by months</t>
  </si>
  <si>
    <t>Execution for 2012</t>
  </si>
  <si>
    <t>Izvršenje budžeta, po mjesecima</t>
  </si>
  <si>
    <t>Jan-Feb 2012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</si>
  <si>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</si>
  <si>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</si>
  <si>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</si>
  <si>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</si>
  <si>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</si>
  <si>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</si>
  <si>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</si>
  <si>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Jan - Feb 2012</t>
  </si>
  <si>
    <t>Plan</t>
  </si>
  <si>
    <t>Februar 2012</t>
  </si>
  <si>
    <t>Analitika ostvarenja</t>
  </si>
  <si>
    <t>Execution analitics</t>
  </si>
  <si>
    <t>Jan - Feb 2011</t>
  </si>
  <si>
    <t>Jan - Feb 2012 / Jan - Feb 2011</t>
  </si>
  <si>
    <t>Feb 2011</t>
  </si>
  <si>
    <t>Feb 2012 /      Feb 2011</t>
  </si>
  <si>
    <t>Naknada za topli obrok</t>
  </si>
  <si>
    <t>Transferi institucijama, pojedincima, nevladinom i javnom sektoru</t>
  </si>
  <si>
    <t>Otplata dugova</t>
  </si>
  <si>
    <t>Otplata hartija od vrijednosti i kredita rezidentima</t>
  </si>
  <si>
    <t>Otplata hartija od vrijednosti i kredita nerezidentima</t>
  </si>
  <si>
    <t>Otplata obaveza iz predhodnih godina</t>
  </si>
  <si>
    <t>O P I S</t>
  </si>
  <si>
    <t>Prava iz oblasti PIO</t>
  </si>
  <si>
    <t>Ostala prava iz oblasti zdravstvene zastite</t>
  </si>
  <si>
    <t>preliminarni podaci</t>
  </si>
  <si>
    <t>preliminary data</t>
  </si>
  <si>
    <t>Ministry of Finance forecast</t>
  </si>
  <si>
    <t>procjena Ministarstva finansija</t>
  </si>
  <si>
    <r>
      <t xml:space="preserve">Jan - Feb 2012 / Jan Feb 2012 </t>
    </r>
    <r>
      <rPr>
        <b/>
        <i/>
        <sz val="10"/>
        <rFont val="Arial"/>
        <family val="2"/>
        <charset val="238"/>
      </rPr>
      <t>plan</t>
    </r>
  </si>
  <si>
    <r>
      <t xml:space="preserve">Feb 2012 /    Feb 2012 </t>
    </r>
    <r>
      <rPr>
        <b/>
        <i/>
        <sz val="10"/>
        <rFont val="Arial"/>
        <family val="2"/>
        <charset val="238"/>
      </rPr>
      <t>plan</t>
    </r>
  </si>
  <si>
    <t>Execution</t>
  </si>
  <si>
    <t>February 2012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</si>
  <si>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</si>
  <si>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</si>
  <si>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</si>
  <si>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</si>
  <si>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</si>
  <si>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expenditures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</si>
  <si>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</si>
  <si>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</si>
  <si>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</si>
  <si>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</si>
  <si>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</si>
  <si>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</si>
  <si>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</si>
  <si>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</si>
  <si>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</si>
  <si>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</si>
  <si>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</si>
  <si>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</si>
  <si>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</si>
  <si>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</si>
  <si>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</si>
  <si>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</si>
  <si>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</si>
  <si>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</si>
  <si>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</si>
  <si>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</si>
  <si>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Analitika</t>
  </si>
  <si>
    <t>Odstupanje (%)</t>
  </si>
  <si>
    <t>Razlika        (u mil. €)</t>
  </si>
  <si>
    <t>-</t>
  </si>
  <si>
    <t>Razlika       (u mil. €)</t>
  </si>
  <si>
    <t>Odstupanje  (%)</t>
  </si>
  <si>
    <t>Bruto zarade</t>
  </si>
  <si>
    <t>Garancije</t>
  </si>
  <si>
    <t>Analitika-plan</t>
  </si>
  <si>
    <t>suma korišćenja depozita</t>
  </si>
  <si>
    <t>2013 - suma iz tabela</t>
  </si>
  <si>
    <t xml:space="preserve"> </t>
  </si>
  <si>
    <t>I - XII 2013</t>
  </si>
  <si>
    <t>I - XII 2012</t>
  </si>
  <si>
    <t>I - X II 2013</t>
  </si>
  <si>
    <r>
      <t xml:space="preserve">I - VI 2013 </t>
    </r>
    <r>
      <rPr>
        <b/>
        <i/>
        <sz val="8"/>
        <rFont val="Calibri"/>
        <family val="2"/>
        <scheme val="minor"/>
      </rPr>
      <t>plan</t>
    </r>
  </si>
  <si>
    <t>Razlika   
 (u mil. €)</t>
  </si>
</sst>
</file>

<file path=xl/styles.xml><?xml version="1.0" encoding="utf-8"?>
<styleSheet xmlns="http://schemas.openxmlformats.org/spreadsheetml/2006/main">
  <numFmts count="19">
    <numFmt numFmtId="44" formatCode="_-* #,##0.00\ &quot;€&quot;_-;\-* #,##0.00\ &quot;€&quot;_-;_-* &quot;-&quot;??\ &quot;€&quot;_-;_-@_-"/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00"/>
    <numFmt numFmtId="176" formatCode="0.000000000"/>
    <numFmt numFmtId="177" formatCode="[$-12C1A]dd/mm/yyyy;@"/>
    <numFmt numFmtId="178" formatCode="0,000,,"/>
    <numFmt numFmtId="179" formatCode="0.0"/>
    <numFmt numFmtId="180" formatCode="0.000000"/>
    <numFmt numFmtId="181" formatCode="0.0%"/>
  </numFmts>
  <fonts count="75">
    <font>
      <sz val="10"/>
      <name val="Arial"/>
    </font>
    <font>
      <sz val="8"/>
      <name val="Arial"/>
      <family val="2"/>
      <charset val="238"/>
    </font>
    <font>
      <sz val="8"/>
      <name val="Arial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10"/>
      <name val="Arial"/>
      <family val="2"/>
      <charset val="238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entury Gothic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5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sz val="12"/>
      <name val="Arial"/>
      <family val="2"/>
      <charset val="238"/>
    </font>
    <font>
      <sz val="12"/>
      <name val="Calibri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entury Gothic"/>
      <family val="2"/>
      <charset val="238"/>
    </font>
    <font>
      <sz val="11"/>
      <color rgb="FF9C0006"/>
      <name val="Calibri"/>
      <family val="2"/>
      <scheme val="minor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2"/>
      <color theme="9" tint="-0.499984740745262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i/>
      <sz val="8"/>
      <color theme="1" tint="0.3499862666707357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3" tint="-0.249977111117893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theme="3" tint="-0.249977111117893"/>
      <name val="Calibri"/>
      <family val="2"/>
      <scheme val="minor"/>
    </font>
    <font>
      <sz val="9"/>
      <color indexed="18"/>
      <name val="Calibri"/>
      <family val="2"/>
      <scheme val="minor"/>
    </font>
    <font>
      <i/>
      <sz val="9"/>
      <color indexed="1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3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i/>
      <sz val="8"/>
      <color theme="6" tint="-0.499984740745262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i/>
      <sz val="8"/>
      <color theme="6" tint="-0.249977111117893"/>
      <name val="Calibri"/>
      <family val="2"/>
      <scheme val="minor"/>
    </font>
    <font>
      <i/>
      <sz val="8"/>
      <color theme="6" tint="-0.249977111117893"/>
      <name val="Calibri"/>
      <family val="2"/>
      <scheme val="minor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23E1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7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</borders>
  <cellStyleXfs count="30">
    <xf numFmtId="0" fontId="0" fillId="0" borderId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3" fillId="2" borderId="0" applyNumberFormat="0" applyBorder="0" applyAlignment="0" applyProtection="0"/>
    <xf numFmtId="0" fontId="12" fillId="0" borderId="0" applyProtection="0"/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2" fontId="12" fillId="0" borderId="0" applyProtection="0"/>
    <xf numFmtId="0" fontId="12" fillId="0" borderId="0" applyNumberFormat="0" applyFont="0" applyFill="0" applyBorder="0" applyAlignment="0" applyProtection="0"/>
    <xf numFmtId="0" fontId="15" fillId="0" borderId="0" applyProtection="0"/>
    <xf numFmtId="172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7" fontId="16" fillId="0" borderId="0"/>
    <xf numFmtId="0" fontId="17" fillId="0" borderId="0"/>
    <xf numFmtId="0" fontId="18" fillId="0" borderId="0"/>
    <xf numFmtId="0" fontId="18" fillId="0" borderId="0"/>
    <xf numFmtId="0" fontId="10" fillId="0" borderId="0"/>
    <xf numFmtId="0" fontId="9" fillId="0" borderId="0"/>
    <xf numFmtId="0" fontId="9" fillId="0" borderId="0"/>
    <xf numFmtId="174" fontId="10" fillId="0" borderId="0" applyFont="0" applyFill="0" applyBorder="0" applyAlignment="0" applyProtection="0"/>
    <xf numFmtId="0" fontId="19" fillId="0" borderId="0"/>
    <xf numFmtId="44" fontId="60" fillId="0" borderId="0" applyFont="0" applyFill="0" applyBorder="0" applyAlignment="0" applyProtection="0"/>
    <xf numFmtId="9" fontId="74" fillId="0" borderId="0" applyFont="0" applyFill="0" applyBorder="0" applyAlignment="0" applyProtection="0"/>
  </cellStyleXfs>
  <cellXfs count="835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164" fontId="8" fillId="0" borderId="1" xfId="0" applyNumberFormat="1" applyFont="1" applyBorder="1" applyAlignment="1">
      <alignment horizontal="right" vertical="center"/>
    </xf>
    <xf numFmtId="4" fontId="20" fillId="0" borderId="0" xfId="0" applyNumberFormat="1" applyFont="1"/>
    <xf numFmtId="164" fontId="8" fillId="0" borderId="2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4" fontId="22" fillId="0" borderId="0" xfId="0" applyNumberFormat="1" applyFont="1"/>
    <xf numFmtId="49" fontId="22" fillId="0" borderId="0" xfId="0" applyNumberFormat="1" applyFont="1" applyAlignment="1">
      <alignment wrapText="1"/>
    </xf>
    <xf numFmtId="0" fontId="22" fillId="0" borderId="0" xfId="0" applyFont="1"/>
    <xf numFmtId="4" fontId="8" fillId="0" borderId="0" xfId="0" applyNumberFormat="1" applyFont="1" applyFill="1" applyBorder="1" applyAlignment="1">
      <alignment horizontal="right" vertical="center"/>
    </xf>
    <xf numFmtId="0" fontId="9" fillId="0" borderId="0" xfId="23" applyFont="1"/>
    <xf numFmtId="49" fontId="9" fillId="0" borderId="0" xfId="23" applyNumberFormat="1" applyFont="1" applyAlignment="1">
      <alignment wrapText="1"/>
    </xf>
    <xf numFmtId="166" fontId="23" fillId="0" borderId="0" xfId="0" applyNumberFormat="1" applyFont="1" applyFill="1" applyProtection="1">
      <protection hidden="1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/>
    <xf numFmtId="0" fontId="22" fillId="0" borderId="0" xfId="0" applyFont="1" applyFill="1" applyBorder="1"/>
    <xf numFmtId="4" fontId="22" fillId="0" borderId="0" xfId="0" applyNumberFormat="1" applyFont="1" applyFill="1" applyBorder="1"/>
    <xf numFmtId="164" fontId="0" fillId="0" borderId="0" xfId="0" applyNumberFormat="1" applyFill="1" applyBorder="1"/>
    <xf numFmtId="0" fontId="0" fillId="3" borderId="0" xfId="0" applyFill="1"/>
    <xf numFmtId="0" fontId="0" fillId="3" borderId="0" xfId="0" applyFill="1" applyBorder="1"/>
    <xf numFmtId="0" fontId="9" fillId="3" borderId="0" xfId="0" applyFont="1" applyFill="1"/>
    <xf numFmtId="2" fontId="0" fillId="3" borderId="0" xfId="0" applyNumberFormat="1" applyFill="1"/>
    <xf numFmtId="16" fontId="0" fillId="3" borderId="0" xfId="0" applyNumberFormat="1" applyFill="1"/>
    <xf numFmtId="17" fontId="0" fillId="3" borderId="0" xfId="0" applyNumberFormat="1" applyFill="1"/>
    <xf numFmtId="0" fontId="24" fillId="3" borderId="0" xfId="0" applyFont="1" applyFill="1" applyAlignment="1"/>
    <xf numFmtId="0" fontId="34" fillId="3" borderId="0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right" wrapText="1"/>
    </xf>
    <xf numFmtId="0" fontId="36" fillId="3" borderId="4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left"/>
    </xf>
    <xf numFmtId="0" fontId="36" fillId="3" borderId="7" xfId="0" applyFont="1" applyFill="1" applyBorder="1" applyAlignment="1">
      <alignment horizontal="left"/>
    </xf>
    <xf numFmtId="0" fontId="36" fillId="3" borderId="8" xfId="0" applyFont="1" applyFill="1" applyBorder="1" applyAlignment="1">
      <alignment horizontal="left"/>
    </xf>
    <xf numFmtId="16" fontId="36" fillId="3" borderId="9" xfId="0" applyNumberFormat="1" applyFont="1" applyFill="1" applyBorder="1" applyAlignment="1">
      <alignment horizontal="center" wrapText="1"/>
    </xf>
    <xf numFmtId="0" fontId="24" fillId="3" borderId="10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4" fillId="3" borderId="12" xfId="0" applyFont="1" applyFill="1" applyBorder="1" applyAlignment="1">
      <alignment horizontal="center"/>
    </xf>
    <xf numFmtId="179" fontId="37" fillId="0" borderId="13" xfId="0" applyNumberFormat="1" applyFont="1" applyBorder="1" applyAlignment="1">
      <alignment horizontal="center" vertical="center" wrapText="1"/>
    </xf>
    <xf numFmtId="179" fontId="37" fillId="0" borderId="14" xfId="0" applyNumberFormat="1" applyFont="1" applyBorder="1" applyAlignment="1">
      <alignment horizontal="center" vertical="center" wrapText="1"/>
    </xf>
    <xf numFmtId="179" fontId="37" fillId="0" borderId="15" xfId="0" applyNumberFormat="1" applyFont="1" applyBorder="1" applyAlignment="1">
      <alignment horizontal="center" vertical="center" wrapText="1"/>
    </xf>
    <xf numFmtId="179" fontId="37" fillId="0" borderId="16" xfId="0" applyNumberFormat="1" applyFont="1" applyBorder="1" applyAlignment="1">
      <alignment horizontal="center" vertical="center" wrapText="1"/>
    </xf>
    <xf numFmtId="179" fontId="37" fillId="0" borderId="17" xfId="0" applyNumberFormat="1" applyFont="1" applyBorder="1" applyAlignment="1">
      <alignment horizontal="center" vertical="center" wrapText="1"/>
    </xf>
    <xf numFmtId="179" fontId="37" fillId="0" borderId="18" xfId="0" applyNumberFormat="1" applyFont="1" applyBorder="1" applyAlignment="1">
      <alignment horizontal="center" vertical="center" wrapText="1"/>
    </xf>
    <xf numFmtId="179" fontId="37" fillId="0" borderId="19" xfId="0" applyNumberFormat="1" applyFont="1" applyBorder="1" applyAlignment="1">
      <alignment horizontal="center" vertical="center" wrapText="1"/>
    </xf>
    <xf numFmtId="179" fontId="37" fillId="0" borderId="20" xfId="0" applyNumberFormat="1" applyFont="1" applyBorder="1" applyAlignment="1">
      <alignment horizontal="center" vertical="center" wrapText="1"/>
    </xf>
    <xf numFmtId="179" fontId="37" fillId="0" borderId="21" xfId="0" applyNumberFormat="1" applyFont="1" applyBorder="1" applyAlignment="1">
      <alignment horizontal="center" vertical="center" wrapText="1"/>
    </xf>
    <xf numFmtId="179" fontId="37" fillId="0" borderId="19" xfId="0" applyNumberFormat="1" applyFont="1" applyBorder="1" applyAlignment="1">
      <alignment horizontal="center" vertical="center"/>
    </xf>
    <xf numFmtId="179" fontId="37" fillId="0" borderId="20" xfId="0" applyNumberFormat="1" applyFont="1" applyBorder="1" applyAlignment="1">
      <alignment horizontal="center" vertical="center"/>
    </xf>
    <xf numFmtId="179" fontId="37" fillId="0" borderId="21" xfId="0" applyNumberFormat="1" applyFont="1" applyBorder="1" applyAlignment="1">
      <alignment horizontal="center" vertical="center"/>
    </xf>
    <xf numFmtId="0" fontId="22" fillId="3" borderId="0" xfId="0" applyFont="1" applyFill="1"/>
    <xf numFmtId="49" fontId="22" fillId="3" borderId="0" xfId="0" applyNumberFormat="1" applyFont="1" applyFill="1" applyAlignment="1">
      <alignment wrapText="1"/>
    </xf>
    <xf numFmtId="49" fontId="22" fillId="3" borderId="0" xfId="0" applyNumberFormat="1" applyFont="1" applyFill="1" applyBorder="1" applyAlignment="1">
      <alignment wrapText="1"/>
    </xf>
    <xf numFmtId="4" fontId="9" fillId="0" borderId="0" xfId="23" applyNumberFormat="1" applyFont="1" applyFill="1" applyBorder="1"/>
    <xf numFmtId="0" fontId="9" fillId="0" borderId="0" xfId="23" applyFont="1" applyFill="1"/>
    <xf numFmtId="164" fontId="6" fillId="3" borderId="9" xfId="0" applyNumberFormat="1" applyFont="1" applyFill="1" applyBorder="1"/>
    <xf numFmtId="0" fontId="6" fillId="3" borderId="0" xfId="23" applyFont="1" applyFill="1" applyBorder="1"/>
    <xf numFmtId="0" fontId="9" fillId="3" borderId="0" xfId="0" applyFont="1" applyFill="1" applyBorder="1"/>
    <xf numFmtId="166" fontId="6" fillId="3" borderId="0" xfId="0" applyNumberFormat="1" applyFont="1" applyFill="1" applyBorder="1" applyAlignment="1" applyProtection="1">
      <protection hidden="1"/>
    </xf>
    <xf numFmtId="0" fontId="5" fillId="3" borderId="0" xfId="0" applyFont="1" applyFill="1" applyBorder="1"/>
    <xf numFmtId="4" fontId="20" fillId="3" borderId="0" xfId="0" applyNumberFormat="1" applyFont="1" applyFill="1" applyBorder="1"/>
    <xf numFmtId="4" fontId="20" fillId="3" borderId="0" xfId="0" applyNumberFormat="1" applyFont="1" applyFill="1"/>
    <xf numFmtId="166" fontId="2" fillId="3" borderId="0" xfId="0" applyNumberFormat="1" applyFont="1" applyFill="1" applyProtection="1">
      <protection hidden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Protection="1"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4" fontId="7" fillId="3" borderId="5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4" fontId="7" fillId="3" borderId="3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0" xfId="0" applyNumberFormat="1" applyFont="1" applyFill="1" applyBorder="1" applyAlignment="1">
      <alignment horizontal="right" vertical="center"/>
    </xf>
    <xf numFmtId="164" fontId="8" fillId="3" borderId="0" xfId="0" applyNumberFormat="1" applyFont="1" applyFill="1" applyBorder="1"/>
    <xf numFmtId="164" fontId="8" fillId="3" borderId="29" xfId="0" applyNumberFormat="1" applyFont="1" applyFill="1" applyBorder="1"/>
    <xf numFmtId="4" fontId="22" fillId="3" borderId="0" xfId="0" applyNumberFormat="1" applyFont="1" applyFill="1"/>
    <xf numFmtId="4" fontId="22" fillId="3" borderId="0" xfId="0" applyNumberFormat="1" applyFont="1" applyFill="1" applyBorder="1"/>
    <xf numFmtId="0" fontId="22" fillId="3" borderId="0" xfId="0" applyFont="1" applyFill="1" applyBorder="1"/>
    <xf numFmtId="164" fontId="7" fillId="3" borderId="0" xfId="0" applyNumberFormat="1" applyFont="1" applyFill="1" applyBorder="1"/>
    <xf numFmtId="166" fontId="24" fillId="3" borderId="0" xfId="0" applyNumberFormat="1" applyFont="1" applyFill="1" applyBorder="1" applyAlignment="1">
      <alignment horizontal="center"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175" fontId="9" fillId="3" borderId="0" xfId="0" applyNumberFormat="1" applyFont="1" applyFill="1" applyBorder="1" applyAlignment="1">
      <alignment horizontal="center"/>
    </xf>
    <xf numFmtId="0" fontId="24" fillId="3" borderId="29" xfId="23" applyFont="1" applyFill="1" applyBorder="1" applyAlignment="1">
      <alignment vertical="center"/>
    </xf>
    <xf numFmtId="166" fontId="23" fillId="0" borderId="0" xfId="0" applyNumberFormat="1" applyFont="1" applyFill="1" applyBorder="1" applyProtection="1">
      <protection hidden="1"/>
    </xf>
    <xf numFmtId="164" fontId="8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wrapText="1"/>
    </xf>
    <xf numFmtId="0" fontId="4" fillId="0" borderId="0" xfId="0" applyFont="1" applyFill="1" applyBorder="1"/>
    <xf numFmtId="164" fontId="7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wrapText="1" indent="1"/>
    </xf>
    <xf numFmtId="165" fontId="0" fillId="0" borderId="0" xfId="0" applyNumberFormat="1" applyFill="1" applyBorder="1"/>
    <xf numFmtId="49" fontId="5" fillId="0" borderId="0" xfId="0" applyNumberFormat="1" applyFont="1" applyFill="1" applyBorder="1" applyAlignment="1">
      <alignment horizontal="left" wrapText="1" indent="2"/>
    </xf>
    <xf numFmtId="0" fontId="21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wrapText="1"/>
    </xf>
    <xf numFmtId="179" fontId="37" fillId="0" borderId="32" xfId="0" applyNumberFormat="1" applyFont="1" applyBorder="1" applyAlignment="1">
      <alignment horizontal="center" vertical="center" wrapText="1"/>
    </xf>
    <xf numFmtId="179" fontId="37" fillId="0" borderId="33" xfId="0" applyNumberFormat="1" applyFont="1" applyBorder="1" applyAlignment="1">
      <alignment horizontal="center" vertical="center" wrapText="1"/>
    </xf>
    <xf numFmtId="179" fontId="37" fillId="0" borderId="34" xfId="0" applyNumberFormat="1" applyFont="1" applyBorder="1" applyAlignment="1">
      <alignment horizontal="center" vertical="center" wrapText="1"/>
    </xf>
    <xf numFmtId="179" fontId="37" fillId="0" borderId="34" xfId="0" applyNumberFormat="1" applyFont="1" applyBorder="1" applyAlignment="1">
      <alignment horizontal="center" vertical="center"/>
    </xf>
    <xf numFmtId="0" fontId="24" fillId="3" borderId="35" xfId="0" applyFont="1" applyFill="1" applyBorder="1" applyAlignment="1">
      <alignment horizontal="center"/>
    </xf>
    <xf numFmtId="0" fontId="24" fillId="3" borderId="0" xfId="0" applyFont="1" applyFill="1" applyBorder="1" applyAlignment="1"/>
    <xf numFmtId="0" fontId="9" fillId="0" borderId="0" xfId="0" applyFont="1"/>
    <xf numFmtId="0" fontId="6" fillId="3" borderId="25" xfId="0" applyFont="1" applyFill="1" applyBorder="1"/>
    <xf numFmtId="0" fontId="9" fillId="3" borderId="24" xfId="0" applyFont="1" applyFill="1" applyBorder="1"/>
    <xf numFmtId="0" fontId="6" fillId="3" borderId="24" xfId="0" applyFont="1" applyFill="1" applyBorder="1"/>
    <xf numFmtId="4" fontId="9" fillId="3" borderId="27" xfId="0" applyNumberFormat="1" applyFont="1" applyFill="1" applyBorder="1" applyAlignment="1">
      <alignment horizontal="right" vertical="center"/>
    </xf>
    <xf numFmtId="164" fontId="6" fillId="3" borderId="26" xfId="0" applyNumberFormat="1" applyFont="1" applyFill="1" applyBorder="1" applyAlignment="1">
      <alignment horizontal="right" vertical="center"/>
    </xf>
    <xf numFmtId="164" fontId="6" fillId="3" borderId="22" xfId="0" applyNumberFormat="1" applyFont="1" applyFill="1" applyBorder="1" applyAlignment="1">
      <alignment horizontal="right" vertical="center"/>
    </xf>
    <xf numFmtId="164" fontId="9" fillId="3" borderId="26" xfId="0" applyNumberFormat="1" applyFont="1" applyFill="1" applyBorder="1" applyAlignment="1">
      <alignment horizontal="right" vertical="center"/>
    </xf>
    <xf numFmtId="164" fontId="6" fillId="3" borderId="22" xfId="0" applyNumberFormat="1" applyFont="1" applyFill="1" applyBorder="1" applyAlignment="1">
      <alignment horizontal="right"/>
    </xf>
    <xf numFmtId="164" fontId="6" fillId="3" borderId="38" xfId="0" applyNumberFormat="1" applyFont="1" applyFill="1" applyBorder="1" applyAlignment="1">
      <alignment horizontal="right"/>
    </xf>
    <xf numFmtId="164" fontId="6" fillId="3" borderId="39" xfId="0" applyNumberFormat="1" applyFont="1" applyFill="1" applyBorder="1" applyAlignment="1">
      <alignment horizontal="right"/>
    </xf>
    <xf numFmtId="164" fontId="6" fillId="3" borderId="23" xfId="0" applyNumberFormat="1" applyFont="1" applyFill="1" applyBorder="1" applyAlignment="1">
      <alignment horizontal="right"/>
    </xf>
    <xf numFmtId="164" fontId="9" fillId="3" borderId="22" xfId="0" applyNumberFormat="1" applyFont="1" applyFill="1" applyBorder="1" applyAlignment="1">
      <alignment horizontal="right"/>
    </xf>
    <xf numFmtId="164" fontId="9" fillId="3" borderId="38" xfId="0" applyNumberFormat="1" applyFont="1" applyFill="1" applyBorder="1" applyAlignment="1">
      <alignment horizontal="right"/>
    </xf>
    <xf numFmtId="164" fontId="9" fillId="3" borderId="39" xfId="0" applyNumberFormat="1" applyFont="1" applyFill="1" applyBorder="1" applyAlignment="1">
      <alignment horizontal="right"/>
    </xf>
    <xf numFmtId="164" fontId="9" fillId="3" borderId="23" xfId="0" applyNumberFormat="1" applyFont="1" applyFill="1" applyBorder="1" applyAlignment="1">
      <alignment horizontal="right"/>
    </xf>
    <xf numFmtId="0" fontId="6" fillId="5" borderId="5" xfId="0" applyFont="1" applyFill="1" applyBorder="1"/>
    <xf numFmtId="164" fontId="6" fillId="5" borderId="9" xfId="0" applyNumberFormat="1" applyFont="1" applyFill="1" applyBorder="1" applyAlignment="1">
      <alignment horizontal="right"/>
    </xf>
    <xf numFmtId="164" fontId="6" fillId="5" borderId="11" xfId="0" applyNumberFormat="1" applyFont="1" applyFill="1" applyBorder="1" applyAlignment="1">
      <alignment horizontal="right"/>
    </xf>
    <xf numFmtId="164" fontId="6" fillId="5" borderId="10" xfId="0" applyNumberFormat="1" applyFont="1" applyFill="1" applyBorder="1" applyAlignment="1">
      <alignment horizontal="right"/>
    </xf>
    <xf numFmtId="164" fontId="6" fillId="5" borderId="12" xfId="0" applyNumberFormat="1" applyFont="1" applyFill="1" applyBorder="1" applyAlignment="1">
      <alignment horizontal="right"/>
    </xf>
    <xf numFmtId="0" fontId="6" fillId="5" borderId="40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1" fontId="38" fillId="0" borderId="0" xfId="0" applyNumberFormat="1" applyFont="1" applyFill="1" applyBorder="1" applyAlignment="1">
      <alignment horizontal="center" wrapText="1"/>
    </xf>
    <xf numFmtId="1" fontId="38" fillId="0" borderId="0" xfId="0" applyNumberFormat="1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16" fontId="38" fillId="0" borderId="0" xfId="0" applyNumberFormat="1" applyFont="1" applyFill="1"/>
    <xf numFmtId="0" fontId="38" fillId="0" borderId="0" xfId="0" applyFont="1" applyFill="1"/>
    <xf numFmtId="16" fontId="38" fillId="0" borderId="0" xfId="0" applyNumberFormat="1" applyFont="1" applyFill="1" applyBorder="1" applyAlignment="1">
      <alignment horizontal="left"/>
    </xf>
    <xf numFmtId="17" fontId="38" fillId="0" borderId="0" xfId="0" applyNumberFormat="1" applyFont="1" applyFill="1" applyBorder="1" applyAlignment="1">
      <alignment horizontal="left" wrapText="1"/>
    </xf>
    <xf numFmtId="0" fontId="38" fillId="0" borderId="0" xfId="0" applyFont="1" applyFill="1" applyAlignment="1">
      <alignment horizontal="left"/>
    </xf>
    <xf numFmtId="17" fontId="38" fillId="0" borderId="0" xfId="0" applyNumberFormat="1" applyFont="1" applyFill="1"/>
    <xf numFmtId="164" fontId="9" fillId="0" borderId="0" xfId="23" applyNumberFormat="1" applyFont="1" applyFill="1" applyBorder="1"/>
    <xf numFmtId="0" fontId="9" fillId="0" borderId="0" xfId="23" applyFont="1" applyFill="1" applyBorder="1" applyAlignment="1">
      <alignment vertical="center"/>
    </xf>
    <xf numFmtId="0" fontId="9" fillId="0" borderId="0" xfId="23" applyFont="1" applyFill="1" applyAlignment="1">
      <alignment vertical="center"/>
    </xf>
    <xf numFmtId="0" fontId="9" fillId="0" borderId="0" xfId="23" applyFont="1" applyFill="1" applyBorder="1" applyAlignment="1">
      <alignment horizontal="center" vertical="center" wrapText="1"/>
    </xf>
    <xf numFmtId="2" fontId="9" fillId="0" borderId="0" xfId="23" applyNumberFormat="1" applyFont="1" applyFill="1" applyBorder="1" applyAlignment="1">
      <alignment vertical="center"/>
    </xf>
    <xf numFmtId="4" fontId="6" fillId="0" borderId="0" xfId="23" applyNumberFormat="1" applyFont="1" applyFill="1" applyBorder="1"/>
    <xf numFmtId="164" fontId="6" fillId="0" borderId="0" xfId="23" applyNumberFormat="1" applyFont="1" applyFill="1" applyBorder="1"/>
    <xf numFmtId="2" fontId="9" fillId="0" borderId="0" xfId="23" applyNumberFormat="1" applyFont="1" applyFill="1" applyBorder="1" applyAlignment="1">
      <alignment horizontal="left" vertical="center" wrapText="1"/>
    </xf>
    <xf numFmtId="2" fontId="9" fillId="0" borderId="0" xfId="23" applyNumberFormat="1" applyFont="1" applyFill="1" applyBorder="1" applyAlignment="1">
      <alignment vertical="center" wrapText="1"/>
    </xf>
    <xf numFmtId="49" fontId="9" fillId="0" borderId="0" xfId="23" applyNumberFormat="1" applyFont="1" applyFill="1" applyBorder="1" applyAlignment="1">
      <alignment vertical="center" wrapText="1"/>
    </xf>
    <xf numFmtId="0" fontId="9" fillId="0" borderId="0" xfId="0" applyFont="1" applyAlignment="1"/>
    <xf numFmtId="0" fontId="6" fillId="3" borderId="28" xfId="0" applyFont="1" applyFill="1" applyBorder="1" applyAlignment="1">
      <alignment wrapText="1"/>
    </xf>
    <xf numFmtId="164" fontId="6" fillId="3" borderId="44" xfId="0" applyNumberFormat="1" applyFont="1" applyFill="1" applyBorder="1" applyAlignment="1">
      <alignment horizontal="right" vertical="center"/>
    </xf>
    <xf numFmtId="164" fontId="6" fillId="3" borderId="45" xfId="0" applyNumberFormat="1" applyFont="1" applyFill="1" applyBorder="1" applyAlignment="1">
      <alignment horizontal="right" vertical="center"/>
    </xf>
    <xf numFmtId="164" fontId="6" fillId="3" borderId="46" xfId="0" applyNumberFormat="1" applyFont="1" applyFill="1" applyBorder="1" applyAlignment="1">
      <alignment horizontal="right" vertical="center"/>
    </xf>
    <xf numFmtId="164" fontId="6" fillId="3" borderId="43" xfId="0" applyNumberFormat="1" applyFont="1" applyFill="1" applyBorder="1" applyAlignment="1">
      <alignment horizontal="right" vertical="center"/>
    </xf>
    <xf numFmtId="0" fontId="6" fillId="5" borderId="47" xfId="0" applyFont="1" applyFill="1" applyBorder="1" applyAlignment="1">
      <alignment horizontal="center" vertical="center"/>
    </xf>
    <xf numFmtId="164" fontId="6" fillId="5" borderId="35" xfId="0" applyNumberFormat="1" applyFont="1" applyFill="1" applyBorder="1" applyAlignment="1">
      <alignment horizontal="right"/>
    </xf>
    <xf numFmtId="164" fontId="6" fillId="3" borderId="48" xfId="0" applyNumberFormat="1" applyFont="1" applyFill="1" applyBorder="1" applyAlignment="1">
      <alignment horizontal="right"/>
    </xf>
    <xf numFmtId="164" fontId="9" fillId="3" borderId="48" xfId="0" applyNumberFormat="1" applyFont="1" applyFill="1" applyBorder="1" applyAlignment="1">
      <alignment horizontal="right"/>
    </xf>
    <xf numFmtId="164" fontId="6" fillId="3" borderId="49" xfId="0" applyNumberFormat="1" applyFont="1" applyFill="1" applyBorder="1" applyAlignment="1">
      <alignment horizontal="right" vertical="center"/>
    </xf>
    <xf numFmtId="2" fontId="28" fillId="3" borderId="0" xfId="0" applyNumberFormat="1" applyFont="1" applyFill="1" applyBorder="1" applyAlignment="1">
      <alignment wrapText="1"/>
    </xf>
    <xf numFmtId="0" fontId="28" fillId="3" borderId="0" xfId="0" applyFont="1" applyFill="1"/>
    <xf numFmtId="0" fontId="0" fillId="3" borderId="37" xfId="0" applyFill="1" applyBorder="1"/>
    <xf numFmtId="0" fontId="0" fillId="3" borderId="24" xfId="0" applyFill="1" applyBorder="1"/>
    <xf numFmtId="0" fontId="0" fillId="3" borderId="28" xfId="0" applyFill="1" applyBorder="1"/>
    <xf numFmtId="0" fontId="6" fillId="3" borderId="24" xfId="0" applyFont="1" applyFill="1" applyBorder="1" applyAlignment="1">
      <alignment wrapText="1"/>
    </xf>
    <xf numFmtId="0" fontId="6" fillId="3" borderId="28" xfId="0" applyFont="1" applyFill="1" applyBorder="1"/>
    <xf numFmtId="0" fontId="6" fillId="3" borderId="50" xfId="0" applyFont="1" applyFill="1" applyBorder="1"/>
    <xf numFmtId="164" fontId="6" fillId="5" borderId="9" xfId="0" applyNumberFormat="1" applyFont="1" applyFill="1" applyBorder="1"/>
    <xf numFmtId="164" fontId="6" fillId="3" borderId="37" xfId="0" applyNumberFormat="1" applyFont="1" applyFill="1" applyBorder="1" applyAlignment="1">
      <alignment horizontal="right" vertical="center"/>
    </xf>
    <xf numFmtId="164" fontId="6" fillId="3" borderId="48" xfId="0" applyNumberFormat="1" applyFont="1" applyFill="1" applyBorder="1" applyAlignment="1">
      <alignment horizontal="right" vertical="center"/>
    </xf>
    <xf numFmtId="164" fontId="6" fillId="3" borderId="0" xfId="0" applyNumberFormat="1" applyFont="1" applyFill="1" applyBorder="1" applyAlignment="1">
      <alignment horizontal="right" vertical="center"/>
    </xf>
    <xf numFmtId="164" fontId="6" fillId="3" borderId="39" xfId="0" applyNumberFormat="1" applyFont="1" applyFill="1" applyBorder="1" applyAlignment="1">
      <alignment horizontal="right" vertical="center"/>
    </xf>
    <xf numFmtId="164" fontId="6" fillId="3" borderId="51" xfId="0" applyNumberFormat="1" applyFont="1" applyFill="1" applyBorder="1" applyAlignment="1">
      <alignment horizontal="right" vertical="center"/>
    </xf>
    <xf numFmtId="164" fontId="6" fillId="3" borderId="50" xfId="0" applyNumberFormat="1" applyFont="1" applyFill="1" applyBorder="1" applyAlignment="1">
      <alignment horizontal="right" vertical="center"/>
    </xf>
    <xf numFmtId="164" fontId="6" fillId="3" borderId="52" xfId="0" applyNumberFormat="1" applyFont="1" applyFill="1" applyBorder="1" applyAlignment="1">
      <alignment horizontal="right" vertical="center"/>
    </xf>
    <xf numFmtId="164" fontId="0" fillId="3" borderId="23" xfId="0" applyNumberFormat="1" applyFill="1" applyBorder="1"/>
    <xf numFmtId="164" fontId="0" fillId="3" borderId="49" xfId="0" applyNumberFormat="1" applyFill="1" applyBorder="1"/>
    <xf numFmtId="164" fontId="9" fillId="3" borderId="44" xfId="0" applyNumberFormat="1" applyFont="1" applyFill="1" applyBorder="1" applyAlignment="1">
      <alignment horizontal="right"/>
    </xf>
    <xf numFmtId="164" fontId="9" fillId="3" borderId="45" xfId="0" applyNumberFormat="1" applyFont="1" applyFill="1" applyBorder="1" applyAlignment="1">
      <alignment horizontal="right"/>
    </xf>
    <xf numFmtId="164" fontId="9" fillId="3" borderId="46" xfId="0" applyNumberFormat="1" applyFont="1" applyFill="1" applyBorder="1" applyAlignment="1">
      <alignment horizontal="right"/>
    </xf>
    <xf numFmtId="164" fontId="6" fillId="3" borderId="23" xfId="0" applyNumberFormat="1" applyFont="1" applyFill="1" applyBorder="1"/>
    <xf numFmtId="164" fontId="6" fillId="0" borderId="9" xfId="0" applyNumberFormat="1" applyFont="1" applyFill="1" applyBorder="1"/>
    <xf numFmtId="164" fontId="0" fillId="3" borderId="53" xfId="0" applyNumberFormat="1" applyFill="1" applyBorder="1"/>
    <xf numFmtId="164" fontId="6" fillId="5" borderId="50" xfId="0" applyNumberFormat="1" applyFont="1" applyFill="1" applyBorder="1" applyAlignment="1">
      <alignment horizontal="right" vertical="center"/>
    </xf>
    <xf numFmtId="164" fontId="6" fillId="5" borderId="46" xfId="0" applyNumberFormat="1" applyFont="1" applyFill="1" applyBorder="1" applyAlignment="1">
      <alignment horizontal="right" vertical="center"/>
    </xf>
    <xf numFmtId="164" fontId="6" fillId="5" borderId="4" xfId="0" applyNumberFormat="1" applyFont="1" applyFill="1" applyBorder="1" applyAlignment="1">
      <alignment horizontal="right" vertical="center"/>
    </xf>
    <xf numFmtId="164" fontId="6" fillId="5" borderId="52" xfId="0" applyNumberFormat="1" applyFont="1" applyFill="1" applyBorder="1" applyAlignment="1">
      <alignment horizontal="right" vertical="center"/>
    </xf>
    <xf numFmtId="164" fontId="6" fillId="5" borderId="53" xfId="0" applyNumberFormat="1" applyFont="1" applyFill="1" applyBorder="1"/>
    <xf numFmtId="0" fontId="6" fillId="3" borderId="22" xfId="0" applyFont="1" applyFill="1" applyBorder="1"/>
    <xf numFmtId="0" fontId="6" fillId="3" borderId="39" xfId="0" applyFont="1" applyFill="1" applyBorder="1"/>
    <xf numFmtId="0" fontId="39" fillId="3" borderId="0" xfId="23" applyFont="1" applyFill="1" applyBorder="1" applyAlignment="1">
      <alignment vertical="center"/>
    </xf>
    <xf numFmtId="166" fontId="40" fillId="3" borderId="0" xfId="0" applyNumberFormat="1" applyFont="1" applyFill="1" applyBorder="1" applyAlignment="1">
      <alignment horizontal="center" vertical="center"/>
    </xf>
    <xf numFmtId="166" fontId="40" fillId="3" borderId="0" xfId="0" applyNumberFormat="1" applyFont="1" applyFill="1" applyBorder="1" applyAlignment="1" applyProtection="1">
      <alignment horizontal="center" vertical="center"/>
      <protection hidden="1"/>
    </xf>
    <xf numFmtId="166" fontId="40" fillId="3" borderId="37" xfId="0" applyNumberFormat="1" applyFont="1" applyFill="1" applyBorder="1" applyAlignment="1" applyProtection="1">
      <alignment vertical="center"/>
      <protection hidden="1"/>
    </xf>
    <xf numFmtId="166" fontId="40" fillId="3" borderId="0" xfId="0" applyNumberFormat="1" applyFont="1" applyFill="1" applyBorder="1" applyAlignment="1" applyProtection="1">
      <alignment vertical="center"/>
      <protection hidden="1"/>
    </xf>
    <xf numFmtId="166" fontId="24" fillId="3" borderId="0" xfId="0" applyNumberFormat="1" applyFont="1" applyFill="1" applyBorder="1" applyAlignment="1" applyProtection="1">
      <alignment vertical="center"/>
      <protection hidden="1"/>
    </xf>
    <xf numFmtId="166" fontId="24" fillId="3" borderId="23" xfId="0" applyNumberFormat="1" applyFont="1" applyFill="1" applyBorder="1" applyAlignment="1" applyProtection="1">
      <alignment vertical="center"/>
      <protection hidden="1"/>
    </xf>
    <xf numFmtId="0" fontId="41" fillId="6" borderId="31" xfId="23" applyFont="1" applyFill="1" applyBorder="1" applyAlignment="1">
      <alignment vertical="center"/>
    </xf>
    <xf numFmtId="0" fontId="6" fillId="5" borderId="54" xfId="0" applyFont="1" applyFill="1" applyBorder="1" applyAlignment="1">
      <alignment horizontal="center" vertical="center"/>
    </xf>
    <xf numFmtId="164" fontId="6" fillId="5" borderId="55" xfId="0" applyNumberFormat="1" applyFont="1" applyFill="1" applyBorder="1" applyAlignment="1">
      <alignment horizontal="right"/>
    </xf>
    <xf numFmtId="164" fontId="6" fillId="3" borderId="51" xfId="0" applyNumberFormat="1" applyFont="1" applyFill="1" applyBorder="1" applyAlignment="1">
      <alignment horizontal="right"/>
    </xf>
    <xf numFmtId="164" fontId="9" fillId="3" borderId="51" xfId="0" applyNumberFormat="1" applyFont="1" applyFill="1" applyBorder="1" applyAlignment="1">
      <alignment horizontal="right"/>
    </xf>
    <xf numFmtId="164" fontId="6" fillId="5" borderId="31" xfId="0" applyNumberFormat="1" applyFont="1" applyFill="1" applyBorder="1"/>
    <xf numFmtId="0" fontId="6" fillId="3" borderId="51" xfId="0" applyFont="1" applyFill="1" applyBorder="1"/>
    <xf numFmtId="164" fontId="9" fillId="3" borderId="52" xfId="0" applyNumberFormat="1" applyFont="1" applyFill="1" applyBorder="1" applyAlignment="1">
      <alignment horizontal="right"/>
    </xf>
    <xf numFmtId="164" fontId="6" fillId="0" borderId="31" xfId="0" applyNumberFormat="1" applyFont="1" applyFill="1" applyBorder="1"/>
    <xf numFmtId="0" fontId="6" fillId="5" borderId="56" xfId="0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right"/>
    </xf>
    <xf numFmtId="164" fontId="6" fillId="3" borderId="24" xfId="0" applyNumberFormat="1" applyFont="1" applyFill="1" applyBorder="1" applyAlignment="1">
      <alignment horizontal="right"/>
    </xf>
    <xf numFmtId="164" fontId="9" fillId="3" borderId="24" xfId="0" applyNumberFormat="1" applyFont="1" applyFill="1" applyBorder="1" applyAlignment="1">
      <alignment horizontal="right"/>
    </xf>
    <xf numFmtId="164" fontId="6" fillId="3" borderId="28" xfId="0" applyNumberFormat="1" applyFont="1" applyFill="1" applyBorder="1" applyAlignment="1">
      <alignment horizontal="right" vertical="center"/>
    </xf>
    <xf numFmtId="164" fontId="6" fillId="3" borderId="24" xfId="0" applyNumberFormat="1" applyFont="1" applyFill="1" applyBorder="1" applyAlignment="1">
      <alignment horizontal="right" vertical="center"/>
    </xf>
    <xf numFmtId="164" fontId="0" fillId="3" borderId="24" xfId="0" applyNumberFormat="1" applyFill="1" applyBorder="1"/>
    <xf numFmtId="164" fontId="0" fillId="3" borderId="28" xfId="0" applyNumberFormat="1" applyFill="1" applyBorder="1"/>
    <xf numFmtId="164" fontId="6" fillId="5" borderId="25" xfId="0" applyNumberFormat="1" applyFont="1" applyFill="1" applyBorder="1"/>
    <xf numFmtId="164" fontId="0" fillId="3" borderId="25" xfId="0" applyNumberFormat="1" applyFill="1" applyBorder="1"/>
    <xf numFmtId="164" fontId="6" fillId="3" borderId="24" xfId="0" applyNumberFormat="1" applyFont="1" applyFill="1" applyBorder="1"/>
    <xf numFmtId="164" fontId="6" fillId="5" borderId="11" xfId="0" applyNumberFormat="1" applyFont="1" applyFill="1" applyBorder="1"/>
    <xf numFmtId="0" fontId="28" fillId="3" borderId="0" xfId="0" applyFont="1" applyFill="1" applyAlignment="1">
      <alignment vertical="top"/>
    </xf>
    <xf numFmtId="164" fontId="42" fillId="3" borderId="0" xfId="0" applyNumberFormat="1" applyFont="1" applyFill="1" applyBorder="1"/>
    <xf numFmtId="164" fontId="6" fillId="5" borderId="5" xfId="0" applyNumberFormat="1" applyFont="1" applyFill="1" applyBorder="1"/>
    <xf numFmtId="166" fontId="24" fillId="3" borderId="0" xfId="0" applyNumberFormat="1" applyFont="1" applyFill="1" applyBorder="1" applyAlignment="1">
      <alignment vertical="center"/>
    </xf>
    <xf numFmtId="166" fontId="40" fillId="3" borderId="0" xfId="0" applyNumberFormat="1" applyFont="1" applyFill="1" applyBorder="1" applyAlignment="1">
      <alignment vertical="center"/>
    </xf>
    <xf numFmtId="166" fontId="24" fillId="3" borderId="37" xfId="0" applyNumberFormat="1" applyFont="1" applyFill="1" applyBorder="1" applyAlignment="1">
      <alignment vertical="center"/>
    </xf>
    <xf numFmtId="0" fontId="39" fillId="7" borderId="31" xfId="23" applyFont="1" applyFill="1" applyBorder="1" applyAlignment="1">
      <alignment vertical="center"/>
    </xf>
    <xf numFmtId="166" fontId="24" fillId="8" borderId="31" xfId="0" applyNumberFormat="1" applyFont="1" applyFill="1" applyBorder="1" applyAlignment="1" applyProtection="1">
      <alignment vertical="center"/>
      <protection hidden="1"/>
    </xf>
    <xf numFmtId="166" fontId="24" fillId="8" borderId="31" xfId="0" applyNumberFormat="1" applyFont="1" applyFill="1" applyBorder="1" applyAlignment="1">
      <alignment vertical="center"/>
    </xf>
    <xf numFmtId="166" fontId="43" fillId="8" borderId="31" xfId="0" applyNumberFormat="1" applyFont="1" applyFill="1" applyBorder="1" applyAlignment="1">
      <alignment vertical="center"/>
    </xf>
    <xf numFmtId="166" fontId="43" fillId="8" borderId="31" xfId="0" applyNumberFormat="1" applyFont="1" applyFill="1" applyBorder="1" applyAlignment="1" applyProtection="1">
      <alignment vertical="center"/>
      <protection hidden="1"/>
    </xf>
    <xf numFmtId="0" fontId="9" fillId="8" borderId="31" xfId="0" applyNumberFormat="1" applyFont="1" applyFill="1" applyBorder="1" applyAlignment="1" applyProtection="1">
      <alignment horizontal="center" vertical="center"/>
      <protection hidden="1"/>
    </xf>
    <xf numFmtId="0" fontId="9" fillId="8" borderId="31" xfId="0" applyNumberFormat="1" applyFont="1" applyFill="1" applyBorder="1" applyAlignment="1">
      <alignment horizontal="center" vertical="center"/>
    </xf>
    <xf numFmtId="166" fontId="40" fillId="3" borderId="37" xfId="0" applyNumberFormat="1" applyFont="1" applyFill="1" applyBorder="1" applyAlignment="1">
      <alignment horizontal="center" vertical="center"/>
    </xf>
    <xf numFmtId="0" fontId="6" fillId="3" borderId="38" xfId="0" applyFont="1" applyFill="1" applyBorder="1"/>
    <xf numFmtId="164" fontId="6" fillId="0" borderId="11" xfId="0" applyNumberFormat="1" applyFont="1" applyFill="1" applyBorder="1"/>
    <xf numFmtId="164" fontId="6" fillId="3" borderId="4" xfId="0" applyNumberFormat="1" applyFont="1" applyFill="1" applyBorder="1" applyAlignment="1">
      <alignment horizontal="right" vertical="center"/>
    </xf>
    <xf numFmtId="164" fontId="6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164" fontId="0" fillId="3" borderId="0" xfId="0" applyNumberFormat="1" applyFill="1" applyBorder="1"/>
    <xf numFmtId="0" fontId="6" fillId="3" borderId="0" xfId="0" applyFont="1" applyFill="1" applyBorder="1"/>
    <xf numFmtId="164" fontId="6" fillId="3" borderId="0" xfId="0" applyNumberFormat="1" applyFont="1" applyFill="1" applyBorder="1"/>
    <xf numFmtId="164" fontId="6" fillId="3" borderId="57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horizontal="right"/>
    </xf>
    <xf numFmtId="0" fontId="6" fillId="9" borderId="5" xfId="0" applyFont="1" applyFill="1" applyBorder="1"/>
    <xf numFmtId="164" fontId="6" fillId="9" borderId="9" xfId="0" applyNumberFormat="1" applyFont="1" applyFill="1" applyBorder="1" applyAlignment="1">
      <alignment horizontal="right"/>
    </xf>
    <xf numFmtId="164" fontId="6" fillId="9" borderId="11" xfId="0" applyNumberFormat="1" applyFont="1" applyFill="1" applyBorder="1" applyAlignment="1">
      <alignment horizontal="right"/>
    </xf>
    <xf numFmtId="164" fontId="6" fillId="9" borderId="9" xfId="0" applyNumberFormat="1" applyFont="1" applyFill="1" applyBorder="1"/>
    <xf numFmtId="164" fontId="6" fillId="9" borderId="11" xfId="0" applyNumberFormat="1" applyFont="1" applyFill="1" applyBorder="1"/>
    <xf numFmtId="164" fontId="6" fillId="9" borderId="50" xfId="0" applyNumberFormat="1" applyFont="1" applyFill="1" applyBorder="1" applyAlignment="1">
      <alignment horizontal="right" vertical="center"/>
    </xf>
    <xf numFmtId="164" fontId="6" fillId="9" borderId="46" xfId="0" applyNumberFormat="1" applyFont="1" applyFill="1" applyBorder="1" applyAlignment="1">
      <alignment horizontal="right" vertical="center"/>
    </xf>
    <xf numFmtId="164" fontId="6" fillId="9" borderId="4" xfId="0" applyNumberFormat="1" applyFont="1" applyFill="1" applyBorder="1" applyAlignment="1">
      <alignment horizontal="right" vertical="center"/>
    </xf>
    <xf numFmtId="164" fontId="6" fillId="9" borderId="52" xfId="0" applyNumberFormat="1" applyFont="1" applyFill="1" applyBorder="1" applyAlignment="1">
      <alignment horizontal="right" vertical="center"/>
    </xf>
    <xf numFmtId="49" fontId="6" fillId="9" borderId="40" xfId="0" applyNumberFormat="1" applyFont="1" applyFill="1" applyBorder="1" applyAlignment="1">
      <alignment horizontal="center" vertical="center"/>
    </xf>
    <xf numFmtId="49" fontId="6" fillId="9" borderId="41" xfId="0" applyNumberFormat="1" applyFont="1" applyFill="1" applyBorder="1" applyAlignment="1">
      <alignment horizontal="center" vertical="center"/>
    </xf>
    <xf numFmtId="49" fontId="6" fillId="9" borderId="58" xfId="0" applyNumberFormat="1" applyFont="1" applyFill="1" applyBorder="1" applyAlignment="1">
      <alignment horizontal="center" vertical="center" wrapText="1"/>
    </xf>
    <xf numFmtId="2" fontId="6" fillId="9" borderId="12" xfId="0" applyNumberFormat="1" applyFont="1" applyFill="1" applyBorder="1" applyAlignment="1">
      <alignment horizontal="right"/>
    </xf>
    <xf numFmtId="2" fontId="6" fillId="9" borderId="5" xfId="0" applyNumberFormat="1" applyFont="1" applyFill="1" applyBorder="1"/>
    <xf numFmtId="2" fontId="6" fillId="9" borderId="43" xfId="0" applyNumberFormat="1" applyFont="1" applyFill="1" applyBorder="1" applyAlignment="1">
      <alignment horizontal="right" vertical="center"/>
    </xf>
    <xf numFmtId="2" fontId="6" fillId="9" borderId="35" xfId="0" applyNumberFormat="1" applyFont="1" applyFill="1" applyBorder="1" applyAlignment="1">
      <alignment horizontal="right"/>
    </xf>
    <xf numFmtId="2" fontId="6" fillId="9" borderId="49" xfId="0" applyNumberFormat="1" applyFont="1" applyFill="1" applyBorder="1" applyAlignment="1">
      <alignment horizontal="right" vertical="center"/>
    </xf>
    <xf numFmtId="164" fontId="6" fillId="5" borderId="31" xfId="0" applyNumberFormat="1" applyFont="1" applyFill="1" applyBorder="1" applyAlignment="1">
      <alignment horizontal="right" vertical="center"/>
    </xf>
    <xf numFmtId="164" fontId="6" fillId="5" borderId="10" xfId="0" applyNumberFormat="1" applyFont="1" applyFill="1" applyBorder="1" applyAlignment="1">
      <alignment horizontal="right" vertical="center"/>
    </xf>
    <xf numFmtId="164" fontId="6" fillId="5" borderId="59" xfId="0" applyNumberFormat="1" applyFont="1" applyFill="1" applyBorder="1" applyAlignment="1">
      <alignment horizontal="right" vertical="center"/>
    </xf>
    <xf numFmtId="164" fontId="6" fillId="5" borderId="55" xfId="0" applyNumberFormat="1" applyFont="1" applyFill="1" applyBorder="1" applyAlignment="1">
      <alignment horizontal="right" vertical="center"/>
    </xf>
    <xf numFmtId="2" fontId="6" fillId="10" borderId="23" xfId="0" applyNumberFormat="1" applyFont="1" applyFill="1" applyBorder="1" applyAlignment="1">
      <alignment horizontal="right"/>
    </xf>
    <xf numFmtId="2" fontId="9" fillId="10" borderId="23" xfId="0" applyNumberFormat="1" applyFont="1" applyFill="1" applyBorder="1" applyAlignment="1">
      <alignment horizontal="right"/>
    </xf>
    <xf numFmtId="2" fontId="6" fillId="10" borderId="49" xfId="0" applyNumberFormat="1" applyFont="1" applyFill="1" applyBorder="1" applyAlignment="1">
      <alignment horizontal="right" vertical="center"/>
    </xf>
    <xf numFmtId="2" fontId="6" fillId="10" borderId="23" xfId="0" applyNumberFormat="1" applyFont="1" applyFill="1" applyBorder="1" applyAlignment="1">
      <alignment horizontal="right" vertical="center"/>
    </xf>
    <xf numFmtId="2" fontId="6" fillId="10" borderId="48" xfId="0" applyNumberFormat="1" applyFont="1" applyFill="1" applyBorder="1"/>
    <xf numFmtId="2" fontId="9" fillId="10" borderId="43" xfId="0" applyNumberFormat="1" applyFont="1" applyFill="1" applyBorder="1" applyAlignment="1">
      <alignment horizontal="right"/>
    </xf>
    <xf numFmtId="2" fontId="6" fillId="10" borderId="5" xfId="0" applyNumberFormat="1" applyFont="1" applyFill="1" applyBorder="1"/>
    <xf numFmtId="2" fontId="6" fillId="10" borderId="48" xfId="0" applyNumberFormat="1" applyFont="1" applyFill="1" applyBorder="1" applyAlignment="1">
      <alignment horizontal="right"/>
    </xf>
    <xf numFmtId="2" fontId="9" fillId="10" borderId="48" xfId="0" applyNumberFormat="1" applyFont="1" applyFill="1" applyBorder="1" applyAlignment="1">
      <alignment horizontal="right"/>
    </xf>
    <xf numFmtId="2" fontId="6" fillId="10" borderId="43" xfId="0" applyNumberFormat="1" applyFont="1" applyFill="1" applyBorder="1" applyAlignment="1">
      <alignment horizontal="right" vertical="center"/>
    </xf>
    <xf numFmtId="2" fontId="6" fillId="10" borderId="48" xfId="0" applyNumberFormat="1" applyFont="1" applyFill="1" applyBorder="1" applyAlignment="1">
      <alignment horizontal="right" vertical="center"/>
    </xf>
    <xf numFmtId="2" fontId="9" fillId="10" borderId="49" xfId="0" applyNumberFormat="1" applyFont="1" applyFill="1" applyBorder="1" applyAlignment="1">
      <alignment horizontal="right"/>
    </xf>
    <xf numFmtId="2" fontId="6" fillId="10" borderId="23" xfId="0" applyNumberFormat="1" applyFont="1" applyFill="1" applyBorder="1"/>
    <xf numFmtId="164" fontId="9" fillId="11" borderId="22" xfId="0" applyNumberFormat="1" applyFont="1" applyFill="1" applyBorder="1" applyAlignment="1">
      <alignment horizontal="right"/>
    </xf>
    <xf numFmtId="164" fontId="9" fillId="11" borderId="38" xfId="0" applyNumberFormat="1" applyFont="1" applyFill="1" applyBorder="1" applyAlignment="1">
      <alignment horizontal="right"/>
    </xf>
    <xf numFmtId="164" fontId="9" fillId="11" borderId="39" xfId="0" applyNumberFormat="1" applyFont="1" applyFill="1" applyBorder="1" applyAlignment="1">
      <alignment horizontal="right"/>
    </xf>
    <xf numFmtId="164" fontId="9" fillId="11" borderId="51" xfId="0" applyNumberFormat="1" applyFont="1" applyFill="1" applyBorder="1" applyAlignment="1">
      <alignment horizontal="right"/>
    </xf>
    <xf numFmtId="164" fontId="6" fillId="11" borderId="37" xfId="0" applyNumberFormat="1" applyFont="1" applyFill="1" applyBorder="1" applyAlignment="1">
      <alignment horizontal="right" vertical="center"/>
    </xf>
    <xf numFmtId="164" fontId="6" fillId="11" borderId="39" xfId="0" applyNumberFormat="1" applyFont="1" applyFill="1" applyBorder="1" applyAlignment="1">
      <alignment horizontal="right" vertical="center"/>
    </xf>
    <xf numFmtId="0" fontId="6" fillId="11" borderId="39" xfId="0" applyFont="1" applyFill="1" applyBorder="1"/>
    <xf numFmtId="0" fontId="6" fillId="11" borderId="51" xfId="0" applyFont="1" applyFill="1" applyBorder="1"/>
    <xf numFmtId="164" fontId="0" fillId="0" borderId="0" xfId="0" applyNumberFormat="1" applyFill="1"/>
    <xf numFmtId="0" fontId="6" fillId="9" borderId="41" xfId="0" applyNumberFormat="1" applyFont="1" applyFill="1" applyBorder="1" applyAlignment="1">
      <alignment horizontal="center" vertical="center"/>
    </xf>
    <xf numFmtId="49" fontId="9" fillId="0" borderId="0" xfId="0" applyNumberFormat="1" applyFont="1"/>
    <xf numFmtId="164" fontId="9" fillId="3" borderId="44" xfId="0" applyNumberFormat="1" applyFont="1" applyFill="1" applyBorder="1" applyAlignment="1">
      <alignment horizontal="right" vertical="center"/>
    </xf>
    <xf numFmtId="4" fontId="9" fillId="3" borderId="43" xfId="0" applyNumberFormat="1" applyFont="1" applyFill="1" applyBorder="1" applyAlignment="1">
      <alignment horizontal="right" vertical="center"/>
    </xf>
    <xf numFmtId="2" fontId="9" fillId="3" borderId="28" xfId="0" applyNumberFormat="1" applyFont="1" applyFill="1" applyBorder="1" applyAlignment="1">
      <alignment horizontal="left" vertical="center" wrapText="1"/>
    </xf>
    <xf numFmtId="0" fontId="39" fillId="12" borderId="31" xfId="23" applyFont="1" applyFill="1" applyBorder="1" applyAlignment="1">
      <alignment vertical="center"/>
    </xf>
    <xf numFmtId="2" fontId="6" fillId="13" borderId="31" xfId="0" applyNumberFormat="1" applyFont="1" applyFill="1" applyBorder="1" applyAlignment="1">
      <alignment horizontal="left" vertical="center" wrapText="1"/>
    </xf>
    <xf numFmtId="164" fontId="6" fillId="13" borderId="9" xfId="0" applyNumberFormat="1" applyFont="1" applyFill="1" applyBorder="1" applyAlignment="1">
      <alignment horizontal="right" vertical="center"/>
    </xf>
    <xf numFmtId="4" fontId="6" fillId="13" borderId="12" xfId="0" applyNumberFormat="1" applyFont="1" applyFill="1" applyBorder="1" applyAlignment="1">
      <alignment horizontal="right" vertical="center"/>
    </xf>
    <xf numFmtId="0" fontId="6" fillId="13" borderId="40" xfId="0" applyFont="1" applyFill="1" applyBorder="1" applyAlignment="1">
      <alignment horizontal="center" vertical="center" wrapText="1"/>
    </xf>
    <xf numFmtId="0" fontId="6" fillId="13" borderId="58" xfId="0" applyFont="1" applyFill="1" applyBorder="1" applyAlignment="1">
      <alignment horizontal="center" vertical="center" wrapText="1"/>
    </xf>
    <xf numFmtId="0" fontId="6" fillId="13" borderId="44" xfId="0" applyFont="1" applyFill="1" applyBorder="1" applyAlignment="1">
      <alignment horizontal="center" vertical="center" wrapText="1"/>
    </xf>
    <xf numFmtId="0" fontId="6" fillId="13" borderId="4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4" fontId="6" fillId="3" borderId="0" xfId="0" applyNumberFormat="1" applyFont="1" applyFill="1" applyBorder="1" applyAlignment="1">
      <alignment horizontal="right" vertical="center"/>
    </xf>
    <xf numFmtId="164" fontId="9" fillId="3" borderId="0" xfId="0" applyNumberFormat="1" applyFont="1" applyFill="1" applyBorder="1" applyAlignment="1">
      <alignment horizontal="right" vertical="center"/>
    </xf>
    <xf numFmtId="4" fontId="9" fillId="3" borderId="0" xfId="0" applyNumberFormat="1" applyFont="1" applyFill="1" applyBorder="1" applyAlignment="1">
      <alignment horizontal="right" vertical="center"/>
    </xf>
    <xf numFmtId="2" fontId="9" fillId="3" borderId="36" xfId="0" applyNumberFormat="1" applyFont="1" applyFill="1" applyBorder="1" applyAlignment="1">
      <alignment horizontal="left" vertical="center" wrapText="1"/>
    </xf>
    <xf numFmtId="164" fontId="44" fillId="13" borderId="9" xfId="0" applyNumberFormat="1" applyFont="1" applyFill="1" applyBorder="1" applyAlignment="1">
      <alignment horizontal="right" vertical="center"/>
    </xf>
    <xf numFmtId="4" fontId="44" fillId="13" borderId="12" xfId="0" applyNumberFormat="1" applyFont="1" applyFill="1" applyBorder="1" applyAlignment="1">
      <alignment horizontal="right" vertical="center"/>
    </xf>
    <xf numFmtId="164" fontId="45" fillId="3" borderId="26" xfId="0" applyNumberFormat="1" applyFont="1" applyFill="1" applyBorder="1" applyAlignment="1">
      <alignment horizontal="right" vertical="center"/>
    </xf>
    <xf numFmtId="4" fontId="45" fillId="3" borderId="27" xfId="0" applyNumberFormat="1" applyFont="1" applyFill="1" applyBorder="1" applyAlignment="1">
      <alignment horizontal="right" vertical="center"/>
    </xf>
    <xf numFmtId="164" fontId="45" fillId="3" borderId="44" xfId="0" applyNumberFormat="1" applyFont="1" applyFill="1" applyBorder="1" applyAlignment="1">
      <alignment horizontal="right" vertical="center"/>
    </xf>
    <xf numFmtId="4" fontId="45" fillId="3" borderId="43" xfId="0" applyNumberFormat="1" applyFont="1" applyFill="1" applyBorder="1" applyAlignment="1">
      <alignment horizontal="right" vertical="center"/>
    </xf>
    <xf numFmtId="0" fontId="6" fillId="3" borderId="37" xfId="0" applyFont="1" applyFill="1" applyBorder="1" applyAlignment="1">
      <alignment horizontal="center" vertical="center"/>
    </xf>
    <xf numFmtId="4" fontId="44" fillId="3" borderId="0" xfId="0" applyNumberFormat="1" applyFont="1" applyFill="1" applyBorder="1" applyAlignment="1">
      <alignment horizontal="right" vertical="center"/>
    </xf>
    <xf numFmtId="4" fontId="45" fillId="3" borderId="0" xfId="0" applyNumberFormat="1" applyFont="1" applyFill="1" applyBorder="1" applyAlignment="1">
      <alignment horizontal="right" vertical="center"/>
    </xf>
    <xf numFmtId="0" fontId="6" fillId="3" borderId="37" xfId="0" applyFont="1" applyFill="1" applyBorder="1" applyAlignment="1">
      <alignment horizontal="center" vertical="center" wrapText="1"/>
    </xf>
    <xf numFmtId="164" fontId="44" fillId="3" borderId="37" xfId="0" applyNumberFormat="1" applyFont="1" applyFill="1" applyBorder="1" applyAlignment="1">
      <alignment horizontal="right" vertical="center"/>
    </xf>
    <xf numFmtId="164" fontId="45" fillId="3" borderId="37" xfId="0" applyNumberFormat="1" applyFont="1" applyFill="1" applyBorder="1" applyAlignment="1">
      <alignment horizontal="right" vertical="center"/>
    </xf>
    <xf numFmtId="0" fontId="0" fillId="3" borderId="0" xfId="0" applyFill="1" applyProtection="1"/>
    <xf numFmtId="0" fontId="0" fillId="0" borderId="0" xfId="0" applyProtection="1"/>
    <xf numFmtId="0" fontId="0" fillId="3" borderId="0" xfId="0" applyFill="1" applyBorder="1" applyAlignment="1" applyProtection="1">
      <alignment vertical="justify" wrapText="1"/>
    </xf>
    <xf numFmtId="0" fontId="0" fillId="3" borderId="0" xfId="0" applyFill="1" applyBorder="1" applyProtection="1"/>
    <xf numFmtId="3" fontId="24" fillId="3" borderId="0" xfId="0" applyNumberFormat="1" applyFont="1" applyFill="1" applyProtection="1"/>
    <xf numFmtId="3" fontId="24" fillId="3" borderId="60" xfId="0" applyNumberFormat="1" applyFont="1" applyFill="1" applyBorder="1" applyProtection="1"/>
    <xf numFmtId="0" fontId="24" fillId="3" borderId="0" xfId="0" applyFont="1" applyFill="1" applyProtection="1"/>
    <xf numFmtId="0" fontId="24" fillId="3" borderId="0" xfId="0" applyFont="1" applyFill="1" applyAlignment="1" applyProtection="1">
      <alignment horizontal="right"/>
    </xf>
    <xf numFmtId="0" fontId="24" fillId="3" borderId="60" xfId="0" applyFont="1" applyFill="1" applyBorder="1" applyAlignment="1" applyProtection="1">
      <alignment horizontal="right"/>
    </xf>
    <xf numFmtId="3" fontId="24" fillId="3" borderId="61" xfId="0" applyNumberFormat="1" applyFont="1" applyFill="1" applyBorder="1" applyProtection="1"/>
    <xf numFmtId="178" fontId="24" fillId="3" borderId="0" xfId="0" applyNumberFormat="1" applyFont="1" applyFill="1" applyProtection="1"/>
    <xf numFmtId="167" fontId="24" fillId="3" borderId="0" xfId="0" applyNumberFormat="1" applyFont="1" applyFill="1" applyProtection="1"/>
    <xf numFmtId="167" fontId="24" fillId="3" borderId="60" xfId="0" applyNumberFormat="1" applyFont="1" applyFill="1" applyBorder="1" applyProtection="1"/>
    <xf numFmtId="0" fontId="24" fillId="3" borderId="0" xfId="0" applyFont="1" applyFill="1" applyAlignment="1" applyProtection="1">
      <alignment horizontal="left"/>
    </xf>
    <xf numFmtId="0" fontId="27" fillId="0" borderId="0" xfId="0" applyFont="1" applyProtection="1"/>
    <xf numFmtId="0" fontId="9" fillId="3" borderId="0" xfId="0" applyFont="1" applyFill="1" applyProtection="1"/>
    <xf numFmtId="0" fontId="26" fillId="3" borderId="0" xfId="0" applyFont="1" applyFill="1" applyProtection="1"/>
    <xf numFmtId="0" fontId="9" fillId="14" borderId="0" xfId="0" applyFont="1" applyFill="1" applyProtection="1">
      <protection locked="0"/>
    </xf>
    <xf numFmtId="0" fontId="11" fillId="3" borderId="0" xfId="24" applyFont="1" applyFill="1" applyBorder="1" applyAlignment="1">
      <alignment horizontal="center" vertical="center" wrapText="1"/>
    </xf>
    <xf numFmtId="164" fontId="32" fillId="3" borderId="0" xfId="24" applyNumberFormat="1" applyFont="1" applyFill="1" applyBorder="1" applyAlignment="1">
      <alignment wrapText="1"/>
    </xf>
    <xf numFmtId="4" fontId="32" fillId="3" borderId="0" xfId="24" applyNumberFormat="1" applyFont="1" applyFill="1" applyBorder="1" applyAlignment="1"/>
    <xf numFmtId="164" fontId="32" fillId="3" borderId="0" xfId="24" applyNumberFormat="1" applyFont="1" applyFill="1" applyBorder="1" applyAlignment="1"/>
    <xf numFmtId="164" fontId="11" fillId="3" borderId="0" xfId="24" applyNumberFormat="1" applyFont="1" applyFill="1" applyBorder="1" applyAlignment="1"/>
    <xf numFmtId="4" fontId="11" fillId="3" borderId="0" xfId="24" applyNumberFormat="1" applyFont="1" applyFill="1" applyBorder="1" applyAlignment="1"/>
    <xf numFmtId="0" fontId="7" fillId="3" borderId="4" xfId="0" applyFont="1" applyFill="1" applyBorder="1" applyAlignment="1">
      <alignment horizontal="center" vertical="center"/>
    </xf>
    <xf numFmtId="0" fontId="48" fillId="3" borderId="0" xfId="23" applyFont="1" applyFill="1"/>
    <xf numFmtId="0" fontId="48" fillId="0" borderId="0" xfId="23" applyFont="1" applyFill="1"/>
    <xf numFmtId="0" fontId="49" fillId="3" borderId="0" xfId="23" applyFont="1" applyFill="1" applyBorder="1"/>
    <xf numFmtId="0" fontId="48" fillId="0" borderId="0" xfId="23" applyFont="1" applyFill="1" applyBorder="1"/>
    <xf numFmtId="0" fontId="48" fillId="3" borderId="0" xfId="23" applyFont="1" applyFill="1" applyBorder="1"/>
    <xf numFmtId="0" fontId="48" fillId="16" borderId="0" xfId="23" applyFont="1" applyFill="1" applyBorder="1"/>
    <xf numFmtId="0" fontId="48" fillId="0" borderId="0" xfId="23" applyFont="1"/>
    <xf numFmtId="0" fontId="48" fillId="0" borderId="0" xfId="23" applyFont="1" applyBorder="1"/>
    <xf numFmtId="0" fontId="48" fillId="16" borderId="0" xfId="23" applyFont="1" applyFill="1"/>
    <xf numFmtId="166" fontId="48" fillId="0" borderId="0" xfId="0" applyNumberFormat="1" applyFont="1" applyFill="1" applyBorder="1" applyAlignment="1" applyProtection="1">
      <protection hidden="1"/>
    </xf>
    <xf numFmtId="166" fontId="48" fillId="3" borderId="0" xfId="0" applyNumberFormat="1" applyFont="1" applyFill="1" applyBorder="1" applyAlignment="1" applyProtection="1">
      <protection hidden="1"/>
    </xf>
    <xf numFmtId="166" fontId="48" fillId="16" borderId="0" xfId="0" applyNumberFormat="1" applyFont="1" applyFill="1" applyBorder="1" applyAlignment="1" applyProtection="1">
      <protection hidden="1"/>
    </xf>
    <xf numFmtId="179" fontId="48" fillId="3" borderId="0" xfId="0" applyNumberFormat="1" applyFont="1" applyFill="1" applyBorder="1" applyAlignment="1" applyProtection="1">
      <protection hidden="1"/>
    </xf>
    <xf numFmtId="179" fontId="48" fillId="16" borderId="0" xfId="0" applyNumberFormat="1" applyFont="1" applyFill="1" applyBorder="1" applyAlignment="1" applyProtection="1">
      <protection hidden="1"/>
    </xf>
    <xf numFmtId="179" fontId="48" fillId="0" borderId="0" xfId="0" applyNumberFormat="1" applyFont="1" applyFill="1" applyBorder="1" applyAlignment="1" applyProtection="1">
      <protection hidden="1"/>
    </xf>
    <xf numFmtId="2" fontId="48" fillId="3" borderId="0" xfId="23" applyNumberFormat="1" applyFont="1" applyFill="1" applyBorder="1"/>
    <xf numFmtId="180" fontId="48" fillId="3" borderId="0" xfId="23" applyNumberFormat="1" applyFont="1" applyFill="1" applyBorder="1"/>
    <xf numFmtId="0" fontId="48" fillId="3" borderId="0" xfId="23" applyFont="1" applyFill="1" applyProtection="1"/>
    <xf numFmtId="0" fontId="48" fillId="3" borderId="0" xfId="23" applyFont="1" applyFill="1" applyProtection="1">
      <protection locked="0"/>
    </xf>
    <xf numFmtId="4" fontId="48" fillId="3" borderId="0" xfId="23" applyNumberFormat="1" applyFont="1" applyFill="1" applyBorder="1"/>
    <xf numFmtId="4" fontId="48" fillId="0" borderId="0" xfId="23" applyNumberFormat="1" applyFont="1" applyFill="1" applyBorder="1"/>
    <xf numFmtId="0" fontId="48" fillId="0" borderId="0" xfId="23" applyFont="1" applyFill="1" applyBorder="1" applyAlignment="1">
      <alignment wrapText="1"/>
    </xf>
    <xf numFmtId="4" fontId="48" fillId="3" borderId="0" xfId="23" applyNumberFormat="1" applyFont="1" applyFill="1"/>
    <xf numFmtId="4" fontId="48" fillId="0" borderId="0" xfId="23" applyNumberFormat="1" applyFont="1"/>
    <xf numFmtId="4" fontId="48" fillId="0" borderId="0" xfId="23" applyNumberFormat="1" applyFont="1" applyBorder="1"/>
    <xf numFmtId="0" fontId="48" fillId="0" borderId="0" xfId="23" applyFont="1" applyBorder="1" applyAlignment="1">
      <alignment horizontal="right"/>
    </xf>
    <xf numFmtId="164" fontId="48" fillId="3" borderId="0" xfId="23" applyNumberFormat="1" applyFont="1" applyFill="1" applyBorder="1"/>
    <xf numFmtId="0" fontId="55" fillId="0" borderId="0" xfId="23" applyFont="1" applyBorder="1" applyAlignment="1"/>
    <xf numFmtId="0" fontId="48" fillId="0" borderId="0" xfId="23" applyFont="1" applyAlignment="1">
      <alignment wrapText="1"/>
    </xf>
    <xf numFmtId="0" fontId="55" fillId="0" borderId="0" xfId="23" applyFont="1" applyBorder="1" applyAlignment="1">
      <alignment horizontal="center" wrapText="1"/>
    </xf>
    <xf numFmtId="0" fontId="55" fillId="0" borderId="0" xfId="23" applyFont="1" applyBorder="1" applyAlignment="1">
      <alignment horizontal="center"/>
    </xf>
    <xf numFmtId="2" fontId="48" fillId="0" borderId="0" xfId="23" applyNumberFormat="1" applyFont="1" applyBorder="1" applyAlignment="1">
      <alignment horizontal="right"/>
    </xf>
    <xf numFmtId="0" fontId="56" fillId="0" borderId="0" xfId="23" applyFont="1" applyBorder="1"/>
    <xf numFmtId="2" fontId="48" fillId="0" borderId="0" xfId="23" applyNumberFormat="1" applyFont="1" applyFill="1" applyBorder="1" applyAlignment="1">
      <alignment horizontal="right"/>
    </xf>
    <xf numFmtId="165" fontId="48" fillId="0" borderId="0" xfId="23" applyNumberFormat="1" applyFont="1"/>
    <xf numFmtId="164" fontId="54" fillId="3" borderId="5" xfId="23" applyNumberFormat="1" applyFont="1" applyFill="1" applyBorder="1" applyAlignment="1">
      <alignment vertical="center"/>
    </xf>
    <xf numFmtId="164" fontId="48" fillId="3" borderId="0" xfId="23" applyNumberFormat="1" applyFont="1" applyFill="1"/>
    <xf numFmtId="49" fontId="48" fillId="3" borderId="0" xfId="23" applyNumberFormat="1" applyFont="1" applyFill="1" applyBorder="1" applyAlignment="1">
      <alignment wrapText="1"/>
    </xf>
    <xf numFmtId="49" fontId="48" fillId="3" borderId="0" xfId="23" applyNumberFormat="1" applyFont="1" applyFill="1" applyAlignment="1">
      <alignment wrapText="1"/>
    </xf>
    <xf numFmtId="166" fontId="48" fillId="3" borderId="0" xfId="23" applyNumberFormat="1" applyFont="1" applyFill="1"/>
    <xf numFmtId="0" fontId="48" fillId="3" borderId="0" xfId="0" applyFont="1" applyFill="1"/>
    <xf numFmtId="1" fontId="48" fillId="3" borderId="0" xfId="0" applyNumberFormat="1" applyFont="1" applyFill="1"/>
    <xf numFmtId="0" fontId="48" fillId="0" borderId="0" xfId="0" applyFont="1"/>
    <xf numFmtId="0" fontId="48" fillId="3" borderId="0" xfId="0" applyFont="1" applyFill="1" applyBorder="1"/>
    <xf numFmtId="0" fontId="48" fillId="0" borderId="0" xfId="0" applyFont="1" applyBorder="1"/>
    <xf numFmtId="0" fontId="53" fillId="3" borderId="0" xfId="0" applyFont="1" applyFill="1"/>
    <xf numFmtId="0" fontId="48" fillId="3" borderId="0" xfId="0" applyFont="1" applyFill="1" applyAlignment="1"/>
    <xf numFmtId="0" fontId="48" fillId="3" borderId="0" xfId="0" applyFont="1" applyFill="1" applyProtection="1">
      <protection locked="0"/>
    </xf>
    <xf numFmtId="1" fontId="48" fillId="3" borderId="0" xfId="0" applyNumberFormat="1" applyFont="1" applyFill="1" applyProtection="1">
      <protection locked="0"/>
    </xf>
    <xf numFmtId="0" fontId="48" fillId="0" borderId="0" xfId="0" applyFont="1" applyFill="1"/>
    <xf numFmtId="0" fontId="48" fillId="0" borderId="0" xfId="0" applyFont="1" applyFill="1" applyBorder="1"/>
    <xf numFmtId="44" fontId="48" fillId="0" borderId="0" xfId="0" applyNumberFormat="1" applyFont="1" applyFill="1" applyBorder="1" applyAlignment="1">
      <alignment vertical="center"/>
    </xf>
    <xf numFmtId="44" fontId="48" fillId="0" borderId="0" xfId="0" applyNumberFormat="1" applyFont="1" applyFill="1" applyBorder="1" applyAlignment="1">
      <alignment horizontal="center" vertical="center"/>
    </xf>
    <xf numFmtId="4" fontId="53" fillId="3" borderId="0" xfId="0" applyNumberFormat="1" applyFont="1" applyFill="1" applyBorder="1"/>
    <xf numFmtId="4" fontId="53" fillId="0" borderId="0" xfId="0" applyNumberFormat="1" applyFont="1" applyFill="1" applyBorder="1"/>
    <xf numFmtId="49" fontId="53" fillId="0" borderId="0" xfId="0" applyNumberFormat="1" applyFont="1" applyFill="1" applyBorder="1" applyAlignment="1">
      <alignment wrapText="1"/>
    </xf>
    <xf numFmtId="49" fontId="53" fillId="0" borderId="0" xfId="0" applyNumberFormat="1" applyFont="1" applyFill="1" applyBorder="1" applyAlignment="1">
      <alignment horizontal="left" wrapText="1" indent="1"/>
    </xf>
    <xf numFmtId="4" fontId="48" fillId="3" borderId="0" xfId="0" applyNumberFormat="1" applyFont="1" applyFill="1" applyBorder="1"/>
    <xf numFmtId="4" fontId="48" fillId="0" borderId="0" xfId="0" applyNumberFormat="1" applyFont="1" applyFill="1" applyBorder="1"/>
    <xf numFmtId="49" fontId="48" fillId="0" borderId="0" xfId="0" applyNumberFormat="1" applyFont="1" applyFill="1" applyBorder="1" applyAlignment="1">
      <alignment horizontal="left" wrapText="1" indent="2"/>
    </xf>
    <xf numFmtId="4" fontId="48" fillId="3" borderId="0" xfId="0" applyNumberFormat="1" applyFont="1" applyFill="1"/>
    <xf numFmtId="4" fontId="48" fillId="0" borderId="0" xfId="0" applyNumberFormat="1" applyFont="1" applyFill="1"/>
    <xf numFmtId="0" fontId="53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 wrapText="1"/>
    </xf>
    <xf numFmtId="0" fontId="53" fillId="0" borderId="0" xfId="0" applyFont="1" applyFill="1" applyBorder="1" applyAlignment="1"/>
    <xf numFmtId="0" fontId="53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right"/>
    </xf>
    <xf numFmtId="0" fontId="53" fillId="0" borderId="0" xfId="0" applyFont="1" applyFill="1" applyBorder="1" applyAlignment="1">
      <alignment horizontal="right"/>
    </xf>
    <xf numFmtId="0" fontId="55" fillId="0" borderId="0" xfId="0" applyFont="1" applyFill="1" applyBorder="1" applyAlignment="1"/>
    <xf numFmtId="0" fontId="48" fillId="0" borderId="0" xfId="0" applyFont="1" applyFill="1" applyBorder="1" applyAlignment="1">
      <alignment wrapText="1"/>
    </xf>
    <xf numFmtId="0" fontId="55" fillId="0" borderId="0" xfId="0" applyFont="1" applyFill="1" applyBorder="1" applyAlignment="1">
      <alignment horizontal="center" wrapText="1"/>
    </xf>
    <xf numFmtId="0" fontId="55" fillId="0" borderId="0" xfId="0" applyFont="1" applyFill="1" applyBorder="1" applyAlignment="1">
      <alignment horizontal="center"/>
    </xf>
    <xf numFmtId="2" fontId="48" fillId="0" borderId="0" xfId="0" applyNumberFormat="1" applyFont="1" applyFill="1" applyBorder="1" applyAlignment="1">
      <alignment horizontal="right"/>
    </xf>
    <xf numFmtId="49" fontId="53" fillId="0" borderId="0" xfId="0" applyNumberFormat="1" applyFont="1" applyFill="1" applyBorder="1" applyAlignment="1">
      <alignment horizontal="left" wrapText="1"/>
    </xf>
    <xf numFmtId="49" fontId="53" fillId="0" borderId="0" xfId="0" applyNumberFormat="1" applyFont="1" applyFill="1" applyBorder="1" applyAlignment="1">
      <alignment horizontal="left" wrapText="1" indent="3"/>
    </xf>
    <xf numFmtId="0" fontId="56" fillId="0" borderId="0" xfId="0" applyFont="1" applyFill="1" applyBorder="1"/>
    <xf numFmtId="2" fontId="53" fillId="0" borderId="0" xfId="0" applyNumberFormat="1" applyFont="1" applyFill="1" applyBorder="1" applyAlignment="1">
      <alignment horizontal="right"/>
    </xf>
    <xf numFmtId="49" fontId="48" fillId="0" borderId="0" xfId="0" applyNumberFormat="1" applyFont="1" applyFill="1" applyBorder="1" applyAlignment="1">
      <alignment horizontal="left" wrapText="1" indent="5"/>
    </xf>
    <xf numFmtId="49" fontId="48" fillId="0" borderId="0" xfId="0" applyNumberFormat="1" applyFont="1" applyFill="1" applyBorder="1" applyAlignment="1">
      <alignment horizontal="left" wrapText="1" indent="3"/>
    </xf>
    <xf numFmtId="165" fontId="48" fillId="0" borderId="0" xfId="0" applyNumberFormat="1" applyFont="1" applyFill="1" applyBorder="1"/>
    <xf numFmtId="1" fontId="48" fillId="3" borderId="23" xfId="0" applyNumberFormat="1" applyFont="1" applyFill="1" applyBorder="1"/>
    <xf numFmtId="1" fontId="48" fillId="3" borderId="23" xfId="0" applyNumberFormat="1" applyFont="1" applyFill="1" applyBorder="1" applyAlignment="1">
      <alignment vertical="center" wrapText="1"/>
    </xf>
    <xf numFmtId="1" fontId="53" fillId="3" borderId="0" xfId="0" applyNumberFormat="1" applyFont="1" applyFill="1"/>
    <xf numFmtId="0" fontId="53" fillId="0" borderId="0" xfId="0" applyFont="1" applyFill="1"/>
    <xf numFmtId="0" fontId="53" fillId="0" borderId="0" xfId="0" applyFont="1" applyFill="1" applyBorder="1"/>
    <xf numFmtId="0" fontId="53" fillId="0" borderId="0" xfId="0" applyFont="1"/>
    <xf numFmtId="49" fontId="48" fillId="3" borderId="0" xfId="0" applyNumberFormat="1" applyFont="1" applyFill="1" applyBorder="1" applyAlignment="1">
      <alignment horizontal="left" wrapText="1" indent="3"/>
    </xf>
    <xf numFmtId="49" fontId="48" fillId="0" borderId="0" xfId="0" applyNumberFormat="1" applyFont="1" applyFill="1" applyAlignment="1">
      <alignment wrapText="1"/>
    </xf>
    <xf numFmtId="164" fontId="48" fillId="3" borderId="0" xfId="0" applyNumberFormat="1" applyFont="1" applyFill="1"/>
    <xf numFmtId="2" fontId="53" fillId="3" borderId="0" xfId="0" applyNumberFormat="1" applyFont="1" applyFill="1" applyBorder="1" applyAlignment="1">
      <alignment wrapText="1"/>
    </xf>
    <xf numFmtId="49" fontId="48" fillId="3" borderId="0" xfId="0" applyNumberFormat="1" applyFont="1" applyFill="1" applyAlignment="1">
      <alignment wrapText="1"/>
    </xf>
    <xf numFmtId="49" fontId="48" fillId="3" borderId="0" xfId="0" applyNumberFormat="1" applyFont="1" applyFill="1" applyBorder="1" applyAlignment="1">
      <alignment wrapText="1"/>
    </xf>
    <xf numFmtId="49" fontId="53" fillId="3" borderId="0" xfId="0" applyNumberFormat="1" applyFont="1" applyFill="1" applyBorder="1" applyAlignment="1">
      <alignment wrapText="1"/>
    </xf>
    <xf numFmtId="1" fontId="48" fillId="0" borderId="0" xfId="0" applyNumberFormat="1" applyFont="1"/>
    <xf numFmtId="49" fontId="48" fillId="0" borderId="0" xfId="0" applyNumberFormat="1" applyFont="1" applyAlignment="1">
      <alignment wrapText="1"/>
    </xf>
    <xf numFmtId="164" fontId="48" fillId="0" borderId="1" xfId="0" applyNumberFormat="1" applyFont="1" applyBorder="1" applyAlignment="1">
      <alignment horizontal="right" vertical="center"/>
    </xf>
    <xf numFmtId="0" fontId="53" fillId="3" borderId="0" xfId="23" applyFont="1" applyFill="1" applyBorder="1"/>
    <xf numFmtId="166" fontId="53" fillId="3" borderId="0" xfId="0" applyNumberFormat="1" applyFont="1" applyFill="1" applyBorder="1" applyAlignment="1" applyProtection="1">
      <protection hidden="1"/>
    </xf>
    <xf numFmtId="166" fontId="53" fillId="0" borderId="0" xfId="0" applyNumberFormat="1" applyFont="1" applyFill="1" applyBorder="1" applyAlignment="1" applyProtection="1">
      <protection hidden="1"/>
    </xf>
    <xf numFmtId="166" fontId="48" fillId="3" borderId="0" xfId="0" applyNumberFormat="1" applyFont="1" applyFill="1" applyProtection="1">
      <protection hidden="1"/>
    </xf>
    <xf numFmtId="164" fontId="48" fillId="0" borderId="2" xfId="0" applyNumberFormat="1" applyFont="1" applyBorder="1" applyAlignment="1">
      <alignment horizontal="right" vertical="center"/>
    </xf>
    <xf numFmtId="164" fontId="48" fillId="0" borderId="0" xfId="0" applyNumberFormat="1" applyFont="1" applyFill="1" applyBorder="1"/>
    <xf numFmtId="164" fontId="48" fillId="0" borderId="0" xfId="0" applyNumberFormat="1" applyFont="1" applyFill="1" applyBorder="1" applyAlignment="1">
      <alignment horizontal="right" vertical="center"/>
    </xf>
    <xf numFmtId="0" fontId="48" fillId="3" borderId="0" xfId="0" applyFont="1" applyFill="1" applyBorder="1" applyAlignment="1">
      <alignment horizontal="center"/>
    </xf>
    <xf numFmtId="0" fontId="53" fillId="3" borderId="0" xfId="0" applyFont="1" applyFill="1" applyBorder="1" applyAlignment="1">
      <alignment horizontal="center" vertical="center"/>
    </xf>
    <xf numFmtId="0" fontId="53" fillId="3" borderId="0" xfId="0" applyFont="1" applyFill="1" applyBorder="1" applyAlignment="1">
      <alignment horizontal="center" vertical="center" wrapText="1"/>
    </xf>
    <xf numFmtId="4" fontId="53" fillId="3" borderId="0" xfId="0" applyNumberFormat="1" applyFont="1" applyFill="1" applyBorder="1" applyAlignment="1">
      <alignment horizontal="right" vertical="center"/>
    </xf>
    <xf numFmtId="164" fontId="53" fillId="0" borderId="0" xfId="0" applyNumberFormat="1" applyFont="1" applyFill="1" applyBorder="1" applyAlignment="1">
      <alignment horizontal="right" vertical="center"/>
    </xf>
    <xf numFmtId="4" fontId="48" fillId="3" borderId="0" xfId="0" applyNumberFormat="1" applyFont="1" applyFill="1" applyBorder="1" applyAlignment="1">
      <alignment horizontal="right" vertical="center"/>
    </xf>
    <xf numFmtId="176" fontId="48" fillId="0" borderId="0" xfId="0" applyNumberFormat="1" applyFont="1" applyFill="1" applyBorder="1"/>
    <xf numFmtId="164" fontId="50" fillId="0" borderId="0" xfId="0" applyNumberFormat="1" applyFont="1" applyFill="1" applyBorder="1"/>
    <xf numFmtId="2" fontId="48" fillId="0" borderId="0" xfId="0" applyNumberFormat="1" applyFont="1" applyFill="1" applyBorder="1"/>
    <xf numFmtId="4" fontId="52" fillId="0" borderId="0" xfId="0" applyNumberFormat="1" applyFont="1" applyFill="1" applyBorder="1"/>
    <xf numFmtId="164" fontId="48" fillId="3" borderId="0" xfId="0" applyNumberFormat="1" applyFont="1" applyFill="1" applyBorder="1"/>
    <xf numFmtId="2" fontId="52" fillId="3" borderId="0" xfId="0" applyNumberFormat="1" applyFont="1" applyFill="1" applyBorder="1" applyAlignment="1">
      <alignment wrapText="1"/>
    </xf>
    <xf numFmtId="164" fontId="48" fillId="3" borderId="29" xfId="0" applyNumberFormat="1" applyFont="1" applyFill="1" applyBorder="1"/>
    <xf numFmtId="164" fontId="58" fillId="0" borderId="0" xfId="0" applyNumberFormat="1" applyFont="1" applyFill="1" applyBorder="1"/>
    <xf numFmtId="4" fontId="58" fillId="0" borderId="0" xfId="0" applyNumberFormat="1" applyFont="1" applyFill="1" applyBorder="1"/>
    <xf numFmtId="164" fontId="53" fillId="3" borderId="0" xfId="0" applyNumberFormat="1" applyFont="1" applyFill="1" applyBorder="1"/>
    <xf numFmtId="164" fontId="53" fillId="0" borderId="0" xfId="0" applyNumberFormat="1" applyFont="1" applyFill="1" applyBorder="1"/>
    <xf numFmtId="164" fontId="48" fillId="0" borderId="3" xfId="0" applyNumberFormat="1" applyFont="1" applyBorder="1" applyAlignment="1">
      <alignment horizontal="right" vertical="center"/>
    </xf>
    <xf numFmtId="164" fontId="59" fillId="3" borderId="0" xfId="0" applyNumberFormat="1" applyFont="1" applyFill="1" applyBorder="1"/>
    <xf numFmtId="0" fontId="53" fillId="3" borderId="0" xfId="28" applyNumberFormat="1" applyFont="1" applyFill="1" applyBorder="1" applyAlignment="1">
      <alignment horizontal="center"/>
    </xf>
    <xf numFmtId="0" fontId="48" fillId="4" borderId="31" xfId="23" applyFont="1" applyFill="1" applyBorder="1" applyAlignment="1">
      <alignment vertical="center"/>
    </xf>
    <xf numFmtId="0" fontId="53" fillId="4" borderId="62" xfId="0" applyFont="1" applyFill="1" applyBorder="1" applyAlignment="1">
      <alignment horizontal="center" vertical="center" wrapText="1"/>
    </xf>
    <xf numFmtId="0" fontId="53" fillId="4" borderId="43" xfId="0" applyFont="1" applyFill="1" applyBorder="1" applyAlignment="1">
      <alignment horizontal="center" vertical="center" wrapText="1"/>
    </xf>
    <xf numFmtId="164" fontId="53" fillId="3" borderId="0" xfId="23" applyNumberFormat="1" applyFont="1" applyFill="1" applyBorder="1" applyAlignment="1">
      <alignment vertical="center"/>
    </xf>
    <xf numFmtId="2" fontId="48" fillId="3" borderId="0" xfId="23" applyNumberFormat="1" applyFont="1" applyFill="1" applyAlignment="1">
      <alignment wrapText="1"/>
    </xf>
    <xf numFmtId="164" fontId="48" fillId="3" borderId="0" xfId="0" applyNumberFormat="1" applyFont="1" applyFill="1" applyBorder="1" applyAlignment="1">
      <alignment horizontal="right"/>
    </xf>
    <xf numFmtId="179" fontId="48" fillId="3" borderId="0" xfId="23" applyNumberFormat="1" applyFont="1" applyFill="1" applyBorder="1"/>
    <xf numFmtId="44" fontId="48" fillId="3" borderId="0" xfId="23" applyNumberFormat="1" applyFont="1" applyFill="1" applyBorder="1" applyAlignment="1">
      <alignment vertical="center"/>
    </xf>
    <xf numFmtId="49" fontId="48" fillId="3" borderId="0" xfId="23" applyNumberFormat="1" applyFont="1" applyFill="1" applyBorder="1" applyAlignment="1">
      <alignment horizontal="left" wrapText="1" indent="1"/>
    </xf>
    <xf numFmtId="49" fontId="48" fillId="3" borderId="0" xfId="23" applyNumberFormat="1" applyFont="1" applyFill="1" applyBorder="1" applyAlignment="1">
      <alignment horizontal="left" wrapText="1" indent="2"/>
    </xf>
    <xf numFmtId="0" fontId="48" fillId="3" borderId="0" xfId="23" applyFont="1" applyFill="1" applyBorder="1" applyAlignment="1"/>
    <xf numFmtId="0" fontId="48" fillId="3" borderId="0" xfId="23" applyFont="1" applyFill="1" applyBorder="1" applyAlignment="1">
      <alignment wrapText="1"/>
    </xf>
    <xf numFmtId="0" fontId="48" fillId="3" borderId="0" xfId="23" applyFont="1" applyFill="1" applyBorder="1" applyAlignment="1">
      <alignment horizontal="center" wrapText="1"/>
    </xf>
    <xf numFmtId="49" fontId="48" fillId="3" borderId="0" xfId="23" applyNumberFormat="1" applyFont="1" applyFill="1" applyBorder="1" applyAlignment="1">
      <alignment horizontal="left" wrapText="1"/>
    </xf>
    <xf numFmtId="49" fontId="48" fillId="3" borderId="0" xfId="23" applyNumberFormat="1" applyFont="1" applyFill="1" applyBorder="1" applyAlignment="1">
      <alignment horizontal="left" wrapText="1" indent="3"/>
    </xf>
    <xf numFmtId="49" fontId="48" fillId="3" borderId="0" xfId="23" applyNumberFormat="1" applyFont="1" applyFill="1" applyBorder="1" applyAlignment="1">
      <alignment horizontal="left" wrapText="1" indent="5"/>
    </xf>
    <xf numFmtId="49" fontId="48" fillId="3" borderId="0" xfId="23" applyNumberFormat="1" applyFont="1" applyFill="1" applyBorder="1" applyAlignment="1">
      <alignment horizontal="left" wrapText="1" indent="4"/>
    </xf>
    <xf numFmtId="166" fontId="57" fillId="3" borderId="0" xfId="0" applyNumberFormat="1" applyFont="1" applyFill="1" applyProtection="1">
      <protection hidden="1"/>
    </xf>
    <xf numFmtId="166" fontId="57" fillId="3" borderId="0" xfId="0" applyNumberFormat="1" applyFont="1" applyFill="1" applyBorder="1" applyProtection="1">
      <protection hidden="1"/>
    </xf>
    <xf numFmtId="49" fontId="53" fillId="3" borderId="0" xfId="0" applyNumberFormat="1" applyFont="1" applyFill="1" applyBorder="1" applyAlignment="1">
      <alignment horizontal="left" wrapText="1" indent="1"/>
    </xf>
    <xf numFmtId="49" fontId="48" fillId="3" borderId="0" xfId="0" applyNumberFormat="1" applyFont="1" applyFill="1" applyBorder="1" applyAlignment="1">
      <alignment horizontal="left" wrapText="1" indent="2"/>
    </xf>
    <xf numFmtId="0" fontId="48" fillId="3" borderId="0" xfId="0" applyFont="1" applyFill="1" applyBorder="1" applyAlignment="1">
      <alignment horizontal="center" vertical="center" wrapText="1"/>
    </xf>
    <xf numFmtId="49" fontId="48" fillId="3" borderId="0" xfId="0" applyNumberFormat="1" applyFont="1" applyFill="1" applyBorder="1" applyAlignment="1">
      <alignment horizontal="left" wrapText="1" indent="5"/>
    </xf>
    <xf numFmtId="49" fontId="53" fillId="3" borderId="0" xfId="0" applyNumberFormat="1" applyFont="1" applyFill="1" applyBorder="1" applyAlignment="1">
      <alignment horizontal="left" wrapText="1" indent="2"/>
    </xf>
    <xf numFmtId="49" fontId="53" fillId="3" borderId="0" xfId="0" applyNumberFormat="1" applyFont="1" applyFill="1" applyBorder="1" applyAlignment="1">
      <alignment horizontal="left" wrapText="1"/>
    </xf>
    <xf numFmtId="0" fontId="53" fillId="3" borderId="0" xfId="0" applyFont="1" applyFill="1" applyBorder="1"/>
    <xf numFmtId="164" fontId="48" fillId="3" borderId="1" xfId="0" applyNumberFormat="1" applyFont="1" applyFill="1" applyBorder="1" applyAlignment="1">
      <alignment horizontal="right" vertical="center"/>
    </xf>
    <xf numFmtId="2" fontId="53" fillId="4" borderId="31" xfId="0" applyNumberFormat="1" applyFont="1" applyFill="1" applyBorder="1" applyAlignment="1" applyProtection="1">
      <alignment horizontal="left" vertical="center" wrapText="1"/>
      <protection hidden="1"/>
    </xf>
    <xf numFmtId="164" fontId="53" fillId="4" borderId="9" xfId="0" applyNumberFormat="1" applyFont="1" applyFill="1" applyBorder="1" applyAlignment="1" applyProtection="1">
      <alignment horizontal="right" vertical="center"/>
      <protection hidden="1"/>
    </xf>
    <xf numFmtId="4" fontId="53" fillId="4" borderId="12" xfId="0" applyNumberFormat="1" applyFont="1" applyFill="1" applyBorder="1" applyAlignment="1" applyProtection="1">
      <alignment horizontal="right" vertical="center"/>
      <protection hidden="1"/>
    </xf>
    <xf numFmtId="164" fontId="52" fillId="4" borderId="9" xfId="0" applyNumberFormat="1" applyFont="1" applyFill="1" applyBorder="1" applyAlignment="1" applyProtection="1">
      <alignment horizontal="right" vertical="center"/>
      <protection hidden="1"/>
    </xf>
    <xf numFmtId="4" fontId="52" fillId="4" borderId="12" xfId="0" applyNumberFormat="1" applyFont="1" applyFill="1" applyBorder="1" applyAlignment="1" applyProtection="1">
      <alignment horizontal="right" vertical="center"/>
      <protection hidden="1"/>
    </xf>
    <xf numFmtId="2" fontId="53" fillId="3" borderId="36" xfId="0" applyNumberFormat="1" applyFont="1" applyFill="1" applyBorder="1" applyAlignment="1" applyProtection="1">
      <alignment horizontal="left" vertical="center" wrapText="1"/>
      <protection hidden="1"/>
    </xf>
    <xf numFmtId="164" fontId="53" fillId="3" borderId="26" xfId="0" applyNumberFormat="1" applyFont="1" applyFill="1" applyBorder="1" applyAlignment="1" applyProtection="1">
      <alignment horizontal="right" vertical="center"/>
      <protection hidden="1"/>
    </xf>
    <xf numFmtId="4" fontId="53" fillId="3" borderId="27" xfId="0" applyNumberFormat="1" applyFont="1" applyFill="1" applyBorder="1" applyAlignment="1" applyProtection="1">
      <alignment horizontal="right" vertical="center"/>
      <protection hidden="1"/>
    </xf>
    <xf numFmtId="164" fontId="52" fillId="3" borderId="26" xfId="0" applyNumberFormat="1" applyFont="1" applyFill="1" applyBorder="1" applyAlignment="1" applyProtection="1">
      <alignment horizontal="right" vertical="center"/>
      <protection hidden="1"/>
    </xf>
    <xf numFmtId="4" fontId="52" fillId="3" borderId="27" xfId="0" applyNumberFormat="1" applyFont="1" applyFill="1" applyBorder="1" applyAlignment="1" applyProtection="1">
      <alignment horizontal="right" vertical="center"/>
      <protection hidden="1"/>
    </xf>
    <xf numFmtId="2" fontId="48" fillId="3" borderId="37" xfId="0" applyNumberFormat="1" applyFont="1" applyFill="1" applyBorder="1" applyAlignment="1" applyProtection="1">
      <alignment horizontal="left" vertical="center" wrapText="1"/>
      <protection hidden="1"/>
    </xf>
    <xf numFmtId="164" fontId="48" fillId="3" borderId="22" xfId="0" applyNumberFormat="1" applyFont="1" applyFill="1" applyBorder="1" applyAlignment="1" applyProtection="1">
      <alignment horizontal="right" vertical="center"/>
      <protection hidden="1"/>
    </xf>
    <xf numFmtId="4" fontId="48" fillId="3" borderId="23" xfId="0" applyNumberFormat="1" applyFont="1" applyFill="1" applyBorder="1" applyAlignment="1" applyProtection="1">
      <alignment horizontal="right" vertical="center"/>
      <protection hidden="1"/>
    </xf>
    <xf numFmtId="164" fontId="50" fillId="3" borderId="22" xfId="0" applyNumberFormat="1" applyFont="1" applyFill="1" applyBorder="1" applyAlignment="1" applyProtection="1">
      <alignment horizontal="right" vertical="center"/>
      <protection hidden="1"/>
    </xf>
    <xf numFmtId="4" fontId="50" fillId="3" borderId="23" xfId="0" applyNumberFormat="1" applyFont="1" applyFill="1" applyBorder="1" applyAlignment="1" applyProtection="1">
      <alignment horizontal="right" vertical="center"/>
      <protection hidden="1"/>
    </xf>
    <xf numFmtId="164" fontId="48" fillId="3" borderId="22" xfId="0" quotePrefix="1" applyNumberFormat="1" applyFont="1" applyFill="1" applyBorder="1" applyAlignment="1" applyProtection="1">
      <alignment horizontal="right" vertical="center"/>
      <protection hidden="1"/>
    </xf>
    <xf numFmtId="164" fontId="50" fillId="3" borderId="22" xfId="0" quotePrefix="1" applyNumberFormat="1" applyFont="1" applyFill="1" applyBorder="1" applyAlignment="1" applyProtection="1">
      <alignment horizontal="right" vertical="center"/>
      <protection hidden="1"/>
    </xf>
    <xf numFmtId="2" fontId="53" fillId="3" borderId="37" xfId="0" applyNumberFormat="1" applyFont="1" applyFill="1" applyBorder="1" applyAlignment="1" applyProtection="1">
      <alignment horizontal="left" vertical="center" wrapText="1"/>
      <protection hidden="1"/>
    </xf>
    <xf numFmtId="164" fontId="53" fillId="3" borderId="22" xfId="0" applyNumberFormat="1" applyFont="1" applyFill="1" applyBorder="1" applyAlignment="1" applyProtection="1">
      <alignment horizontal="right" vertical="center"/>
      <protection hidden="1"/>
    </xf>
    <xf numFmtId="4" fontId="53" fillId="3" borderId="23" xfId="0" applyNumberFormat="1" applyFont="1" applyFill="1" applyBorder="1" applyAlignment="1" applyProtection="1">
      <alignment horizontal="right" vertical="center"/>
      <protection hidden="1"/>
    </xf>
    <xf numFmtId="164" fontId="52" fillId="3" borderId="22" xfId="0" applyNumberFormat="1" applyFont="1" applyFill="1" applyBorder="1" applyAlignment="1" applyProtection="1">
      <alignment horizontal="right" vertical="center"/>
      <protection hidden="1"/>
    </xf>
    <xf numFmtId="4" fontId="52" fillId="3" borderId="23" xfId="0" applyNumberFormat="1" applyFont="1" applyFill="1" applyBorder="1" applyAlignment="1" applyProtection="1">
      <alignment horizontal="right" vertical="center"/>
      <protection hidden="1"/>
    </xf>
    <xf numFmtId="2" fontId="53" fillId="4" borderId="31" xfId="0" applyNumberFormat="1" applyFont="1" applyFill="1" applyBorder="1" applyAlignment="1" applyProtection="1">
      <alignment horizontal="left" vertical="center"/>
      <protection hidden="1"/>
    </xf>
    <xf numFmtId="49" fontId="53" fillId="3" borderId="36" xfId="0" applyNumberFormat="1" applyFont="1" applyFill="1" applyBorder="1" applyAlignment="1" applyProtection="1">
      <alignment horizontal="left" vertical="center" wrapText="1"/>
      <protection hidden="1"/>
    </xf>
    <xf numFmtId="49" fontId="53" fillId="3" borderId="37" xfId="0" applyNumberFormat="1" applyFont="1" applyFill="1" applyBorder="1" applyAlignment="1" applyProtection="1">
      <alignment horizontal="left" vertical="center" wrapText="1"/>
      <protection hidden="1"/>
    </xf>
    <xf numFmtId="49" fontId="48" fillId="3" borderId="37" xfId="0" applyNumberFormat="1" applyFont="1" applyFill="1" applyBorder="1" applyAlignment="1" applyProtection="1">
      <alignment horizontal="left" vertical="center" wrapText="1"/>
      <protection hidden="1"/>
    </xf>
    <xf numFmtId="164" fontId="48" fillId="16" borderId="22" xfId="0" applyNumberFormat="1" applyFont="1" applyFill="1" applyBorder="1" applyAlignment="1" applyProtection="1">
      <alignment horizontal="right" vertical="center"/>
      <protection hidden="1"/>
    </xf>
    <xf numFmtId="49" fontId="48" fillId="3" borderId="30" xfId="0" applyNumberFormat="1" applyFont="1" applyFill="1" applyBorder="1" applyAlignment="1" applyProtection="1">
      <alignment horizontal="left" vertical="center" wrapText="1"/>
      <protection hidden="1"/>
    </xf>
    <xf numFmtId="49" fontId="53" fillId="4" borderId="5" xfId="0" applyNumberFormat="1" applyFont="1" applyFill="1" applyBorder="1" applyAlignment="1" applyProtection="1">
      <alignment vertical="center" wrapText="1"/>
      <protection hidden="1"/>
    </xf>
    <xf numFmtId="49" fontId="48" fillId="3" borderId="36" xfId="0" applyNumberFormat="1" applyFont="1" applyFill="1" applyBorder="1" applyAlignment="1" applyProtection="1">
      <alignment horizontal="left" vertical="center" wrapText="1"/>
      <protection hidden="1"/>
    </xf>
    <xf numFmtId="164" fontId="48" fillId="3" borderId="26" xfId="0" applyNumberFormat="1" applyFont="1" applyFill="1" applyBorder="1" applyAlignment="1" applyProtection="1">
      <alignment horizontal="right" vertical="center"/>
      <protection hidden="1"/>
    </xf>
    <xf numFmtId="4" fontId="48" fillId="3" borderId="27" xfId="0" applyNumberFormat="1" applyFont="1" applyFill="1" applyBorder="1" applyAlignment="1" applyProtection="1">
      <alignment horizontal="right" vertical="center"/>
      <protection hidden="1"/>
    </xf>
    <xf numFmtId="164" fontId="50" fillId="3" borderId="26" xfId="0" applyNumberFormat="1" applyFont="1" applyFill="1" applyBorder="1" applyAlignment="1" applyProtection="1">
      <alignment horizontal="right" vertical="center"/>
      <protection hidden="1"/>
    </xf>
    <xf numFmtId="4" fontId="50" fillId="3" borderId="27" xfId="0" applyNumberFormat="1" applyFont="1" applyFill="1" applyBorder="1" applyAlignment="1" applyProtection="1">
      <alignment horizontal="right" vertical="center"/>
      <protection hidden="1"/>
    </xf>
    <xf numFmtId="164" fontId="48" fillId="3" borderId="37" xfId="0" applyNumberFormat="1" applyFont="1" applyFill="1" applyBorder="1" applyAlignment="1" applyProtection="1">
      <alignment horizontal="left" vertical="center"/>
      <protection hidden="1"/>
    </xf>
    <xf numFmtId="164" fontId="48" fillId="3" borderId="22" xfId="0" applyNumberFormat="1" applyFont="1" applyFill="1" applyBorder="1" applyProtection="1">
      <protection hidden="1"/>
    </xf>
    <xf numFmtId="164" fontId="50" fillId="3" borderId="22" xfId="0" applyNumberFormat="1" applyFont="1" applyFill="1" applyBorder="1" applyProtection="1">
      <protection hidden="1"/>
    </xf>
    <xf numFmtId="49" fontId="53" fillId="3" borderId="31" xfId="0" applyNumberFormat="1" applyFont="1" applyFill="1" applyBorder="1" applyAlignment="1" applyProtection="1">
      <alignment horizontal="left" vertical="center" wrapText="1"/>
      <protection hidden="1"/>
    </xf>
    <xf numFmtId="164" fontId="53" fillId="3" borderId="9" xfId="0" applyNumberFormat="1" applyFont="1" applyFill="1" applyBorder="1" applyAlignment="1" applyProtection="1">
      <alignment horizontal="right" vertical="center"/>
      <protection hidden="1"/>
    </xf>
    <xf numFmtId="164" fontId="52" fillId="3" borderId="9" xfId="0" applyNumberFormat="1" applyFont="1" applyFill="1" applyBorder="1" applyAlignment="1" applyProtection="1">
      <alignment horizontal="right" vertical="center"/>
      <protection hidden="1"/>
    </xf>
    <xf numFmtId="4" fontId="52" fillId="3" borderId="12" xfId="0" applyNumberFormat="1" applyFont="1" applyFill="1" applyBorder="1" applyAlignment="1" applyProtection="1">
      <alignment horizontal="right" vertical="center"/>
      <protection hidden="1"/>
    </xf>
    <xf numFmtId="49" fontId="48" fillId="3" borderId="5" xfId="0" applyNumberFormat="1" applyFont="1" applyFill="1" applyBorder="1" applyAlignment="1" applyProtection="1">
      <alignment vertical="center" wrapText="1"/>
      <protection hidden="1"/>
    </xf>
    <xf numFmtId="164" fontId="48" fillId="3" borderId="9" xfId="0" applyNumberFormat="1" applyFont="1" applyFill="1" applyBorder="1" applyProtection="1">
      <protection hidden="1"/>
    </xf>
    <xf numFmtId="164" fontId="50" fillId="3" borderId="9" xfId="0" applyNumberFormat="1" applyFont="1" applyFill="1" applyBorder="1" applyProtection="1">
      <protection hidden="1"/>
    </xf>
    <xf numFmtId="164" fontId="50" fillId="3" borderId="35" xfId="0" applyNumberFormat="1" applyFont="1" applyFill="1" applyBorder="1" applyAlignment="1" applyProtection="1">
      <alignment horizontal="right"/>
      <protection hidden="1"/>
    </xf>
    <xf numFmtId="49" fontId="53" fillId="4" borderId="5" xfId="0" applyNumberFormat="1" applyFont="1" applyFill="1" applyBorder="1" applyAlignment="1" applyProtection="1">
      <alignment horizontal="left" vertical="center" wrapText="1"/>
      <protection hidden="1"/>
    </xf>
    <xf numFmtId="164" fontId="53" fillId="4" borderId="9" xfId="0" applyNumberFormat="1" applyFont="1" applyFill="1" applyBorder="1" applyProtection="1">
      <protection hidden="1"/>
    </xf>
    <xf numFmtId="4" fontId="53" fillId="4" borderId="12" xfId="0" applyNumberFormat="1" applyFont="1" applyFill="1" applyBorder="1" applyProtection="1">
      <protection hidden="1"/>
    </xf>
    <xf numFmtId="164" fontId="52" fillId="4" borderId="9" xfId="0" applyNumberFormat="1" applyFont="1" applyFill="1" applyBorder="1" applyProtection="1">
      <protection hidden="1"/>
    </xf>
    <xf numFmtId="4" fontId="52" fillId="4" borderId="12" xfId="0" applyNumberFormat="1" applyFont="1" applyFill="1" applyBorder="1" applyProtection="1">
      <protection hidden="1"/>
    </xf>
    <xf numFmtId="49" fontId="48" fillId="3" borderId="25" xfId="0" applyNumberFormat="1" applyFont="1" applyFill="1" applyBorder="1" applyAlignment="1" applyProtection="1">
      <alignment vertical="center" wrapText="1"/>
      <protection hidden="1"/>
    </xf>
    <xf numFmtId="164" fontId="48" fillId="3" borderId="26" xfId="0" applyNumberFormat="1" applyFont="1" applyFill="1" applyBorder="1" applyProtection="1">
      <protection hidden="1"/>
    </xf>
    <xf numFmtId="4" fontId="48" fillId="3" borderId="27" xfId="0" applyNumberFormat="1" applyFont="1" applyFill="1" applyBorder="1" applyProtection="1">
      <protection hidden="1"/>
    </xf>
    <xf numFmtId="164" fontId="50" fillId="3" borderId="26" xfId="0" applyNumberFormat="1" applyFont="1" applyFill="1" applyBorder="1" applyProtection="1">
      <protection hidden="1"/>
    </xf>
    <xf numFmtId="4" fontId="50" fillId="3" borderId="27" xfId="0" applyNumberFormat="1" applyFont="1" applyFill="1" applyBorder="1" applyProtection="1">
      <protection hidden="1"/>
    </xf>
    <xf numFmtId="49" fontId="48" fillId="3" borderId="24" xfId="0" applyNumberFormat="1" applyFont="1" applyFill="1" applyBorder="1" applyAlignment="1" applyProtection="1">
      <alignment vertical="center" wrapText="1"/>
      <protection hidden="1"/>
    </xf>
    <xf numFmtId="4" fontId="48" fillId="3" borderId="23" xfId="0" applyNumberFormat="1" applyFont="1" applyFill="1" applyBorder="1" applyProtection="1">
      <protection hidden="1"/>
    </xf>
    <xf numFmtId="4" fontId="50" fillId="3" borderId="23" xfId="0" applyNumberFormat="1" applyFont="1" applyFill="1" applyBorder="1" applyProtection="1">
      <protection hidden="1"/>
    </xf>
    <xf numFmtId="49" fontId="53" fillId="3" borderId="28" xfId="0" applyNumberFormat="1" applyFont="1" applyFill="1" applyBorder="1" applyAlignment="1" applyProtection="1">
      <alignment vertical="center" wrapText="1"/>
      <protection hidden="1"/>
    </xf>
    <xf numFmtId="164" fontId="53" fillId="3" borderId="44" xfId="0" applyNumberFormat="1" applyFont="1" applyFill="1" applyBorder="1" applyProtection="1">
      <protection hidden="1"/>
    </xf>
    <xf numFmtId="4" fontId="53" fillId="3" borderId="43" xfId="0" applyNumberFormat="1" applyFont="1" applyFill="1" applyBorder="1" applyProtection="1">
      <protection hidden="1"/>
    </xf>
    <xf numFmtId="164" fontId="52" fillId="3" borderId="44" xfId="0" applyNumberFormat="1" applyFont="1" applyFill="1" applyBorder="1" applyProtection="1">
      <protection hidden="1"/>
    </xf>
    <xf numFmtId="4" fontId="52" fillId="3" borderId="43" xfId="0" applyNumberFormat="1" applyFont="1" applyFill="1" applyBorder="1" applyProtection="1">
      <protection hidden="1"/>
    </xf>
    <xf numFmtId="2" fontId="52" fillId="3" borderId="0" xfId="23" applyNumberFormat="1" applyFont="1" applyFill="1" applyBorder="1" applyAlignment="1" applyProtection="1">
      <alignment vertical="center"/>
      <protection hidden="1"/>
    </xf>
    <xf numFmtId="0" fontId="50" fillId="3" borderId="0" xfId="0" applyFont="1" applyFill="1" applyProtection="1">
      <protection hidden="1"/>
    </xf>
    <xf numFmtId="4" fontId="48" fillId="3" borderId="37" xfId="0" applyNumberFormat="1" applyFont="1" applyFill="1" applyBorder="1"/>
    <xf numFmtId="0" fontId="48" fillId="3" borderId="0" xfId="23" applyFont="1" applyFill="1" applyBorder="1" applyProtection="1">
      <protection hidden="1"/>
    </xf>
    <xf numFmtId="2" fontId="48" fillId="3" borderId="0" xfId="23" applyNumberFormat="1" applyFont="1" applyFill="1" applyBorder="1" applyAlignment="1" applyProtection="1">
      <alignment wrapText="1"/>
      <protection hidden="1"/>
    </xf>
    <xf numFmtId="0" fontId="48" fillId="0" borderId="0" xfId="23" applyFont="1" applyFill="1" applyBorder="1" applyProtection="1">
      <protection hidden="1"/>
    </xf>
    <xf numFmtId="0" fontId="48" fillId="16" borderId="0" xfId="23" applyFont="1" applyFill="1" applyBorder="1" applyProtection="1">
      <protection hidden="1"/>
    </xf>
    <xf numFmtId="0" fontId="48" fillId="3" borderId="0" xfId="23" applyFont="1" applyFill="1" applyProtection="1">
      <protection hidden="1"/>
    </xf>
    <xf numFmtId="0" fontId="48" fillId="0" borderId="0" xfId="0" applyFont="1" applyFill="1" applyBorder="1"/>
    <xf numFmtId="0" fontId="48" fillId="3" borderId="0" xfId="0" applyFont="1" applyFill="1" applyBorder="1"/>
    <xf numFmtId="164" fontId="53" fillId="3" borderId="0" xfId="0" applyNumberFormat="1" applyFont="1" applyFill="1" applyBorder="1" applyAlignment="1" applyProtection="1">
      <alignment horizontal="right" vertical="center"/>
      <protection hidden="1"/>
    </xf>
    <xf numFmtId="0" fontId="48" fillId="4" borderId="0" xfId="0" applyFont="1" applyFill="1" applyBorder="1" applyAlignment="1">
      <alignment horizontal="center"/>
    </xf>
    <xf numFmtId="0" fontId="61" fillId="19" borderId="5" xfId="23" applyFont="1" applyFill="1" applyBorder="1" applyAlignment="1" applyProtection="1">
      <alignment vertical="center"/>
      <protection hidden="1"/>
    </xf>
    <xf numFmtId="166" fontId="63" fillId="0" borderId="0" xfId="0" applyNumberFormat="1" applyFont="1" applyFill="1" applyBorder="1" applyAlignment="1" applyProtection="1">
      <alignment horizontal="center" vertical="center"/>
      <protection hidden="1"/>
    </xf>
    <xf numFmtId="166" fontId="63" fillId="15" borderId="0" xfId="0" applyNumberFormat="1" applyFont="1" applyFill="1" applyBorder="1" applyAlignment="1" applyProtection="1">
      <alignment horizontal="center" vertical="center"/>
      <protection hidden="1"/>
    </xf>
    <xf numFmtId="166" fontId="63" fillId="16" borderId="0" xfId="0" applyNumberFormat="1" applyFont="1" applyFill="1" applyBorder="1" applyAlignment="1" applyProtection="1">
      <alignment horizontal="center" vertical="center"/>
      <protection hidden="1"/>
    </xf>
    <xf numFmtId="0" fontId="62" fillId="3" borderId="0" xfId="23" applyFont="1" applyFill="1" applyBorder="1" applyProtection="1">
      <protection hidden="1"/>
    </xf>
    <xf numFmtId="0" fontId="62" fillId="3" borderId="27" xfId="23" applyFont="1" applyFill="1" applyBorder="1" applyProtection="1">
      <protection hidden="1"/>
    </xf>
    <xf numFmtId="166" fontId="62" fillId="0" borderId="0" xfId="0" applyNumberFormat="1" applyFont="1" applyFill="1" applyBorder="1" applyAlignment="1" applyProtection="1">
      <protection hidden="1"/>
    </xf>
    <xf numFmtId="166" fontId="62" fillId="3" borderId="0" xfId="0" applyNumberFormat="1" applyFont="1" applyFill="1" applyBorder="1" applyAlignment="1" applyProtection="1">
      <protection hidden="1"/>
    </xf>
    <xf numFmtId="166" fontId="62" fillId="16" borderId="0" xfId="0" applyNumberFormat="1" applyFont="1" applyFill="1" applyBorder="1" applyAlignment="1" applyProtection="1">
      <protection hidden="1"/>
    </xf>
    <xf numFmtId="0" fontId="62" fillId="3" borderId="43" xfId="23" applyFont="1" applyFill="1" applyBorder="1" applyAlignment="1" applyProtection="1">
      <alignment vertical="center"/>
      <protection hidden="1"/>
    </xf>
    <xf numFmtId="0" fontId="64" fillId="0" borderId="4" xfId="23" applyFont="1" applyFill="1" applyBorder="1" applyAlignment="1" applyProtection="1">
      <protection hidden="1"/>
    </xf>
    <xf numFmtId="0" fontId="64" fillId="3" borderId="4" xfId="23" applyFont="1" applyFill="1" applyBorder="1" applyAlignment="1" applyProtection="1">
      <protection hidden="1"/>
    </xf>
    <xf numFmtId="0" fontId="65" fillId="0" borderId="0" xfId="23" applyFont="1" applyFill="1" applyBorder="1" applyAlignment="1" applyProtection="1">
      <alignment horizontal="center"/>
      <protection hidden="1"/>
    </xf>
    <xf numFmtId="0" fontId="65" fillId="3" borderId="0" xfId="23" applyFont="1" applyFill="1" applyBorder="1" applyAlignment="1" applyProtection="1">
      <alignment horizontal="center"/>
      <protection hidden="1"/>
    </xf>
    <xf numFmtId="0" fontId="65" fillId="16" borderId="0" xfId="23" applyFont="1" applyFill="1" applyBorder="1" applyAlignment="1" applyProtection="1">
      <alignment horizontal="center"/>
      <protection hidden="1"/>
    </xf>
    <xf numFmtId="0" fontId="68" fillId="15" borderId="41" xfId="23" applyFont="1" applyFill="1" applyBorder="1" applyAlignment="1" applyProtection="1">
      <alignment horizontal="center" vertical="center" wrapText="1"/>
      <protection hidden="1"/>
    </xf>
    <xf numFmtId="0" fontId="68" fillId="15" borderId="4" xfId="23" applyFont="1" applyFill="1" applyBorder="1" applyAlignment="1" applyProtection="1">
      <alignment horizontal="center" vertical="center" wrapText="1"/>
      <protection hidden="1"/>
    </xf>
    <xf numFmtId="0" fontId="68" fillId="15" borderId="40" xfId="23" applyFont="1" applyFill="1" applyBorder="1" applyAlignment="1" applyProtection="1">
      <alignment horizontal="center" vertical="center" wrapText="1"/>
      <protection hidden="1"/>
    </xf>
    <xf numFmtId="0" fontId="68" fillId="15" borderId="43" xfId="23" applyFont="1" applyFill="1" applyBorder="1" applyAlignment="1" applyProtection="1">
      <alignment horizontal="center" vertical="center" wrapText="1"/>
      <protection hidden="1"/>
    </xf>
    <xf numFmtId="0" fontId="68" fillId="0" borderId="40" xfId="23" applyFont="1" applyFill="1" applyBorder="1" applyAlignment="1" applyProtection="1">
      <alignment horizontal="center" vertical="center" wrapText="1"/>
      <protection hidden="1"/>
    </xf>
    <xf numFmtId="0" fontId="68" fillId="16" borderId="40" xfId="23" applyFont="1" applyFill="1" applyBorder="1" applyAlignment="1" applyProtection="1">
      <alignment horizontal="center" vertical="center" wrapText="1"/>
      <protection hidden="1"/>
    </xf>
    <xf numFmtId="0" fontId="68" fillId="0" borderId="43" xfId="23" applyFont="1" applyFill="1" applyBorder="1" applyAlignment="1" applyProtection="1">
      <alignment horizontal="center" vertical="center" wrapText="1"/>
      <protection hidden="1"/>
    </xf>
    <xf numFmtId="2" fontId="68" fillId="15" borderId="5" xfId="23" applyNumberFormat="1" applyFont="1" applyFill="1" applyBorder="1" applyAlignment="1" applyProtection="1">
      <alignment vertical="center"/>
      <protection hidden="1"/>
    </xf>
    <xf numFmtId="164" fontId="68" fillId="15" borderId="11" xfId="23" applyNumberFormat="1" applyFont="1" applyFill="1" applyBorder="1" applyAlignment="1" applyProtection="1">
      <alignment vertical="center"/>
      <protection hidden="1"/>
    </xf>
    <xf numFmtId="4" fontId="68" fillId="15" borderId="59" xfId="23" applyNumberFormat="1" applyFont="1" applyFill="1" applyBorder="1" applyAlignment="1" applyProtection="1">
      <alignment vertical="center"/>
      <protection hidden="1"/>
    </xf>
    <xf numFmtId="164" fontId="68" fillId="15" borderId="9" xfId="23" applyNumberFormat="1" applyFont="1" applyFill="1" applyBorder="1" applyAlignment="1" applyProtection="1">
      <alignment vertical="center"/>
      <protection hidden="1"/>
    </xf>
    <xf numFmtId="164" fontId="68" fillId="0" borderId="9" xfId="23" applyNumberFormat="1" applyFont="1" applyFill="1" applyBorder="1" applyAlignment="1" applyProtection="1">
      <alignment vertical="center"/>
      <protection hidden="1"/>
    </xf>
    <xf numFmtId="164" fontId="68" fillId="16" borderId="9" xfId="23" applyNumberFormat="1" applyFont="1" applyFill="1" applyBorder="1" applyAlignment="1" applyProtection="1">
      <alignment vertical="center"/>
      <protection hidden="1"/>
    </xf>
    <xf numFmtId="4" fontId="68" fillId="0" borderId="59" xfId="23" applyNumberFormat="1" applyFont="1" applyFill="1" applyBorder="1" applyAlignment="1" applyProtection="1">
      <alignment vertical="center"/>
      <protection hidden="1"/>
    </xf>
    <xf numFmtId="164" fontId="67" fillId="15" borderId="9" xfId="23" applyNumberFormat="1" applyFont="1" applyFill="1" applyBorder="1" applyAlignment="1" applyProtection="1">
      <alignment vertical="center"/>
      <protection hidden="1"/>
    </xf>
    <xf numFmtId="4" fontId="67" fillId="15" borderId="12" xfId="23" applyNumberFormat="1" applyFont="1" applyFill="1" applyBorder="1" applyAlignment="1" applyProtection="1">
      <alignment vertical="center"/>
      <protection hidden="1"/>
    </xf>
    <xf numFmtId="2" fontId="68" fillId="3" borderId="24" xfId="23" applyNumberFormat="1" applyFont="1" applyFill="1" applyBorder="1" applyAlignment="1" applyProtection="1">
      <alignment vertical="center"/>
      <protection hidden="1"/>
    </xf>
    <xf numFmtId="164" fontId="68" fillId="3" borderId="38" xfId="23" applyNumberFormat="1" applyFont="1" applyFill="1" applyBorder="1" applyAlignment="1" applyProtection="1">
      <alignment vertical="center"/>
      <protection hidden="1"/>
    </xf>
    <xf numFmtId="4" fontId="68" fillId="3" borderId="0" xfId="23" applyNumberFormat="1" applyFont="1" applyFill="1" applyBorder="1" applyAlignment="1" applyProtection="1">
      <alignment vertical="center"/>
      <protection hidden="1"/>
    </xf>
    <xf numFmtId="164" fontId="68" fillId="3" borderId="22" xfId="23" applyNumberFormat="1" applyFont="1" applyFill="1" applyBorder="1" applyAlignment="1" applyProtection="1">
      <alignment vertical="center"/>
      <protection hidden="1"/>
    </xf>
    <xf numFmtId="164" fontId="68" fillId="3" borderId="26" xfId="23" applyNumberFormat="1" applyFont="1" applyFill="1" applyBorder="1" applyAlignment="1" applyProtection="1">
      <alignment vertical="center"/>
      <protection hidden="1"/>
    </xf>
    <xf numFmtId="4" fontId="68" fillId="3" borderId="29" xfId="23" applyNumberFormat="1" applyFont="1" applyFill="1" applyBorder="1" applyAlignment="1" applyProtection="1">
      <alignment vertical="center"/>
      <protection hidden="1"/>
    </xf>
    <xf numFmtId="164" fontId="67" fillId="3" borderId="22" xfId="23" applyNumberFormat="1" applyFont="1" applyFill="1" applyBorder="1" applyAlignment="1" applyProtection="1">
      <alignment vertical="center"/>
      <protection hidden="1"/>
    </xf>
    <xf numFmtId="4" fontId="67" fillId="3" borderId="23" xfId="23" applyNumberFormat="1" applyFont="1" applyFill="1" applyBorder="1" applyAlignment="1" applyProtection="1">
      <alignment vertical="center"/>
      <protection hidden="1"/>
    </xf>
    <xf numFmtId="2" fontId="62" fillId="3" borderId="24" xfId="23" applyNumberFormat="1" applyFont="1" applyFill="1" applyBorder="1" applyAlignment="1" applyProtection="1">
      <alignment vertical="center"/>
      <protection hidden="1"/>
    </xf>
    <xf numFmtId="164" fontId="62" fillId="3" borderId="38" xfId="23" applyNumberFormat="1" applyFont="1" applyFill="1" applyBorder="1" applyAlignment="1" applyProtection="1">
      <alignment vertical="center"/>
      <protection hidden="1"/>
    </xf>
    <xf numFmtId="4" fontId="62" fillId="3" borderId="0" xfId="23" applyNumberFormat="1" applyFont="1" applyFill="1" applyBorder="1" applyAlignment="1" applyProtection="1">
      <alignment vertical="center"/>
      <protection hidden="1"/>
    </xf>
    <xf numFmtId="164" fontId="62" fillId="3" borderId="22" xfId="23" applyNumberFormat="1" applyFont="1" applyFill="1" applyBorder="1" applyAlignment="1" applyProtection="1">
      <alignment vertical="center"/>
      <protection hidden="1"/>
    </xf>
    <xf numFmtId="4" fontId="62" fillId="3" borderId="39" xfId="23" applyNumberFormat="1" applyFont="1" applyFill="1" applyBorder="1" applyAlignment="1" applyProtection="1">
      <alignment vertical="center"/>
      <protection hidden="1"/>
    </xf>
    <xf numFmtId="164" fontId="62" fillId="3" borderId="0" xfId="23" applyNumberFormat="1" applyFont="1" applyFill="1" applyBorder="1" applyAlignment="1" applyProtection="1">
      <alignment vertical="center"/>
      <protection hidden="1"/>
    </xf>
    <xf numFmtId="164" fontId="64" fillId="3" borderId="22" xfId="23" applyNumberFormat="1" applyFont="1" applyFill="1" applyBorder="1" applyAlignment="1" applyProtection="1">
      <alignment vertical="center"/>
      <protection hidden="1"/>
    </xf>
    <xf numFmtId="4" fontId="64" fillId="3" borderId="23" xfId="23" applyNumberFormat="1" applyFont="1" applyFill="1" applyBorder="1" applyAlignment="1" applyProtection="1">
      <alignment vertical="center"/>
      <protection hidden="1"/>
    </xf>
    <xf numFmtId="4" fontId="68" fillId="3" borderId="39" xfId="23" applyNumberFormat="1" applyFont="1" applyFill="1" applyBorder="1" applyAlignment="1" applyProtection="1">
      <alignment vertical="center"/>
      <protection hidden="1"/>
    </xf>
    <xf numFmtId="164" fontId="68" fillId="3" borderId="44" xfId="23" applyNumberFormat="1" applyFont="1" applyFill="1" applyBorder="1" applyAlignment="1" applyProtection="1">
      <alignment vertical="center"/>
      <protection hidden="1"/>
    </xf>
    <xf numFmtId="4" fontId="68" fillId="3" borderId="4" xfId="23" applyNumberFormat="1" applyFont="1" applyFill="1" applyBorder="1" applyAlignment="1" applyProtection="1">
      <alignment vertical="center"/>
      <protection hidden="1"/>
    </xf>
    <xf numFmtId="164" fontId="68" fillId="3" borderId="9" xfId="23" applyNumberFormat="1" applyFont="1" applyFill="1" applyBorder="1" applyAlignment="1" applyProtection="1">
      <alignment vertical="center"/>
      <protection hidden="1"/>
    </xf>
    <xf numFmtId="4" fontId="68" fillId="3" borderId="59" xfId="23" applyNumberFormat="1" applyFont="1" applyFill="1" applyBorder="1" applyAlignment="1" applyProtection="1">
      <alignment vertical="center"/>
      <protection hidden="1"/>
    </xf>
    <xf numFmtId="2" fontId="68" fillId="3" borderId="24" xfId="23" applyNumberFormat="1" applyFont="1" applyFill="1" applyBorder="1" applyAlignment="1" applyProtection="1">
      <alignment vertical="center" wrapText="1"/>
      <protection hidden="1"/>
    </xf>
    <xf numFmtId="164" fontId="68" fillId="3" borderId="45" xfId="5" applyNumberFormat="1" applyFont="1" applyFill="1" applyBorder="1" applyAlignment="1" applyProtection="1">
      <alignment horizontal="right" vertical="center"/>
      <protection hidden="1"/>
    </xf>
    <xf numFmtId="164" fontId="62" fillId="3" borderId="38" xfId="0" applyNumberFormat="1" applyFont="1" applyFill="1" applyBorder="1" applyAlignment="1" applyProtection="1">
      <alignment horizontal="right"/>
      <protection hidden="1"/>
    </xf>
    <xf numFmtId="164" fontId="68" fillId="3" borderId="38" xfId="0" applyNumberFormat="1" applyFont="1" applyFill="1" applyBorder="1" applyAlignment="1" applyProtection="1">
      <alignment horizontal="right" vertical="center"/>
      <protection hidden="1"/>
    </xf>
    <xf numFmtId="2" fontId="68" fillId="0" borderId="24" xfId="23" applyNumberFormat="1" applyFont="1" applyFill="1" applyBorder="1" applyAlignment="1" applyProtection="1">
      <alignment vertical="center"/>
      <protection hidden="1"/>
    </xf>
    <xf numFmtId="164" fontId="62" fillId="3" borderId="45" xfId="0" applyNumberFormat="1" applyFont="1" applyFill="1" applyBorder="1" applyAlignment="1" applyProtection="1">
      <alignment horizontal="right"/>
      <protection hidden="1"/>
    </xf>
    <xf numFmtId="4" fontId="64" fillId="3" borderId="23" xfId="23" applyNumberFormat="1" applyFont="1" applyFill="1" applyBorder="1" applyAlignment="1" applyProtection="1">
      <alignment horizontal="right" vertical="center"/>
      <protection hidden="1"/>
    </xf>
    <xf numFmtId="164" fontId="68" fillId="15" borderId="11" xfId="0" applyNumberFormat="1" applyFont="1" applyFill="1" applyBorder="1" applyAlignment="1" applyProtection="1">
      <alignment horizontal="right" vertical="center"/>
      <protection hidden="1"/>
    </xf>
    <xf numFmtId="2" fontId="68" fillId="3" borderId="25" xfId="23" applyNumberFormat="1" applyFont="1" applyFill="1" applyBorder="1" applyAlignment="1" applyProtection="1">
      <alignment vertical="center"/>
      <protection hidden="1"/>
    </xf>
    <xf numFmtId="2" fontId="68" fillId="3" borderId="28" xfId="23" applyNumberFormat="1" applyFont="1" applyFill="1" applyBorder="1" applyAlignment="1" applyProtection="1">
      <alignment vertical="center"/>
      <protection hidden="1"/>
    </xf>
    <xf numFmtId="164" fontId="67" fillId="3" borderId="44" xfId="23" applyNumberFormat="1" applyFont="1" applyFill="1" applyBorder="1" applyAlignment="1" applyProtection="1">
      <alignment vertical="center"/>
      <protection hidden="1"/>
    </xf>
    <xf numFmtId="4" fontId="67" fillId="3" borderId="43" xfId="23" applyNumberFormat="1" applyFont="1" applyFill="1" applyBorder="1" applyAlignment="1" applyProtection="1">
      <alignment horizontal="right" vertical="center"/>
      <protection hidden="1"/>
    </xf>
    <xf numFmtId="2" fontId="68" fillId="3" borderId="5" xfId="23" applyNumberFormat="1" applyFont="1" applyFill="1" applyBorder="1" applyAlignment="1" applyProtection="1">
      <alignment vertical="center"/>
      <protection hidden="1"/>
    </xf>
    <xf numFmtId="164" fontId="62" fillId="0" borderId="38" xfId="0" applyNumberFormat="1" applyFont="1" applyFill="1" applyBorder="1" applyAlignment="1" applyProtection="1">
      <alignment horizontal="right"/>
      <protection hidden="1"/>
    </xf>
    <xf numFmtId="164" fontId="69" fillId="0" borderId="9" xfId="23" applyNumberFormat="1" applyFont="1" applyFill="1" applyBorder="1" applyAlignment="1" applyProtection="1">
      <alignment vertical="center"/>
      <protection hidden="1"/>
    </xf>
    <xf numFmtId="164" fontId="67" fillId="3" borderId="9" xfId="23" applyNumberFormat="1" applyFont="1" applyFill="1" applyBorder="1" applyAlignment="1" applyProtection="1">
      <alignment vertical="center"/>
      <protection hidden="1"/>
    </xf>
    <xf numFmtId="4" fontId="67" fillId="3" borderId="12" xfId="23" applyNumberFormat="1" applyFont="1" applyFill="1" applyBorder="1" applyAlignment="1" applyProtection="1">
      <alignment vertical="center"/>
      <protection hidden="1"/>
    </xf>
    <xf numFmtId="2" fontId="62" fillId="3" borderId="5" xfId="23" applyNumberFormat="1" applyFont="1" applyFill="1" applyBorder="1" applyAlignment="1" applyProtection="1">
      <alignment vertical="center"/>
      <protection hidden="1"/>
    </xf>
    <xf numFmtId="164" fontId="62" fillId="0" borderId="22" xfId="23" applyNumberFormat="1" applyFont="1" applyFill="1" applyBorder="1" applyAlignment="1" applyProtection="1">
      <alignment vertical="center"/>
      <protection hidden="1"/>
    </xf>
    <xf numFmtId="164" fontId="68" fillId="3" borderId="45" xfId="23" applyNumberFormat="1" applyFont="1" applyFill="1" applyBorder="1" applyAlignment="1" applyProtection="1">
      <alignment vertical="center"/>
      <protection hidden="1"/>
    </xf>
    <xf numFmtId="4" fontId="67" fillId="3" borderId="43" xfId="23" applyNumberFormat="1" applyFont="1" applyFill="1" applyBorder="1" applyAlignment="1" applyProtection="1">
      <alignment vertical="center"/>
      <protection hidden="1"/>
    </xf>
    <xf numFmtId="0" fontId="61" fillId="17" borderId="31" xfId="23" applyFont="1" applyFill="1" applyBorder="1" applyAlignment="1" applyProtection="1">
      <alignment vertical="center"/>
      <protection hidden="1"/>
    </xf>
    <xf numFmtId="4" fontId="68" fillId="3" borderId="0" xfId="0" applyNumberFormat="1" applyFont="1" applyFill="1" applyBorder="1" applyProtection="1">
      <protection hidden="1"/>
    </xf>
    <xf numFmtId="0" fontId="62" fillId="3" borderId="0" xfId="0" applyFont="1" applyFill="1" applyProtection="1">
      <protection hidden="1"/>
    </xf>
    <xf numFmtId="0" fontId="64" fillId="3" borderId="0" xfId="0" applyFont="1" applyFill="1" applyProtection="1">
      <protection hidden="1"/>
    </xf>
    <xf numFmtId="0" fontId="70" fillId="3" borderId="4" xfId="23" applyFont="1" applyFill="1" applyBorder="1" applyAlignment="1" applyProtection="1">
      <protection hidden="1"/>
    </xf>
    <xf numFmtId="4" fontId="64" fillId="3" borderId="0" xfId="0" applyNumberFormat="1" applyFont="1" applyFill="1" applyBorder="1" applyProtection="1">
      <protection hidden="1"/>
    </xf>
    <xf numFmtId="0" fontId="67" fillId="18" borderId="50" xfId="0" applyFont="1" applyFill="1" applyBorder="1" applyAlignment="1" applyProtection="1">
      <alignment horizontal="center" vertical="center" wrapText="1"/>
      <protection hidden="1"/>
    </xf>
    <xf numFmtId="0" fontId="67" fillId="18" borderId="48" xfId="0" applyFont="1" applyFill="1" applyBorder="1" applyAlignment="1" applyProtection="1">
      <alignment horizontal="center" vertical="center" wrapText="1"/>
      <protection hidden="1"/>
    </xf>
    <xf numFmtId="2" fontId="67" fillId="18" borderId="31" xfId="0" applyNumberFormat="1" applyFont="1" applyFill="1" applyBorder="1" applyAlignment="1" applyProtection="1">
      <alignment horizontal="left" vertical="center" wrapText="1"/>
      <protection hidden="1"/>
    </xf>
    <xf numFmtId="164" fontId="67" fillId="18" borderId="9" xfId="0" applyNumberFormat="1" applyFont="1" applyFill="1" applyBorder="1" applyProtection="1">
      <protection hidden="1"/>
    </xf>
    <xf numFmtId="4" fontId="67" fillId="18" borderId="35" xfId="0" applyNumberFormat="1" applyFont="1" applyFill="1" applyBorder="1" applyProtection="1">
      <protection hidden="1"/>
    </xf>
    <xf numFmtId="164" fontId="72" fillId="18" borderId="9" xfId="0" applyNumberFormat="1" applyFont="1" applyFill="1" applyBorder="1" applyProtection="1">
      <protection hidden="1"/>
    </xf>
    <xf numFmtId="4" fontId="72" fillId="18" borderId="35" xfId="0" applyNumberFormat="1" applyFont="1" applyFill="1" applyBorder="1" applyProtection="1">
      <protection hidden="1"/>
    </xf>
    <xf numFmtId="2" fontId="67" fillId="3" borderId="25" xfId="0" applyNumberFormat="1" applyFont="1" applyFill="1" applyBorder="1" applyAlignment="1" applyProtection="1">
      <alignment vertical="center" wrapText="1"/>
      <protection hidden="1"/>
    </xf>
    <xf numFmtId="164" fontId="67" fillId="3" borderId="26" xfId="0" applyNumberFormat="1" applyFont="1" applyFill="1" applyBorder="1" applyProtection="1">
      <protection hidden="1"/>
    </xf>
    <xf numFmtId="4" fontId="67" fillId="3" borderId="53" xfId="0" applyNumberFormat="1" applyFont="1" applyFill="1" applyBorder="1" applyProtection="1">
      <protection hidden="1"/>
    </xf>
    <xf numFmtId="164" fontId="72" fillId="3" borderId="26" xfId="0" applyNumberFormat="1" applyFont="1" applyFill="1" applyBorder="1" applyProtection="1">
      <protection hidden="1"/>
    </xf>
    <xf numFmtId="4" fontId="72" fillId="3" borderId="53" xfId="0" applyNumberFormat="1" applyFont="1" applyFill="1" applyBorder="1" applyProtection="1">
      <protection hidden="1"/>
    </xf>
    <xf numFmtId="2" fontId="64" fillId="3" borderId="24" xfId="0" applyNumberFormat="1" applyFont="1" applyFill="1" applyBorder="1" applyAlignment="1" applyProtection="1">
      <alignment vertical="center" wrapText="1"/>
      <protection hidden="1"/>
    </xf>
    <xf numFmtId="164" fontId="64" fillId="3" borderId="22" xfId="0" applyNumberFormat="1" applyFont="1" applyFill="1" applyBorder="1" applyProtection="1">
      <protection hidden="1"/>
    </xf>
    <xf numFmtId="4" fontId="64" fillId="3" borderId="48" xfId="0" applyNumberFormat="1" applyFont="1" applyFill="1" applyBorder="1" applyProtection="1">
      <protection hidden="1"/>
    </xf>
    <xf numFmtId="164" fontId="73" fillId="3" borderId="22" xfId="0" applyNumberFormat="1" applyFont="1" applyFill="1" applyBorder="1" applyProtection="1">
      <protection hidden="1"/>
    </xf>
    <xf numFmtId="4" fontId="73" fillId="3" borderId="48" xfId="0" applyNumberFormat="1" applyFont="1" applyFill="1" applyBorder="1" applyProtection="1">
      <protection hidden="1"/>
    </xf>
    <xf numFmtId="2" fontId="67" fillId="3" borderId="24" xfId="0" applyNumberFormat="1" applyFont="1" applyFill="1" applyBorder="1" applyAlignment="1" applyProtection="1">
      <alignment vertical="center" wrapText="1"/>
      <protection hidden="1"/>
    </xf>
    <xf numFmtId="164" fontId="67" fillId="3" borderId="22" xfId="0" applyNumberFormat="1" applyFont="1" applyFill="1" applyBorder="1" applyProtection="1">
      <protection hidden="1"/>
    </xf>
    <xf numFmtId="164" fontId="72" fillId="3" borderId="22" xfId="0" applyNumberFormat="1" applyFont="1" applyFill="1" applyBorder="1" applyProtection="1">
      <protection hidden="1"/>
    </xf>
    <xf numFmtId="4" fontId="67" fillId="3" borderId="48" xfId="0" applyNumberFormat="1" applyFont="1" applyFill="1" applyBorder="1" applyProtection="1">
      <protection hidden="1"/>
    </xf>
    <xf numFmtId="4" fontId="72" fillId="3" borderId="48" xfId="0" applyNumberFormat="1" applyFont="1" applyFill="1" applyBorder="1" applyProtection="1">
      <protection hidden="1"/>
    </xf>
    <xf numFmtId="164" fontId="67" fillId="3" borderId="22" xfId="0" applyNumberFormat="1" applyFont="1" applyFill="1" applyBorder="1" applyAlignment="1" applyProtection="1">
      <alignment vertical="center"/>
      <protection hidden="1"/>
    </xf>
    <xf numFmtId="4" fontId="67" fillId="3" borderId="48" xfId="0" applyNumberFormat="1" applyFont="1" applyFill="1" applyBorder="1" applyAlignment="1" applyProtection="1">
      <alignment vertical="center"/>
      <protection hidden="1"/>
    </xf>
    <xf numFmtId="164" fontId="72" fillId="3" borderId="22" xfId="0" applyNumberFormat="1" applyFont="1" applyFill="1" applyBorder="1" applyAlignment="1" applyProtection="1">
      <alignment vertical="center"/>
      <protection hidden="1"/>
    </xf>
    <xf numFmtId="4" fontId="72" fillId="3" borderId="48" xfId="0" applyNumberFormat="1" applyFont="1" applyFill="1" applyBorder="1" applyAlignment="1" applyProtection="1">
      <alignment vertical="center"/>
      <protection hidden="1"/>
    </xf>
    <xf numFmtId="2" fontId="67" fillId="3" borderId="5" xfId="0" applyNumberFormat="1" applyFont="1" applyFill="1" applyBorder="1" applyAlignment="1" applyProtection="1">
      <alignment vertical="center" wrapText="1"/>
      <protection hidden="1"/>
    </xf>
    <xf numFmtId="164" fontId="67" fillId="3" borderId="9" xfId="0" applyNumberFormat="1" applyFont="1" applyFill="1" applyBorder="1" applyProtection="1">
      <protection hidden="1"/>
    </xf>
    <xf numFmtId="4" fontId="67" fillId="3" borderId="35" xfId="0" applyNumberFormat="1" applyFont="1" applyFill="1" applyBorder="1" applyProtection="1">
      <protection hidden="1"/>
    </xf>
    <xf numFmtId="164" fontId="72" fillId="3" borderId="9" xfId="0" applyNumberFormat="1" applyFont="1" applyFill="1" applyBorder="1" applyProtection="1">
      <protection hidden="1"/>
    </xf>
    <xf numFmtId="4" fontId="72" fillId="3" borderId="35" xfId="0" applyNumberFormat="1" applyFont="1" applyFill="1" applyBorder="1" applyProtection="1">
      <protection hidden="1"/>
    </xf>
    <xf numFmtId="2" fontId="67" fillId="18" borderId="5" xfId="0" applyNumberFormat="1" applyFont="1" applyFill="1" applyBorder="1" applyAlignment="1" applyProtection="1">
      <alignment vertical="center"/>
      <protection hidden="1"/>
    </xf>
    <xf numFmtId="164" fontId="67" fillId="18" borderId="11" xfId="0" applyNumberFormat="1" applyFont="1" applyFill="1" applyBorder="1" applyProtection="1">
      <protection hidden="1"/>
    </xf>
    <xf numFmtId="164" fontId="72" fillId="18" borderId="11" xfId="0" applyNumberFormat="1" applyFont="1" applyFill="1" applyBorder="1" applyProtection="1">
      <protection hidden="1"/>
    </xf>
    <xf numFmtId="2" fontId="67" fillId="18" borderId="5" xfId="0" applyNumberFormat="1" applyFont="1" applyFill="1" applyBorder="1" applyAlignment="1" applyProtection="1">
      <alignment horizontal="left" vertical="center"/>
      <protection hidden="1"/>
    </xf>
    <xf numFmtId="4" fontId="67" fillId="18" borderId="12" xfId="0" applyNumberFormat="1" applyFont="1" applyFill="1" applyBorder="1" applyProtection="1">
      <protection hidden="1"/>
    </xf>
    <xf numFmtId="4" fontId="72" fillId="18" borderId="12" xfId="0" applyNumberFormat="1" applyFont="1" applyFill="1" applyBorder="1" applyProtection="1">
      <protection hidden="1"/>
    </xf>
    <xf numFmtId="49" fontId="67" fillId="3" borderId="25" xfId="0" applyNumberFormat="1" applyFont="1" applyFill="1" applyBorder="1" applyAlignment="1" applyProtection="1">
      <alignment vertical="center" wrapText="1"/>
      <protection hidden="1"/>
    </xf>
    <xf numFmtId="49" fontId="67" fillId="3" borderId="24" xfId="0" applyNumberFormat="1" applyFont="1" applyFill="1" applyBorder="1" applyAlignment="1" applyProtection="1">
      <alignment vertical="center" wrapText="1"/>
      <protection hidden="1"/>
    </xf>
    <xf numFmtId="49" fontId="64" fillId="3" borderId="24" xfId="0" applyNumberFormat="1" applyFont="1" applyFill="1" applyBorder="1" applyAlignment="1" applyProtection="1">
      <alignment vertical="center" wrapText="1"/>
      <protection hidden="1"/>
    </xf>
    <xf numFmtId="4" fontId="72" fillId="3" borderId="23" xfId="0" applyNumberFormat="1" applyFont="1" applyFill="1" applyBorder="1" applyProtection="1">
      <protection hidden="1"/>
    </xf>
    <xf numFmtId="49" fontId="67" fillId="3" borderId="5" xfId="0" applyNumberFormat="1" applyFont="1" applyFill="1" applyBorder="1" applyAlignment="1" applyProtection="1">
      <alignment vertical="center" wrapText="1"/>
      <protection hidden="1"/>
    </xf>
    <xf numFmtId="4" fontId="67" fillId="3" borderId="12" xfId="0" applyNumberFormat="1" applyFont="1" applyFill="1" applyBorder="1" applyProtection="1">
      <protection hidden="1"/>
    </xf>
    <xf numFmtId="4" fontId="72" fillId="3" borderId="12" xfId="0" applyNumberFormat="1" applyFont="1" applyFill="1" applyBorder="1" applyProtection="1">
      <protection hidden="1"/>
    </xf>
    <xf numFmtId="49" fontId="67" fillId="18" borderId="5" xfId="0" applyNumberFormat="1" applyFont="1" applyFill="1" applyBorder="1" applyAlignment="1" applyProtection="1">
      <alignment vertical="center" wrapText="1"/>
      <protection hidden="1"/>
    </xf>
    <xf numFmtId="49" fontId="64" fillId="3" borderId="25" xfId="0" applyNumberFormat="1" applyFont="1" applyFill="1" applyBorder="1" applyAlignment="1" applyProtection="1">
      <alignment vertical="center" wrapText="1"/>
      <protection hidden="1"/>
    </xf>
    <xf numFmtId="164" fontId="64" fillId="3" borderId="26" xfId="0" applyNumberFormat="1" applyFont="1" applyFill="1" applyBorder="1" applyProtection="1">
      <protection hidden="1"/>
    </xf>
    <xf numFmtId="4" fontId="64" fillId="3" borderId="63" xfId="0" applyNumberFormat="1" applyFont="1" applyFill="1" applyBorder="1" applyProtection="1">
      <protection hidden="1"/>
    </xf>
    <xf numFmtId="4" fontId="64" fillId="3" borderId="53" xfId="0" applyNumberFormat="1" applyFont="1" applyFill="1" applyBorder="1" applyProtection="1">
      <protection hidden="1"/>
    </xf>
    <xf numFmtId="164" fontId="73" fillId="3" borderId="26" xfId="0" applyNumberFormat="1" applyFont="1" applyFill="1" applyBorder="1" applyProtection="1">
      <protection hidden="1"/>
    </xf>
    <xf numFmtId="4" fontId="73" fillId="3" borderId="53" xfId="0" applyNumberFormat="1" applyFont="1" applyFill="1" applyBorder="1" applyProtection="1">
      <protection hidden="1"/>
    </xf>
    <xf numFmtId="4" fontId="64" fillId="3" borderId="38" xfId="0" applyNumberFormat="1" applyFont="1" applyFill="1" applyBorder="1" applyProtection="1">
      <protection hidden="1"/>
    </xf>
    <xf numFmtId="49" fontId="64" fillId="3" borderId="3" xfId="0" applyNumberFormat="1" applyFont="1" applyFill="1" applyBorder="1" applyAlignment="1" applyProtection="1">
      <alignment vertical="center" wrapText="1"/>
      <protection hidden="1"/>
    </xf>
    <xf numFmtId="164" fontId="67" fillId="3" borderId="13" xfId="0" applyNumberFormat="1" applyFont="1" applyFill="1" applyBorder="1" applyProtection="1">
      <protection hidden="1"/>
    </xf>
    <xf numFmtId="4" fontId="67" fillId="3" borderId="32" xfId="0" applyNumberFormat="1" applyFont="1" applyFill="1" applyBorder="1" applyProtection="1">
      <protection hidden="1"/>
    </xf>
    <xf numFmtId="4" fontId="67" fillId="3" borderId="15" xfId="0" applyNumberFormat="1" applyFont="1" applyFill="1" applyBorder="1" applyProtection="1">
      <protection hidden="1"/>
    </xf>
    <xf numFmtId="164" fontId="72" fillId="3" borderId="13" xfId="0" applyNumberFormat="1" applyFont="1" applyFill="1" applyBorder="1" applyProtection="1">
      <protection hidden="1"/>
    </xf>
    <xf numFmtId="4" fontId="72" fillId="3" borderId="15" xfId="0" applyNumberFormat="1" applyFont="1" applyFill="1" applyBorder="1" applyProtection="1">
      <protection hidden="1"/>
    </xf>
    <xf numFmtId="4" fontId="64" fillId="3" borderId="27" xfId="0" applyNumberFormat="1" applyFont="1" applyFill="1" applyBorder="1" applyProtection="1">
      <protection hidden="1"/>
    </xf>
    <xf numFmtId="4" fontId="64" fillId="3" borderId="23" xfId="0" applyNumberFormat="1" applyFont="1" applyFill="1" applyBorder="1" applyProtection="1">
      <protection hidden="1"/>
    </xf>
    <xf numFmtId="4" fontId="73" fillId="3" borderId="23" xfId="0" applyNumberFormat="1" applyFont="1" applyFill="1" applyBorder="1" applyProtection="1">
      <protection hidden="1"/>
    </xf>
    <xf numFmtId="49" fontId="64" fillId="3" borderId="28" xfId="0" applyNumberFormat="1" applyFont="1" applyFill="1" applyBorder="1" applyAlignment="1" applyProtection="1">
      <alignment vertical="center" wrapText="1"/>
      <protection hidden="1"/>
    </xf>
    <xf numFmtId="164" fontId="64" fillId="3" borderId="44" xfId="0" applyNumberFormat="1" applyFont="1" applyFill="1" applyBorder="1" applyProtection="1">
      <protection hidden="1"/>
    </xf>
    <xf numFmtId="4" fontId="64" fillId="3" borderId="43" xfId="0" applyNumberFormat="1" applyFont="1" applyFill="1" applyBorder="1" applyProtection="1">
      <protection hidden="1"/>
    </xf>
    <xf numFmtId="4" fontId="64" fillId="3" borderId="49" xfId="0" applyNumberFormat="1" applyFont="1" applyFill="1" applyBorder="1" applyProtection="1">
      <protection hidden="1"/>
    </xf>
    <xf numFmtId="164" fontId="73" fillId="3" borderId="44" xfId="0" applyNumberFormat="1" applyFont="1" applyFill="1" applyBorder="1" applyProtection="1">
      <protection hidden="1"/>
    </xf>
    <xf numFmtId="4" fontId="73" fillId="3" borderId="43" xfId="0" applyNumberFormat="1" applyFont="1" applyFill="1" applyBorder="1" applyProtection="1">
      <protection hidden="1"/>
    </xf>
    <xf numFmtId="164" fontId="68" fillId="16" borderId="26" xfId="23" applyNumberFormat="1" applyFont="1" applyFill="1" applyBorder="1" applyAlignment="1" applyProtection="1">
      <alignment vertical="center"/>
      <protection hidden="1"/>
    </xf>
    <xf numFmtId="4" fontId="68" fillId="0" borderId="29" xfId="23" applyNumberFormat="1" applyFont="1" applyFill="1" applyBorder="1" applyAlignment="1" applyProtection="1">
      <alignment vertical="center"/>
      <protection hidden="1"/>
    </xf>
    <xf numFmtId="164" fontId="62" fillId="0" borderId="9" xfId="0" applyNumberFormat="1" applyFont="1" applyFill="1" applyBorder="1" applyAlignment="1" applyProtection="1">
      <alignment horizontal="right"/>
      <protection hidden="1"/>
    </xf>
    <xf numFmtId="4" fontId="62" fillId="3" borderId="59" xfId="23" applyNumberFormat="1" applyFont="1" applyFill="1" applyBorder="1" applyAlignment="1" applyProtection="1">
      <alignment vertical="center"/>
      <protection hidden="1"/>
    </xf>
    <xf numFmtId="164" fontId="62" fillId="3" borderId="9" xfId="23" applyNumberFormat="1" applyFont="1" applyFill="1" applyBorder="1" applyAlignment="1" applyProtection="1">
      <alignment vertical="center"/>
      <protection hidden="1"/>
    </xf>
    <xf numFmtId="164" fontId="62" fillId="0" borderId="9" xfId="23" applyNumberFormat="1" applyFont="1" applyFill="1" applyBorder="1" applyAlignment="1" applyProtection="1">
      <alignment vertical="center"/>
      <protection hidden="1"/>
    </xf>
    <xf numFmtId="164" fontId="64" fillId="3" borderId="9" xfId="23" applyNumberFormat="1" applyFont="1" applyFill="1" applyBorder="1" applyAlignment="1" applyProtection="1">
      <alignment vertical="center"/>
      <protection hidden="1"/>
    </xf>
    <xf numFmtId="4" fontId="64" fillId="3" borderId="35" xfId="23" applyNumberFormat="1" applyFont="1" applyFill="1" applyBorder="1" applyAlignment="1" applyProtection="1">
      <alignment horizontal="right" vertical="center"/>
      <protection hidden="1"/>
    </xf>
    <xf numFmtId="4" fontId="53" fillId="3" borderId="48" xfId="0" applyNumberFormat="1" applyFont="1" applyFill="1" applyBorder="1" applyAlignment="1" applyProtection="1">
      <alignment horizontal="right" vertical="center"/>
      <protection hidden="1"/>
    </xf>
    <xf numFmtId="4" fontId="53" fillId="3" borderId="12" xfId="0" applyNumberFormat="1" applyFont="1" applyFill="1" applyBorder="1" applyAlignment="1" applyProtection="1">
      <alignment horizontal="right" vertical="center"/>
      <protection hidden="1"/>
    </xf>
    <xf numFmtId="181" fontId="48" fillId="3" borderId="0" xfId="29" applyNumberFormat="1" applyFont="1" applyFill="1"/>
    <xf numFmtId="0" fontId="48" fillId="3" borderId="0" xfId="0" applyFont="1" applyFill="1" applyBorder="1"/>
    <xf numFmtId="164" fontId="54" fillId="15" borderId="5" xfId="23" applyNumberFormat="1" applyFont="1" applyFill="1" applyBorder="1" applyAlignment="1">
      <alignment vertical="center"/>
    </xf>
    <xf numFmtId="164" fontId="54" fillId="3" borderId="24" xfId="23" applyNumberFormat="1" applyFont="1" applyFill="1" applyBorder="1" applyAlignment="1">
      <alignment vertical="center"/>
    </xf>
    <xf numFmtId="164" fontId="51" fillId="3" borderId="24" xfId="23" applyNumberFormat="1" applyFont="1" applyFill="1" applyBorder="1" applyAlignment="1">
      <alignment vertical="center"/>
    </xf>
    <xf numFmtId="164" fontId="54" fillId="3" borderId="28" xfId="23" applyNumberFormat="1" applyFont="1" applyFill="1" applyBorder="1" applyAlignment="1">
      <alignment vertical="center"/>
    </xf>
    <xf numFmtId="164" fontId="51" fillId="3" borderId="5" xfId="23" applyNumberFormat="1" applyFont="1" applyFill="1" applyBorder="1" applyAlignment="1">
      <alignment vertical="center"/>
    </xf>
    <xf numFmtId="164" fontId="48" fillId="0" borderId="0" xfId="0" applyNumberFormat="1" applyFont="1" applyBorder="1" applyAlignment="1">
      <alignment horizontal="right" vertical="center"/>
    </xf>
    <xf numFmtId="164" fontId="68" fillId="3" borderId="0" xfId="23" applyNumberFormat="1" applyFont="1" applyFill="1" applyBorder="1" applyAlignment="1" applyProtection="1">
      <alignment vertical="center"/>
      <protection hidden="1"/>
    </xf>
    <xf numFmtId="177" fontId="0" fillId="3" borderId="60" xfId="0" applyNumberFormat="1" applyFill="1" applyBorder="1" applyAlignment="1" applyProtection="1">
      <alignment horizontal="right"/>
    </xf>
    <xf numFmtId="0" fontId="0" fillId="3" borderId="7" xfId="0" applyFill="1" applyBorder="1" applyAlignment="1" applyProtection="1">
      <alignment horizontal="justify" vertical="justify" wrapText="1"/>
    </xf>
    <xf numFmtId="0" fontId="0" fillId="3" borderId="64" xfId="0" applyFill="1" applyBorder="1" applyAlignment="1" applyProtection="1">
      <alignment horizontal="justify" vertical="justify" wrapText="1"/>
    </xf>
    <xf numFmtId="0" fontId="0" fillId="3" borderId="33" xfId="0" applyFill="1" applyBorder="1" applyAlignment="1" applyProtection="1">
      <alignment horizontal="justify" vertical="justify" wrapText="1"/>
    </xf>
    <xf numFmtId="0" fontId="24" fillId="3" borderId="0" xfId="0" applyFont="1" applyFill="1" applyAlignment="1" applyProtection="1">
      <alignment horizontal="center"/>
    </xf>
    <xf numFmtId="0" fontId="24" fillId="3" borderId="0" xfId="0" applyFont="1" applyFill="1" applyAlignment="1" applyProtection="1">
      <alignment horizontal="left"/>
    </xf>
    <xf numFmtId="0" fontId="24" fillId="3" borderId="60" xfId="0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center"/>
    </xf>
    <xf numFmtId="0" fontId="24" fillId="3" borderId="31" xfId="0" applyFont="1" applyFill="1" applyBorder="1" applyAlignment="1">
      <alignment horizontal="center" vertical="center"/>
    </xf>
    <xf numFmtId="0" fontId="24" fillId="3" borderId="59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36" fillId="3" borderId="36" xfId="0" applyFont="1" applyFill="1" applyBorder="1" applyAlignment="1">
      <alignment horizontal="center" vertical="center" wrapText="1"/>
    </xf>
    <xf numFmtId="0" fontId="36" fillId="3" borderId="29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26" xfId="0" applyFont="1" applyFill="1" applyBorder="1" applyAlignment="1">
      <alignment horizontal="center" vertical="center" textRotation="45" wrapText="1"/>
    </xf>
    <xf numFmtId="0" fontId="36" fillId="3" borderId="22" xfId="0" applyFont="1" applyFill="1" applyBorder="1" applyAlignment="1">
      <alignment horizontal="center" vertical="center" textRotation="45" wrapText="1"/>
    </xf>
    <xf numFmtId="0" fontId="36" fillId="3" borderId="44" xfId="0" applyFont="1" applyFill="1" applyBorder="1" applyAlignment="1">
      <alignment horizontal="center" vertical="center" textRotation="45" wrapText="1"/>
    </xf>
    <xf numFmtId="0" fontId="24" fillId="3" borderId="26" xfId="0" applyFont="1" applyFill="1" applyBorder="1" applyAlignment="1">
      <alignment horizontal="center" vertical="center" textRotation="45"/>
    </xf>
    <xf numFmtId="0" fontId="24" fillId="3" borderId="22" xfId="0" applyFont="1" applyFill="1" applyBorder="1" applyAlignment="1">
      <alignment horizontal="center" vertical="center" textRotation="45"/>
    </xf>
    <xf numFmtId="0" fontId="24" fillId="3" borderId="44" xfId="0" applyFont="1" applyFill="1" applyBorder="1" applyAlignment="1">
      <alignment horizontal="center" vertical="center" textRotation="45"/>
    </xf>
    <xf numFmtId="0" fontId="36" fillId="3" borderId="31" xfId="0" applyFont="1" applyFill="1" applyBorder="1" applyAlignment="1">
      <alignment horizontal="center" vertical="center" wrapText="1"/>
    </xf>
    <xf numFmtId="0" fontId="36" fillId="3" borderId="59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66" fillId="19" borderId="25" xfId="23" applyFont="1" applyFill="1" applyBorder="1" applyAlignment="1" applyProtection="1">
      <alignment horizontal="center" vertical="center"/>
      <protection hidden="1"/>
    </xf>
    <xf numFmtId="0" fontId="66" fillId="19" borderId="28" xfId="23" applyFont="1" applyFill="1" applyBorder="1" applyAlignment="1" applyProtection="1">
      <alignment horizontal="center" vertical="center"/>
      <protection hidden="1"/>
    </xf>
    <xf numFmtId="0" fontId="67" fillId="15" borderId="65" xfId="0" applyFont="1" applyFill="1" applyBorder="1" applyAlignment="1" applyProtection="1">
      <alignment horizontal="center" vertical="center"/>
      <protection hidden="1"/>
    </xf>
    <xf numFmtId="0" fontId="67" fillId="15" borderId="66" xfId="0" applyFont="1" applyFill="1" applyBorder="1" applyAlignment="1" applyProtection="1">
      <alignment horizontal="center" vertical="center"/>
      <protection hidden="1"/>
    </xf>
    <xf numFmtId="166" fontId="63" fillId="15" borderId="5" xfId="0" applyNumberFormat="1" applyFont="1" applyFill="1" applyBorder="1" applyAlignment="1" applyProtection="1">
      <alignment horizontal="center" vertical="center"/>
      <protection hidden="1"/>
    </xf>
    <xf numFmtId="166" fontId="62" fillId="15" borderId="5" xfId="0" applyNumberFormat="1" applyFont="1" applyFill="1" applyBorder="1" applyAlignment="1" applyProtection="1">
      <alignment horizontal="center" vertical="center"/>
      <protection hidden="1"/>
    </xf>
    <xf numFmtId="0" fontId="68" fillId="15" borderId="65" xfId="23" applyFont="1" applyFill="1" applyBorder="1" applyAlignment="1" applyProtection="1">
      <alignment horizontal="center" vertical="center"/>
      <protection hidden="1"/>
    </xf>
    <xf numFmtId="0" fontId="68" fillId="15" borderId="66" xfId="23" applyFont="1" applyFill="1" applyBorder="1" applyAlignment="1" applyProtection="1">
      <alignment horizontal="center" vertical="center"/>
      <protection hidden="1"/>
    </xf>
    <xf numFmtId="0" fontId="67" fillId="15" borderId="68" xfId="0" applyFont="1" applyFill="1" applyBorder="1" applyAlignment="1" applyProtection="1">
      <alignment horizontal="center" vertical="center"/>
      <protection hidden="1"/>
    </xf>
    <xf numFmtId="0" fontId="65" fillId="3" borderId="4" xfId="23" applyFont="1" applyFill="1" applyBorder="1" applyAlignment="1" applyProtection="1">
      <alignment horizontal="center"/>
      <protection hidden="1"/>
    </xf>
    <xf numFmtId="0" fontId="67" fillId="18" borderId="65" xfId="0" applyFont="1" applyFill="1" applyBorder="1" applyAlignment="1" applyProtection="1">
      <alignment horizontal="center" vertical="center"/>
      <protection hidden="1"/>
    </xf>
    <xf numFmtId="0" fontId="67" fillId="18" borderId="66" xfId="0" applyFont="1" applyFill="1" applyBorder="1" applyAlignment="1" applyProtection="1">
      <alignment horizontal="center" vertical="center"/>
      <protection hidden="1"/>
    </xf>
    <xf numFmtId="2" fontId="71" fillId="17" borderId="25" xfId="0" applyNumberFormat="1" applyFont="1" applyFill="1" applyBorder="1" applyAlignment="1" applyProtection="1">
      <alignment horizontal="center" vertical="center"/>
      <protection hidden="1"/>
    </xf>
    <xf numFmtId="2" fontId="71" fillId="17" borderId="28" xfId="0" applyNumberFormat="1" applyFont="1" applyFill="1" applyBorder="1" applyAlignment="1" applyProtection="1">
      <alignment horizontal="center" vertical="center"/>
      <protection hidden="1"/>
    </xf>
    <xf numFmtId="166" fontId="62" fillId="18" borderId="5" xfId="0" applyNumberFormat="1" applyFont="1" applyFill="1" applyBorder="1" applyAlignment="1" applyProtection="1">
      <alignment horizontal="center" vertical="center"/>
      <protection hidden="1"/>
    </xf>
    <xf numFmtId="0" fontId="64" fillId="3" borderId="4" xfId="23" applyFont="1" applyFill="1" applyBorder="1" applyAlignment="1" applyProtection="1">
      <alignment horizontal="center"/>
      <protection hidden="1"/>
    </xf>
    <xf numFmtId="0" fontId="53" fillId="4" borderId="67" xfId="0" applyFont="1" applyFill="1" applyBorder="1" applyAlignment="1">
      <alignment horizontal="center" vertical="center"/>
    </xf>
    <xf numFmtId="2" fontId="53" fillId="4" borderId="36" xfId="0" applyNumberFormat="1" applyFont="1" applyFill="1" applyBorder="1" applyAlignment="1">
      <alignment horizontal="center" vertical="center"/>
    </xf>
    <xf numFmtId="2" fontId="53" fillId="4" borderId="50" xfId="0" applyNumberFormat="1" applyFont="1" applyFill="1" applyBorder="1" applyAlignment="1">
      <alignment horizontal="center" vertical="center"/>
    </xf>
    <xf numFmtId="166" fontId="48" fillId="4" borderId="5" xfId="0" applyNumberFormat="1" applyFont="1" applyFill="1" applyBorder="1" applyAlignment="1">
      <alignment horizontal="center" vertical="center"/>
    </xf>
    <xf numFmtId="0" fontId="52" fillId="4" borderId="65" xfId="0" applyFont="1" applyFill="1" applyBorder="1" applyAlignment="1">
      <alignment horizontal="center" vertical="center"/>
    </xf>
    <xf numFmtId="0" fontId="52" fillId="4" borderId="66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wrapText="1"/>
    </xf>
    <xf numFmtId="0" fontId="48" fillId="0" borderId="0" xfId="0" applyFont="1" applyFill="1" applyBorder="1"/>
    <xf numFmtId="44" fontId="48" fillId="3" borderId="0" xfId="0" applyNumberFormat="1" applyFont="1" applyFill="1" applyBorder="1" applyAlignment="1">
      <alignment horizontal="center" vertical="center"/>
    </xf>
    <xf numFmtId="0" fontId="48" fillId="3" borderId="0" xfId="0" applyFont="1" applyFill="1" applyBorder="1"/>
    <xf numFmtId="0" fontId="53" fillId="0" borderId="0" xfId="0" applyFont="1" applyFill="1" applyBorder="1" applyAlignment="1">
      <alignment horizontal="center"/>
    </xf>
    <xf numFmtId="166" fontId="31" fillId="5" borderId="59" xfId="0" applyNumberFormat="1" applyFont="1" applyFill="1" applyBorder="1" applyAlignment="1">
      <alignment horizontal="center" vertical="center"/>
    </xf>
    <xf numFmtId="166" fontId="31" fillId="5" borderId="12" xfId="0" applyNumberFormat="1" applyFont="1" applyFill="1" applyBorder="1" applyAlignment="1">
      <alignment horizontal="center" vertical="center"/>
    </xf>
    <xf numFmtId="0" fontId="6" fillId="5" borderId="65" xfId="0" applyFont="1" applyFill="1" applyBorder="1" applyAlignment="1">
      <alignment horizontal="center" vertical="center"/>
    </xf>
    <xf numFmtId="0" fontId="6" fillId="5" borderId="68" xfId="0" applyFont="1" applyFill="1" applyBorder="1" applyAlignment="1">
      <alignment horizontal="center" vertical="center"/>
    </xf>
    <xf numFmtId="0" fontId="6" fillId="5" borderId="6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41" fillId="6" borderId="28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/>
    </xf>
    <xf numFmtId="49" fontId="6" fillId="9" borderId="65" xfId="0" applyNumberFormat="1" applyFont="1" applyFill="1" applyBorder="1" applyAlignment="1">
      <alignment horizontal="center" vertical="center"/>
    </xf>
    <xf numFmtId="49" fontId="6" fillId="9" borderId="68" xfId="0" applyNumberFormat="1" applyFont="1" applyFill="1" applyBorder="1" applyAlignment="1">
      <alignment horizontal="center" vertical="center"/>
    </xf>
    <xf numFmtId="49" fontId="6" fillId="9" borderId="66" xfId="0" applyNumberFormat="1" applyFont="1" applyFill="1" applyBorder="1" applyAlignment="1">
      <alignment horizontal="center" vertical="center"/>
    </xf>
    <xf numFmtId="0" fontId="6" fillId="9" borderId="68" xfId="0" applyNumberFormat="1" applyFont="1" applyFill="1" applyBorder="1" applyAlignment="1">
      <alignment horizontal="center" vertical="center"/>
    </xf>
    <xf numFmtId="0" fontId="6" fillId="9" borderId="66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0" fontId="41" fillId="7" borderId="28" xfId="0" applyFont="1" applyFill="1" applyBorder="1" applyAlignment="1">
      <alignment horizontal="center" vertical="center"/>
    </xf>
    <xf numFmtId="2" fontId="41" fillId="12" borderId="25" xfId="0" applyNumberFormat="1" applyFont="1" applyFill="1" applyBorder="1" applyAlignment="1">
      <alignment horizontal="center" vertical="center"/>
    </xf>
    <xf numFmtId="2" fontId="41" fillId="12" borderId="24" xfId="0" applyNumberFormat="1" applyFont="1" applyFill="1" applyBorder="1" applyAlignment="1">
      <alignment horizontal="center" vertical="center"/>
    </xf>
    <xf numFmtId="2" fontId="41" fillId="12" borderId="28" xfId="0" applyNumberFormat="1" applyFont="1" applyFill="1" applyBorder="1" applyAlignment="1">
      <alignment horizontal="center" vertical="center"/>
    </xf>
    <xf numFmtId="0" fontId="27" fillId="13" borderId="69" xfId="0" applyFont="1" applyFill="1" applyBorder="1" applyAlignment="1">
      <alignment horizontal="center" vertical="center"/>
    </xf>
    <xf numFmtId="0" fontId="27" fillId="13" borderId="70" xfId="0" applyFont="1" applyFill="1" applyBorder="1" applyAlignment="1">
      <alignment horizontal="center" vertical="center"/>
    </xf>
    <xf numFmtId="0" fontId="6" fillId="13" borderId="71" xfId="0" applyFont="1" applyFill="1" applyBorder="1" applyAlignment="1">
      <alignment horizontal="center" vertical="center"/>
    </xf>
    <xf numFmtId="0" fontId="6" fillId="13" borderId="72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3" borderId="0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6" fillId="13" borderId="67" xfId="0" applyFont="1" applyFill="1" applyBorder="1" applyAlignment="1">
      <alignment horizontal="center" vertical="center"/>
    </xf>
    <xf numFmtId="175" fontId="9" fillId="3" borderId="31" xfId="0" applyNumberFormat="1" applyFont="1" applyFill="1" applyBorder="1" applyAlignment="1">
      <alignment horizontal="center"/>
    </xf>
    <xf numFmtId="175" fontId="9" fillId="3" borderId="12" xfId="0" applyNumberFormat="1" applyFont="1" applyFill="1" applyBorder="1" applyAlignment="1">
      <alignment horizontal="center"/>
    </xf>
    <xf numFmtId="0" fontId="26" fillId="3" borderId="4" xfId="23" applyFont="1" applyFill="1" applyBorder="1" applyAlignment="1">
      <alignment horizontal="center"/>
    </xf>
    <xf numFmtId="0" fontId="46" fillId="3" borderId="4" xfId="23" applyFont="1" applyFill="1" applyBorder="1" applyAlignment="1">
      <alignment horizontal="center"/>
    </xf>
    <xf numFmtId="2" fontId="41" fillId="12" borderId="36" xfId="0" applyNumberFormat="1" applyFont="1" applyFill="1" applyBorder="1" applyAlignment="1">
      <alignment horizontal="center" vertical="center"/>
    </xf>
    <xf numFmtId="2" fontId="41" fillId="12" borderId="50" xfId="0" applyNumberFormat="1" applyFont="1" applyFill="1" applyBorder="1" applyAlignment="1">
      <alignment horizontal="center" vertical="center"/>
    </xf>
    <xf numFmtId="166" fontId="24" fillId="13" borderId="5" xfId="0" applyNumberFormat="1" applyFont="1" applyFill="1" applyBorder="1" applyAlignment="1">
      <alignment horizontal="center" vertical="center"/>
    </xf>
    <xf numFmtId="166" fontId="47" fillId="13" borderId="5" xfId="0" applyNumberFormat="1" applyFont="1" applyFill="1" applyBorder="1" applyAlignment="1">
      <alignment horizontal="center" vertical="center"/>
    </xf>
    <xf numFmtId="166" fontId="47" fillId="13" borderId="5" xfId="0" applyNumberFormat="1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center" vertical="center" textRotation="45" wrapText="1"/>
    </xf>
    <xf numFmtId="0" fontId="9" fillId="5" borderId="0" xfId="0" applyFont="1" applyFill="1" applyAlignment="1">
      <alignment horizontal="center"/>
    </xf>
    <xf numFmtId="0" fontId="38" fillId="0" borderId="0" xfId="0" applyFont="1" applyFill="1" applyAlignment="1">
      <alignment horizontal="center" vertical="center" textRotation="45"/>
    </xf>
    <xf numFmtId="16" fontId="38" fillId="0" borderId="0" xfId="0" applyNumberFormat="1" applyFont="1" applyFill="1" applyAlignment="1">
      <alignment horizontal="center"/>
    </xf>
    <xf numFmtId="4" fontId="68" fillId="15" borderId="35" xfId="23" applyNumberFormat="1" applyFont="1" applyFill="1" applyBorder="1" applyAlignment="1" applyProtection="1">
      <alignment vertical="center"/>
      <protection hidden="1"/>
    </xf>
    <xf numFmtId="164" fontId="68" fillId="3" borderId="38" xfId="0" applyNumberFormat="1" applyFont="1" applyFill="1" applyBorder="1" applyAlignment="1" applyProtection="1">
      <alignment horizontal="right"/>
      <protection hidden="1"/>
    </xf>
    <xf numFmtId="164" fontId="68" fillId="3" borderId="45" xfId="0" applyNumberFormat="1" applyFont="1" applyFill="1" applyBorder="1" applyAlignment="1" applyProtection="1">
      <alignment horizontal="right"/>
      <protection hidden="1"/>
    </xf>
  </cellXfs>
  <cellStyles count="30">
    <cellStyle name="1 indent" xfId="1"/>
    <cellStyle name="2 indents" xfId="2"/>
    <cellStyle name="3 indents" xfId="3"/>
    <cellStyle name="4 indents" xfId="4"/>
    <cellStyle name="Bad" xfId="5" builtinId="27"/>
    <cellStyle name="Currency" xfId="28" builtinId="4"/>
    <cellStyle name="Date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xed" xfId="14"/>
    <cellStyle name="HEADING1" xfId="15"/>
    <cellStyle name="HEADING2" xfId="16"/>
    <cellStyle name="imf-one decimal" xfId="17"/>
    <cellStyle name="imf-zero decimal" xfId="18"/>
    <cellStyle name="Label" xfId="19"/>
    <cellStyle name="Normal" xfId="0" builtinId="0"/>
    <cellStyle name="Normal - Style1" xfId="20"/>
    <cellStyle name="Normal - Style2" xfId="21"/>
    <cellStyle name="Normal - Style3" xfId="22"/>
    <cellStyle name="Normal 2" xfId="23"/>
    <cellStyle name="Normal 3" xfId="24"/>
    <cellStyle name="Obično_KnjigaZIKS i Min pomorstva i saobracaja" xfId="25"/>
    <cellStyle name="Percent" xfId="29" builtinId="5"/>
    <cellStyle name="percentage difference" xfId="26"/>
    <cellStyle name="Publication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Izvorni prihodi budžeta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7.2530903953628587E-2"/>
          <c:y val="0.18393831202650207"/>
          <c:w val="0.92746909604637162"/>
          <c:h val="0.73322901250633321"/>
        </c:manualLayout>
      </c:layout>
      <c:barChart>
        <c:barDir val="col"/>
        <c:grouping val="clustered"/>
        <c:ser>
          <c:idx val="1"/>
          <c:order val="0"/>
          <c:tx>
            <c:strRef>
              <c:f>'Cental Budget'!$E$12:$F$12</c:f>
              <c:strCache>
                <c:ptCount val="1"/>
                <c:pt idx="0">
                  <c:v>I - X II 2013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dLbls>
            <c:numFmt formatCode="0.00,," sourceLinked="0"/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Val val="1"/>
          </c:dLbls>
          <c:cat>
            <c:strRef>
              <c:f>('Cental Budget'!$D$19,'Cental Budget'!$D$20,'Cental Budget'!$D$23)</c:f>
              <c:strCache>
                <c:ptCount val="3"/>
                <c:pt idx="0">
                  <c:v>Porez na dodatu vrijednost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('Cental Budget'!$E$19,'Cental Budget'!$E$20,'Cental Budget'!$E$23)</c:f>
              <c:numCache>
                <c:formatCode>0.00,,</c:formatCode>
                <c:ptCount val="3"/>
                <c:pt idx="0">
                  <c:v>429195069.32999998</c:v>
                </c:pt>
                <c:pt idx="1">
                  <c:v>161445470.17000002</c:v>
                </c:pt>
                <c:pt idx="2">
                  <c:v>398494284.19</c:v>
                </c:pt>
              </c:numCache>
            </c:numRef>
          </c:val>
        </c:ser>
        <c:ser>
          <c:idx val="0"/>
          <c:order val="1"/>
          <c:tx>
            <c:strRef>
              <c:f>'Cental Budget'!$G$12:$H$12</c:f>
              <c:strCache>
                <c:ptCount val="1"/>
                <c:pt idx="0">
                  <c:v>I - XII 2012</c:v>
                </c:pt>
              </c:strCache>
            </c:strRef>
          </c:tx>
          <c:spPr>
            <a:gradFill>
              <a:gsLst>
                <a:gs pos="0">
                  <a:srgbClr val="4F81BD">
                    <a:tint val="66000"/>
                    <a:satMod val="160000"/>
                  </a:srgb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  <a:ln>
              <a:solidFill>
                <a:schemeClr val="tx2">
                  <a:lumMod val="75000"/>
                </a:schemeClr>
              </a:solidFill>
            </a:ln>
          </c:spPr>
          <c:dLbls>
            <c:dLbl>
              <c:idx val="0"/>
              <c:showVal val="1"/>
            </c:dLbl>
            <c:dLbl>
              <c:idx val="1"/>
              <c:showVal val="1"/>
            </c:dLbl>
            <c:dLbl>
              <c:idx val="2"/>
              <c:showVal val="1"/>
            </c:dLbl>
            <c:delete val="1"/>
            <c:numFmt formatCode="0.00,," sourceLinked="0"/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</c:dLbls>
          <c:cat>
            <c:strRef>
              <c:f>('Cental Budget'!$D$19,'Cental Budget'!$D$20,'Cental Budget'!$D$23)</c:f>
              <c:strCache>
                <c:ptCount val="3"/>
                <c:pt idx="0">
                  <c:v>Porez na dodatu vrijednost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('Cental Budget'!$G$19,'Cental Budget'!$G$20,'Cental Budget'!$G$23)</c:f>
              <c:numCache>
                <c:formatCode>0.00,,</c:formatCode>
                <c:ptCount val="3"/>
                <c:pt idx="0">
                  <c:v>354714031.35000002</c:v>
                </c:pt>
                <c:pt idx="1">
                  <c:v>151766097.75999999</c:v>
                </c:pt>
                <c:pt idx="2">
                  <c:v>362250409.59999996</c:v>
                </c:pt>
              </c:numCache>
            </c:numRef>
          </c:val>
        </c:ser>
        <c:ser>
          <c:idx val="2"/>
          <c:order val="2"/>
          <c:tx>
            <c:strRef>
              <c:f>'Cental Budget'!$I$12:$J$12</c:f>
              <c:strCache>
                <c:ptCount val="1"/>
                <c:pt idx="0">
                  <c:v>I - VI 2013 plan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cat>
            <c:strRef>
              <c:f>('Cental Budget'!$D$19,'Cental Budget'!$D$20,'Cental Budget'!$D$23)</c:f>
              <c:strCache>
                <c:ptCount val="3"/>
                <c:pt idx="0">
                  <c:v>Porez na dodatu vrijednost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('Cental Budget'!$I$19,'Cental Budget'!$I$20,'Cental Budget'!$I$23)</c:f>
            </c:numRef>
          </c:val>
        </c:ser>
        <c:axId val="74890240"/>
        <c:axId val="75506432"/>
      </c:barChart>
      <c:catAx>
        <c:axId val="74890240"/>
        <c:scaling>
          <c:orientation val="minMax"/>
        </c:scaling>
        <c:axPos val="b"/>
        <c:numFmt formatCode="0.00" sourceLinked="1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5506432"/>
        <c:crosses val="autoZero"/>
        <c:auto val="1"/>
        <c:lblAlgn val="ctr"/>
        <c:lblOffset val="100"/>
      </c:catAx>
      <c:valAx>
        <c:axId val="75506432"/>
        <c:scaling>
          <c:orientation val="minMax"/>
          <c:max val="434999999.9999994"/>
          <c:min val="0"/>
        </c:scaling>
        <c:axPos val="l"/>
        <c:numFmt formatCode="0.00,," sourceLinked="1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4890240"/>
        <c:crosses val="autoZero"/>
        <c:crossBetween val="between"/>
        <c:majorUnit val="80000000"/>
      </c:valAx>
    </c:plotArea>
    <c:legend>
      <c:legendPos val="r"/>
      <c:layout>
        <c:manualLayout>
          <c:xMode val="edge"/>
          <c:yMode val="edge"/>
          <c:x val="0.37901377433361794"/>
          <c:y val="0.11247508333746314"/>
          <c:w val="0.32414019487669582"/>
          <c:h val="9.4279279693673057E-2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txPr>
    <a:bodyPr/>
    <a:lstStyle/>
    <a:p>
      <a:pPr>
        <a:defRPr baseline="0"/>
      </a:pPr>
      <a:endParaRPr lang="en-US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"/>
  <c:chart>
    <c:title>
      <c:tx>
        <c:rich>
          <a:bodyPr/>
          <a:lstStyle/>
          <a:p>
            <a:pPr>
              <a:defRPr sz="1000"/>
            </a:pPr>
            <a:r>
              <a:rPr lang="sr-Latn-ME" sz="1000"/>
              <a:t>Struktura izdataka državnog budžeta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5.1548736500733171E-3"/>
          <c:y val="8.266790180639183E-2"/>
          <c:w val="0.84526549004077933"/>
          <c:h val="0.81785747369814177"/>
        </c:manualLayout>
      </c:layout>
      <c:ofPieChart>
        <c:ofPieType val="pie"/>
        <c:varyColors val="1"/>
        <c:ser>
          <c:idx val="0"/>
          <c:order val="0"/>
          <c:dLbls>
            <c:dLbl>
              <c:idx val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</c:dLbl>
            <c:dLbl>
              <c:idx val="1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</c:dLbl>
            <c:dLbl>
              <c:idx val="2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</c:dLbl>
            <c:dLbl>
              <c:idx val="3"/>
              <c:layout>
                <c:manualLayout>
                  <c:x val="4.1925993513930074E-4"/>
                  <c:y val="5.3106596969496517E-2"/>
                </c:manualLayout>
              </c:layout>
              <c:showVal val="1"/>
              <c:showCatName val="1"/>
            </c:dLbl>
            <c:dLbl>
              <c:idx val="4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</c:dLbl>
            <c:dLbl>
              <c:idx val="5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</c:dLbl>
            <c:dLbl>
              <c:idx val="6"/>
              <c:layout>
                <c:manualLayout>
                  <c:x val="-4.9865592656612903E-2"/>
                  <c:y val="-0.12855925362270892"/>
                </c:manualLayout>
              </c:layout>
              <c:showVal val="1"/>
              <c:showCatName val="1"/>
            </c:dLbl>
            <c:dLbl>
              <c:idx val="7"/>
              <c:layout>
                <c:manualLayout>
                  <c:x val="1.0325634692981991E-2"/>
                  <c:y val="-4.86892079666512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Tekuće </a:t>
                    </a:r>
                    <a:endParaRPr lang="sr-Latn-ME"/>
                  </a:p>
                  <a:p>
                    <a:r>
                      <a:rPr lang="en-US"/>
                      <a:t>održavanje; 1,5%</a:t>
                    </a:r>
                  </a:p>
                </c:rich>
              </c:tx>
              <c:showVal val="1"/>
              <c:showCatName val="1"/>
            </c:dLbl>
            <c:dLbl>
              <c:idx val="8"/>
              <c:layout>
                <c:manualLayout>
                  <c:x val="2.8523388918025076E-2"/>
                  <c:y val="8.0181565539601665E-2"/>
                </c:manualLayout>
              </c:layout>
              <c:showVal val="1"/>
              <c:showCatName val="1"/>
            </c:dLbl>
            <c:dLbl>
              <c:idx val="9"/>
              <c:layout>
                <c:manualLayout>
                  <c:x val="3.2552598976785009E-2"/>
                  <c:y val="0.13073274664196391"/>
                </c:manualLayout>
              </c:layout>
              <c:showVal val="1"/>
              <c:showCatName val="1"/>
            </c:dLbl>
            <c:dLbl>
              <c:idx val="10"/>
              <c:layout>
                <c:manualLayout>
                  <c:x val="-2.0152238015219811E-2"/>
                  <c:y val="0.18623913187322214"/>
                </c:manualLayout>
              </c:layout>
              <c:showVal val="1"/>
              <c:showCatName val="1"/>
            </c:dLbl>
            <c:dLbl>
              <c:idx val="11"/>
              <c:tx>
                <c:rich>
                  <a:bodyPr/>
                  <a:lstStyle/>
                  <a:p>
                    <a:r>
                      <a:rPr lang="sr-Latn-ME"/>
                      <a:t>Ostalo</a:t>
                    </a:r>
                    <a:r>
                      <a:rPr lang="en-US"/>
                      <a:t>; 26,8%</a:t>
                    </a:r>
                  </a:p>
                </c:rich>
              </c:tx>
              <c:showVal val="1"/>
              <c:showCatNam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Val val="1"/>
            <c:showCatName val="1"/>
            <c:showLeaderLines val="1"/>
          </c:dLbls>
          <c:cat>
            <c:multiLvlStrRef>
              <c:f>'Cental Budget'!$S$60:$S$70</c:f>
            </c:multiLvlStrRef>
          </c:cat>
          <c:val>
            <c:numRef>
              <c:f>'Cental Budget'!$T$60:$T$70</c:f>
            </c:numRef>
          </c:val>
        </c:ser>
        <c:gapWidth val="35"/>
        <c:splitType val="pos"/>
        <c:splitPos val="8"/>
        <c:secondPieSize val="65"/>
        <c:serLines/>
      </c:ofPieChart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x-none" sz="1000"/>
              <a:t>Pregled javne potrošnje</a:t>
            </a:r>
            <a:r>
              <a:rPr lang="x-none" sz="1000" baseline="0"/>
              <a:t> </a:t>
            </a:r>
            <a:r>
              <a:rPr lang="sr-Latn-ME" sz="1000" baseline="0"/>
              <a:t>u 2013. godini</a:t>
            </a:r>
            <a:endParaRPr lang="x-none" sz="1000" baseline="0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0399438442287742"/>
          <c:y val="0.18932527693856988"/>
          <c:w val="0.86223687155384665"/>
          <c:h val="0.72470601295684189"/>
        </c:manualLayout>
      </c:layout>
      <c:barChart>
        <c:barDir val="col"/>
        <c:grouping val="clustered"/>
        <c:ser>
          <c:idx val="0"/>
          <c:order val="0"/>
          <c:tx>
            <c:strRef>
              <c:f>'Public expenditure'!$D$10:$E$10</c:f>
              <c:strCache>
                <c:ptCount val="1"/>
                <c:pt idx="0">
                  <c:v>I - XII 2013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dLbls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Val val="1"/>
          </c:dLbls>
          <c:cat>
            <c:strRef>
              <c:f>('Public expenditure'!$C$12,'Public expenditure'!$C$31,'Public expenditure'!$C$67)</c:f>
              <c:strCache>
                <c:ptCount val="3"/>
                <c:pt idx="0">
                  <c:v>Izvorni prihodi</c:v>
                </c:pt>
                <c:pt idx="1">
                  <c:v>Javna potrošnja</c:v>
                </c:pt>
                <c:pt idx="2">
                  <c:v>Suficit/deficit</c:v>
                </c:pt>
              </c:strCache>
            </c:strRef>
          </c:cat>
          <c:val>
            <c:numRef>
              <c:f>('Public expenditure'!$D$12,'Public expenditure'!$D$31,'Public expenditure'!$D$67)</c:f>
              <c:numCache>
                <c:formatCode>0.00,,</c:formatCode>
                <c:ptCount val="3"/>
                <c:pt idx="0">
                  <c:v>1420593933.9400001</c:v>
                </c:pt>
                <c:pt idx="1">
                  <c:v>1508468470.8429177</c:v>
                </c:pt>
                <c:pt idx="2">
                  <c:v>-87874536.902917624</c:v>
                </c:pt>
              </c:numCache>
            </c:numRef>
          </c:val>
        </c:ser>
        <c:ser>
          <c:idx val="1"/>
          <c:order val="1"/>
          <c:tx>
            <c:strRef>
              <c:f>'Public expenditure'!$F$10:$G$10</c:f>
              <c:strCache>
                <c:ptCount val="1"/>
                <c:pt idx="0">
                  <c:v>I - XII 2012</c:v>
                </c:pt>
              </c:strCache>
            </c:strRef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chemeClr val="tx2">
                  <a:lumMod val="75000"/>
                </a:schemeClr>
              </a:solidFill>
            </a:ln>
          </c:spPr>
          <c:dLbls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Val val="1"/>
          </c:dLbls>
          <c:val>
            <c:numRef>
              <c:f>('Public expenditure'!$F$12,'Public expenditure'!$F$31,'Public expenditure'!$F$67)</c:f>
              <c:numCache>
                <c:formatCode>0.00,,</c:formatCode>
                <c:ptCount val="3"/>
                <c:pt idx="0">
                  <c:v>1299907599.1833332</c:v>
                </c:pt>
                <c:pt idx="1">
                  <c:v>1493340101.0200002</c:v>
                </c:pt>
                <c:pt idx="2">
                  <c:v>-193432501.83666706</c:v>
                </c:pt>
              </c:numCache>
            </c:numRef>
          </c:val>
        </c:ser>
        <c:axId val="77663616"/>
        <c:axId val="77673600"/>
      </c:barChart>
      <c:catAx>
        <c:axId val="77663616"/>
        <c:scaling>
          <c:orientation val="minMax"/>
        </c:scaling>
        <c:axPos val="b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77673600"/>
        <c:crosses val="autoZero"/>
        <c:auto val="1"/>
        <c:lblAlgn val="ctr"/>
        <c:lblOffset val="100"/>
      </c:catAx>
      <c:valAx>
        <c:axId val="77673600"/>
        <c:scaling>
          <c:orientation val="minMax"/>
        </c:scaling>
        <c:axPos val="l"/>
        <c:numFmt formatCode="0.00,," sourceLinked="1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766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241713971800041"/>
          <c:y val="0.35651735375978338"/>
          <c:w val="0.28426246719160253"/>
          <c:h val="0.11506783706417358"/>
        </c:manualLayout>
      </c:layout>
      <c:txPr>
        <a:bodyPr/>
        <a:lstStyle/>
        <a:p>
          <a:pPr>
            <a:defRPr sz="700"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en-US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6493874594356508"/>
          <c:y val="0.29185704209881252"/>
          <c:w val="0.7939301375571356"/>
          <c:h val="0.48201926301063325"/>
        </c:manualLayout>
      </c:layout>
      <c:lineChart>
        <c:grouping val="standard"/>
        <c:ser>
          <c:idx val="0"/>
          <c:order val="0"/>
          <c:tx>
            <c:strRef>
              <c:f>'Analitics tab'!$D$15</c:f>
              <c:strCache>
                <c:ptCount val="1"/>
                <c:pt idx="0">
                  <c:v>BDP (u mil. €)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'Analitics tab'!$E$14:$M$14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'Analitics tab'!$E$15:$M$15</c:f>
              <c:numCache>
                <c:formatCode>0.0,,</c:formatCode>
                <c:ptCount val="9"/>
                <c:pt idx="0">
                  <c:v>2148900000</c:v>
                </c:pt>
                <c:pt idx="1">
                  <c:v>2680500000</c:v>
                </c:pt>
                <c:pt idx="2">
                  <c:v>3085600000</c:v>
                </c:pt>
                <c:pt idx="3">
                  <c:v>2981000000</c:v>
                </c:pt>
                <c:pt idx="4">
                  <c:v>3104000000</c:v>
                </c:pt>
                <c:pt idx="5">
                  <c:v>3273000000</c:v>
                </c:pt>
                <c:pt idx="6">
                  <c:v>3405000000</c:v>
                </c:pt>
                <c:pt idx="7">
                  <c:v>3595000000</c:v>
                </c:pt>
                <c:pt idx="8">
                  <c:v>3814000000</c:v>
                </c:pt>
              </c:numCache>
            </c:numRef>
          </c:val>
          <c:smooth val="1"/>
        </c:ser>
        <c:marker val="1"/>
        <c:axId val="77682176"/>
        <c:axId val="73707520"/>
      </c:lineChart>
      <c:catAx>
        <c:axId val="776821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2700000"/>
          <a:lstStyle/>
          <a:p>
            <a:pPr>
              <a:defRPr lang="en-US"/>
            </a:pPr>
            <a:endParaRPr lang="en-US"/>
          </a:p>
        </c:txPr>
        <c:crossAx val="73707520"/>
        <c:crosses val="autoZero"/>
        <c:auto val="1"/>
        <c:lblAlgn val="ctr"/>
        <c:lblOffset val="100"/>
      </c:catAx>
      <c:valAx>
        <c:axId val="73707520"/>
        <c:scaling>
          <c:orientation val="minMax"/>
          <c:min val="1500000000"/>
        </c:scaling>
        <c:axPos val="l"/>
        <c:majorGridlines/>
        <c:numFmt formatCode="0.0,,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7682176"/>
        <c:crosses val="autoZero"/>
        <c:crossBetween val="between"/>
        <c:majorUnit val="1000000000"/>
      </c:valAx>
    </c:plotArea>
    <c:plotVisOnly val="1"/>
    <c:dispBlanksAs val="gap"/>
  </c:chart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14</xdr:row>
      <xdr:rowOff>76200</xdr:rowOff>
    </xdr:from>
    <xdr:to>
      <xdr:col>8</xdr:col>
      <xdr:colOff>419100</xdr:colOff>
      <xdr:row>36</xdr:row>
      <xdr:rowOff>152400</xdr:rowOff>
    </xdr:to>
    <xdr:pic>
      <xdr:nvPicPr>
        <xdr:cNvPr id="43128" name="Picture 1" descr="Crna Gora_mapa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" y="2581275"/>
          <a:ext cx="410527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523875</xdr:colOff>
      <xdr:row>1</xdr:row>
      <xdr:rowOff>28575</xdr:rowOff>
    </xdr:from>
    <xdr:to>
      <xdr:col>11</xdr:col>
      <xdr:colOff>95250</xdr:colOff>
      <xdr:row>5</xdr:row>
      <xdr:rowOff>104775</xdr:rowOff>
    </xdr:to>
    <xdr:pic>
      <xdr:nvPicPr>
        <xdr:cNvPr id="43129" name="Picture 3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1225" y="190500"/>
          <a:ext cx="790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497317" cy="982070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657225</xdr:colOff>
      <xdr:row>1</xdr:row>
      <xdr:rowOff>133350</xdr:rowOff>
    </xdr:from>
    <xdr:to>
      <xdr:col>10</xdr:col>
      <xdr:colOff>47625</xdr:colOff>
      <xdr:row>7</xdr:row>
      <xdr:rowOff>66675</xdr:rowOff>
    </xdr:to>
    <xdr:pic>
      <xdr:nvPicPr>
        <xdr:cNvPr id="48189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77200" y="295275"/>
          <a:ext cx="790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440267</xdr:colOff>
      <xdr:row>14</xdr:row>
      <xdr:rowOff>133351</xdr:rowOff>
    </xdr:from>
    <xdr:to>
      <xdr:col>23</xdr:col>
      <xdr:colOff>740833</xdr:colOff>
      <xdr:row>28</xdr:row>
      <xdr:rowOff>63501</xdr:rowOff>
    </xdr:to>
    <xdr:graphicFrame macro="">
      <xdr:nvGraphicFramePr>
        <xdr:cNvPr id="3809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306916</xdr:colOff>
      <xdr:row>31</xdr:row>
      <xdr:rowOff>10584</xdr:rowOff>
    </xdr:from>
    <xdr:to>
      <xdr:col>23</xdr:col>
      <xdr:colOff>762000</xdr:colOff>
      <xdr:row>50</xdr:row>
      <xdr:rowOff>74084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142875</xdr:rowOff>
    </xdr:from>
    <xdr:to>
      <xdr:col>4</xdr:col>
      <xdr:colOff>9525</xdr:colOff>
      <xdr:row>6</xdr:row>
      <xdr:rowOff>57150</xdr:rowOff>
    </xdr:to>
    <xdr:pic>
      <xdr:nvPicPr>
        <xdr:cNvPr id="39999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142875"/>
          <a:ext cx="790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11</xdr:row>
      <xdr:rowOff>19050</xdr:rowOff>
    </xdr:from>
    <xdr:to>
      <xdr:col>17</xdr:col>
      <xdr:colOff>400050</xdr:colOff>
      <xdr:row>27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657225</xdr:colOff>
      <xdr:row>0</xdr:row>
      <xdr:rowOff>133350</xdr:rowOff>
    </xdr:from>
    <xdr:to>
      <xdr:col>9</xdr:col>
      <xdr:colOff>19050</xdr:colOff>
      <xdr:row>6</xdr:row>
      <xdr:rowOff>66675</xdr:rowOff>
    </xdr:to>
    <xdr:pic>
      <xdr:nvPicPr>
        <xdr:cNvPr id="52284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77225" y="133350"/>
          <a:ext cx="790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1</xdr:row>
      <xdr:rowOff>47625</xdr:rowOff>
    </xdr:from>
    <xdr:to>
      <xdr:col>16</xdr:col>
      <xdr:colOff>219075</xdr:colOff>
      <xdr:row>6</xdr:row>
      <xdr:rowOff>57150</xdr:rowOff>
    </xdr:to>
    <xdr:pic>
      <xdr:nvPicPr>
        <xdr:cNvPr id="53309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09550"/>
          <a:ext cx="7524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</xdr:row>
      <xdr:rowOff>19050</xdr:rowOff>
    </xdr:from>
    <xdr:to>
      <xdr:col>8</xdr:col>
      <xdr:colOff>828675</xdr:colOff>
      <xdr:row>6</xdr:row>
      <xdr:rowOff>114300</xdr:rowOff>
    </xdr:to>
    <xdr:pic>
      <xdr:nvPicPr>
        <xdr:cNvPr id="5439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05875" y="180975"/>
          <a:ext cx="8191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752475</xdr:colOff>
      <xdr:row>8</xdr:row>
      <xdr:rowOff>19050</xdr:rowOff>
    </xdr:from>
    <xdr:to>
      <xdr:col>17</xdr:col>
      <xdr:colOff>428625</xdr:colOff>
      <xdr:row>19</xdr:row>
      <xdr:rowOff>161925</xdr:rowOff>
    </xdr:to>
    <xdr:graphicFrame macro="">
      <xdr:nvGraphicFramePr>
        <xdr:cNvPr id="5439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28575</xdr:rowOff>
    </xdr:from>
    <xdr:to>
      <xdr:col>5</xdr:col>
      <xdr:colOff>257175</xdr:colOff>
      <xdr:row>5</xdr:row>
      <xdr:rowOff>123825</xdr:rowOff>
    </xdr:to>
    <xdr:pic>
      <xdr:nvPicPr>
        <xdr:cNvPr id="55359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28575"/>
          <a:ext cx="838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AI101"/>
  <sheetViews>
    <sheetView topLeftCell="A2" zoomScaleSheetLayoutView="100" workbookViewId="0"/>
  </sheetViews>
  <sheetFormatPr defaultRowHeight="12.75"/>
  <cols>
    <col min="1" max="4" width="9.140625" style="321"/>
    <col min="5" max="5" width="8.85546875" style="321" customWidth="1"/>
    <col min="6" max="11" width="9.140625" style="321"/>
    <col min="12" max="12" width="10.7109375" style="321" customWidth="1"/>
    <col min="13" max="14" width="9.140625" style="321"/>
    <col min="15" max="15" width="12.85546875" style="321" customWidth="1"/>
    <col min="16" max="16384" width="9.140625" style="321"/>
  </cols>
  <sheetData>
    <row r="1" spans="1:35" ht="12.75" customHeight="1">
      <c r="A1" s="320"/>
      <c r="B1" s="320"/>
      <c r="D1" s="322"/>
      <c r="E1" s="322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</row>
    <row r="2" spans="1:35" ht="12.75" customHeight="1">
      <c r="A2" s="320"/>
      <c r="B2" s="323"/>
      <c r="C2" s="322"/>
      <c r="D2" s="322"/>
      <c r="E2" s="322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</row>
    <row r="3" spans="1:35" ht="27" customHeight="1">
      <c r="A3" s="320"/>
      <c r="B3" s="736" t="str">
        <f>IF(MasterSheet!$A$1=1,MasterSheet!B30,MasterSheet!B31)</f>
        <v>Napomena: Informacija je urađena je na engleskom i crnogorskom jeziku</v>
      </c>
      <c r="C3" s="737"/>
      <c r="D3" s="737"/>
      <c r="E3" s="738"/>
      <c r="G3" s="320"/>
      <c r="H3" s="323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</row>
    <row r="4" spans="1:35">
      <c r="A4" s="320"/>
      <c r="B4" s="320"/>
      <c r="C4" s="322"/>
      <c r="D4" s="322"/>
      <c r="E4" s="322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</row>
    <row r="5" spans="1:35">
      <c r="A5" s="320"/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</row>
    <row r="6" spans="1:35">
      <c r="A6" s="320"/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</row>
    <row r="7" spans="1:35">
      <c r="A7" s="320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</row>
    <row r="8" spans="1:35" ht="15">
      <c r="A8" s="320"/>
      <c r="B8" s="320"/>
      <c r="C8" s="320"/>
      <c r="D8" s="320"/>
      <c r="E8" s="320"/>
      <c r="F8" s="320"/>
      <c r="G8" s="320"/>
      <c r="H8" s="320"/>
      <c r="I8" s="320"/>
      <c r="J8" s="739" t="str">
        <f>IF(MasterSheet!$A$1 = 1, MasterSheet!C5,MasterSheet!B5)</f>
        <v>CRNA GORA</v>
      </c>
      <c r="K8" s="739"/>
      <c r="L8" s="739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</row>
    <row r="9" spans="1:35" ht="15">
      <c r="A9" s="320"/>
      <c r="B9" s="320"/>
      <c r="C9" s="320"/>
      <c r="D9" s="320"/>
      <c r="E9" s="320"/>
      <c r="F9" s="320"/>
      <c r="G9" s="320"/>
      <c r="H9" s="320"/>
      <c r="I9" s="739" t="str">
        <f>IF(MasterSheet!$A$1 = 1, MasterSheet!C6,MasterSheet!B6)</f>
        <v>MINISTARSTVO FINANSIJA</v>
      </c>
      <c r="J9" s="739"/>
      <c r="K9" s="739"/>
      <c r="L9" s="739"/>
      <c r="M9" s="739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</row>
    <row r="10" spans="1:35">
      <c r="A10" s="320"/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</row>
    <row r="11" spans="1:35">
      <c r="A11" s="320"/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</row>
    <row r="12" spans="1:35">
      <c r="A12" s="320"/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</row>
    <row r="13" spans="1:35">
      <c r="A13" s="320"/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</row>
    <row r="14" spans="1:35">
      <c r="A14" s="320"/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</row>
    <row r="15" spans="1:35">
      <c r="A15" s="320"/>
      <c r="B15" s="320"/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</row>
    <row r="16" spans="1:35">
      <c r="A16" s="320"/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0"/>
      <c r="Z16" s="320"/>
      <c r="AA16" s="320"/>
      <c r="AB16" s="320"/>
      <c r="AC16" s="320"/>
      <c r="AD16" s="320"/>
      <c r="AE16" s="320"/>
      <c r="AF16" s="320"/>
      <c r="AG16" s="320"/>
      <c r="AH16" s="320"/>
      <c r="AI16" s="320"/>
    </row>
    <row r="17" spans="1:35">
      <c r="A17" s="320"/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</row>
    <row r="18" spans="1:35" ht="15">
      <c r="A18" s="320"/>
      <c r="B18" s="320"/>
      <c r="C18" s="320"/>
      <c r="D18" s="320"/>
      <c r="E18" s="320"/>
      <c r="F18" s="320"/>
      <c r="G18" s="320"/>
      <c r="H18" s="320"/>
      <c r="I18" s="320"/>
      <c r="J18" s="320"/>
      <c r="K18" s="740" t="str">
        <f>IF(MasterSheet!$A$1=1, MasterSheet!C8,MasterSheet!B8)</f>
        <v>Površina (km²)</v>
      </c>
      <c r="L18" s="740"/>
      <c r="M18" s="740"/>
      <c r="N18" s="740"/>
      <c r="O18" s="324">
        <v>13812</v>
      </c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</row>
    <row r="19" spans="1:35" ht="15">
      <c r="A19" s="320"/>
      <c r="B19" s="320"/>
      <c r="C19" s="320"/>
      <c r="D19" s="320"/>
      <c r="E19" s="320"/>
      <c r="F19" s="320"/>
      <c r="G19" s="320"/>
      <c r="H19" s="320"/>
      <c r="I19" s="320"/>
      <c r="J19" s="320"/>
      <c r="K19" s="741" t="str">
        <f>IF(MasterSheet!$A$1=1, MasterSheet!C9,MasterSheet!B9)</f>
        <v>Broj stanovnika (Popis 2011)</v>
      </c>
      <c r="L19" s="741"/>
      <c r="M19" s="741"/>
      <c r="N19" s="741"/>
      <c r="O19" s="325">
        <v>625266</v>
      </c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</row>
    <row r="20" spans="1:35" ht="15">
      <c r="A20" s="320"/>
      <c r="B20" s="320"/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6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</row>
    <row r="21" spans="1:35" ht="15">
      <c r="A21" s="320"/>
      <c r="B21" s="320"/>
      <c r="C21" s="320"/>
      <c r="D21" s="320"/>
      <c r="E21" s="320"/>
      <c r="F21" s="320"/>
      <c r="G21" s="320"/>
      <c r="H21" s="320"/>
      <c r="I21" s="320"/>
      <c r="J21" s="320"/>
      <c r="K21" s="740" t="str">
        <f>IF(MasterSheet!$A$1=1, MasterSheet!C10,MasterSheet!B10)</f>
        <v>Glavni grad</v>
      </c>
      <c r="L21" s="740"/>
      <c r="M21" s="740"/>
      <c r="N21" s="740"/>
      <c r="O21" s="327" t="s">
        <v>222</v>
      </c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</row>
    <row r="22" spans="1:35" ht="15">
      <c r="A22" s="320"/>
      <c r="B22" s="320"/>
      <c r="C22" s="320"/>
      <c r="D22" s="320"/>
      <c r="E22" s="320"/>
      <c r="F22" s="320"/>
      <c r="G22" s="320"/>
      <c r="H22" s="320"/>
      <c r="I22" s="320"/>
      <c r="J22" s="320"/>
      <c r="K22" s="741" t="str">
        <f>IF(MasterSheet!$A$1=1, MasterSheet!C11,MasterSheet!B11)</f>
        <v>Prijestonica</v>
      </c>
      <c r="L22" s="741"/>
      <c r="M22" s="741"/>
      <c r="N22" s="741"/>
      <c r="O22" s="328" t="s">
        <v>223</v>
      </c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</row>
    <row r="23" spans="1:35" ht="15">
      <c r="A23" s="320"/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6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</row>
    <row r="24" spans="1:35" ht="15.75">
      <c r="A24" s="320"/>
      <c r="B24" s="320"/>
      <c r="C24" s="320"/>
      <c r="D24" s="320"/>
      <c r="E24" s="320"/>
      <c r="F24" s="320"/>
      <c r="G24" s="320"/>
      <c r="H24" s="320"/>
      <c r="I24" s="320"/>
      <c r="J24" s="320"/>
      <c r="K24" s="741" t="str">
        <f>IF(MasterSheet!$A$1=1, MasterSheet!C12,MasterSheet!B12)</f>
        <v>Valuta</v>
      </c>
      <c r="L24" s="741"/>
      <c r="M24" s="741"/>
      <c r="N24" s="741"/>
      <c r="O24" s="327" t="s">
        <v>224</v>
      </c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</row>
    <row r="25" spans="1:35" ht="15">
      <c r="A25" s="320"/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3"/>
      <c r="M25" s="323"/>
      <c r="N25" s="323"/>
      <c r="O25" s="329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</row>
    <row r="26" spans="1:35" ht="15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740" t="str">
        <f>IF(MasterSheet!$A$1=1, MasterSheet!C13,MasterSheet!B13)</f>
        <v>BDP (mil. €)*</v>
      </c>
      <c r="L26" s="740"/>
      <c r="M26" s="740"/>
      <c r="N26" s="740"/>
      <c r="O26" s="330">
        <v>3405000000</v>
      </c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0"/>
      <c r="AI26" s="320"/>
    </row>
    <row r="27" spans="1:35" ht="15">
      <c r="A27" s="320"/>
      <c r="B27" s="320"/>
      <c r="C27" s="320"/>
      <c r="D27" s="320"/>
      <c r="E27" s="320"/>
      <c r="F27" s="320"/>
      <c r="G27" s="320"/>
      <c r="H27" s="320"/>
      <c r="I27" s="320"/>
      <c r="J27" s="320"/>
      <c r="K27" s="740" t="str">
        <f>IF(MasterSheet!$A$1=1, MasterSheet!C14,MasterSheet!B14)</f>
        <v>BDP per capita (€)*</v>
      </c>
      <c r="L27" s="740"/>
      <c r="M27" s="740"/>
      <c r="N27" s="740"/>
      <c r="O27" s="324">
        <f>O26/O19</f>
        <v>5445.6823176056268</v>
      </c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</row>
    <row r="28" spans="1:35" ht="15">
      <c r="A28" s="320"/>
      <c r="B28" s="320"/>
      <c r="C28" s="320"/>
      <c r="D28" s="320"/>
      <c r="E28" s="320"/>
      <c r="F28" s="320"/>
      <c r="G28" s="320"/>
      <c r="H28" s="320"/>
      <c r="I28" s="320"/>
      <c r="J28" s="320"/>
      <c r="K28" s="740" t="str">
        <f>IF(MasterSheet!$A$1=1, MasterSheet!C15,MasterSheet!B15)</f>
        <v xml:space="preserve">   Inflacija (%)</v>
      </c>
      <c r="L28" s="740"/>
      <c r="M28" s="740"/>
      <c r="N28" s="740"/>
      <c r="O28" s="331">
        <v>2</v>
      </c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</row>
    <row r="29" spans="1:35" ht="15">
      <c r="A29" s="320"/>
      <c r="B29" s="320"/>
      <c r="C29" s="320"/>
      <c r="D29" s="320"/>
      <c r="E29" s="320"/>
      <c r="F29" s="320"/>
      <c r="G29" s="320"/>
      <c r="H29" s="320"/>
      <c r="I29" s="320"/>
      <c r="J29" s="320"/>
      <c r="K29" s="740" t="str">
        <f>IF(MasterSheet!$A$1=1, MasterSheet!C16,MasterSheet!B16)</f>
        <v xml:space="preserve">   Javni dug (% BDP)</v>
      </c>
      <c r="L29" s="740"/>
      <c r="M29" s="740"/>
      <c r="N29" s="740"/>
      <c r="O29" s="331">
        <v>46.5</v>
      </c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320"/>
    </row>
    <row r="30" spans="1:35" ht="15">
      <c r="A30" s="320"/>
      <c r="B30" s="320"/>
      <c r="C30" s="320"/>
      <c r="D30" s="320"/>
      <c r="E30" s="320"/>
      <c r="F30" s="320"/>
      <c r="G30" s="320"/>
      <c r="H30" s="320"/>
      <c r="I30" s="320"/>
      <c r="J30" s="320"/>
      <c r="K30" s="741" t="str">
        <f>IF(MasterSheet!$A$1=1, MasterSheet!C17,MasterSheet!B17)</f>
        <v xml:space="preserve">   Javna potrošnja (% BDP)</v>
      </c>
      <c r="L30" s="741"/>
      <c r="M30" s="741"/>
      <c r="N30" s="741"/>
      <c r="O30" s="332">
        <v>40.5</v>
      </c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</row>
    <row r="31" spans="1:35" ht="15">
      <c r="A31" s="320"/>
      <c r="B31" s="320"/>
      <c r="C31" s="320"/>
      <c r="D31" s="320"/>
      <c r="E31" s="320"/>
      <c r="F31" s="320"/>
      <c r="G31" s="320"/>
      <c r="H31" s="320"/>
      <c r="I31" s="320"/>
      <c r="J31" s="320"/>
      <c r="L31" s="333"/>
      <c r="M31" s="320"/>
      <c r="N31" s="320"/>
      <c r="O31" s="324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</row>
    <row r="32" spans="1:35" ht="15">
      <c r="A32" s="320"/>
      <c r="B32" s="320"/>
      <c r="C32" s="320"/>
      <c r="D32" s="320"/>
      <c r="E32" s="320"/>
      <c r="F32" s="320"/>
      <c r="G32" s="320"/>
      <c r="H32" s="320"/>
      <c r="I32" s="320"/>
      <c r="J32" s="320"/>
      <c r="K32" s="740" t="str">
        <f>IF(MasterSheet!$A$1=1, MasterSheet!C18,MasterSheet!B18)</f>
        <v>Prosječna zarada (€)</v>
      </c>
      <c r="L32" s="740"/>
      <c r="M32" s="740"/>
      <c r="N32" s="740"/>
      <c r="O32" s="324">
        <v>505</v>
      </c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</row>
    <row r="33" spans="1:35" ht="15">
      <c r="A33" s="320"/>
      <c r="B33" s="320"/>
      <c r="C33" s="320"/>
      <c r="D33" s="320"/>
      <c r="E33" s="320"/>
      <c r="F33" s="320"/>
      <c r="G33" s="320"/>
      <c r="H33" s="320"/>
      <c r="I33" s="320"/>
      <c r="J33" s="320"/>
      <c r="K33" s="741" t="str">
        <f>IF(MasterSheet!$A$1=1, MasterSheet!C19,MasterSheet!B19)</f>
        <v>Stopa nezaposlenosti (%)</v>
      </c>
      <c r="L33" s="741"/>
      <c r="M33" s="741"/>
      <c r="N33" s="741"/>
      <c r="O33" s="332">
        <v>11.9</v>
      </c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0"/>
      <c r="AG33" s="320"/>
      <c r="AH33" s="320"/>
      <c r="AI33" s="320"/>
    </row>
    <row r="34" spans="1:35">
      <c r="A34" s="320"/>
      <c r="B34" s="320"/>
      <c r="C34" s="320"/>
      <c r="D34" s="320"/>
      <c r="E34" s="320"/>
      <c r="F34" s="320"/>
      <c r="G34" s="320"/>
      <c r="H34" s="320"/>
      <c r="I34" s="320"/>
      <c r="J34" s="320"/>
      <c r="K34" s="334" t="str">
        <f>IF(MasterSheet!$A$1=1, MasterSheet!C21,MasterSheet!B21)</f>
        <v>Izvor: ZZZ, Monstat, Ministarstvo finansija</v>
      </c>
      <c r="L34" s="320"/>
      <c r="M34" s="320"/>
      <c r="N34" s="320"/>
      <c r="O34" s="335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</row>
    <row r="35" spans="1:35">
      <c r="A35" s="320"/>
      <c r="B35" s="320"/>
      <c r="C35" s="320"/>
      <c r="D35" s="320"/>
      <c r="E35" s="320"/>
      <c r="F35" s="320"/>
      <c r="G35" s="320"/>
      <c r="H35" s="320"/>
      <c r="I35" s="320"/>
      <c r="J35" s="320"/>
      <c r="K35" s="336" t="str">
        <f>IF(MasterSheet!$A$1=1, MasterSheet!B25,MasterSheet!B24)</f>
        <v>*podaci su procjena Ministarstva finansija</v>
      </c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</row>
    <row r="36" spans="1:35">
      <c r="A36" s="320"/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</row>
    <row r="37" spans="1:35">
      <c r="A37" s="320"/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</row>
    <row r="38" spans="1:35">
      <c r="A38" s="320"/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0"/>
      <c r="Z38" s="320"/>
      <c r="AA38" s="320"/>
      <c r="AB38" s="320"/>
      <c r="AC38" s="320"/>
      <c r="AD38" s="320"/>
      <c r="AE38" s="320"/>
      <c r="AF38" s="320"/>
      <c r="AG38" s="320"/>
      <c r="AH38" s="320"/>
      <c r="AI38" s="320"/>
    </row>
    <row r="39" spans="1:35">
      <c r="A39" s="320"/>
      <c r="B39" s="320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20"/>
      <c r="W39" s="320"/>
      <c r="X39" s="320"/>
      <c r="Y39" s="320"/>
      <c r="Z39" s="320"/>
      <c r="AA39" s="320"/>
      <c r="AB39" s="320"/>
      <c r="AC39" s="320"/>
      <c r="AD39" s="320"/>
      <c r="AE39" s="320"/>
      <c r="AF39" s="320"/>
      <c r="AG39" s="320"/>
      <c r="AH39" s="320"/>
      <c r="AI39" s="320"/>
    </row>
    <row r="40" spans="1:35">
      <c r="A40" s="320"/>
      <c r="B40" s="320"/>
      <c r="C40" s="320"/>
      <c r="D40" s="320"/>
      <c r="E40" s="320"/>
      <c r="F40" s="320"/>
      <c r="G40" s="320"/>
      <c r="H40" s="320"/>
      <c r="I40" s="320"/>
      <c r="J40" s="320"/>
      <c r="K40" s="320" t="str">
        <f>IF(MasterSheet!$A$1=1,MasterSheet!C22,MasterSheet!B22)</f>
        <v>Ažurirano:</v>
      </c>
      <c r="L40" s="735">
        <f ca="1">NOW()</f>
        <v>41698.581737731482</v>
      </c>
      <c r="M40" s="735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20"/>
      <c r="AH40" s="320"/>
      <c r="AI40" s="320"/>
    </row>
    <row r="41" spans="1:35">
      <c r="A41" s="320"/>
      <c r="B41" s="320"/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320"/>
      <c r="AD41" s="320"/>
      <c r="AE41" s="320"/>
      <c r="AF41" s="320"/>
      <c r="AG41" s="320"/>
      <c r="AH41" s="320"/>
      <c r="AI41" s="320"/>
    </row>
    <row r="42" spans="1:35">
      <c r="A42" s="320"/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320"/>
    </row>
    <row r="43" spans="1:35">
      <c r="A43" s="320"/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20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320"/>
    </row>
    <row r="44" spans="1:35">
      <c r="A44" s="320"/>
      <c r="B44" s="320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20"/>
      <c r="AA44" s="320"/>
      <c r="AB44" s="320"/>
      <c r="AC44" s="320"/>
      <c r="AD44" s="320"/>
      <c r="AE44" s="320"/>
      <c r="AF44" s="320"/>
      <c r="AG44" s="320"/>
      <c r="AH44" s="320"/>
      <c r="AI44" s="320"/>
    </row>
    <row r="45" spans="1:35">
      <c r="A45" s="320"/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</row>
    <row r="46" spans="1:35">
      <c r="A46" s="320"/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</row>
    <row r="47" spans="1:35">
      <c r="A47" s="320"/>
      <c r="B47" s="320"/>
      <c r="C47" s="320"/>
      <c r="D47" s="320"/>
      <c r="E47" s="320"/>
      <c r="F47" s="320"/>
      <c r="G47" s="320"/>
      <c r="H47" s="320"/>
      <c r="I47" s="320"/>
      <c r="J47" s="320"/>
      <c r="K47" s="320"/>
      <c r="L47" s="320"/>
      <c r="M47" s="320"/>
      <c r="N47" s="320"/>
      <c r="O47" s="320"/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  <c r="AA47" s="320"/>
      <c r="AB47" s="320"/>
      <c r="AC47" s="320"/>
      <c r="AD47" s="320"/>
      <c r="AE47" s="320"/>
      <c r="AF47" s="320"/>
      <c r="AG47" s="320"/>
      <c r="AH47" s="320"/>
      <c r="AI47" s="320"/>
    </row>
    <row r="48" spans="1:35">
      <c r="A48" s="320"/>
      <c r="B48" s="320"/>
      <c r="C48" s="320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320"/>
      <c r="Z48" s="320"/>
      <c r="AA48" s="320"/>
      <c r="AB48" s="320"/>
      <c r="AC48" s="320"/>
      <c r="AD48" s="320"/>
      <c r="AE48" s="320"/>
      <c r="AF48" s="320"/>
      <c r="AG48" s="320"/>
      <c r="AH48" s="320"/>
      <c r="AI48" s="320"/>
    </row>
    <row r="49" spans="1:35">
      <c r="A49" s="320"/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  <c r="AA49" s="320"/>
      <c r="AB49" s="320"/>
      <c r="AC49" s="320"/>
      <c r="AD49" s="320"/>
      <c r="AE49" s="320"/>
      <c r="AF49" s="320"/>
      <c r="AG49" s="320"/>
      <c r="AH49" s="320"/>
      <c r="AI49" s="320"/>
    </row>
    <row r="50" spans="1:35">
      <c r="A50" s="320"/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20"/>
      <c r="AA50" s="320"/>
      <c r="AB50" s="320"/>
      <c r="AC50" s="320"/>
      <c r="AD50" s="320"/>
      <c r="AE50" s="320"/>
      <c r="AF50" s="320"/>
      <c r="AG50" s="320"/>
      <c r="AH50" s="320"/>
      <c r="AI50" s="320"/>
    </row>
    <row r="51" spans="1:35">
      <c r="A51" s="320"/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0"/>
      <c r="Z51" s="320"/>
      <c r="AA51" s="320"/>
      <c r="AB51" s="320"/>
      <c r="AC51" s="320"/>
      <c r="AD51" s="320"/>
      <c r="AE51" s="320"/>
      <c r="AF51" s="320"/>
      <c r="AG51" s="320"/>
      <c r="AH51" s="320"/>
      <c r="AI51" s="320"/>
    </row>
    <row r="52" spans="1:35">
      <c r="A52" s="320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</row>
    <row r="53" spans="1:35">
      <c r="A53" s="320"/>
      <c r="B53" s="320"/>
      <c r="C53" s="320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0"/>
      <c r="R53" s="320"/>
      <c r="S53" s="320"/>
      <c r="T53" s="320"/>
      <c r="U53" s="320"/>
      <c r="V53" s="320"/>
      <c r="W53" s="320"/>
      <c r="X53" s="320"/>
      <c r="Y53" s="320"/>
      <c r="Z53" s="320"/>
      <c r="AA53" s="320"/>
      <c r="AB53" s="320"/>
      <c r="AC53" s="320"/>
      <c r="AD53" s="320"/>
      <c r="AE53" s="320"/>
      <c r="AF53" s="320"/>
      <c r="AG53" s="320"/>
      <c r="AH53" s="320"/>
      <c r="AI53" s="320"/>
    </row>
    <row r="54" spans="1:35">
      <c r="A54" s="320"/>
      <c r="B54" s="320"/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  <c r="R54" s="320"/>
      <c r="S54" s="320"/>
      <c r="T54" s="320"/>
      <c r="U54" s="320"/>
      <c r="V54" s="320"/>
      <c r="W54" s="320"/>
      <c r="X54" s="320"/>
      <c r="Y54" s="320"/>
      <c r="Z54" s="320"/>
      <c r="AA54" s="320"/>
      <c r="AB54" s="320"/>
      <c r="AC54" s="320"/>
      <c r="AD54" s="320"/>
      <c r="AE54" s="320"/>
      <c r="AF54" s="320"/>
      <c r="AG54" s="320"/>
      <c r="AH54" s="320"/>
      <c r="AI54" s="320"/>
    </row>
    <row r="55" spans="1:35">
      <c r="A55" s="320"/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320"/>
      <c r="AH55" s="320"/>
      <c r="AI55" s="320"/>
    </row>
    <row r="56" spans="1:35">
      <c r="A56" s="320"/>
      <c r="B56" s="320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0"/>
      <c r="AI56" s="320"/>
    </row>
    <row r="57" spans="1:35">
      <c r="A57" s="320"/>
      <c r="B57" s="320"/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</row>
    <row r="58" spans="1:35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  <c r="W58" s="320"/>
      <c r="X58" s="320"/>
      <c r="Y58" s="320"/>
      <c r="Z58" s="320"/>
      <c r="AA58" s="320"/>
      <c r="AB58" s="320"/>
      <c r="AC58" s="320"/>
      <c r="AD58" s="320"/>
      <c r="AE58" s="320"/>
      <c r="AF58" s="320"/>
      <c r="AG58" s="320"/>
      <c r="AH58" s="320"/>
      <c r="AI58" s="320"/>
    </row>
    <row r="59" spans="1:35">
      <c r="A59" s="320"/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  <c r="Y59" s="320"/>
      <c r="Z59" s="320"/>
      <c r="AA59" s="320"/>
      <c r="AB59" s="320"/>
      <c r="AC59" s="320"/>
      <c r="AD59" s="320"/>
      <c r="AE59" s="320"/>
      <c r="AF59" s="320"/>
      <c r="AG59" s="320"/>
      <c r="AH59" s="320"/>
      <c r="AI59" s="320"/>
    </row>
    <row r="60" spans="1:35">
      <c r="A60" s="320"/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  <c r="AA60" s="320"/>
      <c r="AB60" s="320"/>
      <c r="AC60" s="320"/>
      <c r="AD60" s="320"/>
      <c r="AE60" s="320"/>
      <c r="AF60" s="320"/>
      <c r="AG60" s="320"/>
      <c r="AH60" s="320"/>
      <c r="AI60" s="320"/>
    </row>
    <row r="61" spans="1:35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20"/>
      <c r="AC61" s="320"/>
      <c r="AD61" s="320"/>
      <c r="AE61" s="320"/>
      <c r="AF61" s="320"/>
      <c r="AG61" s="320"/>
      <c r="AH61" s="320"/>
      <c r="AI61" s="320"/>
    </row>
    <row r="62" spans="1:35">
      <c r="A62" s="320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0"/>
      <c r="AI62" s="320"/>
    </row>
    <row r="63" spans="1:35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  <c r="W63" s="320"/>
      <c r="X63" s="320"/>
      <c r="Y63" s="320"/>
      <c r="Z63" s="320"/>
      <c r="AA63" s="320"/>
      <c r="AB63" s="320"/>
      <c r="AC63" s="320"/>
      <c r="AD63" s="320"/>
      <c r="AE63" s="320"/>
      <c r="AF63" s="320"/>
      <c r="AG63" s="320"/>
      <c r="AH63" s="320"/>
      <c r="AI63" s="320"/>
    </row>
    <row r="64" spans="1:35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0"/>
    </row>
    <row r="65" spans="1:35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320"/>
      <c r="U65" s="320"/>
      <c r="V65" s="320"/>
      <c r="W65" s="320"/>
      <c r="X65" s="320"/>
      <c r="Y65" s="320"/>
      <c r="Z65" s="320"/>
      <c r="AA65" s="320"/>
      <c r="AB65" s="320"/>
      <c r="AC65" s="320"/>
      <c r="AD65" s="320"/>
      <c r="AE65" s="320"/>
      <c r="AF65" s="320"/>
      <c r="AG65" s="320"/>
      <c r="AH65" s="320"/>
      <c r="AI65" s="320"/>
    </row>
    <row r="66" spans="1:35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  <c r="P66" s="320"/>
      <c r="Q66" s="320"/>
      <c r="R66" s="320"/>
      <c r="S66" s="320"/>
      <c r="T66" s="320"/>
      <c r="U66" s="320"/>
      <c r="V66" s="320"/>
      <c r="W66" s="320"/>
      <c r="X66" s="320"/>
      <c r="Y66" s="320"/>
      <c r="Z66" s="320"/>
      <c r="AA66" s="320"/>
      <c r="AB66" s="320"/>
      <c r="AC66" s="320"/>
      <c r="AD66" s="320"/>
      <c r="AE66" s="320"/>
      <c r="AF66" s="320"/>
      <c r="AG66" s="320"/>
      <c r="AH66" s="320"/>
      <c r="AI66" s="320"/>
    </row>
    <row r="67" spans="1:35">
      <c r="A67" s="320"/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  <c r="P67" s="320"/>
      <c r="Q67" s="320"/>
      <c r="R67" s="320"/>
      <c r="S67" s="320"/>
      <c r="T67" s="320"/>
      <c r="U67" s="320"/>
      <c r="V67" s="320"/>
      <c r="W67" s="320"/>
      <c r="X67" s="320"/>
      <c r="Y67" s="320"/>
      <c r="Z67" s="320"/>
      <c r="AA67" s="320"/>
      <c r="AB67" s="320"/>
      <c r="AC67" s="320"/>
      <c r="AD67" s="320"/>
      <c r="AE67" s="320"/>
      <c r="AF67" s="320"/>
      <c r="AG67" s="320"/>
      <c r="AH67" s="320"/>
      <c r="AI67" s="320"/>
    </row>
    <row r="68" spans="1:35">
      <c r="A68" s="320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R68" s="320"/>
      <c r="S68" s="320"/>
      <c r="T68" s="320"/>
      <c r="U68" s="320"/>
      <c r="V68" s="320"/>
      <c r="W68" s="320"/>
      <c r="X68" s="320"/>
      <c r="Y68" s="320"/>
      <c r="Z68" s="320"/>
      <c r="AA68" s="320"/>
      <c r="AB68" s="320"/>
      <c r="AC68" s="320"/>
      <c r="AD68" s="320"/>
      <c r="AE68" s="320"/>
      <c r="AF68" s="320"/>
      <c r="AG68" s="320"/>
      <c r="AH68" s="320"/>
      <c r="AI68" s="320"/>
    </row>
    <row r="69" spans="1:35">
      <c r="A69" s="320"/>
      <c r="B69" s="320"/>
      <c r="C69" s="320"/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0"/>
      <c r="S69" s="320"/>
      <c r="T69" s="320"/>
      <c r="U69" s="320"/>
      <c r="V69" s="320"/>
      <c r="W69" s="320"/>
      <c r="X69" s="320"/>
      <c r="Y69" s="320"/>
      <c r="Z69" s="320"/>
      <c r="AA69" s="320"/>
      <c r="AB69" s="320"/>
      <c r="AC69" s="320"/>
      <c r="AD69" s="320"/>
      <c r="AE69" s="320"/>
      <c r="AF69" s="320"/>
      <c r="AG69" s="320"/>
      <c r="AH69" s="320"/>
      <c r="AI69" s="320"/>
    </row>
    <row r="70" spans="1:35">
      <c r="A70" s="320"/>
      <c r="B70" s="320"/>
      <c r="C70" s="320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20"/>
      <c r="P70" s="320"/>
      <c r="Q70" s="320"/>
      <c r="R70" s="320"/>
      <c r="S70" s="320"/>
      <c r="T70" s="320"/>
      <c r="U70" s="320"/>
      <c r="V70" s="320"/>
      <c r="W70" s="320"/>
      <c r="X70" s="320"/>
      <c r="Y70" s="320"/>
      <c r="Z70" s="320"/>
      <c r="AA70" s="320"/>
      <c r="AB70" s="320"/>
      <c r="AC70" s="320"/>
      <c r="AD70" s="320"/>
      <c r="AE70" s="320"/>
      <c r="AF70" s="320"/>
      <c r="AG70" s="320"/>
      <c r="AH70" s="320"/>
      <c r="AI70" s="320"/>
    </row>
    <row r="71" spans="1:35">
      <c r="A71" s="320"/>
      <c r="B71" s="320"/>
      <c r="C71" s="320"/>
      <c r="D71" s="320"/>
      <c r="E71" s="320"/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0"/>
      <c r="R71" s="320"/>
      <c r="S71" s="320"/>
      <c r="T71" s="320"/>
      <c r="U71" s="320"/>
      <c r="V71" s="320"/>
      <c r="W71" s="320"/>
      <c r="X71" s="320"/>
      <c r="Y71" s="320"/>
      <c r="Z71" s="320"/>
      <c r="AA71" s="320"/>
      <c r="AB71" s="320"/>
      <c r="AC71" s="320"/>
      <c r="AD71" s="320"/>
      <c r="AE71" s="320"/>
      <c r="AF71" s="320"/>
      <c r="AG71" s="320"/>
      <c r="AH71" s="320"/>
      <c r="AI71" s="320"/>
    </row>
    <row r="72" spans="1:35">
      <c r="A72" s="320"/>
      <c r="B72" s="320"/>
      <c r="C72" s="320"/>
      <c r="D72" s="320"/>
      <c r="E72" s="320"/>
      <c r="F72" s="320"/>
      <c r="G72" s="320"/>
      <c r="H72" s="320"/>
      <c r="I72" s="320"/>
      <c r="J72" s="320"/>
      <c r="K72" s="320"/>
      <c r="L72" s="320"/>
      <c r="M72" s="320"/>
      <c r="N72" s="320"/>
      <c r="O72" s="320"/>
      <c r="P72" s="320"/>
      <c r="Q72" s="320"/>
      <c r="R72" s="320"/>
      <c r="S72" s="320"/>
      <c r="T72" s="320"/>
      <c r="U72" s="320"/>
      <c r="V72" s="320"/>
      <c r="W72" s="320"/>
      <c r="X72" s="320"/>
      <c r="Y72" s="320"/>
      <c r="Z72" s="320"/>
      <c r="AA72" s="320"/>
      <c r="AB72" s="320"/>
      <c r="AC72" s="320"/>
      <c r="AD72" s="320"/>
      <c r="AE72" s="320"/>
      <c r="AF72" s="320"/>
      <c r="AG72" s="320"/>
      <c r="AH72" s="320"/>
      <c r="AI72" s="320"/>
    </row>
    <row r="73" spans="1:35">
      <c r="A73" s="320"/>
      <c r="B73" s="320"/>
      <c r="C73" s="320"/>
      <c r="D73" s="320"/>
      <c r="E73" s="320"/>
      <c r="F73" s="320"/>
      <c r="G73" s="320"/>
      <c r="H73" s="320"/>
      <c r="I73" s="320"/>
      <c r="J73" s="320"/>
      <c r="K73" s="320"/>
      <c r="L73" s="320"/>
      <c r="M73" s="320"/>
      <c r="N73" s="320"/>
      <c r="O73" s="320"/>
      <c r="P73" s="320"/>
      <c r="Q73" s="320"/>
      <c r="R73" s="320"/>
      <c r="S73" s="320"/>
      <c r="T73" s="320"/>
      <c r="U73" s="320"/>
      <c r="V73" s="320"/>
      <c r="W73" s="320"/>
      <c r="X73" s="320"/>
      <c r="Y73" s="320"/>
      <c r="Z73" s="320"/>
      <c r="AA73" s="320"/>
      <c r="AB73" s="320"/>
      <c r="AC73" s="320"/>
      <c r="AD73" s="320"/>
      <c r="AE73" s="320"/>
      <c r="AF73" s="320"/>
      <c r="AG73" s="320"/>
      <c r="AH73" s="320"/>
      <c r="AI73" s="320"/>
    </row>
    <row r="74" spans="1:35">
      <c r="A74" s="320"/>
      <c r="B74" s="320"/>
      <c r="C74" s="320"/>
      <c r="D74" s="320"/>
      <c r="E74" s="320"/>
      <c r="F74" s="320"/>
      <c r="G74" s="320"/>
      <c r="H74" s="320"/>
      <c r="I74" s="320"/>
      <c r="J74" s="320"/>
      <c r="K74" s="320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0"/>
      <c r="Z74" s="320"/>
      <c r="AA74" s="320"/>
      <c r="AB74" s="320"/>
      <c r="AC74" s="320"/>
      <c r="AD74" s="320"/>
      <c r="AE74" s="320"/>
      <c r="AF74" s="320"/>
      <c r="AG74" s="320"/>
      <c r="AH74" s="320"/>
      <c r="AI74" s="320"/>
    </row>
    <row r="75" spans="1:35">
      <c r="A75" s="320"/>
      <c r="B75" s="320"/>
      <c r="C75" s="320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  <c r="T75" s="320"/>
      <c r="U75" s="320"/>
      <c r="V75" s="320"/>
      <c r="W75" s="320"/>
      <c r="X75" s="320"/>
      <c r="Y75" s="320"/>
      <c r="Z75" s="320"/>
      <c r="AA75" s="320"/>
      <c r="AB75" s="320"/>
      <c r="AC75" s="320"/>
      <c r="AD75" s="320"/>
      <c r="AE75" s="320"/>
      <c r="AF75" s="320"/>
      <c r="AG75" s="320"/>
      <c r="AH75" s="320"/>
      <c r="AI75" s="320"/>
    </row>
    <row r="76" spans="1:35">
      <c r="A76" s="320"/>
      <c r="B76" s="320"/>
      <c r="C76" s="320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</row>
    <row r="77" spans="1:35">
      <c r="A77" s="320"/>
      <c r="B77" s="320"/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</row>
    <row r="78" spans="1:35">
      <c r="A78" s="320"/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</row>
    <row r="79" spans="1:35">
      <c r="A79" s="320"/>
      <c r="B79" s="320"/>
      <c r="C79" s="320"/>
      <c r="D79" s="320"/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</row>
    <row r="80" spans="1:35">
      <c r="A80" s="320"/>
      <c r="B80" s="320"/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</row>
    <row r="81" spans="1:35">
      <c r="A81" s="320"/>
      <c r="B81" s="320"/>
      <c r="C81" s="320"/>
      <c r="D81" s="320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20"/>
      <c r="P81" s="320"/>
      <c r="Q81" s="320"/>
      <c r="R81" s="320"/>
      <c r="S81" s="320"/>
      <c r="T81" s="320"/>
      <c r="U81" s="320"/>
      <c r="V81" s="320"/>
      <c r="W81" s="320"/>
      <c r="X81" s="320"/>
      <c r="Y81" s="320"/>
      <c r="Z81" s="320"/>
      <c r="AA81" s="320"/>
      <c r="AB81" s="320"/>
      <c r="AC81" s="320"/>
      <c r="AD81" s="320"/>
      <c r="AE81" s="320"/>
      <c r="AF81" s="320"/>
      <c r="AG81" s="320"/>
      <c r="AH81" s="320"/>
      <c r="AI81" s="320"/>
    </row>
    <row r="82" spans="1:35">
      <c r="A82" s="320"/>
      <c r="B82" s="320"/>
      <c r="C82" s="320"/>
      <c r="D82" s="320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20"/>
      <c r="P82" s="320"/>
      <c r="Q82" s="320"/>
      <c r="R82" s="320"/>
      <c r="S82" s="320"/>
      <c r="T82" s="320"/>
      <c r="U82" s="320"/>
      <c r="V82" s="320"/>
      <c r="W82" s="320"/>
      <c r="X82" s="320"/>
      <c r="Y82" s="320"/>
      <c r="Z82" s="320"/>
      <c r="AA82" s="320"/>
      <c r="AB82" s="320"/>
      <c r="AC82" s="320"/>
      <c r="AD82" s="320"/>
      <c r="AE82" s="320"/>
      <c r="AF82" s="320"/>
      <c r="AG82" s="320"/>
      <c r="AH82" s="320"/>
      <c r="AI82" s="320"/>
    </row>
    <row r="83" spans="1:35">
      <c r="A83" s="320"/>
      <c r="B83" s="320"/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0"/>
      <c r="U83" s="320"/>
      <c r="V83" s="320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0"/>
      <c r="AH83" s="320"/>
      <c r="AI83" s="320"/>
    </row>
    <row r="84" spans="1:35">
      <c r="A84" s="320"/>
      <c r="B84" s="320"/>
      <c r="C84" s="320"/>
      <c r="D84" s="320"/>
      <c r="E84" s="320"/>
      <c r="F84" s="320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</row>
    <row r="85" spans="1:35">
      <c r="A85" s="320"/>
      <c r="B85" s="320"/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320"/>
      <c r="AG85" s="320"/>
      <c r="AH85" s="320"/>
      <c r="AI85" s="320"/>
    </row>
    <row r="86" spans="1:35">
      <c r="A86" s="320"/>
      <c r="B86" s="320"/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  <c r="Q86" s="320"/>
      <c r="R86" s="320"/>
      <c r="S86" s="320"/>
      <c r="T86" s="320"/>
      <c r="U86" s="320"/>
      <c r="V86" s="320"/>
      <c r="W86" s="320"/>
      <c r="X86" s="320"/>
      <c r="Y86" s="320"/>
      <c r="Z86" s="320"/>
      <c r="AA86" s="320"/>
      <c r="AB86" s="320"/>
      <c r="AC86" s="320"/>
      <c r="AD86" s="320"/>
      <c r="AE86" s="320"/>
      <c r="AF86" s="320"/>
      <c r="AG86" s="320"/>
      <c r="AH86" s="320"/>
      <c r="AI86" s="320"/>
    </row>
    <row r="87" spans="1:35">
      <c r="A87" s="320"/>
      <c r="B87" s="320"/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0"/>
      <c r="AF87" s="320"/>
      <c r="AG87" s="320"/>
      <c r="AH87" s="320"/>
      <c r="AI87" s="320"/>
    </row>
    <row r="88" spans="1:35">
      <c r="A88" s="320"/>
      <c r="B88" s="320"/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</row>
    <row r="89" spans="1:35">
      <c r="A89" s="320"/>
      <c r="B89" s="320"/>
      <c r="C89" s="320"/>
      <c r="D89" s="320"/>
      <c r="E89" s="320"/>
      <c r="F89" s="320"/>
      <c r="G89" s="320"/>
      <c r="H89" s="320"/>
      <c r="I89" s="320"/>
      <c r="J89" s="320"/>
      <c r="K89" s="320"/>
      <c r="L89" s="320"/>
      <c r="M89" s="320"/>
      <c r="N89" s="320"/>
      <c r="O89" s="320"/>
      <c r="P89" s="320"/>
      <c r="Q89" s="320"/>
      <c r="R89" s="320"/>
      <c r="S89" s="320"/>
      <c r="T89" s="320"/>
      <c r="U89" s="320"/>
      <c r="V89" s="320"/>
      <c r="W89" s="320"/>
      <c r="X89" s="320"/>
      <c r="Y89" s="320"/>
      <c r="Z89" s="320"/>
      <c r="AA89" s="320"/>
      <c r="AB89" s="320"/>
      <c r="AC89" s="320"/>
      <c r="AD89" s="320"/>
      <c r="AE89" s="320"/>
      <c r="AF89" s="320"/>
      <c r="AG89" s="320"/>
      <c r="AH89" s="320"/>
      <c r="AI89" s="320"/>
    </row>
    <row r="90" spans="1:35">
      <c r="A90" s="320"/>
      <c r="B90" s="320"/>
      <c r="C90" s="320"/>
      <c r="D90" s="320"/>
      <c r="E90" s="320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</row>
    <row r="91" spans="1:35">
      <c r="A91" s="320"/>
      <c r="B91" s="320"/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</row>
    <row r="92" spans="1:35">
      <c r="A92" s="320"/>
      <c r="B92" s="320"/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</row>
    <row r="93" spans="1:35">
      <c r="A93" s="320"/>
      <c r="B93" s="320"/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</row>
    <row r="94" spans="1:35">
      <c r="A94" s="320"/>
      <c r="B94" s="320"/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</row>
    <row r="95" spans="1:35">
      <c r="A95" s="320"/>
      <c r="B95" s="320"/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</row>
    <row r="96" spans="1:35">
      <c r="A96" s="320"/>
      <c r="B96" s="320"/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</row>
    <row r="97" spans="1:35">
      <c r="A97" s="320"/>
      <c r="B97" s="320"/>
      <c r="C97" s="320"/>
      <c r="D97" s="320"/>
      <c r="E97" s="320"/>
      <c r="F97" s="320"/>
      <c r="G97" s="320"/>
      <c r="H97" s="320"/>
      <c r="I97" s="320"/>
      <c r="J97" s="320"/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0"/>
      <c r="AA97" s="320"/>
      <c r="AB97" s="320"/>
      <c r="AC97" s="320"/>
      <c r="AD97" s="320"/>
      <c r="AE97" s="320"/>
      <c r="AF97" s="320"/>
      <c r="AG97" s="320"/>
      <c r="AH97" s="320"/>
      <c r="AI97" s="320"/>
    </row>
    <row r="98" spans="1:35">
      <c r="A98" s="320"/>
      <c r="B98" s="320"/>
      <c r="C98" s="320"/>
      <c r="D98" s="320"/>
      <c r="E98" s="320"/>
      <c r="F98" s="320"/>
      <c r="G98" s="320"/>
      <c r="H98" s="320"/>
      <c r="I98" s="320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</row>
    <row r="99" spans="1:35">
      <c r="A99" s="320"/>
      <c r="B99" s="320"/>
      <c r="C99" s="320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</row>
    <row r="100" spans="1:35">
      <c r="A100" s="320"/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0"/>
      <c r="U100" s="320"/>
      <c r="V100" s="320"/>
      <c r="W100" s="320"/>
      <c r="X100" s="320"/>
      <c r="Y100" s="320"/>
      <c r="Z100" s="320"/>
      <c r="AA100" s="320"/>
      <c r="AB100" s="320"/>
      <c r="AC100" s="320"/>
      <c r="AD100" s="320"/>
      <c r="AE100" s="320"/>
      <c r="AF100" s="320"/>
      <c r="AG100" s="320"/>
      <c r="AH100" s="320"/>
      <c r="AI100" s="320"/>
    </row>
    <row r="101" spans="1:35">
      <c r="A101" s="320"/>
      <c r="B101" s="320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20"/>
      <c r="AG101" s="320"/>
      <c r="AH101" s="320"/>
      <c r="AI101" s="320"/>
    </row>
  </sheetData>
  <sheetProtection sheet="1" objects="1" scenarios="1" formatCells="0" formatColumns="0" formatRows="0" insertHyperlinks="0" sort="0" autoFilter="0"/>
  <mergeCells count="16">
    <mergeCell ref="L40:M40"/>
    <mergeCell ref="B3:E3"/>
    <mergeCell ref="J8:L8"/>
    <mergeCell ref="I9:M9"/>
    <mergeCell ref="K32:N32"/>
    <mergeCell ref="K33:N33"/>
    <mergeCell ref="K26:N26"/>
    <mergeCell ref="K18:N18"/>
    <mergeCell ref="K19:N19"/>
    <mergeCell ref="K27:N27"/>
    <mergeCell ref="K21:N21"/>
    <mergeCell ref="K22:N22"/>
    <mergeCell ref="K24:N24"/>
    <mergeCell ref="K29:N29"/>
    <mergeCell ref="K30:N30"/>
    <mergeCell ref="K28:N28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" manualBreakCount="1">
    <brk id="79" max="16383" man="1"/>
  </rowBreaks>
  <colBreaks count="1" manualBreakCount="1">
    <brk id="20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T442"/>
  <sheetViews>
    <sheetView topLeftCell="U49" workbookViewId="0">
      <selection activeCell="U68" sqref="U68"/>
    </sheetView>
  </sheetViews>
  <sheetFormatPr defaultRowHeight="12.75"/>
  <cols>
    <col min="1" max="1" width="9.140625" style="106" hidden="1" customWidth="1"/>
    <col min="2" max="2" width="27.28515625" style="106" hidden="1" customWidth="1"/>
    <col min="3" max="3" width="29.7109375" style="106" hidden="1" customWidth="1"/>
    <col min="4" max="4" width="9.140625" style="106" hidden="1" customWidth="1"/>
    <col min="5" max="5" width="20" style="106" hidden="1" customWidth="1"/>
    <col min="6" max="20" width="9.140625" style="106" hidden="1" customWidth="1"/>
    <col min="21" max="16384" width="9.140625" style="106"/>
  </cols>
  <sheetData>
    <row r="1" spans="1:3">
      <c r="A1" s="337">
        <v>2</v>
      </c>
      <c r="B1" s="106" t="s">
        <v>265</v>
      </c>
    </row>
    <row r="3" spans="1:3">
      <c r="B3" s="823" t="s">
        <v>199</v>
      </c>
      <c r="C3" s="823"/>
    </row>
    <row r="5" spans="1:3" ht="15" customHeight="1">
      <c r="B5" s="106" t="s">
        <v>202</v>
      </c>
      <c r="C5" s="106" t="s">
        <v>200</v>
      </c>
    </row>
    <row r="6" spans="1:3">
      <c r="B6" s="106" t="s">
        <v>203</v>
      </c>
      <c r="C6" s="106" t="s">
        <v>201</v>
      </c>
    </row>
    <row r="8" spans="1:3">
      <c r="B8" s="106" t="s">
        <v>211</v>
      </c>
      <c r="C8" s="106" t="s">
        <v>331</v>
      </c>
    </row>
    <row r="9" spans="1:3">
      <c r="B9" s="106" t="s">
        <v>209</v>
      </c>
      <c r="C9" s="106" t="s">
        <v>210</v>
      </c>
    </row>
    <row r="10" spans="1:3">
      <c r="B10" s="106" t="s">
        <v>216</v>
      </c>
      <c r="C10" s="106" t="s">
        <v>218</v>
      </c>
    </row>
    <row r="11" spans="1:3">
      <c r="B11" s="106" t="s">
        <v>217</v>
      </c>
      <c r="C11" s="106" t="s">
        <v>215</v>
      </c>
    </row>
    <row r="12" spans="1:3">
      <c r="B12" s="106" t="s">
        <v>219</v>
      </c>
      <c r="C12" s="106" t="s">
        <v>220</v>
      </c>
    </row>
    <row r="13" spans="1:3">
      <c r="B13" s="106" t="s">
        <v>214</v>
      </c>
      <c r="C13" s="106" t="s">
        <v>332</v>
      </c>
    </row>
    <row r="14" spans="1:3">
      <c r="B14" s="106" t="s">
        <v>333</v>
      </c>
      <c r="C14" s="106" t="s">
        <v>334</v>
      </c>
    </row>
    <row r="15" spans="1:3">
      <c r="B15" s="106" t="s">
        <v>212</v>
      </c>
      <c r="C15" s="106" t="s">
        <v>213</v>
      </c>
    </row>
    <row r="16" spans="1:3">
      <c r="B16" s="106" t="s">
        <v>204</v>
      </c>
      <c r="C16" s="106" t="s">
        <v>205</v>
      </c>
    </row>
    <row r="17" spans="2:3" ht="15" customHeight="1">
      <c r="B17" s="106" t="s">
        <v>206</v>
      </c>
      <c r="C17" s="106" t="s">
        <v>304</v>
      </c>
    </row>
    <row r="18" spans="2:3">
      <c r="B18" s="106" t="s">
        <v>335</v>
      </c>
      <c r="C18" s="106" t="s">
        <v>336</v>
      </c>
    </row>
    <row r="19" spans="2:3">
      <c r="B19" s="106" t="s">
        <v>305</v>
      </c>
      <c r="C19" s="106" t="s">
        <v>306</v>
      </c>
    </row>
    <row r="21" spans="2:3">
      <c r="B21" s="106" t="s">
        <v>227</v>
      </c>
      <c r="C21" s="106" t="s">
        <v>228</v>
      </c>
    </row>
    <row r="22" spans="2:3">
      <c r="B22" s="106" t="s">
        <v>207</v>
      </c>
      <c r="C22" s="106" t="s">
        <v>208</v>
      </c>
    </row>
    <row r="24" spans="2:3">
      <c r="B24" s="106" t="s">
        <v>360</v>
      </c>
    </row>
    <row r="25" spans="2:3">
      <c r="B25" s="106" t="s">
        <v>226</v>
      </c>
    </row>
    <row r="27" spans="2:3">
      <c r="B27" s="12" t="s">
        <v>174</v>
      </c>
    </row>
    <row r="28" spans="2:3">
      <c r="B28" s="12" t="s">
        <v>173</v>
      </c>
    </row>
    <row r="30" spans="2:3">
      <c r="B30" s="106" t="s">
        <v>221</v>
      </c>
    </row>
    <row r="31" spans="2:3">
      <c r="B31" s="106" t="s">
        <v>225</v>
      </c>
    </row>
    <row r="37" spans="2:20">
      <c r="B37" s="823" t="s">
        <v>258</v>
      </c>
      <c r="C37" s="823"/>
      <c r="D37" s="823"/>
      <c r="E37" s="823"/>
      <c r="F37" s="823"/>
      <c r="G37" s="823"/>
      <c r="H37" s="823"/>
      <c r="I37" s="823"/>
      <c r="J37" s="823"/>
      <c r="K37" s="823"/>
      <c r="L37" s="823"/>
      <c r="M37" s="823"/>
      <c r="N37" s="823"/>
      <c r="O37" s="823"/>
      <c r="P37" s="823"/>
      <c r="Q37" s="823"/>
      <c r="R37" s="823"/>
      <c r="S37" s="823"/>
      <c r="T37" s="823"/>
    </row>
    <row r="40" spans="2:20" ht="12.75" customHeight="1">
      <c r="B40" s="824" t="s">
        <v>253</v>
      </c>
      <c r="C40" s="824"/>
      <c r="D40" s="825" t="s">
        <v>259</v>
      </c>
      <c r="E40" s="825"/>
      <c r="F40" s="824" t="s">
        <v>254</v>
      </c>
      <c r="G40" s="824"/>
      <c r="H40" s="824"/>
      <c r="I40" s="131" t="s">
        <v>255</v>
      </c>
      <c r="J40" s="826" t="s">
        <v>256</v>
      </c>
      <c r="K40" s="826"/>
      <c r="L40" s="826"/>
      <c r="M40" s="826" t="s">
        <v>257</v>
      </c>
      <c r="N40" s="826"/>
      <c r="O40" s="826"/>
      <c r="P40" s="826"/>
    </row>
    <row r="41" spans="2:20">
      <c r="B41" s="824"/>
      <c r="C41" s="824"/>
      <c r="D41" s="825"/>
      <c r="E41" s="825"/>
      <c r="F41" s="132">
        <v>2008</v>
      </c>
      <c r="G41" s="133">
        <v>2009</v>
      </c>
      <c r="H41" s="133">
        <v>2010</v>
      </c>
      <c r="I41" s="133">
        <v>2011</v>
      </c>
      <c r="J41" s="133">
        <v>2012</v>
      </c>
      <c r="K41" s="133">
        <v>2013</v>
      </c>
      <c r="L41" s="133">
        <v>2014</v>
      </c>
      <c r="M41" s="133">
        <v>2011</v>
      </c>
      <c r="N41" s="133">
        <v>2012</v>
      </c>
      <c r="O41" s="133">
        <v>2013</v>
      </c>
      <c r="P41" s="133">
        <v>2014</v>
      </c>
    </row>
    <row r="42" spans="2:20">
      <c r="B42" s="828" t="s">
        <v>236</v>
      </c>
      <c r="C42" s="134" t="s">
        <v>237</v>
      </c>
      <c r="D42" s="827" t="s">
        <v>183</v>
      </c>
      <c r="E42" s="135" t="s">
        <v>184</v>
      </c>
      <c r="F42" s="827" t="s">
        <v>261</v>
      </c>
      <c r="G42" s="827"/>
      <c r="H42" s="827"/>
      <c r="I42" s="136" t="s">
        <v>262</v>
      </c>
      <c r="J42" s="831" t="s">
        <v>263</v>
      </c>
      <c r="K42" s="831"/>
      <c r="L42" s="831"/>
      <c r="M42" s="827" t="s">
        <v>264</v>
      </c>
      <c r="N42" s="827"/>
      <c r="O42" s="827"/>
      <c r="P42" s="827"/>
    </row>
    <row r="43" spans="2:20">
      <c r="B43" s="828"/>
      <c r="C43" s="137" t="s">
        <v>238</v>
      </c>
      <c r="D43" s="827"/>
      <c r="E43" s="135" t="s">
        <v>185</v>
      </c>
      <c r="G43" s="135"/>
      <c r="H43" s="135"/>
      <c r="I43" s="136"/>
      <c r="J43" s="135"/>
      <c r="K43" s="136"/>
      <c r="L43" s="135"/>
      <c r="M43" s="136"/>
      <c r="N43" s="135"/>
    </row>
    <row r="44" spans="2:20">
      <c r="B44" s="828"/>
      <c r="C44" s="134" t="s">
        <v>239</v>
      </c>
      <c r="D44" s="827"/>
      <c r="E44" s="135" t="s">
        <v>186</v>
      </c>
      <c r="F44" s="135"/>
      <c r="G44" s="136"/>
      <c r="H44" s="135"/>
      <c r="I44" s="136"/>
      <c r="J44" s="136"/>
      <c r="K44" s="136"/>
      <c r="L44" s="135"/>
      <c r="M44" s="135"/>
      <c r="N44" s="135"/>
    </row>
    <row r="45" spans="2:20">
      <c r="B45" s="828"/>
      <c r="C45" s="134" t="s">
        <v>240</v>
      </c>
      <c r="D45" s="827"/>
      <c r="E45" s="136" t="s">
        <v>187</v>
      </c>
      <c r="F45" s="136"/>
      <c r="G45" s="136"/>
      <c r="H45" s="136"/>
      <c r="I45" s="136"/>
      <c r="J45" s="136"/>
      <c r="K45" s="136"/>
      <c r="L45" s="136"/>
      <c r="M45" s="136"/>
      <c r="N45" s="136"/>
    </row>
    <row r="46" spans="2:20">
      <c r="B46" s="828"/>
      <c r="C46" s="134" t="s">
        <v>241</v>
      </c>
      <c r="D46" s="827"/>
      <c r="E46" s="136" t="s">
        <v>188</v>
      </c>
      <c r="F46" s="136"/>
      <c r="G46" s="136"/>
      <c r="H46" s="136"/>
      <c r="I46" s="136"/>
      <c r="J46" s="136"/>
      <c r="K46" s="136"/>
      <c r="L46" s="136"/>
      <c r="M46" s="136"/>
      <c r="N46" s="136"/>
    </row>
    <row r="47" spans="2:20">
      <c r="B47" s="828"/>
      <c r="C47" s="134" t="s">
        <v>242</v>
      </c>
      <c r="D47" s="827"/>
      <c r="E47" s="135" t="s">
        <v>189</v>
      </c>
      <c r="F47" s="136"/>
      <c r="G47" s="136"/>
      <c r="H47" s="136"/>
      <c r="I47" s="135"/>
      <c r="J47" s="135"/>
      <c r="K47" s="135"/>
      <c r="L47" s="135"/>
      <c r="M47" s="135"/>
      <c r="N47" s="135"/>
    </row>
    <row r="48" spans="2:20">
      <c r="B48" s="828"/>
      <c r="C48" s="134" t="s">
        <v>243</v>
      </c>
      <c r="D48" s="827"/>
      <c r="E48" s="136" t="s">
        <v>190</v>
      </c>
      <c r="F48" s="136"/>
      <c r="G48" s="136"/>
      <c r="H48" s="136"/>
      <c r="I48" s="136"/>
      <c r="J48" s="136"/>
      <c r="K48" s="136"/>
      <c r="L48" s="136"/>
      <c r="M48" s="136"/>
      <c r="N48" s="136"/>
    </row>
    <row r="49" spans="2:20">
      <c r="B49" s="828"/>
      <c r="C49" s="138" t="s">
        <v>244</v>
      </c>
      <c r="D49" s="827"/>
      <c r="E49" s="135" t="s">
        <v>260</v>
      </c>
      <c r="F49" s="136"/>
      <c r="G49" s="135"/>
      <c r="H49" s="135"/>
      <c r="I49" s="135"/>
      <c r="J49" s="135"/>
      <c r="K49" s="135"/>
      <c r="L49" s="135"/>
      <c r="M49" s="135"/>
      <c r="N49" s="135"/>
    </row>
    <row r="50" spans="2:20">
      <c r="B50" s="828"/>
      <c r="C50" s="134" t="s">
        <v>245</v>
      </c>
      <c r="D50" s="827"/>
      <c r="E50" s="136" t="s">
        <v>191</v>
      </c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20">
      <c r="B51" s="828"/>
      <c r="C51" s="134" t="s">
        <v>246</v>
      </c>
      <c r="D51" s="827"/>
      <c r="E51" s="136" t="s">
        <v>192</v>
      </c>
      <c r="F51" s="136"/>
      <c r="G51" s="136"/>
      <c r="H51" s="136"/>
      <c r="I51" s="136"/>
      <c r="J51" s="136"/>
      <c r="K51" s="136"/>
      <c r="L51" s="136"/>
      <c r="M51" s="136"/>
      <c r="N51" s="136"/>
    </row>
    <row r="52" spans="2:20">
      <c r="B52" s="830" t="s">
        <v>247</v>
      </c>
      <c r="C52" s="139" t="s">
        <v>248</v>
      </c>
      <c r="D52" s="827" t="s">
        <v>193</v>
      </c>
      <c r="E52" s="136" t="s">
        <v>194</v>
      </c>
      <c r="F52" s="136"/>
      <c r="G52" s="136"/>
      <c r="H52" s="136"/>
      <c r="I52" s="136"/>
      <c r="J52" s="136"/>
      <c r="K52" s="136"/>
      <c r="L52" s="136"/>
      <c r="M52" s="136"/>
      <c r="N52" s="136"/>
    </row>
    <row r="53" spans="2:20">
      <c r="B53" s="830"/>
      <c r="C53" s="139" t="s">
        <v>249</v>
      </c>
      <c r="D53" s="827"/>
      <c r="E53" s="136" t="s">
        <v>195</v>
      </c>
      <c r="F53" s="136"/>
      <c r="G53" s="136"/>
      <c r="H53" s="136"/>
      <c r="I53" s="136"/>
      <c r="J53" s="136"/>
      <c r="K53" s="136"/>
      <c r="L53" s="136"/>
      <c r="M53" s="136"/>
      <c r="N53" s="136"/>
    </row>
    <row r="54" spans="2:20">
      <c r="B54" s="830"/>
      <c r="C54" s="139" t="s">
        <v>250</v>
      </c>
      <c r="D54" s="827"/>
      <c r="E54" s="136" t="s">
        <v>250</v>
      </c>
      <c r="F54" s="136"/>
      <c r="G54" s="136"/>
      <c r="H54" s="136"/>
      <c r="I54" s="136"/>
      <c r="J54" s="136"/>
      <c r="K54" s="135"/>
      <c r="L54" s="136"/>
      <c r="M54" s="136"/>
      <c r="N54" s="136"/>
    </row>
    <row r="55" spans="2:20">
      <c r="B55" s="830"/>
      <c r="C55" s="139" t="s">
        <v>80</v>
      </c>
      <c r="D55" s="827"/>
      <c r="E55" s="136" t="s">
        <v>196</v>
      </c>
      <c r="F55" s="136"/>
      <c r="G55" s="135"/>
      <c r="H55" s="140"/>
      <c r="I55" s="140"/>
      <c r="J55" s="140"/>
      <c r="K55" s="140"/>
      <c r="L55" s="140"/>
      <c r="M55" s="140"/>
      <c r="N55" s="135"/>
    </row>
    <row r="56" spans="2:20">
      <c r="B56" s="830"/>
      <c r="C56" s="139" t="s">
        <v>251</v>
      </c>
      <c r="D56" s="827"/>
      <c r="E56" s="136" t="s">
        <v>197</v>
      </c>
      <c r="F56" s="136"/>
      <c r="G56" s="136"/>
      <c r="H56" s="136"/>
      <c r="I56" s="136"/>
      <c r="J56" s="140"/>
      <c r="K56" s="135"/>
      <c r="L56" s="136"/>
      <c r="M56" s="136"/>
      <c r="N56" s="136"/>
    </row>
    <row r="57" spans="2:20">
      <c r="B57" s="830"/>
      <c r="C57" s="139" t="s">
        <v>252</v>
      </c>
      <c r="D57" s="827"/>
      <c r="E57" s="136" t="s">
        <v>198</v>
      </c>
      <c r="F57" s="136"/>
      <c r="G57" s="136"/>
      <c r="H57" s="136"/>
      <c r="I57" s="136"/>
      <c r="J57" s="136"/>
      <c r="K57" s="136"/>
      <c r="L57" s="140"/>
      <c r="M57" s="136"/>
      <c r="N57" s="136"/>
    </row>
    <row r="58" spans="2:20">
      <c r="B58" s="106" t="s">
        <v>362</v>
      </c>
      <c r="D58" s="106" t="s">
        <v>361</v>
      </c>
    </row>
    <row r="60" spans="2:20">
      <c r="B60" s="823" t="s">
        <v>266</v>
      </c>
      <c r="C60" s="823"/>
      <c r="D60" s="823"/>
      <c r="E60" s="823"/>
      <c r="F60" s="823"/>
      <c r="G60" s="823"/>
      <c r="H60" s="823"/>
      <c r="I60" s="823"/>
      <c r="J60" s="823"/>
      <c r="K60" s="823"/>
      <c r="L60" s="823"/>
      <c r="M60" s="823"/>
      <c r="N60" s="823"/>
      <c r="O60" s="823"/>
      <c r="P60" s="823"/>
      <c r="Q60" s="823"/>
      <c r="R60" s="823"/>
      <c r="S60" s="823"/>
      <c r="T60" s="823"/>
    </row>
    <row r="64" spans="2:20">
      <c r="B64" s="106" t="s">
        <v>337</v>
      </c>
    </row>
    <row r="65" spans="2:20">
      <c r="B65" s="106" t="s">
        <v>338</v>
      </c>
      <c r="M65" s="106" t="s">
        <v>383</v>
      </c>
      <c r="O65" s="106" t="s">
        <v>384</v>
      </c>
    </row>
    <row r="66" spans="2:20">
      <c r="D66" s="57"/>
      <c r="E66" s="141"/>
      <c r="F66" s="57"/>
      <c r="G66" s="141"/>
      <c r="H66" s="57"/>
      <c r="I66" s="141"/>
      <c r="J66" s="57"/>
      <c r="K66" s="141"/>
      <c r="L66" s="57"/>
      <c r="M66" s="141" t="s">
        <v>382</v>
      </c>
      <c r="N66" s="57"/>
      <c r="O66" s="141" t="s">
        <v>385</v>
      </c>
      <c r="P66" s="57"/>
      <c r="Q66" s="141"/>
      <c r="R66" s="57"/>
      <c r="S66" s="141"/>
      <c r="T66" s="57"/>
    </row>
    <row r="67" spans="2:20">
      <c r="C67" s="142">
        <v>2006</v>
      </c>
      <c r="D67" s="142"/>
      <c r="E67" s="142">
        <v>2007</v>
      </c>
      <c r="F67" s="142"/>
      <c r="G67" s="142">
        <v>2008</v>
      </c>
      <c r="H67" s="142"/>
      <c r="I67" s="142">
        <v>2009</v>
      </c>
      <c r="J67" s="142"/>
      <c r="K67" s="142">
        <v>2010</v>
      </c>
      <c r="L67" s="142"/>
      <c r="M67" s="142">
        <v>2011</v>
      </c>
      <c r="N67" s="142"/>
      <c r="O67" s="142">
        <v>2012</v>
      </c>
      <c r="P67" s="142"/>
      <c r="Q67" s="142">
        <v>2013</v>
      </c>
      <c r="R67" s="142"/>
      <c r="S67" s="142">
        <v>2014</v>
      </c>
      <c r="T67" s="142"/>
    </row>
    <row r="68" spans="2:20">
      <c r="B68" s="143" t="s">
        <v>127</v>
      </c>
      <c r="C68" s="144" t="s">
        <v>277</v>
      </c>
      <c r="D68" s="144" t="s">
        <v>150</v>
      </c>
      <c r="E68" s="144" t="s">
        <v>277</v>
      </c>
      <c r="F68" s="144" t="s">
        <v>150</v>
      </c>
      <c r="G68" s="144" t="s">
        <v>277</v>
      </c>
      <c r="H68" s="144" t="s">
        <v>150</v>
      </c>
      <c r="I68" s="144" t="s">
        <v>277</v>
      </c>
      <c r="J68" s="144" t="s">
        <v>150</v>
      </c>
      <c r="K68" s="144" t="s">
        <v>277</v>
      </c>
      <c r="L68" s="144" t="s">
        <v>150</v>
      </c>
      <c r="M68" s="144" t="s">
        <v>277</v>
      </c>
      <c r="N68" s="144" t="s">
        <v>150</v>
      </c>
      <c r="O68" s="144" t="s">
        <v>277</v>
      </c>
      <c r="P68" s="144" t="s">
        <v>150</v>
      </c>
      <c r="Q68" s="144" t="s">
        <v>277</v>
      </c>
      <c r="R68" s="144" t="s">
        <v>150</v>
      </c>
      <c r="S68" s="144" t="s">
        <v>277</v>
      </c>
      <c r="T68" s="144" t="s">
        <v>150</v>
      </c>
    </row>
    <row r="69" spans="2:20">
      <c r="B69" s="143" t="s">
        <v>267</v>
      </c>
      <c r="C69" s="144" t="s">
        <v>277</v>
      </c>
      <c r="D69" s="144" t="s">
        <v>168</v>
      </c>
      <c r="E69" s="144" t="s">
        <v>277</v>
      </c>
      <c r="F69" s="144" t="s">
        <v>168</v>
      </c>
      <c r="G69" s="144" t="s">
        <v>277</v>
      </c>
      <c r="H69" s="144" t="s">
        <v>168</v>
      </c>
      <c r="I69" s="144" t="s">
        <v>277</v>
      </c>
      <c r="J69" s="144" t="s">
        <v>168</v>
      </c>
      <c r="K69" s="144" t="s">
        <v>277</v>
      </c>
      <c r="L69" s="144" t="s">
        <v>168</v>
      </c>
      <c r="M69" s="144" t="s">
        <v>277</v>
      </c>
      <c r="N69" s="144" t="s">
        <v>168</v>
      </c>
      <c r="O69" s="144" t="s">
        <v>277</v>
      </c>
      <c r="P69" s="144" t="s">
        <v>168</v>
      </c>
      <c r="Q69" s="144" t="s">
        <v>277</v>
      </c>
      <c r="R69" s="144" t="s">
        <v>168</v>
      </c>
      <c r="S69" s="144" t="s">
        <v>277</v>
      </c>
      <c r="T69" s="144" t="s">
        <v>168</v>
      </c>
    </row>
    <row r="70" spans="2:20">
      <c r="B70" s="145" t="s">
        <v>128</v>
      </c>
      <c r="C70" s="141" t="s">
        <v>1</v>
      </c>
      <c r="D70" s="146"/>
      <c r="E70" s="147"/>
      <c r="F70" s="146"/>
      <c r="G70" s="147"/>
      <c r="H70" s="146"/>
      <c r="I70" s="147"/>
      <c r="J70" s="146"/>
      <c r="K70" s="147"/>
      <c r="L70" s="146"/>
      <c r="M70" s="147"/>
      <c r="N70" s="146"/>
      <c r="O70" s="147"/>
      <c r="P70" s="146"/>
      <c r="Q70" s="147"/>
      <c r="R70" s="146"/>
      <c r="S70" s="147"/>
      <c r="T70" s="146"/>
    </row>
    <row r="71" spans="2:20">
      <c r="B71" s="145" t="s">
        <v>2</v>
      </c>
      <c r="C71" s="141" t="s">
        <v>169</v>
      </c>
      <c r="D71" s="57"/>
      <c r="E71" s="141"/>
      <c r="F71" s="57"/>
      <c r="G71" s="141"/>
      <c r="H71" s="57"/>
      <c r="I71" s="141"/>
      <c r="J71" s="57"/>
      <c r="K71" s="141"/>
      <c r="L71" s="57"/>
      <c r="M71" s="141"/>
      <c r="N71" s="57"/>
      <c r="O71" s="141"/>
      <c r="P71" s="57"/>
      <c r="Q71" s="141"/>
      <c r="R71" s="57"/>
      <c r="S71" s="141"/>
      <c r="T71" s="57"/>
    </row>
    <row r="72" spans="2:20">
      <c r="B72" s="148" t="s">
        <v>3</v>
      </c>
      <c r="C72" s="141" t="s">
        <v>69</v>
      </c>
      <c r="D72" s="57"/>
      <c r="E72" s="141"/>
      <c r="F72" s="57"/>
      <c r="G72" s="141"/>
      <c r="H72" s="57"/>
      <c r="I72" s="141"/>
      <c r="J72" s="57"/>
      <c r="K72" s="141"/>
      <c r="L72" s="57"/>
      <c r="M72" s="141"/>
      <c r="N72" s="57"/>
      <c r="O72" s="141"/>
      <c r="P72" s="57"/>
      <c r="Q72" s="141"/>
      <c r="R72" s="57"/>
      <c r="S72" s="141"/>
      <c r="T72" s="57"/>
    </row>
    <row r="73" spans="2:20">
      <c r="B73" s="149" t="s">
        <v>5</v>
      </c>
      <c r="C73" s="141" t="s">
        <v>268</v>
      </c>
      <c r="D73" s="57"/>
      <c r="E73" s="141"/>
      <c r="F73" s="57"/>
      <c r="G73" s="141"/>
      <c r="H73" s="57"/>
      <c r="I73" s="141"/>
      <c r="J73" s="57"/>
      <c r="K73" s="141"/>
      <c r="L73" s="57"/>
      <c r="M73" s="141"/>
      <c r="N73" s="57"/>
      <c r="O73" s="141"/>
      <c r="P73" s="57"/>
      <c r="Q73" s="141"/>
      <c r="R73" s="57"/>
      <c r="S73" s="141"/>
      <c r="T73" s="57"/>
    </row>
    <row r="74" spans="2:20">
      <c r="B74" s="149" t="s">
        <v>7</v>
      </c>
      <c r="C74" s="13" t="s">
        <v>8</v>
      </c>
      <c r="D74" s="57"/>
      <c r="E74" s="141"/>
      <c r="F74" s="57"/>
      <c r="G74" s="141"/>
      <c r="H74" s="57"/>
      <c r="I74" s="141"/>
      <c r="J74" s="57"/>
      <c r="K74" s="141"/>
      <c r="L74" s="57"/>
      <c r="M74" s="141"/>
      <c r="N74" s="57"/>
      <c r="O74" s="141"/>
      <c r="P74" s="57"/>
      <c r="Q74" s="141"/>
      <c r="R74" s="57"/>
      <c r="S74" s="141"/>
      <c r="T74" s="57"/>
    </row>
    <row r="75" spans="2:20">
      <c r="B75" s="149" t="s">
        <v>9</v>
      </c>
      <c r="C75" s="13" t="s">
        <v>10</v>
      </c>
      <c r="D75" s="146"/>
      <c r="E75" s="147"/>
      <c r="F75" s="146"/>
      <c r="G75" s="147"/>
      <c r="H75" s="146"/>
      <c r="I75" s="147"/>
      <c r="J75" s="146"/>
      <c r="K75" s="147"/>
      <c r="L75" s="146"/>
      <c r="M75" s="147"/>
      <c r="N75" s="146"/>
      <c r="O75" s="147"/>
      <c r="P75" s="146"/>
      <c r="Q75" s="147"/>
      <c r="R75" s="146"/>
      <c r="S75" s="147"/>
      <c r="T75" s="146"/>
    </row>
    <row r="76" spans="2:20">
      <c r="B76" s="149" t="s">
        <v>12</v>
      </c>
      <c r="C76" s="13" t="s">
        <v>13</v>
      </c>
      <c r="D76" s="146"/>
      <c r="E76" s="141"/>
      <c r="F76" s="146"/>
      <c r="G76" s="141"/>
      <c r="H76" s="146"/>
      <c r="I76" s="141"/>
      <c r="J76" s="146"/>
      <c r="K76" s="141"/>
      <c r="L76" s="146"/>
      <c r="M76" s="141"/>
      <c r="N76" s="146"/>
      <c r="O76" s="141"/>
      <c r="P76" s="146"/>
      <c r="Q76" s="141"/>
      <c r="R76" s="146"/>
      <c r="S76" s="141"/>
      <c r="T76" s="146"/>
    </row>
    <row r="77" spans="2:20" ht="25.5">
      <c r="B77" s="149" t="s">
        <v>14</v>
      </c>
      <c r="C77" s="13" t="s">
        <v>15</v>
      </c>
      <c r="D77" s="146"/>
      <c r="E77" s="141"/>
      <c r="F77" s="146"/>
      <c r="G77" s="141"/>
      <c r="H77" s="146"/>
      <c r="I77" s="141"/>
      <c r="J77" s="146"/>
      <c r="K77" s="141"/>
      <c r="L77" s="146"/>
      <c r="M77" s="141"/>
      <c r="N77" s="146"/>
      <c r="O77" s="141"/>
      <c r="P77" s="146"/>
      <c r="Q77" s="141"/>
      <c r="R77" s="146"/>
      <c r="S77" s="141"/>
      <c r="T77" s="146"/>
    </row>
    <row r="78" spans="2:20">
      <c r="B78" s="149" t="s">
        <v>17</v>
      </c>
      <c r="C78" s="13" t="s">
        <v>18</v>
      </c>
      <c r="D78" s="146"/>
      <c r="E78" s="141"/>
      <c r="F78" s="146"/>
      <c r="G78" s="141"/>
      <c r="H78" s="146"/>
      <c r="I78" s="141"/>
      <c r="J78" s="146"/>
      <c r="K78" s="141"/>
      <c r="L78" s="146"/>
      <c r="M78" s="141"/>
      <c r="N78" s="146"/>
      <c r="O78" s="141"/>
      <c r="P78" s="146"/>
      <c r="Q78" s="141"/>
      <c r="R78" s="146"/>
      <c r="S78" s="141"/>
      <c r="T78" s="146"/>
    </row>
    <row r="79" spans="2:20">
      <c r="B79" s="149" t="s">
        <v>19</v>
      </c>
      <c r="C79" s="13" t="s">
        <v>20</v>
      </c>
      <c r="D79" s="146"/>
      <c r="E79" s="141"/>
      <c r="F79" s="146"/>
      <c r="G79" s="141"/>
      <c r="H79" s="146"/>
      <c r="I79" s="141"/>
      <c r="J79" s="146"/>
      <c r="K79" s="141"/>
      <c r="L79" s="146"/>
      <c r="M79" s="141"/>
      <c r="N79" s="146"/>
      <c r="O79" s="141"/>
      <c r="P79" s="146"/>
      <c r="Q79" s="141"/>
      <c r="R79" s="146"/>
      <c r="S79" s="141"/>
      <c r="T79" s="146"/>
    </row>
    <row r="80" spans="2:20" ht="25.5">
      <c r="B80" s="149" t="s">
        <v>21</v>
      </c>
      <c r="C80" s="13" t="s">
        <v>22</v>
      </c>
      <c r="D80" s="146"/>
      <c r="E80" s="147"/>
      <c r="F80" s="146"/>
      <c r="G80" s="147"/>
      <c r="H80" s="146"/>
      <c r="I80" s="147"/>
      <c r="J80" s="146"/>
      <c r="K80" s="147"/>
      <c r="L80" s="146"/>
      <c r="M80" s="147"/>
      <c r="N80" s="146"/>
      <c r="O80" s="147"/>
      <c r="P80" s="146"/>
      <c r="Q80" s="147"/>
      <c r="R80" s="146"/>
      <c r="S80" s="147"/>
      <c r="T80" s="146"/>
    </row>
    <row r="81" spans="2:20" ht="25.5">
      <c r="B81" s="149" t="s">
        <v>23</v>
      </c>
      <c r="C81" s="13" t="s">
        <v>24</v>
      </c>
      <c r="D81" s="146"/>
      <c r="E81" s="141"/>
      <c r="F81" s="146"/>
      <c r="G81" s="141"/>
      <c r="H81" s="146"/>
      <c r="I81" s="141"/>
      <c r="J81" s="146"/>
      <c r="K81" s="141"/>
      <c r="L81" s="146"/>
      <c r="M81" s="141"/>
      <c r="N81" s="146"/>
      <c r="O81" s="141"/>
      <c r="P81" s="146"/>
      <c r="Q81" s="141"/>
      <c r="R81" s="146"/>
      <c r="S81" s="141"/>
      <c r="T81" s="146"/>
    </row>
    <row r="82" spans="2:20" ht="25.5">
      <c r="B82" s="149" t="s">
        <v>25</v>
      </c>
      <c r="C82" s="13" t="s">
        <v>26</v>
      </c>
      <c r="D82" s="146"/>
      <c r="E82" s="141"/>
      <c r="F82" s="146"/>
      <c r="G82" s="141"/>
      <c r="H82" s="146"/>
      <c r="I82" s="141"/>
      <c r="J82" s="146"/>
      <c r="K82" s="141"/>
      <c r="L82" s="146"/>
      <c r="M82" s="141"/>
      <c r="N82" s="146"/>
      <c r="O82" s="141"/>
      <c r="P82" s="146"/>
      <c r="Q82" s="141"/>
      <c r="R82" s="146"/>
      <c r="S82" s="141"/>
      <c r="T82" s="146"/>
    </row>
    <row r="83" spans="2:20">
      <c r="B83" s="149" t="s">
        <v>27</v>
      </c>
      <c r="C83" s="13" t="s">
        <v>28</v>
      </c>
      <c r="D83" s="146"/>
      <c r="E83" s="141"/>
      <c r="F83" s="146"/>
      <c r="G83" s="141"/>
      <c r="H83" s="146"/>
      <c r="I83" s="141"/>
      <c r="J83" s="146"/>
      <c r="K83" s="141"/>
      <c r="L83" s="146"/>
      <c r="M83" s="141"/>
      <c r="N83" s="146"/>
      <c r="O83" s="141"/>
      <c r="P83" s="146"/>
      <c r="Q83" s="141"/>
      <c r="R83" s="146"/>
      <c r="S83" s="141"/>
      <c r="T83" s="146"/>
    </row>
    <row r="84" spans="2:20">
      <c r="B84" s="149" t="s">
        <v>29</v>
      </c>
      <c r="C84" s="13" t="s">
        <v>30</v>
      </c>
      <c r="D84" s="146"/>
      <c r="E84" s="141"/>
      <c r="F84" s="146"/>
      <c r="G84" s="141"/>
      <c r="H84" s="146"/>
      <c r="I84" s="141"/>
      <c r="J84" s="146"/>
      <c r="K84" s="141"/>
      <c r="L84" s="146"/>
      <c r="M84" s="141"/>
      <c r="N84" s="146"/>
      <c r="O84" s="141"/>
      <c r="P84" s="146"/>
      <c r="Q84" s="141"/>
      <c r="R84" s="146"/>
      <c r="S84" s="141"/>
      <c r="T84" s="146"/>
    </row>
    <row r="85" spans="2:20">
      <c r="B85" s="149" t="s">
        <v>31</v>
      </c>
      <c r="C85" s="13" t="s">
        <v>177</v>
      </c>
      <c r="D85" s="146"/>
      <c r="E85" s="141"/>
      <c r="F85" s="146"/>
      <c r="G85" s="141"/>
      <c r="H85" s="146"/>
      <c r="I85" s="141"/>
      <c r="J85" s="146"/>
      <c r="K85" s="141"/>
      <c r="L85" s="146"/>
      <c r="M85" s="141"/>
      <c r="N85" s="146"/>
      <c r="O85" s="141"/>
      <c r="P85" s="146"/>
      <c r="Q85" s="141"/>
      <c r="R85" s="146"/>
      <c r="S85" s="141"/>
      <c r="T85" s="146"/>
    </row>
    <row r="86" spans="2:20">
      <c r="B86" s="149" t="s">
        <v>32</v>
      </c>
      <c r="C86" s="12" t="s">
        <v>33</v>
      </c>
      <c r="D86" s="146"/>
      <c r="E86" s="141"/>
      <c r="F86" s="146"/>
      <c r="G86" s="141"/>
      <c r="H86" s="146"/>
      <c r="I86" s="141"/>
      <c r="J86" s="146"/>
      <c r="K86" s="141"/>
      <c r="L86" s="146"/>
      <c r="M86" s="141"/>
      <c r="N86" s="146"/>
      <c r="O86" s="141"/>
      <c r="P86" s="146"/>
      <c r="Q86" s="141"/>
      <c r="R86" s="146"/>
      <c r="S86" s="141"/>
      <c r="T86" s="146"/>
    </row>
    <row r="87" spans="2:20">
      <c r="B87" s="149" t="s">
        <v>34</v>
      </c>
      <c r="C87" s="12" t="s">
        <v>35</v>
      </c>
      <c r="D87" s="146"/>
      <c r="E87" s="147"/>
      <c r="F87" s="146"/>
      <c r="G87" s="147"/>
      <c r="H87" s="146"/>
      <c r="I87" s="147"/>
      <c r="J87" s="146"/>
      <c r="K87" s="147"/>
      <c r="L87" s="146"/>
      <c r="M87" s="147"/>
      <c r="N87" s="146"/>
      <c r="O87" s="147"/>
      <c r="P87" s="146"/>
      <c r="Q87" s="147"/>
      <c r="R87" s="146"/>
      <c r="S87" s="147"/>
      <c r="T87" s="146"/>
    </row>
    <row r="88" spans="2:20">
      <c r="B88" s="149" t="s">
        <v>37</v>
      </c>
      <c r="C88" s="12" t="s">
        <v>38</v>
      </c>
      <c r="D88" s="146"/>
      <c r="E88" s="141"/>
      <c r="F88" s="146"/>
      <c r="G88" s="141"/>
      <c r="H88" s="146"/>
      <c r="I88" s="141"/>
      <c r="J88" s="146"/>
      <c r="K88" s="141"/>
      <c r="L88" s="146"/>
      <c r="M88" s="141"/>
      <c r="N88" s="146"/>
      <c r="O88" s="141"/>
      <c r="P88" s="146"/>
      <c r="Q88" s="141"/>
      <c r="R88" s="146"/>
      <c r="S88" s="141"/>
      <c r="T88" s="146"/>
    </row>
    <row r="89" spans="2:20">
      <c r="B89" s="149" t="s">
        <v>39</v>
      </c>
      <c r="C89" s="12" t="s">
        <v>170</v>
      </c>
      <c r="D89" s="146"/>
      <c r="E89" s="141"/>
      <c r="F89" s="146"/>
      <c r="G89" s="141"/>
      <c r="H89" s="146"/>
      <c r="I89" s="141"/>
      <c r="J89" s="146"/>
      <c r="K89" s="141"/>
      <c r="L89" s="146"/>
      <c r="M89" s="141"/>
      <c r="N89" s="146"/>
      <c r="O89" s="141"/>
      <c r="P89" s="146"/>
      <c r="Q89" s="141"/>
      <c r="R89" s="146"/>
      <c r="S89" s="141"/>
      <c r="T89" s="146"/>
    </row>
    <row r="90" spans="2:20" ht="25.5">
      <c r="B90" s="149" t="s">
        <v>40</v>
      </c>
      <c r="C90" s="12" t="s">
        <v>41</v>
      </c>
      <c r="D90" s="146"/>
      <c r="E90" s="141"/>
      <c r="F90" s="146"/>
      <c r="G90" s="141"/>
      <c r="H90" s="146"/>
      <c r="I90" s="141"/>
      <c r="J90" s="146"/>
      <c r="K90" s="141"/>
      <c r="L90" s="146"/>
      <c r="M90" s="141"/>
      <c r="N90" s="146"/>
      <c r="O90" s="141"/>
      <c r="P90" s="146"/>
      <c r="Q90" s="141"/>
      <c r="R90" s="146"/>
      <c r="S90" s="141"/>
      <c r="T90" s="146"/>
    </row>
    <row r="91" spans="2:20" ht="25.5">
      <c r="B91" s="149" t="s">
        <v>42</v>
      </c>
      <c r="C91" s="12" t="s">
        <v>43</v>
      </c>
      <c r="D91" s="146"/>
      <c r="E91" s="141"/>
      <c r="F91" s="146"/>
      <c r="G91" s="141"/>
      <c r="H91" s="146"/>
      <c r="I91" s="141"/>
      <c r="J91" s="146"/>
      <c r="K91" s="141"/>
      <c r="L91" s="146"/>
      <c r="M91" s="141"/>
      <c r="N91" s="146"/>
      <c r="O91" s="141"/>
      <c r="P91" s="146"/>
      <c r="Q91" s="141"/>
      <c r="R91" s="146"/>
      <c r="S91" s="141"/>
      <c r="T91" s="146"/>
    </row>
    <row r="92" spans="2:20">
      <c r="B92" s="149" t="s">
        <v>45</v>
      </c>
      <c r="C92" s="12" t="s">
        <v>46</v>
      </c>
      <c r="D92" s="146"/>
      <c r="E92" s="147"/>
      <c r="F92" s="146"/>
      <c r="G92" s="147"/>
      <c r="H92" s="146"/>
      <c r="I92" s="147"/>
      <c r="J92" s="146"/>
      <c r="K92" s="147"/>
      <c r="L92" s="146"/>
      <c r="M92" s="147"/>
      <c r="N92" s="146"/>
      <c r="O92" s="147"/>
      <c r="P92" s="146"/>
      <c r="Q92" s="147"/>
      <c r="R92" s="146"/>
      <c r="S92" s="147"/>
      <c r="T92" s="146"/>
    </row>
    <row r="93" spans="2:20" ht="25.5">
      <c r="B93" s="149" t="s">
        <v>47</v>
      </c>
      <c r="C93" s="12" t="s">
        <v>48</v>
      </c>
      <c r="D93" s="146"/>
      <c r="E93" s="147"/>
      <c r="F93" s="146"/>
      <c r="G93" s="147"/>
      <c r="H93" s="146"/>
      <c r="I93" s="147"/>
      <c r="J93" s="146"/>
      <c r="K93" s="147"/>
      <c r="L93" s="146"/>
      <c r="M93" s="147"/>
      <c r="N93" s="146"/>
      <c r="O93" s="147"/>
      <c r="P93" s="146"/>
      <c r="Q93" s="147"/>
      <c r="R93" s="146"/>
      <c r="S93" s="147"/>
      <c r="T93" s="146"/>
    </row>
    <row r="94" spans="2:20">
      <c r="B94" s="149" t="s">
        <v>50</v>
      </c>
      <c r="C94" s="12" t="s">
        <v>171</v>
      </c>
      <c r="D94" s="146"/>
      <c r="E94" s="147"/>
      <c r="F94" s="146"/>
      <c r="G94" s="147"/>
      <c r="H94" s="146"/>
      <c r="I94" s="147"/>
      <c r="J94" s="146"/>
      <c r="K94" s="147"/>
      <c r="L94" s="146"/>
      <c r="M94" s="147"/>
      <c r="N94" s="146"/>
      <c r="O94" s="147"/>
      <c r="P94" s="146"/>
      <c r="Q94" s="147"/>
      <c r="R94" s="146"/>
      <c r="S94" s="147"/>
      <c r="T94" s="146"/>
    </row>
    <row r="95" spans="2:20">
      <c r="B95" s="149" t="s">
        <v>51</v>
      </c>
      <c r="C95" s="12" t="s">
        <v>52</v>
      </c>
      <c r="D95" s="57"/>
      <c r="E95" s="141"/>
      <c r="F95" s="57"/>
      <c r="G95" s="141"/>
      <c r="H95" s="57"/>
      <c r="I95" s="141"/>
      <c r="J95" s="57"/>
      <c r="K95" s="141"/>
      <c r="L95" s="57"/>
      <c r="M95" s="141"/>
      <c r="N95" s="57"/>
      <c r="O95" s="141"/>
      <c r="P95" s="57"/>
      <c r="Q95" s="141"/>
      <c r="R95" s="57"/>
      <c r="S95" s="141"/>
      <c r="T95" s="57"/>
    </row>
    <row r="96" spans="2:20">
      <c r="B96" s="149" t="s">
        <v>53</v>
      </c>
      <c r="C96" s="12" t="s">
        <v>54</v>
      </c>
      <c r="D96" s="57"/>
      <c r="E96" s="141"/>
      <c r="F96" s="57"/>
      <c r="G96" s="141"/>
      <c r="H96" s="57"/>
      <c r="I96" s="141"/>
      <c r="J96" s="57"/>
      <c r="K96" s="141"/>
      <c r="L96" s="57"/>
      <c r="M96" s="141"/>
      <c r="N96" s="57"/>
      <c r="O96" s="141"/>
      <c r="P96" s="57"/>
      <c r="Q96" s="141"/>
      <c r="R96" s="57"/>
      <c r="S96" s="141"/>
      <c r="T96" s="57"/>
    </row>
    <row r="97" spans="2:20">
      <c r="B97" s="149" t="s">
        <v>55</v>
      </c>
      <c r="C97" s="12" t="s">
        <v>56</v>
      </c>
      <c r="D97" s="57"/>
      <c r="E97" s="141"/>
      <c r="F97" s="57"/>
      <c r="G97" s="141"/>
      <c r="H97" s="57"/>
      <c r="I97" s="141"/>
      <c r="J97" s="57"/>
      <c r="K97" s="141"/>
      <c r="L97" s="57"/>
      <c r="M97" s="141"/>
      <c r="N97" s="57"/>
      <c r="O97" s="141"/>
      <c r="P97" s="57"/>
      <c r="Q97" s="141"/>
      <c r="R97" s="57"/>
      <c r="S97" s="141"/>
      <c r="T97" s="57"/>
    </row>
    <row r="98" spans="2:20" ht="25.5">
      <c r="B98" s="149" t="s">
        <v>57</v>
      </c>
      <c r="C98" s="12" t="s">
        <v>58</v>
      </c>
      <c r="D98" s="57"/>
      <c r="E98" s="141"/>
      <c r="F98" s="57"/>
      <c r="G98" s="141"/>
      <c r="H98" s="57"/>
      <c r="I98" s="141"/>
      <c r="J98" s="57"/>
      <c r="K98" s="141"/>
      <c r="L98" s="57"/>
      <c r="M98" s="141"/>
      <c r="N98" s="57"/>
      <c r="O98" s="141"/>
      <c r="P98" s="57"/>
      <c r="Q98" s="141"/>
      <c r="R98" s="57"/>
      <c r="S98" s="141"/>
      <c r="T98" s="57"/>
    </row>
    <row r="99" spans="2:20" ht="25.5">
      <c r="B99" s="149" t="s">
        <v>59</v>
      </c>
      <c r="C99" s="12" t="s">
        <v>60</v>
      </c>
      <c r="D99" s="57"/>
      <c r="E99" s="141"/>
      <c r="F99" s="57"/>
      <c r="G99" s="141"/>
      <c r="H99" s="57"/>
      <c r="I99" s="141"/>
      <c r="J99" s="57"/>
      <c r="K99" s="141"/>
      <c r="L99" s="57"/>
      <c r="M99" s="141"/>
      <c r="N99" s="57"/>
      <c r="O99" s="141"/>
      <c r="P99" s="57"/>
      <c r="Q99" s="141"/>
      <c r="R99" s="57"/>
      <c r="S99" s="141"/>
      <c r="T99" s="57"/>
    </row>
    <row r="100" spans="2:20">
      <c r="B100" s="149" t="s">
        <v>53</v>
      </c>
      <c r="C100" s="12" t="s">
        <v>54</v>
      </c>
      <c r="D100" s="57"/>
      <c r="E100" s="141"/>
      <c r="F100" s="57"/>
      <c r="G100" s="141"/>
      <c r="H100" s="57"/>
      <c r="I100" s="141"/>
      <c r="J100" s="57"/>
      <c r="K100" s="141"/>
      <c r="L100" s="57"/>
      <c r="M100" s="141"/>
      <c r="N100" s="57"/>
      <c r="O100" s="141"/>
      <c r="P100" s="57"/>
      <c r="Q100" s="141"/>
      <c r="R100" s="57"/>
      <c r="S100" s="141"/>
      <c r="T100" s="57"/>
    </row>
    <row r="101" spans="2:20" ht="38.25">
      <c r="B101" s="149" t="s">
        <v>269</v>
      </c>
      <c r="C101" s="12" t="s">
        <v>61</v>
      </c>
      <c r="D101" s="57"/>
      <c r="E101" s="141"/>
      <c r="F101" s="57"/>
      <c r="G101" s="141"/>
      <c r="H101" s="57"/>
      <c r="I101" s="141"/>
      <c r="J101" s="57"/>
      <c r="K101" s="141"/>
      <c r="L101" s="57"/>
      <c r="M101" s="141"/>
      <c r="N101" s="57"/>
      <c r="O101" s="141"/>
      <c r="P101" s="57"/>
      <c r="Q101" s="141"/>
      <c r="R101" s="57"/>
      <c r="S101" s="141"/>
      <c r="T101" s="57"/>
    </row>
    <row r="102" spans="2:20">
      <c r="B102" s="149" t="s">
        <v>62</v>
      </c>
      <c r="C102" s="12" t="s">
        <v>390</v>
      </c>
      <c r="D102" s="57"/>
      <c r="E102" s="141"/>
      <c r="F102" s="57"/>
      <c r="G102" s="141"/>
      <c r="H102" s="57"/>
      <c r="I102" s="141"/>
      <c r="J102" s="57"/>
      <c r="K102" s="141"/>
      <c r="L102" s="57"/>
      <c r="M102" s="141"/>
      <c r="N102" s="57"/>
      <c r="O102" s="141"/>
      <c r="P102" s="57"/>
      <c r="Q102" s="141"/>
      <c r="R102" s="57"/>
      <c r="S102" s="141"/>
      <c r="T102" s="57"/>
    </row>
    <row r="103" spans="2:20">
      <c r="B103" s="149" t="s">
        <v>126</v>
      </c>
      <c r="C103" s="12" t="s">
        <v>172</v>
      </c>
      <c r="D103" s="57"/>
      <c r="E103" s="141"/>
      <c r="F103" s="57"/>
      <c r="G103" s="141"/>
      <c r="H103" s="57"/>
      <c r="I103" s="141"/>
      <c r="J103" s="57"/>
      <c r="K103" s="141"/>
      <c r="L103" s="57"/>
      <c r="M103" s="141"/>
      <c r="N103" s="57"/>
      <c r="O103" s="141"/>
      <c r="P103" s="57"/>
      <c r="Q103" s="141"/>
      <c r="R103" s="57"/>
      <c r="S103" s="141"/>
      <c r="T103" s="57"/>
    </row>
    <row r="104" spans="2:20">
      <c r="B104" s="150" t="s">
        <v>63</v>
      </c>
      <c r="C104" s="12" t="s">
        <v>391</v>
      </c>
      <c r="D104" s="57"/>
      <c r="E104" s="141"/>
      <c r="F104" s="57"/>
      <c r="G104" s="141"/>
      <c r="H104" s="57"/>
      <c r="I104" s="141"/>
      <c r="J104" s="57"/>
      <c r="K104" s="141"/>
      <c r="L104" s="57"/>
      <c r="M104" s="141"/>
      <c r="N104" s="57"/>
      <c r="O104" s="141"/>
      <c r="P104" s="57"/>
      <c r="Q104" s="141"/>
      <c r="R104" s="57"/>
      <c r="S104" s="141"/>
      <c r="T104" s="57"/>
    </row>
    <row r="105" spans="2:20" ht="25.5">
      <c r="B105" s="150" t="s">
        <v>64</v>
      </c>
      <c r="C105" s="12" t="s">
        <v>65</v>
      </c>
      <c r="D105" s="57"/>
      <c r="E105" s="141"/>
      <c r="F105" s="57"/>
      <c r="G105" s="141"/>
      <c r="H105" s="57"/>
      <c r="I105" s="141"/>
      <c r="J105" s="57"/>
      <c r="K105" s="141"/>
      <c r="L105" s="57"/>
      <c r="M105" s="141"/>
      <c r="N105" s="57"/>
      <c r="O105" s="141"/>
      <c r="P105" s="57"/>
      <c r="Q105" s="141"/>
      <c r="R105" s="57"/>
      <c r="S105" s="141"/>
      <c r="T105" s="57"/>
    </row>
    <row r="106" spans="2:20">
      <c r="B106" s="150" t="s">
        <v>66</v>
      </c>
      <c r="C106" s="12" t="s">
        <v>67</v>
      </c>
      <c r="D106" s="57"/>
      <c r="E106" s="141"/>
      <c r="F106" s="57"/>
      <c r="G106" s="141"/>
      <c r="H106" s="57"/>
      <c r="I106" s="141"/>
      <c r="J106" s="57"/>
      <c r="K106" s="141"/>
      <c r="L106" s="57"/>
      <c r="M106" s="141"/>
      <c r="N106" s="57"/>
      <c r="O106" s="141"/>
      <c r="P106" s="57"/>
      <c r="Q106" s="141"/>
      <c r="R106" s="57"/>
      <c r="S106" s="141"/>
      <c r="T106" s="57"/>
    </row>
    <row r="107" spans="2:20">
      <c r="B107" s="150" t="s">
        <v>68</v>
      </c>
      <c r="C107" s="12" t="s">
        <v>69</v>
      </c>
      <c r="D107" s="57"/>
      <c r="E107" s="141"/>
      <c r="F107" s="57"/>
      <c r="G107" s="141"/>
      <c r="H107" s="57"/>
      <c r="I107" s="141"/>
      <c r="J107" s="57"/>
      <c r="K107" s="141"/>
      <c r="L107" s="57"/>
      <c r="M107" s="141"/>
      <c r="N107" s="57"/>
      <c r="O107" s="141"/>
      <c r="P107" s="57"/>
      <c r="Q107" s="141"/>
      <c r="R107" s="57"/>
      <c r="S107" s="141"/>
      <c r="T107" s="57"/>
    </row>
    <row r="108" spans="2:20">
      <c r="B108" s="150" t="s">
        <v>70</v>
      </c>
      <c r="C108" s="12" t="s">
        <v>71</v>
      </c>
      <c r="D108" s="57"/>
      <c r="E108" s="141"/>
      <c r="F108" s="57"/>
      <c r="G108" s="141"/>
      <c r="H108" s="57"/>
      <c r="I108" s="141"/>
      <c r="J108" s="57"/>
      <c r="K108" s="141"/>
      <c r="L108" s="57"/>
      <c r="M108" s="141"/>
      <c r="N108" s="57"/>
      <c r="O108" s="141"/>
      <c r="P108" s="57"/>
      <c r="Q108" s="141"/>
      <c r="R108" s="57"/>
      <c r="S108" s="141"/>
      <c r="T108" s="57"/>
    </row>
    <row r="109" spans="2:20">
      <c r="B109" s="150" t="s">
        <v>72</v>
      </c>
      <c r="C109" s="12" t="s">
        <v>73</v>
      </c>
      <c r="D109" s="57"/>
      <c r="E109" s="141"/>
      <c r="F109" s="57"/>
      <c r="G109" s="141"/>
      <c r="H109" s="57"/>
      <c r="I109" s="141"/>
      <c r="J109" s="57"/>
      <c r="K109" s="141"/>
      <c r="L109" s="57"/>
      <c r="M109" s="141"/>
      <c r="N109" s="57"/>
      <c r="O109" s="141"/>
      <c r="P109" s="57"/>
      <c r="Q109" s="141"/>
      <c r="R109" s="57"/>
      <c r="S109" s="141"/>
      <c r="T109" s="57"/>
    </row>
    <row r="110" spans="2:20">
      <c r="B110" s="150" t="s">
        <v>129</v>
      </c>
      <c r="C110" s="12" t="s">
        <v>181</v>
      </c>
      <c r="D110" s="146"/>
      <c r="E110" s="147"/>
      <c r="F110" s="146"/>
      <c r="G110" s="147"/>
      <c r="H110" s="146"/>
      <c r="I110" s="147"/>
      <c r="J110" s="146"/>
      <c r="K110" s="147"/>
      <c r="L110" s="146"/>
      <c r="M110" s="147"/>
      <c r="N110" s="146"/>
      <c r="O110" s="147"/>
      <c r="P110" s="146"/>
      <c r="Q110" s="147"/>
      <c r="R110" s="146"/>
      <c r="S110" s="147"/>
      <c r="T110" s="146"/>
    </row>
    <row r="111" spans="2:20">
      <c r="B111" s="150" t="s">
        <v>75</v>
      </c>
      <c r="C111" s="12" t="s">
        <v>76</v>
      </c>
      <c r="D111" s="57"/>
      <c r="E111" s="141"/>
      <c r="F111" s="57"/>
      <c r="G111" s="141"/>
      <c r="H111" s="57"/>
      <c r="I111" s="141"/>
      <c r="J111" s="57"/>
      <c r="K111" s="141"/>
      <c r="L111" s="57"/>
      <c r="M111" s="141"/>
      <c r="N111" s="57"/>
      <c r="O111" s="141"/>
      <c r="P111" s="57"/>
      <c r="Q111" s="141"/>
      <c r="R111" s="57"/>
      <c r="S111" s="141"/>
      <c r="T111" s="57"/>
    </row>
    <row r="112" spans="2:20">
      <c r="B112" s="150" t="s">
        <v>77</v>
      </c>
      <c r="C112" s="12" t="s">
        <v>78</v>
      </c>
      <c r="D112" s="57"/>
      <c r="E112" s="141"/>
      <c r="F112" s="57"/>
      <c r="G112" s="141"/>
      <c r="H112" s="57"/>
      <c r="I112" s="141"/>
      <c r="J112" s="57"/>
      <c r="K112" s="141"/>
      <c r="L112" s="57"/>
      <c r="M112" s="141"/>
      <c r="N112" s="57"/>
      <c r="O112" s="141"/>
      <c r="P112" s="57"/>
      <c r="Q112" s="141"/>
      <c r="R112" s="57"/>
      <c r="S112" s="141"/>
      <c r="T112" s="57"/>
    </row>
    <row r="113" spans="2:20">
      <c r="B113" s="150" t="s">
        <v>79</v>
      </c>
      <c r="C113" s="12" t="s">
        <v>151</v>
      </c>
      <c r="D113" s="57"/>
      <c r="E113" s="141"/>
      <c r="F113" s="57"/>
      <c r="G113" s="141"/>
      <c r="H113" s="57"/>
      <c r="I113" s="141"/>
      <c r="J113" s="57"/>
      <c r="K113" s="141"/>
      <c r="L113" s="57"/>
      <c r="M113" s="141"/>
      <c r="N113" s="57"/>
      <c r="O113" s="141"/>
      <c r="P113" s="57"/>
      <c r="Q113" s="141"/>
      <c r="R113" s="57"/>
      <c r="S113" s="141"/>
      <c r="T113" s="57"/>
    </row>
    <row r="114" spans="2:20">
      <c r="B114" s="150" t="s">
        <v>80</v>
      </c>
      <c r="C114" s="12" t="s">
        <v>81</v>
      </c>
      <c r="D114" s="57"/>
      <c r="E114" s="141"/>
      <c r="F114" s="57"/>
      <c r="G114" s="141"/>
      <c r="H114" s="57"/>
      <c r="I114" s="141"/>
      <c r="J114" s="57"/>
      <c r="K114" s="141"/>
      <c r="L114" s="57"/>
      <c r="M114" s="141"/>
      <c r="N114" s="57"/>
      <c r="O114" s="141"/>
      <c r="P114" s="57"/>
      <c r="Q114" s="141"/>
      <c r="R114" s="57"/>
      <c r="S114" s="141"/>
      <c r="T114" s="57"/>
    </row>
    <row r="115" spans="2:20">
      <c r="B115" s="150" t="s">
        <v>82</v>
      </c>
      <c r="C115" s="12" t="s">
        <v>83</v>
      </c>
      <c r="D115" s="57"/>
      <c r="E115" s="141"/>
      <c r="F115" s="57"/>
      <c r="G115" s="141"/>
      <c r="H115" s="57"/>
      <c r="I115" s="141"/>
      <c r="J115" s="57"/>
      <c r="K115" s="141"/>
      <c r="L115" s="57"/>
      <c r="M115" s="141"/>
      <c r="N115" s="57"/>
      <c r="O115" s="141"/>
      <c r="P115" s="57"/>
      <c r="Q115" s="141"/>
      <c r="R115" s="57"/>
      <c r="S115" s="141"/>
      <c r="T115" s="57"/>
    </row>
    <row r="116" spans="2:20">
      <c r="B116" s="150" t="s">
        <v>84</v>
      </c>
      <c r="C116" s="12" t="s">
        <v>85</v>
      </c>
      <c r="D116" s="146"/>
      <c r="E116" s="147"/>
      <c r="F116" s="146"/>
      <c r="G116" s="147"/>
      <c r="H116" s="146"/>
      <c r="I116" s="147"/>
      <c r="J116" s="146"/>
      <c r="K116" s="147"/>
      <c r="L116" s="146"/>
      <c r="M116" s="147"/>
      <c r="N116" s="146"/>
      <c r="O116" s="147"/>
      <c r="P116" s="146"/>
      <c r="Q116" s="147"/>
      <c r="R116" s="146"/>
      <c r="S116" s="147"/>
      <c r="T116" s="146"/>
    </row>
    <row r="117" spans="2:20">
      <c r="B117" s="150" t="s">
        <v>86</v>
      </c>
      <c r="C117" s="12" t="s">
        <v>392</v>
      </c>
      <c r="D117" s="57"/>
      <c r="E117" s="141"/>
      <c r="F117" s="57"/>
      <c r="G117" s="141"/>
      <c r="H117" s="57"/>
      <c r="I117" s="141"/>
      <c r="J117" s="57"/>
      <c r="K117" s="141"/>
      <c r="L117" s="57"/>
      <c r="M117" s="141"/>
      <c r="N117" s="57"/>
      <c r="O117" s="141"/>
      <c r="P117" s="57"/>
      <c r="Q117" s="141"/>
      <c r="R117" s="57"/>
      <c r="S117" s="141"/>
      <c r="T117" s="57"/>
    </row>
    <row r="118" spans="2:20" ht="25.5">
      <c r="B118" s="150" t="s">
        <v>130</v>
      </c>
      <c r="C118" s="12" t="s">
        <v>182</v>
      </c>
      <c r="D118" s="57"/>
      <c r="E118" s="141"/>
      <c r="F118" s="57"/>
      <c r="G118" s="141"/>
      <c r="H118" s="57"/>
      <c r="I118" s="141"/>
      <c r="J118" s="57"/>
      <c r="K118" s="141"/>
      <c r="L118" s="57"/>
      <c r="M118" s="141"/>
      <c r="N118" s="57"/>
      <c r="O118" s="141"/>
      <c r="P118" s="57"/>
      <c r="Q118" s="141"/>
      <c r="R118" s="57"/>
      <c r="S118" s="141"/>
      <c r="T118" s="57"/>
    </row>
    <row r="119" spans="2:20">
      <c r="B119" s="150" t="s">
        <v>87</v>
      </c>
      <c r="C119" s="12" t="s">
        <v>88</v>
      </c>
      <c r="D119" s="57"/>
      <c r="E119" s="141"/>
      <c r="F119" s="57"/>
      <c r="G119" s="141"/>
      <c r="H119" s="57"/>
      <c r="I119" s="141"/>
      <c r="J119" s="57"/>
      <c r="K119" s="141"/>
      <c r="L119" s="57"/>
      <c r="M119" s="141"/>
      <c r="N119" s="57"/>
      <c r="O119" s="141"/>
      <c r="P119" s="57"/>
      <c r="Q119" s="141"/>
      <c r="R119" s="57"/>
      <c r="S119" s="141"/>
      <c r="T119" s="57"/>
    </row>
    <row r="120" spans="2:20" ht="25.5">
      <c r="B120" s="150" t="s">
        <v>89</v>
      </c>
      <c r="C120" s="12" t="s">
        <v>90</v>
      </c>
      <c r="D120" s="57"/>
      <c r="E120" s="141"/>
      <c r="F120" s="57"/>
      <c r="G120" s="141"/>
      <c r="H120" s="57"/>
      <c r="I120" s="141"/>
      <c r="J120" s="57"/>
      <c r="K120" s="141"/>
      <c r="L120" s="57"/>
      <c r="M120" s="141"/>
      <c r="N120" s="57"/>
      <c r="O120" s="141"/>
      <c r="P120" s="57"/>
      <c r="Q120" s="141"/>
      <c r="R120" s="57"/>
      <c r="S120" s="141"/>
      <c r="T120" s="57"/>
    </row>
    <row r="121" spans="2:20">
      <c r="B121" s="150" t="s">
        <v>91</v>
      </c>
      <c r="C121" s="12" t="s">
        <v>92</v>
      </c>
      <c r="D121" s="57"/>
      <c r="E121" s="141"/>
      <c r="F121" s="57"/>
      <c r="G121" s="141"/>
      <c r="H121" s="57"/>
      <c r="I121" s="141"/>
      <c r="J121" s="57"/>
      <c r="K121" s="141"/>
      <c r="L121" s="57"/>
      <c r="M121" s="141"/>
      <c r="N121" s="57"/>
      <c r="O121" s="141"/>
      <c r="P121" s="57"/>
      <c r="Q121" s="141"/>
      <c r="R121" s="57"/>
      <c r="S121" s="141"/>
      <c r="T121" s="57"/>
    </row>
    <row r="122" spans="2:20" ht="25.5">
      <c r="B122" s="150" t="s">
        <v>93</v>
      </c>
      <c r="C122" s="12" t="s">
        <v>94</v>
      </c>
      <c r="D122" s="146"/>
      <c r="E122" s="147"/>
      <c r="F122" s="146"/>
      <c r="G122" s="147"/>
      <c r="H122" s="146"/>
      <c r="I122" s="147"/>
      <c r="J122" s="146"/>
      <c r="K122" s="147"/>
      <c r="L122" s="146"/>
      <c r="M122" s="147"/>
      <c r="N122" s="146"/>
      <c r="O122" s="147"/>
      <c r="P122" s="146"/>
      <c r="Q122" s="147"/>
      <c r="R122" s="146"/>
      <c r="S122" s="147"/>
      <c r="T122" s="146"/>
    </row>
    <row r="123" spans="2:20" ht="25.5">
      <c r="B123" s="150" t="s">
        <v>95</v>
      </c>
      <c r="C123" s="12" t="s">
        <v>96</v>
      </c>
      <c r="D123" s="146"/>
      <c r="E123" s="147"/>
      <c r="F123" s="146"/>
      <c r="G123" s="147"/>
      <c r="H123" s="146"/>
      <c r="I123" s="147"/>
      <c r="J123" s="146"/>
      <c r="K123" s="147"/>
      <c r="L123" s="146"/>
      <c r="M123" s="147"/>
      <c r="N123" s="146"/>
      <c r="O123" s="147"/>
      <c r="P123" s="146"/>
      <c r="Q123" s="147"/>
      <c r="R123" s="146"/>
      <c r="S123" s="147"/>
      <c r="T123" s="146"/>
    </row>
    <row r="124" spans="2:20" ht="25.5">
      <c r="B124" s="150" t="s">
        <v>97</v>
      </c>
      <c r="C124" s="12" t="s">
        <v>98</v>
      </c>
      <c r="D124" s="146"/>
      <c r="E124" s="147"/>
      <c r="F124" s="146"/>
      <c r="G124" s="147"/>
      <c r="H124" s="146"/>
      <c r="I124" s="147"/>
      <c r="J124" s="146"/>
      <c r="K124" s="147"/>
      <c r="L124" s="146"/>
      <c r="M124" s="147"/>
      <c r="N124" s="146"/>
      <c r="O124" s="147"/>
      <c r="P124" s="146"/>
      <c r="Q124" s="147"/>
      <c r="R124" s="146"/>
      <c r="S124" s="147"/>
      <c r="T124" s="146"/>
    </row>
    <row r="125" spans="2:20" ht="38.25">
      <c r="B125" s="150" t="s">
        <v>100</v>
      </c>
      <c r="C125" s="12" t="s">
        <v>101</v>
      </c>
      <c r="D125" s="146"/>
      <c r="E125" s="147"/>
      <c r="F125" s="146"/>
      <c r="G125" s="147"/>
      <c r="H125" s="146"/>
      <c r="I125" s="147"/>
      <c r="J125" s="146"/>
      <c r="K125" s="147"/>
      <c r="L125" s="146"/>
      <c r="M125" s="147"/>
      <c r="N125" s="146"/>
      <c r="O125" s="147"/>
      <c r="P125" s="146"/>
      <c r="Q125" s="147"/>
      <c r="R125" s="146"/>
      <c r="S125" s="147"/>
      <c r="T125" s="146"/>
    </row>
    <row r="126" spans="2:20">
      <c r="B126" s="150" t="s">
        <v>102</v>
      </c>
      <c r="C126" s="12" t="s">
        <v>103</v>
      </c>
      <c r="D126" s="146"/>
      <c r="E126" s="147"/>
      <c r="F126" s="146"/>
      <c r="G126" s="147"/>
      <c r="H126" s="146"/>
      <c r="I126" s="147"/>
      <c r="J126" s="146"/>
      <c r="K126" s="147"/>
      <c r="L126" s="146"/>
      <c r="M126" s="147"/>
      <c r="N126" s="146"/>
      <c r="O126" s="147"/>
      <c r="P126" s="146"/>
      <c r="Q126" s="147"/>
      <c r="R126" s="146"/>
      <c r="S126" s="147"/>
      <c r="T126" s="146"/>
    </row>
    <row r="127" spans="2:20" ht="25.5">
      <c r="B127" s="150" t="s">
        <v>104</v>
      </c>
      <c r="C127" s="12" t="s">
        <v>105</v>
      </c>
      <c r="D127" s="146"/>
      <c r="E127" s="147"/>
      <c r="F127" s="146"/>
      <c r="G127" s="147"/>
      <c r="H127" s="146"/>
      <c r="I127" s="147"/>
      <c r="J127" s="146"/>
      <c r="K127" s="147"/>
      <c r="L127" s="146"/>
      <c r="M127" s="147"/>
      <c r="N127" s="146"/>
      <c r="O127" s="147"/>
      <c r="P127" s="146"/>
      <c r="Q127" s="147"/>
      <c r="R127" s="146"/>
      <c r="S127" s="147"/>
      <c r="T127" s="146"/>
    </row>
    <row r="128" spans="2:20">
      <c r="B128" s="150" t="s">
        <v>106</v>
      </c>
      <c r="C128" s="12" t="s">
        <v>107</v>
      </c>
      <c r="D128" s="146"/>
      <c r="E128" s="147"/>
      <c r="F128" s="146"/>
      <c r="G128" s="147"/>
      <c r="H128" s="146"/>
      <c r="I128" s="147"/>
      <c r="J128" s="146"/>
      <c r="K128" s="147"/>
      <c r="L128" s="146"/>
      <c r="M128" s="147"/>
      <c r="N128" s="146"/>
      <c r="O128" s="147"/>
      <c r="P128" s="146"/>
      <c r="Q128" s="147"/>
      <c r="R128" s="146"/>
      <c r="S128" s="147"/>
      <c r="T128" s="146"/>
    </row>
    <row r="129" spans="2:20">
      <c r="B129" s="150" t="s">
        <v>108</v>
      </c>
      <c r="C129" s="12" t="s">
        <v>175</v>
      </c>
      <c r="D129" s="146"/>
      <c r="E129" s="147"/>
      <c r="F129" s="146"/>
      <c r="G129" s="147"/>
      <c r="H129" s="146"/>
      <c r="I129" s="147"/>
      <c r="J129" s="146"/>
      <c r="K129" s="147"/>
      <c r="L129" s="146"/>
      <c r="M129" s="147"/>
      <c r="N129" s="146"/>
      <c r="O129" s="147"/>
      <c r="P129" s="146"/>
      <c r="Q129" s="147"/>
      <c r="R129" s="146"/>
      <c r="S129" s="147"/>
      <c r="T129" s="146"/>
    </row>
    <row r="130" spans="2:20">
      <c r="B130" s="150" t="s">
        <v>109</v>
      </c>
      <c r="C130" s="12" t="s">
        <v>176</v>
      </c>
      <c r="D130" s="57"/>
      <c r="E130" s="141"/>
      <c r="F130" s="57"/>
      <c r="G130" s="141"/>
      <c r="H130" s="57"/>
      <c r="I130" s="141"/>
      <c r="J130" s="57"/>
      <c r="K130" s="141"/>
      <c r="L130" s="57"/>
      <c r="M130" s="141"/>
      <c r="N130" s="57"/>
      <c r="O130" s="141"/>
      <c r="P130" s="57"/>
      <c r="Q130" s="141"/>
      <c r="R130" s="57"/>
      <c r="S130" s="141"/>
      <c r="T130" s="57"/>
    </row>
    <row r="131" spans="2:20">
      <c r="B131" s="150" t="s">
        <v>131</v>
      </c>
      <c r="C131" s="12" t="s">
        <v>178</v>
      </c>
      <c r="D131" s="57"/>
      <c r="E131" s="141"/>
      <c r="F131" s="57"/>
      <c r="G131" s="141"/>
      <c r="H131" s="57"/>
      <c r="I131" s="141"/>
      <c r="J131" s="57"/>
      <c r="K131" s="141"/>
      <c r="L131" s="57"/>
      <c r="M131" s="141"/>
      <c r="N131" s="57"/>
      <c r="O131" s="141"/>
      <c r="P131" s="57"/>
      <c r="Q131" s="141"/>
      <c r="R131" s="57"/>
      <c r="S131" s="141"/>
      <c r="T131" s="57"/>
    </row>
    <row r="132" spans="2:20">
      <c r="B132" s="150" t="s">
        <v>111</v>
      </c>
      <c r="C132" s="12" t="s">
        <v>112</v>
      </c>
      <c r="D132" s="57"/>
      <c r="E132" s="141"/>
      <c r="F132" s="57"/>
      <c r="G132" s="141"/>
      <c r="H132" s="57"/>
      <c r="I132" s="141"/>
      <c r="J132" s="57"/>
      <c r="K132" s="141"/>
      <c r="L132" s="57"/>
      <c r="M132" s="141"/>
      <c r="N132" s="57"/>
      <c r="O132" s="141"/>
      <c r="P132" s="57"/>
      <c r="Q132" s="141"/>
      <c r="R132" s="57"/>
      <c r="S132" s="141"/>
      <c r="T132" s="57"/>
    </row>
    <row r="133" spans="2:20">
      <c r="B133" s="150" t="s">
        <v>118</v>
      </c>
      <c r="C133" s="12" t="s">
        <v>119</v>
      </c>
      <c r="D133" s="57"/>
      <c r="E133" s="141"/>
      <c r="F133" s="57"/>
      <c r="G133" s="141"/>
      <c r="H133" s="57"/>
      <c r="I133" s="141"/>
      <c r="J133" s="57"/>
      <c r="K133" s="141"/>
      <c r="L133" s="57"/>
      <c r="M133" s="141"/>
      <c r="N133" s="57"/>
      <c r="O133" s="141"/>
      <c r="P133" s="57"/>
      <c r="Q133" s="141"/>
      <c r="R133" s="57"/>
      <c r="S133" s="141"/>
      <c r="T133" s="57"/>
    </row>
    <row r="134" spans="2:20">
      <c r="B134" s="150" t="s">
        <v>152</v>
      </c>
      <c r="C134" s="12" t="s">
        <v>179</v>
      </c>
      <c r="D134" s="146"/>
      <c r="E134" s="147"/>
      <c r="F134" s="146"/>
      <c r="G134" s="147"/>
      <c r="H134" s="146"/>
      <c r="I134" s="147"/>
      <c r="J134" s="146"/>
      <c r="K134" s="147"/>
      <c r="L134" s="146"/>
      <c r="M134" s="147"/>
      <c r="N134" s="146"/>
      <c r="O134" s="147"/>
      <c r="P134" s="146"/>
      <c r="Q134" s="147"/>
      <c r="R134" s="146"/>
      <c r="S134" s="147"/>
      <c r="T134" s="146"/>
    </row>
    <row r="135" spans="2:20">
      <c r="B135" s="150" t="s">
        <v>132</v>
      </c>
      <c r="C135" s="12" t="s">
        <v>120</v>
      </c>
      <c r="D135" s="146"/>
      <c r="E135" s="147"/>
      <c r="F135" s="146"/>
      <c r="G135" s="147"/>
      <c r="H135" s="146"/>
      <c r="I135" s="147"/>
      <c r="J135" s="146"/>
      <c r="K135" s="147"/>
      <c r="L135" s="146"/>
      <c r="M135" s="147"/>
      <c r="N135" s="146"/>
      <c r="O135" s="147"/>
      <c r="P135" s="146"/>
      <c r="Q135" s="147"/>
      <c r="R135" s="146"/>
      <c r="S135" s="147"/>
      <c r="T135" s="146"/>
    </row>
    <row r="136" spans="2:20">
      <c r="B136" s="150" t="s">
        <v>133</v>
      </c>
      <c r="C136" s="12" t="s">
        <v>180</v>
      </c>
      <c r="D136" s="57"/>
      <c r="E136" s="141"/>
      <c r="F136" s="57"/>
      <c r="G136" s="141"/>
      <c r="H136" s="57"/>
      <c r="I136" s="141"/>
      <c r="J136" s="57"/>
      <c r="K136" s="141"/>
      <c r="L136" s="57"/>
      <c r="M136" s="141"/>
      <c r="N136" s="57"/>
      <c r="O136" s="141"/>
      <c r="P136" s="57"/>
      <c r="Q136" s="141"/>
      <c r="R136" s="57"/>
      <c r="S136" s="141"/>
      <c r="T136" s="57"/>
    </row>
    <row r="137" spans="2:20">
      <c r="B137" s="150" t="s">
        <v>0</v>
      </c>
      <c r="C137" s="12" t="s">
        <v>134</v>
      </c>
      <c r="D137" s="57"/>
      <c r="E137" s="141"/>
      <c r="F137" s="57"/>
      <c r="G137" s="141"/>
      <c r="H137" s="57"/>
      <c r="I137" s="141"/>
      <c r="J137" s="57"/>
      <c r="K137" s="141"/>
      <c r="L137" s="57"/>
      <c r="M137" s="141"/>
      <c r="N137" s="57"/>
      <c r="O137" s="141"/>
      <c r="P137" s="57"/>
      <c r="Q137" s="141"/>
      <c r="R137" s="57"/>
      <c r="S137" s="141"/>
      <c r="T137" s="57"/>
    </row>
    <row r="138" spans="2:20">
      <c r="B138" s="150" t="s">
        <v>135</v>
      </c>
      <c r="C138" s="12" t="s">
        <v>136</v>
      </c>
      <c r="D138" s="57"/>
      <c r="E138" s="141"/>
      <c r="F138" s="57"/>
      <c r="G138" s="141"/>
      <c r="H138" s="57"/>
      <c r="I138" s="141"/>
      <c r="J138" s="57"/>
      <c r="K138" s="141"/>
      <c r="L138" s="57"/>
      <c r="M138" s="141"/>
      <c r="N138" s="57"/>
      <c r="O138" s="141"/>
      <c r="P138" s="57"/>
      <c r="Q138" s="141"/>
      <c r="R138" s="57"/>
      <c r="S138" s="141"/>
      <c r="T138" s="57"/>
    </row>
    <row r="139" spans="2:20">
      <c r="B139" s="150" t="s">
        <v>137</v>
      </c>
      <c r="C139" s="12" t="s">
        <v>138</v>
      </c>
      <c r="D139" s="57"/>
      <c r="E139" s="141"/>
      <c r="F139" s="57"/>
      <c r="G139" s="141"/>
      <c r="H139" s="57"/>
      <c r="I139" s="141"/>
      <c r="J139" s="57"/>
      <c r="K139" s="141"/>
      <c r="L139" s="57"/>
      <c r="M139" s="141"/>
      <c r="N139" s="57"/>
      <c r="O139" s="141"/>
      <c r="P139" s="57"/>
      <c r="Q139" s="141"/>
      <c r="R139" s="57"/>
      <c r="S139" s="141"/>
      <c r="T139" s="57"/>
    </row>
    <row r="140" spans="2:20" ht="25.5">
      <c r="B140" s="150" t="s">
        <v>116</v>
      </c>
      <c r="C140" s="12" t="s">
        <v>139</v>
      </c>
    </row>
    <row r="141" spans="2:20">
      <c r="B141" s="150" t="s">
        <v>113</v>
      </c>
      <c r="C141" s="12" t="s">
        <v>140</v>
      </c>
    </row>
    <row r="142" spans="2:20">
      <c r="B142" s="150" t="s">
        <v>141</v>
      </c>
      <c r="C142" s="12" t="s">
        <v>142</v>
      </c>
    </row>
    <row r="143" spans="2:20">
      <c r="B143" s="150" t="s">
        <v>121</v>
      </c>
      <c r="C143" s="12" t="s">
        <v>143</v>
      </c>
    </row>
    <row r="144" spans="2:20" ht="25.5">
      <c r="B144" s="150" t="s">
        <v>144</v>
      </c>
      <c r="C144" s="12" t="s">
        <v>145</v>
      </c>
    </row>
    <row r="145" spans="2:20" ht="25.5">
      <c r="B145" s="150" t="s">
        <v>122</v>
      </c>
      <c r="C145" s="12" t="s">
        <v>146</v>
      </c>
    </row>
    <row r="146" spans="2:20">
      <c r="B146" s="150" t="s">
        <v>123</v>
      </c>
      <c r="C146" s="12" t="s">
        <v>147</v>
      </c>
    </row>
    <row r="147" spans="2:20">
      <c r="B147" s="150" t="s">
        <v>358</v>
      </c>
      <c r="C147" s="12" t="s">
        <v>148</v>
      </c>
    </row>
    <row r="148" spans="2:20">
      <c r="B148" s="150" t="s">
        <v>125</v>
      </c>
      <c r="C148" s="12" t="s">
        <v>149</v>
      </c>
    </row>
    <row r="149" spans="2:20">
      <c r="B149" s="106" t="s">
        <v>280</v>
      </c>
      <c r="C149" s="106" t="s">
        <v>281</v>
      </c>
    </row>
    <row r="152" spans="2:20">
      <c r="B152" s="823" t="s">
        <v>270</v>
      </c>
      <c r="C152" s="823"/>
      <c r="D152" s="823"/>
      <c r="E152" s="823"/>
      <c r="F152" s="823"/>
      <c r="G152" s="823"/>
      <c r="H152" s="823"/>
      <c r="I152" s="823"/>
      <c r="J152" s="823"/>
      <c r="K152" s="823"/>
      <c r="L152" s="823"/>
      <c r="M152" s="823"/>
      <c r="N152" s="823"/>
      <c r="O152" s="823"/>
      <c r="P152" s="823"/>
      <c r="Q152" s="823"/>
      <c r="R152" s="823"/>
      <c r="S152" s="823"/>
      <c r="T152" s="823"/>
    </row>
    <row r="156" spans="2:20">
      <c r="C156" s="106">
        <v>2006</v>
      </c>
      <c r="E156" s="106">
        <v>2007</v>
      </c>
      <c r="G156" s="106">
        <v>2008</v>
      </c>
      <c r="I156" s="106">
        <v>2009</v>
      </c>
      <c r="K156" s="106">
        <v>2010</v>
      </c>
      <c r="M156" s="106">
        <v>2011</v>
      </c>
      <c r="O156" s="106">
        <v>2012</v>
      </c>
      <c r="Q156" s="106">
        <v>2013</v>
      </c>
      <c r="S156" s="106">
        <v>2014</v>
      </c>
    </row>
    <row r="157" spans="2:20">
      <c r="B157" s="106" t="s">
        <v>273</v>
      </c>
      <c r="C157" s="106" t="s">
        <v>277</v>
      </c>
      <c r="D157" s="106" t="s">
        <v>154</v>
      </c>
      <c r="E157" s="106" t="s">
        <v>277</v>
      </c>
      <c r="F157" s="106" t="s">
        <v>154</v>
      </c>
      <c r="G157" s="106" t="s">
        <v>277</v>
      </c>
      <c r="H157" s="106" t="s">
        <v>154</v>
      </c>
      <c r="I157" s="106" t="s">
        <v>277</v>
      </c>
      <c r="J157" s="106" t="s">
        <v>154</v>
      </c>
      <c r="K157" s="106" t="s">
        <v>277</v>
      </c>
      <c r="L157" s="106" t="s">
        <v>154</v>
      </c>
      <c r="M157" s="106" t="s">
        <v>277</v>
      </c>
      <c r="N157" s="106" t="s">
        <v>154</v>
      </c>
      <c r="O157" s="106" t="s">
        <v>277</v>
      </c>
      <c r="P157" s="106" t="s">
        <v>154</v>
      </c>
      <c r="Q157" s="106" t="s">
        <v>277</v>
      </c>
      <c r="R157" s="106" t="s">
        <v>154</v>
      </c>
      <c r="S157" s="106" t="s">
        <v>277</v>
      </c>
      <c r="T157" s="106" t="s">
        <v>154</v>
      </c>
    </row>
    <row r="158" spans="2:20">
      <c r="B158" s="106" t="s">
        <v>272</v>
      </c>
      <c r="C158" s="106" t="s">
        <v>277</v>
      </c>
      <c r="D158" s="106" t="s">
        <v>271</v>
      </c>
      <c r="E158" s="106" t="s">
        <v>277</v>
      </c>
      <c r="F158" s="106" t="s">
        <v>271</v>
      </c>
      <c r="G158" s="106" t="s">
        <v>277</v>
      </c>
      <c r="H158" s="106" t="s">
        <v>271</v>
      </c>
      <c r="I158" s="106" t="s">
        <v>277</v>
      </c>
      <c r="J158" s="106" t="s">
        <v>271</v>
      </c>
      <c r="K158" s="106" t="s">
        <v>277</v>
      </c>
      <c r="L158" s="106" t="s">
        <v>271</v>
      </c>
      <c r="M158" s="106" t="s">
        <v>277</v>
      </c>
      <c r="N158" s="106" t="s">
        <v>271</v>
      </c>
      <c r="O158" s="106" t="s">
        <v>277</v>
      </c>
      <c r="P158" s="106" t="s">
        <v>271</v>
      </c>
      <c r="Q158" s="106" t="s">
        <v>277</v>
      </c>
      <c r="R158" s="106" t="s">
        <v>271</v>
      </c>
      <c r="S158" s="106" t="s">
        <v>277</v>
      </c>
      <c r="T158" s="106" t="s">
        <v>271</v>
      </c>
    </row>
    <row r="159" spans="2:20">
      <c r="B159" s="106" t="s">
        <v>275</v>
      </c>
      <c r="C159" s="106" t="s">
        <v>274</v>
      </c>
    </row>
    <row r="160" spans="2:20">
      <c r="B160" s="106" t="s">
        <v>128</v>
      </c>
      <c r="C160" s="106" t="s">
        <v>1</v>
      </c>
    </row>
    <row r="161" spans="2:3">
      <c r="B161" s="106" t="s">
        <v>2</v>
      </c>
      <c r="C161" s="106" t="s">
        <v>169</v>
      </c>
    </row>
    <row r="162" spans="2:3">
      <c r="B162" s="106" t="s">
        <v>3</v>
      </c>
      <c r="C162" s="106" t="s">
        <v>4</v>
      </c>
    </row>
    <row r="163" spans="2:3">
      <c r="B163" s="106" t="s">
        <v>5</v>
      </c>
      <c r="C163" s="106" t="s">
        <v>6</v>
      </c>
    </row>
    <row r="164" spans="2:3">
      <c r="B164" s="106" t="s">
        <v>7</v>
      </c>
      <c r="C164" s="106" t="s">
        <v>8</v>
      </c>
    </row>
    <row r="165" spans="2:3">
      <c r="B165" s="106" t="s">
        <v>9</v>
      </c>
      <c r="C165" s="106" t="s">
        <v>10</v>
      </c>
    </row>
    <row r="166" spans="2:3">
      <c r="B166" s="106" t="s">
        <v>11</v>
      </c>
      <c r="C166" s="106" t="s">
        <v>278</v>
      </c>
    </row>
    <row r="167" spans="2:3">
      <c r="B167" s="106" t="s">
        <v>12</v>
      </c>
      <c r="C167" s="106" t="s">
        <v>13</v>
      </c>
    </row>
    <row r="168" spans="2:3">
      <c r="B168" s="106" t="s">
        <v>14</v>
      </c>
      <c r="C168" s="106" t="s">
        <v>15</v>
      </c>
    </row>
    <row r="169" spans="2:3">
      <c r="B169" s="106" t="s">
        <v>16</v>
      </c>
      <c r="C169" s="106" t="s">
        <v>18</v>
      </c>
    </row>
    <row r="170" spans="2:3">
      <c r="B170" s="106" t="s">
        <v>19</v>
      </c>
      <c r="C170" s="106" t="s">
        <v>20</v>
      </c>
    </row>
    <row r="171" spans="2:3">
      <c r="B171" s="106" t="s">
        <v>21</v>
      </c>
      <c r="C171" s="106" t="s">
        <v>22</v>
      </c>
    </row>
    <row r="172" spans="2:3">
      <c r="B172" s="106" t="s">
        <v>23</v>
      </c>
      <c r="C172" s="106" t="s">
        <v>24</v>
      </c>
    </row>
    <row r="173" spans="2:3">
      <c r="B173" s="106" t="s">
        <v>25</v>
      </c>
      <c r="C173" s="106" t="s">
        <v>26</v>
      </c>
    </row>
    <row r="174" spans="2:3">
      <c r="B174" s="106" t="s">
        <v>27</v>
      </c>
      <c r="C174" s="106" t="s">
        <v>28</v>
      </c>
    </row>
    <row r="175" spans="2:3">
      <c r="B175" s="106" t="s">
        <v>29</v>
      </c>
      <c r="C175" s="106" t="s">
        <v>30</v>
      </c>
    </row>
    <row r="176" spans="2:3">
      <c r="B176" s="106" t="s">
        <v>31</v>
      </c>
      <c r="C176" s="106" t="s">
        <v>177</v>
      </c>
    </row>
    <row r="177" spans="2:3">
      <c r="B177" s="106" t="s">
        <v>32</v>
      </c>
      <c r="C177" s="106" t="s">
        <v>33</v>
      </c>
    </row>
    <row r="178" spans="2:3">
      <c r="B178" s="106" t="s">
        <v>34</v>
      </c>
      <c r="C178" s="106" t="s">
        <v>282</v>
      </c>
    </row>
    <row r="179" spans="2:3">
      <c r="B179" s="106" t="s">
        <v>36</v>
      </c>
      <c r="C179" s="106" t="s">
        <v>287</v>
      </c>
    </row>
    <row r="180" spans="2:3">
      <c r="B180" s="106" t="s">
        <v>37</v>
      </c>
      <c r="C180" s="106" t="s">
        <v>38</v>
      </c>
    </row>
    <row r="181" spans="2:3">
      <c r="B181" s="106" t="s">
        <v>39</v>
      </c>
      <c r="C181" s="106" t="s">
        <v>170</v>
      </c>
    </row>
    <row r="182" spans="2:3">
      <c r="B182" s="106" t="s">
        <v>40</v>
      </c>
      <c r="C182" s="106" t="s">
        <v>41</v>
      </c>
    </row>
    <row r="183" spans="2:3">
      <c r="B183" s="106" t="s">
        <v>42</v>
      </c>
      <c r="C183" s="106" t="s">
        <v>43</v>
      </c>
    </row>
    <row r="184" spans="2:3">
      <c r="B184" s="106" t="s">
        <v>163</v>
      </c>
      <c r="C184" s="106" t="s">
        <v>292</v>
      </c>
    </row>
    <row r="185" spans="2:3">
      <c r="B185" s="106" t="s">
        <v>44</v>
      </c>
      <c r="C185" s="106" t="s">
        <v>291</v>
      </c>
    </row>
    <row r="186" spans="2:3">
      <c r="B186" s="106" t="s">
        <v>45</v>
      </c>
      <c r="C186" s="106" t="s">
        <v>46</v>
      </c>
    </row>
    <row r="187" spans="2:3">
      <c r="B187" s="106" t="s">
        <v>47</v>
      </c>
      <c r="C187" s="106" t="s">
        <v>48</v>
      </c>
    </row>
    <row r="188" spans="2:3">
      <c r="B188" s="106" t="s">
        <v>49</v>
      </c>
      <c r="C188" s="106" t="s">
        <v>283</v>
      </c>
    </row>
    <row r="189" spans="2:3">
      <c r="B189" s="106" t="s">
        <v>50</v>
      </c>
      <c r="C189" s="106" t="s">
        <v>171</v>
      </c>
    </row>
    <row r="190" spans="2:3">
      <c r="B190" s="106" t="s">
        <v>51</v>
      </c>
      <c r="C190" s="106" t="s">
        <v>52</v>
      </c>
    </row>
    <row r="191" spans="2:3">
      <c r="B191" s="106" t="s">
        <v>53</v>
      </c>
      <c r="C191" s="106" t="s">
        <v>54</v>
      </c>
    </row>
    <row r="192" spans="2:3">
      <c r="B192" s="106" t="s">
        <v>55</v>
      </c>
      <c r="C192" s="106" t="s">
        <v>56</v>
      </c>
    </row>
    <row r="193" spans="2:3">
      <c r="B193" s="106" t="s">
        <v>57</v>
      </c>
      <c r="C193" s="106" t="s">
        <v>58</v>
      </c>
    </row>
    <row r="194" spans="2:3">
      <c r="B194" s="106" t="s">
        <v>59</v>
      </c>
      <c r="C194" s="106" t="s">
        <v>60</v>
      </c>
    </row>
    <row r="195" spans="2:3">
      <c r="B195" s="106" t="s">
        <v>53</v>
      </c>
      <c r="C195" s="106" t="s">
        <v>54</v>
      </c>
    </row>
    <row r="196" spans="2:3" ht="38.25">
      <c r="B196" s="149" t="s">
        <v>269</v>
      </c>
      <c r="C196" s="106" t="s">
        <v>61</v>
      </c>
    </row>
    <row r="197" spans="2:3">
      <c r="B197" s="106" t="s">
        <v>123</v>
      </c>
      <c r="C197" s="106" t="s">
        <v>147</v>
      </c>
    </row>
    <row r="198" spans="2:3">
      <c r="B198" s="106" t="s">
        <v>62</v>
      </c>
      <c r="C198" s="106" t="s">
        <v>390</v>
      </c>
    </row>
    <row r="199" spans="2:3">
      <c r="B199" s="106" t="s">
        <v>276</v>
      </c>
      <c r="C199" s="106" t="s">
        <v>284</v>
      </c>
    </row>
    <row r="200" spans="2:3">
      <c r="B200" s="106" t="s">
        <v>63</v>
      </c>
      <c r="C200" s="106" t="s">
        <v>391</v>
      </c>
    </row>
    <row r="201" spans="2:3">
      <c r="B201" s="106" t="s">
        <v>64</v>
      </c>
      <c r="C201" s="106" t="s">
        <v>65</v>
      </c>
    </row>
    <row r="202" spans="2:3">
      <c r="B202" s="106" t="s">
        <v>66</v>
      </c>
      <c r="C202" s="106" t="s">
        <v>67</v>
      </c>
    </row>
    <row r="203" spans="2:3">
      <c r="B203" s="106" t="s">
        <v>68</v>
      </c>
      <c r="C203" s="106" t="s">
        <v>69</v>
      </c>
    </row>
    <row r="204" spans="2:3">
      <c r="B204" s="106" t="s">
        <v>70</v>
      </c>
      <c r="C204" s="106" t="s">
        <v>71</v>
      </c>
    </row>
    <row r="205" spans="2:3">
      <c r="B205" s="106" t="s">
        <v>72</v>
      </c>
      <c r="C205" s="106" t="s">
        <v>73</v>
      </c>
    </row>
    <row r="206" spans="2:3">
      <c r="B206" s="106" t="s">
        <v>74</v>
      </c>
      <c r="C206" s="106" t="s">
        <v>285</v>
      </c>
    </row>
    <row r="207" spans="2:3">
      <c r="B207" s="106" t="s">
        <v>75</v>
      </c>
      <c r="C207" s="106" t="s">
        <v>76</v>
      </c>
    </row>
    <row r="208" spans="2:3">
      <c r="B208" s="106" t="s">
        <v>77</v>
      </c>
      <c r="C208" s="106" t="s">
        <v>78</v>
      </c>
    </row>
    <row r="209" spans="2:3">
      <c r="B209" s="106" t="s">
        <v>79</v>
      </c>
      <c r="C209" s="106" t="s">
        <v>286</v>
      </c>
    </row>
    <row r="210" spans="2:3">
      <c r="B210" s="106" t="s">
        <v>80</v>
      </c>
      <c r="C210" s="106" t="s">
        <v>81</v>
      </c>
    </row>
    <row r="211" spans="2:3">
      <c r="B211" s="106" t="s">
        <v>82</v>
      </c>
      <c r="C211" s="106" t="s">
        <v>83</v>
      </c>
    </row>
    <row r="212" spans="2:3">
      <c r="B212" s="106" t="s">
        <v>84</v>
      </c>
      <c r="C212" s="106" t="s">
        <v>85</v>
      </c>
    </row>
    <row r="213" spans="2:3">
      <c r="B213" s="106" t="s">
        <v>86</v>
      </c>
      <c r="C213" s="106" t="s">
        <v>392</v>
      </c>
    </row>
    <row r="214" spans="2:3">
      <c r="B214" s="106" t="s">
        <v>87</v>
      </c>
      <c r="C214" s="106" t="s">
        <v>88</v>
      </c>
    </row>
    <row r="215" spans="2:3">
      <c r="B215" s="106" t="s">
        <v>89</v>
      </c>
      <c r="C215" s="106" t="s">
        <v>90</v>
      </c>
    </row>
    <row r="216" spans="2:3">
      <c r="B216" s="106" t="s">
        <v>91</v>
      </c>
      <c r="C216" s="106" t="s">
        <v>92</v>
      </c>
    </row>
    <row r="217" spans="2:3">
      <c r="B217" s="106" t="s">
        <v>93</v>
      </c>
      <c r="C217" s="106" t="s">
        <v>94</v>
      </c>
    </row>
    <row r="218" spans="2:3">
      <c r="B218" s="106" t="s">
        <v>95</v>
      </c>
      <c r="C218" s="106" t="s">
        <v>96</v>
      </c>
    </row>
    <row r="219" spans="2:3">
      <c r="B219" s="106" t="s">
        <v>97</v>
      </c>
      <c r="C219" s="106" t="s">
        <v>98</v>
      </c>
    </row>
    <row r="220" spans="2:3">
      <c r="B220" s="106" t="s">
        <v>99</v>
      </c>
      <c r="C220" s="106" t="s">
        <v>101</v>
      </c>
    </row>
    <row r="221" spans="2:3">
      <c r="B221" s="106" t="s">
        <v>102</v>
      </c>
      <c r="C221" s="106" t="s">
        <v>103</v>
      </c>
    </row>
    <row r="222" spans="2:3">
      <c r="B222" s="106" t="s">
        <v>104</v>
      </c>
      <c r="C222" s="106" t="s">
        <v>105</v>
      </c>
    </row>
    <row r="223" spans="2:3">
      <c r="B223" s="106" t="s">
        <v>106</v>
      </c>
      <c r="C223" s="106" t="s">
        <v>107</v>
      </c>
    </row>
    <row r="224" spans="2:3">
      <c r="B224" s="106" t="s">
        <v>108</v>
      </c>
      <c r="C224" s="12" t="s">
        <v>175</v>
      </c>
    </row>
    <row r="225" spans="2:3">
      <c r="B225" s="106" t="s">
        <v>109</v>
      </c>
      <c r="C225" s="12" t="s">
        <v>176</v>
      </c>
    </row>
    <row r="226" spans="2:3">
      <c r="B226" s="106" t="s">
        <v>164</v>
      </c>
      <c r="C226" s="106" t="s">
        <v>393</v>
      </c>
    </row>
    <row r="227" spans="2:3">
      <c r="B227" s="106" t="s">
        <v>110</v>
      </c>
      <c r="C227" s="12" t="s">
        <v>178</v>
      </c>
    </row>
    <row r="228" spans="2:3">
      <c r="B228" s="106" t="s">
        <v>111</v>
      </c>
      <c r="C228" s="106" t="s">
        <v>112</v>
      </c>
    </row>
    <row r="229" spans="2:3">
      <c r="B229" s="106" t="s">
        <v>113</v>
      </c>
      <c r="C229" s="106" t="s">
        <v>114</v>
      </c>
    </row>
    <row r="230" spans="2:3">
      <c r="B230" s="106" t="s">
        <v>115</v>
      </c>
      <c r="C230" s="106" t="s">
        <v>117</v>
      </c>
    </row>
    <row r="231" spans="2:3">
      <c r="B231" s="106" t="s">
        <v>118</v>
      </c>
      <c r="C231" s="106" t="s">
        <v>119</v>
      </c>
    </row>
    <row r="232" spans="2:3">
      <c r="B232" s="106" t="s">
        <v>152</v>
      </c>
      <c r="C232" s="12" t="s">
        <v>179</v>
      </c>
    </row>
    <row r="233" spans="2:3">
      <c r="B233" s="106" t="s">
        <v>279</v>
      </c>
      <c r="C233" s="106" t="s">
        <v>301</v>
      </c>
    </row>
    <row r="234" spans="2:3">
      <c r="B234" s="106" t="s">
        <v>133</v>
      </c>
      <c r="C234" s="12" t="s">
        <v>180</v>
      </c>
    </row>
    <row r="235" spans="2:3">
      <c r="B235" s="106" t="s">
        <v>0</v>
      </c>
      <c r="C235" s="12" t="s">
        <v>134</v>
      </c>
    </row>
    <row r="236" spans="2:3">
      <c r="B236" s="106" t="s">
        <v>159</v>
      </c>
      <c r="C236" s="12" t="s">
        <v>136</v>
      </c>
    </row>
    <row r="237" spans="2:3">
      <c r="B237" s="106" t="s">
        <v>160</v>
      </c>
      <c r="C237" s="12" t="s">
        <v>138</v>
      </c>
    </row>
    <row r="238" spans="2:3">
      <c r="B238" s="106" t="s">
        <v>161</v>
      </c>
      <c r="C238" s="12" t="s">
        <v>139</v>
      </c>
    </row>
    <row r="239" spans="2:3">
      <c r="B239" s="106" t="s">
        <v>113</v>
      </c>
      <c r="C239" s="12" t="s">
        <v>140</v>
      </c>
    </row>
    <row r="240" spans="2:3">
      <c r="B240" s="106" t="s">
        <v>141</v>
      </c>
      <c r="C240" s="12" t="s">
        <v>142</v>
      </c>
    </row>
    <row r="241" spans="2:20">
      <c r="B241" s="106" t="s">
        <v>121</v>
      </c>
      <c r="C241" s="12" t="s">
        <v>143</v>
      </c>
    </row>
    <row r="242" spans="2:20">
      <c r="B242" s="106" t="s">
        <v>144</v>
      </c>
      <c r="C242" s="12" t="s">
        <v>145</v>
      </c>
    </row>
    <row r="243" spans="2:20">
      <c r="B243" s="106" t="s">
        <v>122</v>
      </c>
      <c r="C243" s="12" t="s">
        <v>146</v>
      </c>
    </row>
    <row r="244" spans="2:20">
      <c r="B244" s="106" t="s">
        <v>124</v>
      </c>
      <c r="C244" s="12" t="s">
        <v>148</v>
      </c>
    </row>
    <row r="245" spans="2:20">
      <c r="B245" s="106" t="s">
        <v>123</v>
      </c>
      <c r="C245" s="58" t="s">
        <v>147</v>
      </c>
    </row>
    <row r="246" spans="2:20">
      <c r="B246" s="106" t="s">
        <v>165</v>
      </c>
      <c r="C246" s="58" t="s">
        <v>289</v>
      </c>
    </row>
    <row r="247" spans="2:20">
      <c r="B247" s="106" t="s">
        <v>166</v>
      </c>
      <c r="C247" s="58" t="s">
        <v>290</v>
      </c>
    </row>
    <row r="248" spans="2:20">
      <c r="B248" s="106" t="s">
        <v>280</v>
      </c>
      <c r="C248" s="106" t="s">
        <v>288</v>
      </c>
    </row>
    <row r="251" spans="2:20">
      <c r="B251" s="823" t="s">
        <v>293</v>
      </c>
      <c r="C251" s="823"/>
      <c r="D251" s="823"/>
      <c r="E251" s="823"/>
      <c r="F251" s="823"/>
      <c r="G251" s="823"/>
      <c r="H251" s="823"/>
      <c r="I251" s="823"/>
      <c r="J251" s="823"/>
      <c r="K251" s="823"/>
      <c r="L251" s="823"/>
      <c r="M251" s="823"/>
      <c r="N251" s="823"/>
      <c r="O251" s="823"/>
      <c r="P251" s="823"/>
      <c r="Q251" s="823"/>
      <c r="R251" s="823"/>
      <c r="S251" s="823"/>
      <c r="T251" s="823"/>
    </row>
    <row r="254" spans="2:20">
      <c r="C254" s="151">
        <v>2006</v>
      </c>
      <c r="D254" s="151"/>
      <c r="E254" s="151">
        <v>2007</v>
      </c>
      <c r="F254" s="151"/>
      <c r="G254" s="151">
        <v>2008</v>
      </c>
      <c r="H254" s="151"/>
      <c r="I254" s="106">
        <v>2009</v>
      </c>
      <c r="K254" s="106">
        <v>2010</v>
      </c>
      <c r="M254" s="106">
        <v>2011</v>
      </c>
      <c r="O254" s="106">
        <v>2012</v>
      </c>
      <c r="Q254" s="106">
        <v>2013</v>
      </c>
      <c r="S254" s="106">
        <v>2014</v>
      </c>
    </row>
    <row r="255" spans="2:20">
      <c r="B255" s="106" t="s">
        <v>249</v>
      </c>
      <c r="C255" s="106" t="s">
        <v>277</v>
      </c>
      <c r="D255" s="106" t="s">
        <v>154</v>
      </c>
      <c r="E255" s="106" t="s">
        <v>277</v>
      </c>
      <c r="F255" s="106" t="s">
        <v>154</v>
      </c>
      <c r="G255" s="106" t="s">
        <v>277</v>
      </c>
      <c r="H255" s="106" t="s">
        <v>154</v>
      </c>
      <c r="I255" s="106" t="s">
        <v>277</v>
      </c>
      <c r="J255" s="106" t="s">
        <v>154</v>
      </c>
      <c r="K255" s="106" t="s">
        <v>277</v>
      </c>
      <c r="L255" s="106" t="s">
        <v>154</v>
      </c>
      <c r="M255" s="106" t="s">
        <v>277</v>
      </c>
      <c r="N255" s="106" t="s">
        <v>154</v>
      </c>
      <c r="O255" s="106" t="s">
        <v>277</v>
      </c>
      <c r="P255" s="106" t="s">
        <v>154</v>
      </c>
      <c r="Q255" s="106" t="s">
        <v>277</v>
      </c>
      <c r="R255" s="106" t="s">
        <v>154</v>
      </c>
      <c r="S255" s="106" t="s">
        <v>277</v>
      </c>
      <c r="T255" s="106" t="s">
        <v>154</v>
      </c>
    </row>
    <row r="256" spans="2:20">
      <c r="B256" s="106" t="s">
        <v>195</v>
      </c>
      <c r="C256" s="106" t="s">
        <v>339</v>
      </c>
      <c r="D256" s="106" t="s">
        <v>271</v>
      </c>
      <c r="E256" s="106" t="s">
        <v>339</v>
      </c>
      <c r="F256" s="106" t="s">
        <v>271</v>
      </c>
      <c r="G256" s="106" t="s">
        <v>339</v>
      </c>
      <c r="H256" s="106" t="s">
        <v>271</v>
      </c>
      <c r="I256" s="106" t="s">
        <v>339</v>
      </c>
      <c r="J256" s="106" t="s">
        <v>271</v>
      </c>
      <c r="K256" s="106" t="s">
        <v>339</v>
      </c>
      <c r="L256" s="106" t="s">
        <v>271</v>
      </c>
      <c r="M256" s="106" t="s">
        <v>339</v>
      </c>
      <c r="N256" s="106" t="s">
        <v>271</v>
      </c>
      <c r="O256" s="106" t="s">
        <v>339</v>
      </c>
      <c r="P256" s="106" t="s">
        <v>271</v>
      </c>
      <c r="Q256" s="106" t="s">
        <v>339</v>
      </c>
      <c r="R256" s="106" t="s">
        <v>271</v>
      </c>
      <c r="S256" s="106" t="s">
        <v>339</v>
      </c>
      <c r="T256" s="106" t="s">
        <v>271</v>
      </c>
    </row>
    <row r="257" spans="2:3">
      <c r="B257" s="106" t="s">
        <v>128</v>
      </c>
      <c r="C257" s="106" t="s">
        <v>1</v>
      </c>
    </row>
    <row r="258" spans="2:3">
      <c r="B258" s="106" t="s">
        <v>2</v>
      </c>
      <c r="C258" s="106" t="s">
        <v>169</v>
      </c>
    </row>
    <row r="259" spans="2:3">
      <c r="B259" s="106" t="s">
        <v>3</v>
      </c>
      <c r="C259" s="106" t="s">
        <v>4</v>
      </c>
    </row>
    <row r="260" spans="2:3">
      <c r="B260" s="106" t="s">
        <v>5</v>
      </c>
      <c r="C260" s="106" t="s">
        <v>6</v>
      </c>
    </row>
    <row r="261" spans="2:3">
      <c r="B261" s="106" t="s">
        <v>7</v>
      </c>
      <c r="C261" s="106" t="s">
        <v>8</v>
      </c>
    </row>
    <row r="262" spans="2:3">
      <c r="B262" s="106" t="s">
        <v>9</v>
      </c>
      <c r="C262" s="106" t="s">
        <v>10</v>
      </c>
    </row>
    <row r="263" spans="2:3">
      <c r="B263" s="106" t="s">
        <v>12</v>
      </c>
      <c r="C263" s="106" t="s">
        <v>13</v>
      </c>
    </row>
    <row r="264" spans="2:3">
      <c r="B264" s="106" t="s">
        <v>14</v>
      </c>
      <c r="C264" s="106" t="s">
        <v>15</v>
      </c>
    </row>
    <row r="265" spans="2:3">
      <c r="B265" s="106" t="s">
        <v>11</v>
      </c>
      <c r="C265" s="106" t="s">
        <v>296</v>
      </c>
    </row>
    <row r="266" spans="2:3">
      <c r="B266" s="106" t="s">
        <v>16</v>
      </c>
      <c r="C266" s="106" t="s">
        <v>18</v>
      </c>
    </row>
    <row r="267" spans="2:3">
      <c r="B267" s="106" t="s">
        <v>19</v>
      </c>
      <c r="C267" s="106" t="s">
        <v>20</v>
      </c>
    </row>
    <row r="268" spans="2:3">
      <c r="B268" s="106" t="s">
        <v>21</v>
      </c>
      <c r="C268" s="106" t="s">
        <v>22</v>
      </c>
    </row>
    <row r="269" spans="2:3">
      <c r="B269" s="106" t="s">
        <v>23</v>
      </c>
      <c r="C269" s="106" t="s">
        <v>24</v>
      </c>
    </row>
    <row r="270" spans="2:3">
      <c r="B270" s="106" t="s">
        <v>25</v>
      </c>
      <c r="C270" s="106" t="s">
        <v>26</v>
      </c>
    </row>
    <row r="271" spans="2:3">
      <c r="B271" s="106" t="s">
        <v>27</v>
      </c>
      <c r="C271" s="106" t="s">
        <v>28</v>
      </c>
    </row>
    <row r="272" spans="2:3">
      <c r="B272" s="106" t="s">
        <v>29</v>
      </c>
      <c r="C272" s="106" t="s">
        <v>30</v>
      </c>
    </row>
    <row r="273" spans="2:3">
      <c r="B273" s="106" t="s">
        <v>39</v>
      </c>
      <c r="C273" s="106" t="s">
        <v>170</v>
      </c>
    </row>
    <row r="274" spans="2:3">
      <c r="B274" s="106" t="s">
        <v>53</v>
      </c>
      <c r="C274" s="106" t="s">
        <v>54</v>
      </c>
    </row>
    <row r="275" spans="2:3" ht="38.25">
      <c r="B275" s="149" t="s">
        <v>269</v>
      </c>
      <c r="C275" s="106" t="s">
        <v>61</v>
      </c>
    </row>
    <row r="276" spans="2:3">
      <c r="B276" s="106" t="s">
        <v>249</v>
      </c>
      <c r="C276" s="106" t="s">
        <v>297</v>
      </c>
    </row>
    <row r="277" spans="2:3">
      <c r="B277" s="106" t="s">
        <v>294</v>
      </c>
      <c r="C277" s="106" t="s">
        <v>298</v>
      </c>
    </row>
    <row r="278" spans="2:3">
      <c r="B278" s="106" t="s">
        <v>63</v>
      </c>
      <c r="C278" s="106" t="s">
        <v>391</v>
      </c>
    </row>
    <row r="279" spans="2:3">
      <c r="B279" s="106" t="s">
        <v>64</v>
      </c>
      <c r="C279" s="106" t="s">
        <v>65</v>
      </c>
    </row>
    <row r="280" spans="2:3">
      <c r="B280" s="106" t="s">
        <v>66</v>
      </c>
      <c r="C280" s="106" t="s">
        <v>67</v>
      </c>
    </row>
    <row r="281" spans="2:3">
      <c r="B281" s="106" t="s">
        <v>68</v>
      </c>
      <c r="C281" s="106" t="s">
        <v>69</v>
      </c>
    </row>
    <row r="282" spans="2:3">
      <c r="B282" s="106" t="s">
        <v>70</v>
      </c>
      <c r="C282" s="106" t="s">
        <v>71</v>
      </c>
    </row>
    <row r="283" spans="2:3">
      <c r="B283" s="106" t="s">
        <v>72</v>
      </c>
      <c r="C283" s="106" t="s">
        <v>73</v>
      </c>
    </row>
    <row r="284" spans="2:3">
      <c r="B284" s="106" t="s">
        <v>155</v>
      </c>
      <c r="C284" s="106" t="s">
        <v>285</v>
      </c>
    </row>
    <row r="285" spans="2:3">
      <c r="B285" s="106" t="s">
        <v>75</v>
      </c>
      <c r="C285" s="106" t="s">
        <v>76</v>
      </c>
    </row>
    <row r="286" spans="2:3">
      <c r="B286" s="106" t="s">
        <v>77</v>
      </c>
      <c r="C286" s="106" t="s">
        <v>78</v>
      </c>
    </row>
    <row r="287" spans="2:3">
      <c r="B287" s="106" t="s">
        <v>79</v>
      </c>
      <c r="C287" s="106" t="s">
        <v>286</v>
      </c>
    </row>
    <row r="288" spans="2:3">
      <c r="B288" s="106" t="s">
        <v>80</v>
      </c>
      <c r="C288" s="106" t="s">
        <v>81</v>
      </c>
    </row>
    <row r="289" spans="2:3">
      <c r="B289" s="106" t="s">
        <v>82</v>
      </c>
      <c r="C289" s="106" t="s">
        <v>83</v>
      </c>
    </row>
    <row r="290" spans="2:3">
      <c r="B290" s="106" t="s">
        <v>84</v>
      </c>
      <c r="C290" s="106" t="s">
        <v>85</v>
      </c>
    </row>
    <row r="291" spans="2:3">
      <c r="B291" s="106" t="s">
        <v>86</v>
      </c>
      <c r="C291" s="106" t="s">
        <v>392</v>
      </c>
    </row>
    <row r="292" spans="2:3">
      <c r="B292" s="106" t="s">
        <v>156</v>
      </c>
      <c r="C292" s="106" t="s">
        <v>394</v>
      </c>
    </row>
    <row r="293" spans="2:3">
      <c r="B293" s="106" t="s">
        <v>87</v>
      </c>
      <c r="C293" s="106" t="s">
        <v>88</v>
      </c>
    </row>
    <row r="294" spans="2:3">
      <c r="B294" s="106" t="s">
        <v>89</v>
      </c>
      <c r="C294" s="106" t="s">
        <v>90</v>
      </c>
    </row>
    <row r="295" spans="2:3">
      <c r="B295" s="106" t="s">
        <v>91</v>
      </c>
      <c r="C295" s="106" t="s">
        <v>92</v>
      </c>
    </row>
    <row r="296" spans="2:3">
      <c r="B296" s="106" t="s">
        <v>93</v>
      </c>
      <c r="C296" s="106" t="s">
        <v>94</v>
      </c>
    </row>
    <row r="297" spans="2:3">
      <c r="B297" s="106" t="s">
        <v>95</v>
      </c>
      <c r="C297" s="106" t="s">
        <v>96</v>
      </c>
    </row>
    <row r="298" spans="2:3">
      <c r="B298" s="106" t="s">
        <v>97</v>
      </c>
      <c r="C298" s="106" t="s">
        <v>98</v>
      </c>
    </row>
    <row r="299" spans="2:3">
      <c r="B299" s="106" t="s">
        <v>157</v>
      </c>
      <c r="C299" s="106" t="s">
        <v>101</v>
      </c>
    </row>
    <row r="300" spans="2:3">
      <c r="B300" s="106" t="s">
        <v>102</v>
      </c>
      <c r="C300" s="106" t="s">
        <v>103</v>
      </c>
    </row>
    <row r="301" spans="2:3">
      <c r="B301" s="106" t="s">
        <v>104</v>
      </c>
      <c r="C301" s="106" t="s">
        <v>105</v>
      </c>
    </row>
    <row r="302" spans="2:3">
      <c r="B302" s="106" t="s">
        <v>109</v>
      </c>
      <c r="C302" s="12" t="s">
        <v>176</v>
      </c>
    </row>
    <row r="303" spans="2:3">
      <c r="B303" s="106" t="s">
        <v>106</v>
      </c>
      <c r="C303" s="106" t="s">
        <v>107</v>
      </c>
    </row>
    <row r="304" spans="2:3">
      <c r="B304" s="106" t="s">
        <v>295</v>
      </c>
      <c r="C304" s="106" t="s">
        <v>393</v>
      </c>
    </row>
    <row r="305" spans="2:3">
      <c r="B305" s="106" t="s">
        <v>110</v>
      </c>
      <c r="C305" s="106" t="s">
        <v>299</v>
      </c>
    </row>
    <row r="306" spans="2:3">
      <c r="B306" s="106" t="s">
        <v>158</v>
      </c>
      <c r="C306" s="106" t="s">
        <v>300</v>
      </c>
    </row>
    <row r="307" spans="2:3">
      <c r="B307" s="106" t="s">
        <v>111</v>
      </c>
      <c r="C307" s="106" t="s">
        <v>112</v>
      </c>
    </row>
    <row r="308" spans="2:3">
      <c r="B308" s="106" t="s">
        <v>113</v>
      </c>
      <c r="C308" s="106" t="s">
        <v>114</v>
      </c>
    </row>
    <row r="309" spans="2:3">
      <c r="B309" s="106" t="s">
        <v>116</v>
      </c>
      <c r="C309" s="106" t="s">
        <v>117</v>
      </c>
    </row>
    <row r="310" spans="2:3">
      <c r="B310" s="106" t="s">
        <v>118</v>
      </c>
      <c r="C310" s="106" t="s">
        <v>119</v>
      </c>
    </row>
    <row r="311" spans="2:3">
      <c r="B311" s="106" t="s">
        <v>152</v>
      </c>
      <c r="C311" s="12" t="s">
        <v>179</v>
      </c>
    </row>
    <row r="312" spans="2:3">
      <c r="B312" s="106" t="s">
        <v>279</v>
      </c>
      <c r="C312" s="106" t="s">
        <v>301</v>
      </c>
    </row>
    <row r="313" spans="2:3">
      <c r="B313" s="106" t="s">
        <v>133</v>
      </c>
      <c r="C313" s="12" t="s">
        <v>180</v>
      </c>
    </row>
    <row r="314" spans="2:3">
      <c r="B314" s="106" t="s">
        <v>0</v>
      </c>
      <c r="C314" s="12" t="s">
        <v>134</v>
      </c>
    </row>
    <row r="315" spans="2:3">
      <c r="B315" s="106" t="s">
        <v>159</v>
      </c>
      <c r="C315" s="12" t="s">
        <v>136</v>
      </c>
    </row>
    <row r="316" spans="2:3">
      <c r="B316" s="106" t="s">
        <v>160</v>
      </c>
      <c r="C316" s="12" t="s">
        <v>138</v>
      </c>
    </row>
    <row r="317" spans="2:3">
      <c r="B317" s="106" t="s">
        <v>116</v>
      </c>
      <c r="C317" s="12" t="s">
        <v>139</v>
      </c>
    </row>
    <row r="318" spans="2:3">
      <c r="B318" s="106" t="s">
        <v>113</v>
      </c>
      <c r="C318" s="12" t="s">
        <v>140</v>
      </c>
    </row>
    <row r="319" spans="2:3">
      <c r="B319" s="106" t="s">
        <v>141</v>
      </c>
      <c r="C319" s="12" t="s">
        <v>142</v>
      </c>
    </row>
    <row r="320" spans="2:3">
      <c r="B320" s="106" t="s">
        <v>121</v>
      </c>
      <c r="C320" s="12" t="s">
        <v>302</v>
      </c>
    </row>
    <row r="321" spans="2:20">
      <c r="B321" s="106" t="s">
        <v>144</v>
      </c>
      <c r="C321" s="12" t="s">
        <v>145</v>
      </c>
    </row>
    <row r="322" spans="2:20">
      <c r="B322" s="106" t="s">
        <v>122</v>
      </c>
      <c r="C322" s="12" t="s">
        <v>146</v>
      </c>
    </row>
    <row r="323" spans="2:20">
      <c r="B323" s="106" t="s">
        <v>123</v>
      </c>
      <c r="C323" s="58" t="s">
        <v>147</v>
      </c>
    </row>
    <row r="324" spans="2:20">
      <c r="B324" s="106" t="s">
        <v>124</v>
      </c>
      <c r="C324" s="12" t="s">
        <v>303</v>
      </c>
    </row>
    <row r="325" spans="2:20">
      <c r="B325" s="106" t="s">
        <v>162</v>
      </c>
      <c r="C325" s="12" t="s">
        <v>149</v>
      </c>
    </row>
    <row r="326" spans="2:20">
      <c r="B326" s="106" t="s">
        <v>280</v>
      </c>
      <c r="C326" s="106" t="s">
        <v>288</v>
      </c>
    </row>
    <row r="329" spans="2:20">
      <c r="B329" s="823" t="s">
        <v>340</v>
      </c>
      <c r="C329" s="823"/>
      <c r="D329" s="823"/>
      <c r="E329" s="823"/>
      <c r="F329" s="823"/>
      <c r="G329" s="823"/>
      <c r="H329" s="823"/>
      <c r="I329" s="823"/>
      <c r="J329" s="823"/>
      <c r="K329" s="823"/>
      <c r="L329" s="823"/>
      <c r="M329" s="823"/>
      <c r="N329" s="823"/>
      <c r="O329" s="823"/>
      <c r="P329" s="823"/>
      <c r="Q329" s="823"/>
      <c r="R329" s="823"/>
      <c r="S329" s="823"/>
      <c r="T329" s="823"/>
    </row>
    <row r="332" spans="2:20">
      <c r="C332" s="106">
        <v>2012</v>
      </c>
    </row>
    <row r="333" spans="2:20">
      <c r="B333" s="106" t="s">
        <v>330</v>
      </c>
      <c r="C333" s="106" t="s">
        <v>307</v>
      </c>
      <c r="D333" s="106" t="s">
        <v>308</v>
      </c>
      <c r="E333" s="106" t="s">
        <v>309</v>
      </c>
      <c r="F333" s="106" t="s">
        <v>310</v>
      </c>
      <c r="G333" s="106" t="s">
        <v>311</v>
      </c>
      <c r="H333" s="106" t="s">
        <v>312</v>
      </c>
      <c r="I333" s="106" t="s">
        <v>313</v>
      </c>
      <c r="J333" s="106" t="s">
        <v>314</v>
      </c>
      <c r="K333" s="106" t="s">
        <v>315</v>
      </c>
      <c r="L333" s="106" t="s">
        <v>316</v>
      </c>
      <c r="M333" s="106" t="s">
        <v>317</v>
      </c>
      <c r="N333" s="106" t="s">
        <v>318</v>
      </c>
      <c r="O333" s="106" t="s">
        <v>319</v>
      </c>
    </row>
    <row r="334" spans="2:20">
      <c r="B334" s="106" t="s">
        <v>353</v>
      </c>
      <c r="C334" s="106" t="s">
        <v>341</v>
      </c>
      <c r="D334" s="106" t="s">
        <v>342</v>
      </c>
      <c r="E334" s="106" t="s">
        <v>343</v>
      </c>
      <c r="F334" s="106" t="s">
        <v>310</v>
      </c>
      <c r="G334" s="106" t="s">
        <v>344</v>
      </c>
      <c r="H334" s="106" t="s">
        <v>345</v>
      </c>
      <c r="I334" s="106" t="s">
        <v>346</v>
      </c>
      <c r="J334" s="106" t="s">
        <v>347</v>
      </c>
      <c r="K334" s="106" t="s">
        <v>348</v>
      </c>
      <c r="L334" s="106" t="s">
        <v>349</v>
      </c>
      <c r="M334" s="106" t="s">
        <v>350</v>
      </c>
      <c r="N334" s="106" t="s">
        <v>351</v>
      </c>
      <c r="O334" s="106" t="s">
        <v>352</v>
      </c>
    </row>
    <row r="335" spans="2:20">
      <c r="B335" s="106" t="s">
        <v>128</v>
      </c>
      <c r="C335" s="106" t="s">
        <v>1</v>
      </c>
    </row>
    <row r="336" spans="2:20">
      <c r="B336" s="106" t="s">
        <v>2</v>
      </c>
      <c r="C336" s="106" t="s">
        <v>169</v>
      </c>
    </row>
    <row r="337" spans="2:3">
      <c r="B337" s="106" t="s">
        <v>3</v>
      </c>
      <c r="C337" s="106" t="s">
        <v>4</v>
      </c>
    </row>
    <row r="338" spans="2:3">
      <c r="B338" s="106" t="s">
        <v>5</v>
      </c>
      <c r="C338" s="106" t="s">
        <v>6</v>
      </c>
    </row>
    <row r="339" spans="2:3">
      <c r="B339" s="106" t="s">
        <v>320</v>
      </c>
      <c r="C339" s="106" t="s">
        <v>8</v>
      </c>
    </row>
    <row r="340" spans="2:3">
      <c r="B340" s="106" t="s">
        <v>9</v>
      </c>
      <c r="C340" s="106" t="s">
        <v>10</v>
      </c>
    </row>
    <row r="341" spans="2:3">
      <c r="B341" s="106" t="s">
        <v>321</v>
      </c>
      <c r="C341" s="106" t="s">
        <v>13</v>
      </c>
    </row>
    <row r="342" spans="2:3">
      <c r="B342" s="106" t="s">
        <v>322</v>
      </c>
      <c r="C342" s="106" t="s">
        <v>15</v>
      </c>
    </row>
    <row r="343" spans="2:3">
      <c r="B343" s="106" t="s">
        <v>16</v>
      </c>
      <c r="C343" s="106" t="s">
        <v>18</v>
      </c>
    </row>
    <row r="344" spans="2:3">
      <c r="B344" s="106" t="s">
        <v>19</v>
      </c>
      <c r="C344" s="106" t="s">
        <v>20</v>
      </c>
    </row>
    <row r="345" spans="2:3">
      <c r="B345" s="106" t="s">
        <v>323</v>
      </c>
      <c r="C345" s="106" t="s">
        <v>22</v>
      </c>
    </row>
    <row r="346" spans="2:3">
      <c r="B346" s="106" t="s">
        <v>324</v>
      </c>
      <c r="C346" s="106" t="s">
        <v>24</v>
      </c>
    </row>
    <row r="347" spans="2:3">
      <c r="B347" s="106" t="s">
        <v>325</v>
      </c>
      <c r="C347" s="106" t="s">
        <v>26</v>
      </c>
    </row>
    <row r="348" spans="2:3">
      <c r="B348" s="106" t="s">
        <v>27</v>
      </c>
      <c r="C348" s="106" t="s">
        <v>28</v>
      </c>
    </row>
    <row r="349" spans="2:3">
      <c r="B349" s="106" t="s">
        <v>29</v>
      </c>
      <c r="C349" s="106" t="s">
        <v>30</v>
      </c>
    </row>
    <row r="350" spans="2:3">
      <c r="B350" s="106" t="s">
        <v>31</v>
      </c>
      <c r="C350" s="106" t="s">
        <v>177</v>
      </c>
    </row>
    <row r="351" spans="2:3">
      <c r="B351" s="106" t="s">
        <v>32</v>
      </c>
      <c r="C351" s="106" t="s">
        <v>33</v>
      </c>
    </row>
    <row r="352" spans="2:3">
      <c r="B352" s="106" t="s">
        <v>34</v>
      </c>
      <c r="C352" s="106" t="s">
        <v>35</v>
      </c>
    </row>
    <row r="353" spans="2:3">
      <c r="B353" s="106" t="s">
        <v>37</v>
      </c>
      <c r="C353" s="106" t="s">
        <v>38</v>
      </c>
    </row>
    <row r="354" spans="2:3">
      <c r="B354" s="106" t="s">
        <v>39</v>
      </c>
      <c r="C354" s="106" t="s">
        <v>170</v>
      </c>
    </row>
    <row r="355" spans="2:3">
      <c r="B355" s="106" t="s">
        <v>357</v>
      </c>
      <c r="C355" s="106" t="s">
        <v>41</v>
      </c>
    </row>
    <row r="356" spans="2:3">
      <c r="B356" s="106" t="s">
        <v>326</v>
      </c>
      <c r="C356" s="106" t="s">
        <v>43</v>
      </c>
    </row>
    <row r="357" spans="2:3">
      <c r="B357" s="106" t="s">
        <v>45</v>
      </c>
      <c r="C357" s="106" t="s">
        <v>46</v>
      </c>
    </row>
    <row r="358" spans="2:3">
      <c r="B358" s="106" t="s">
        <v>327</v>
      </c>
      <c r="C358" s="106" t="s">
        <v>48</v>
      </c>
    </row>
    <row r="359" spans="2:3">
      <c r="B359" s="106" t="s">
        <v>328</v>
      </c>
      <c r="C359" s="106" t="s">
        <v>171</v>
      </c>
    </row>
    <row r="360" spans="2:3">
      <c r="B360" s="106" t="s">
        <v>51</v>
      </c>
      <c r="C360" s="106" t="s">
        <v>52</v>
      </c>
    </row>
    <row r="361" spans="2:3">
      <c r="B361" s="106" t="s">
        <v>53</v>
      </c>
      <c r="C361" s="106" t="s">
        <v>54</v>
      </c>
    </row>
    <row r="362" spans="2:3">
      <c r="B362" s="106" t="s">
        <v>55</v>
      </c>
      <c r="C362" s="106" t="s">
        <v>56</v>
      </c>
    </row>
    <row r="363" spans="2:3">
      <c r="B363" s="106" t="s">
        <v>57</v>
      </c>
      <c r="C363" s="106" t="s">
        <v>58</v>
      </c>
    </row>
    <row r="364" spans="2:3">
      <c r="B364" s="106" t="s">
        <v>329</v>
      </c>
      <c r="C364" s="106" t="s">
        <v>60</v>
      </c>
    </row>
    <row r="365" spans="2:3">
      <c r="B365" s="106" t="s">
        <v>53</v>
      </c>
      <c r="C365" s="106" t="s">
        <v>54</v>
      </c>
    </row>
    <row r="366" spans="2:3" ht="38.25">
      <c r="B366" s="149" t="s">
        <v>269</v>
      </c>
      <c r="C366" s="106" t="s">
        <v>61</v>
      </c>
    </row>
    <row r="367" spans="2:3">
      <c r="B367" s="106" t="s">
        <v>62</v>
      </c>
      <c r="C367" s="106" t="s">
        <v>395</v>
      </c>
    </row>
    <row r="368" spans="2:3">
      <c r="B368" s="106" t="s">
        <v>126</v>
      </c>
      <c r="C368" s="106" t="s">
        <v>172</v>
      </c>
    </row>
    <row r="369" spans="2:3">
      <c r="B369" s="106" t="s">
        <v>63</v>
      </c>
      <c r="C369" s="106" t="s">
        <v>391</v>
      </c>
    </row>
    <row r="370" spans="2:3">
      <c r="B370" s="106" t="s">
        <v>64</v>
      </c>
      <c r="C370" s="106" t="s">
        <v>65</v>
      </c>
    </row>
    <row r="371" spans="2:3">
      <c r="B371" s="106" t="s">
        <v>66</v>
      </c>
      <c r="C371" s="106" t="s">
        <v>67</v>
      </c>
    </row>
    <row r="372" spans="2:3">
      <c r="B372" s="106" t="s">
        <v>68</v>
      </c>
      <c r="C372" s="106" t="s">
        <v>69</v>
      </c>
    </row>
    <row r="373" spans="2:3">
      <c r="B373" s="106" t="s">
        <v>70</v>
      </c>
      <c r="C373" s="106" t="s">
        <v>71</v>
      </c>
    </row>
    <row r="374" spans="2:3">
      <c r="B374" s="106" t="s">
        <v>72</v>
      </c>
      <c r="C374" s="106" t="s">
        <v>73</v>
      </c>
    </row>
    <row r="375" spans="2:3">
      <c r="B375" s="106" t="s">
        <v>129</v>
      </c>
      <c r="C375" s="106" t="s">
        <v>181</v>
      </c>
    </row>
    <row r="376" spans="2:3">
      <c r="B376" s="106" t="s">
        <v>75</v>
      </c>
      <c r="C376" s="106" t="s">
        <v>76</v>
      </c>
    </row>
    <row r="377" spans="2:3">
      <c r="B377" s="106" t="s">
        <v>77</v>
      </c>
      <c r="C377" s="106" t="s">
        <v>78</v>
      </c>
    </row>
    <row r="378" spans="2:3">
      <c r="B378" s="106" t="s">
        <v>79</v>
      </c>
      <c r="C378" s="106" t="s">
        <v>151</v>
      </c>
    </row>
    <row r="379" spans="2:3">
      <c r="B379" s="106" t="s">
        <v>80</v>
      </c>
      <c r="C379" s="106" t="s">
        <v>81</v>
      </c>
    </row>
    <row r="380" spans="2:3">
      <c r="B380" s="106" t="s">
        <v>82</v>
      </c>
      <c r="C380" s="106" t="s">
        <v>83</v>
      </c>
    </row>
    <row r="381" spans="2:3">
      <c r="B381" s="106" t="s">
        <v>84</v>
      </c>
      <c r="C381" s="106" t="s">
        <v>85</v>
      </c>
    </row>
    <row r="382" spans="2:3">
      <c r="B382" s="106" t="s">
        <v>86</v>
      </c>
      <c r="C382" s="106" t="s">
        <v>392</v>
      </c>
    </row>
    <row r="383" spans="2:3">
      <c r="B383" s="106" t="s">
        <v>130</v>
      </c>
      <c r="C383" s="106" t="s">
        <v>182</v>
      </c>
    </row>
    <row r="384" spans="2:3">
      <c r="B384" s="106" t="s">
        <v>87</v>
      </c>
      <c r="C384" s="106" t="s">
        <v>88</v>
      </c>
    </row>
    <row r="385" spans="2:3">
      <c r="B385" s="106" t="s">
        <v>89</v>
      </c>
      <c r="C385" s="106" t="s">
        <v>90</v>
      </c>
    </row>
    <row r="386" spans="2:3">
      <c r="B386" s="106" t="s">
        <v>91</v>
      </c>
      <c r="C386" s="106" t="s">
        <v>92</v>
      </c>
    </row>
    <row r="387" spans="2:3">
      <c r="B387" s="106" t="s">
        <v>93</v>
      </c>
      <c r="C387" s="106" t="s">
        <v>94</v>
      </c>
    </row>
    <row r="388" spans="2:3">
      <c r="B388" s="106" t="s">
        <v>95</v>
      </c>
      <c r="C388" s="106" t="s">
        <v>96</v>
      </c>
    </row>
    <row r="389" spans="2:3">
      <c r="B389" s="106" t="s">
        <v>97</v>
      </c>
      <c r="C389" s="106" t="s">
        <v>98</v>
      </c>
    </row>
    <row r="390" spans="2:3">
      <c r="B390" s="106" t="s">
        <v>100</v>
      </c>
      <c r="C390" s="106" t="s">
        <v>101</v>
      </c>
    </row>
    <row r="391" spans="2:3">
      <c r="B391" s="106" t="s">
        <v>102</v>
      </c>
      <c r="C391" s="106" t="s">
        <v>103</v>
      </c>
    </row>
    <row r="392" spans="2:3">
      <c r="B392" s="106" t="s">
        <v>104</v>
      </c>
      <c r="C392" s="106" t="s">
        <v>105</v>
      </c>
    </row>
    <row r="393" spans="2:3">
      <c r="B393" s="106" t="s">
        <v>106</v>
      </c>
      <c r="C393" s="106" t="s">
        <v>107</v>
      </c>
    </row>
    <row r="394" spans="2:3">
      <c r="B394" s="106" t="s">
        <v>108</v>
      </c>
      <c r="C394" s="106" t="s">
        <v>175</v>
      </c>
    </row>
    <row r="395" spans="2:3">
      <c r="B395" s="106" t="s">
        <v>109</v>
      </c>
      <c r="C395" s="106" t="s">
        <v>176</v>
      </c>
    </row>
    <row r="396" spans="2:3">
      <c r="B396" s="106" t="s">
        <v>131</v>
      </c>
      <c r="C396" s="106" t="s">
        <v>178</v>
      </c>
    </row>
    <row r="397" spans="2:3">
      <c r="B397" s="106" t="s">
        <v>111</v>
      </c>
      <c r="C397" s="106" t="s">
        <v>112</v>
      </c>
    </row>
    <row r="398" spans="2:3">
      <c r="B398" s="106" t="s">
        <v>118</v>
      </c>
      <c r="C398" s="106" t="s">
        <v>119</v>
      </c>
    </row>
    <row r="399" spans="2:3">
      <c r="B399" s="106" t="s">
        <v>152</v>
      </c>
      <c r="C399" s="106" t="s">
        <v>179</v>
      </c>
    </row>
    <row r="400" spans="2:3">
      <c r="B400" s="106" t="s">
        <v>132</v>
      </c>
      <c r="C400" s="106" t="s">
        <v>120</v>
      </c>
    </row>
    <row r="401" spans="2:3">
      <c r="B401" s="106" t="s">
        <v>133</v>
      </c>
      <c r="C401" s="106" t="s">
        <v>180</v>
      </c>
    </row>
    <row r="402" spans="2:3">
      <c r="B402" s="106" t="s">
        <v>0</v>
      </c>
      <c r="C402" s="106" t="s">
        <v>134</v>
      </c>
    </row>
    <row r="403" spans="2:3">
      <c r="B403" s="106" t="s">
        <v>135</v>
      </c>
      <c r="C403" s="106" t="s">
        <v>136</v>
      </c>
    </row>
    <row r="404" spans="2:3">
      <c r="B404" s="106" t="s">
        <v>137</v>
      </c>
      <c r="C404" s="106" t="s">
        <v>138</v>
      </c>
    </row>
    <row r="405" spans="2:3">
      <c r="B405" s="106" t="s">
        <v>116</v>
      </c>
      <c r="C405" s="106" t="s">
        <v>139</v>
      </c>
    </row>
    <row r="406" spans="2:3">
      <c r="B406" s="106" t="s">
        <v>113</v>
      </c>
      <c r="C406" s="106" t="s">
        <v>140</v>
      </c>
    </row>
    <row r="407" spans="2:3">
      <c r="B407" s="106" t="s">
        <v>141</v>
      </c>
      <c r="C407" s="106" t="s">
        <v>142</v>
      </c>
    </row>
    <row r="408" spans="2:3">
      <c r="B408" s="106" t="s">
        <v>121</v>
      </c>
      <c r="C408" s="106" t="s">
        <v>143</v>
      </c>
    </row>
    <row r="409" spans="2:3">
      <c r="B409" s="106" t="s">
        <v>144</v>
      </c>
      <c r="C409" s="106" t="s">
        <v>145</v>
      </c>
    </row>
    <row r="410" spans="2:3">
      <c r="B410" s="106" t="s">
        <v>122</v>
      </c>
      <c r="C410" s="106" t="s">
        <v>146</v>
      </c>
    </row>
    <row r="411" spans="2:3">
      <c r="B411" s="106" t="s">
        <v>123</v>
      </c>
      <c r="C411" s="106" t="s">
        <v>147</v>
      </c>
    </row>
    <row r="412" spans="2:3">
      <c r="B412" s="106" t="s">
        <v>358</v>
      </c>
      <c r="C412" s="106" t="s">
        <v>148</v>
      </c>
    </row>
    <row r="413" spans="2:3">
      <c r="B413" s="106" t="s">
        <v>125</v>
      </c>
      <c r="C413" s="106" t="s">
        <v>149</v>
      </c>
    </row>
    <row r="414" spans="2:3">
      <c r="B414" s="106" t="s">
        <v>280</v>
      </c>
      <c r="C414" s="106" t="s">
        <v>281</v>
      </c>
    </row>
    <row r="417" spans="2:20">
      <c r="B417" s="823" t="s">
        <v>354</v>
      </c>
      <c r="C417" s="829"/>
      <c r="D417" s="829"/>
      <c r="E417" s="829"/>
      <c r="F417" s="829"/>
      <c r="G417" s="829"/>
      <c r="H417" s="829"/>
      <c r="I417" s="829"/>
      <c r="J417" s="829"/>
      <c r="K417" s="829"/>
      <c r="L417" s="829"/>
      <c r="M417" s="829"/>
      <c r="N417" s="829"/>
      <c r="O417" s="829"/>
      <c r="P417" s="829"/>
      <c r="Q417" s="829"/>
      <c r="R417" s="829"/>
      <c r="S417" s="829"/>
      <c r="T417" s="829"/>
    </row>
    <row r="419" spans="2:20">
      <c r="B419" s="106" t="s">
        <v>355</v>
      </c>
    </row>
    <row r="420" spans="2:20">
      <c r="B420" s="106" t="s">
        <v>363</v>
      </c>
    </row>
    <row r="422" spans="2:20">
      <c r="B422" s="106" t="s">
        <v>356</v>
      </c>
    </row>
    <row r="425" spans="2:20">
      <c r="B425" s="823" t="s">
        <v>359</v>
      </c>
      <c r="C425" s="823"/>
      <c r="D425" s="823"/>
      <c r="E425" s="823"/>
      <c r="F425" s="823"/>
      <c r="G425" s="823"/>
      <c r="H425" s="823"/>
      <c r="I425" s="823"/>
      <c r="J425" s="823"/>
      <c r="K425" s="823"/>
      <c r="L425" s="823"/>
      <c r="M425" s="823"/>
      <c r="N425" s="823"/>
      <c r="O425" s="823"/>
      <c r="P425" s="823"/>
      <c r="Q425" s="823"/>
      <c r="R425" s="823"/>
      <c r="S425" s="823"/>
      <c r="T425" s="823"/>
    </row>
    <row r="427" spans="2:20">
      <c r="B427" s="106" t="s">
        <v>367</v>
      </c>
      <c r="C427" s="106" t="s">
        <v>254</v>
      </c>
      <c r="E427" s="291" t="s">
        <v>366</v>
      </c>
    </row>
    <row r="428" spans="2:20">
      <c r="B428" s="106" t="s">
        <v>368</v>
      </c>
      <c r="C428" s="106" t="s">
        <v>388</v>
      </c>
      <c r="E428" s="106" t="s">
        <v>389</v>
      </c>
    </row>
    <row r="430" spans="2:20">
      <c r="B430" s="823" t="s">
        <v>396</v>
      </c>
      <c r="C430" s="823"/>
      <c r="D430" s="823"/>
      <c r="E430" s="823"/>
      <c r="F430" s="823"/>
      <c r="G430" s="823"/>
      <c r="H430" s="823"/>
      <c r="I430" s="823"/>
      <c r="J430" s="823"/>
      <c r="K430" s="823"/>
      <c r="L430" s="823"/>
      <c r="M430" s="823"/>
      <c r="N430" s="823"/>
      <c r="O430" s="823"/>
      <c r="P430" s="823"/>
      <c r="Q430" s="823"/>
      <c r="R430" s="823"/>
      <c r="S430" s="823"/>
      <c r="T430" s="823"/>
    </row>
    <row r="433" spans="2:6">
      <c r="B433" s="106" t="s">
        <v>404</v>
      </c>
      <c r="C433" s="106" t="s">
        <v>405</v>
      </c>
    </row>
    <row r="435" spans="2:6">
      <c r="B435" s="106" t="s">
        <v>397</v>
      </c>
      <c r="C435" s="106" t="s">
        <v>396</v>
      </c>
    </row>
    <row r="436" spans="2:6">
      <c r="B436" s="106" t="s">
        <v>398</v>
      </c>
      <c r="C436" s="106" t="s">
        <v>406</v>
      </c>
    </row>
    <row r="437" spans="2:6">
      <c r="B437" s="106" t="s">
        <v>399</v>
      </c>
      <c r="C437" s="106" t="s">
        <v>407</v>
      </c>
    </row>
    <row r="439" spans="2:6">
      <c r="B439" s="106" t="s">
        <v>408</v>
      </c>
      <c r="C439" s="106" t="s">
        <v>400</v>
      </c>
      <c r="D439" s="106" t="s">
        <v>401</v>
      </c>
      <c r="E439" s="106" t="s">
        <v>402</v>
      </c>
      <c r="F439" s="106" t="s">
        <v>403</v>
      </c>
    </row>
    <row r="440" spans="2:6">
      <c r="B440" s="106" t="s">
        <v>409</v>
      </c>
      <c r="C440" s="106" t="s">
        <v>410</v>
      </c>
      <c r="D440" s="106" t="s">
        <v>411</v>
      </c>
      <c r="E440" s="106" t="s">
        <v>412</v>
      </c>
      <c r="F440" s="106" t="s">
        <v>413</v>
      </c>
    </row>
    <row r="441" spans="2:6">
      <c r="B441" s="106" t="s">
        <v>414</v>
      </c>
    </row>
    <row r="442" spans="2:6">
      <c r="B442" s="106" t="s">
        <v>415</v>
      </c>
    </row>
  </sheetData>
  <sheetProtection password="C688" sheet="1" objects="1" scenarios="1"/>
  <mergeCells count="21">
    <mergeCell ref="B430:T430"/>
    <mergeCell ref="B425:T425"/>
    <mergeCell ref="B329:T329"/>
    <mergeCell ref="M42:P42"/>
    <mergeCell ref="B42:B51"/>
    <mergeCell ref="D52:D57"/>
    <mergeCell ref="B417:T417"/>
    <mergeCell ref="B52:B57"/>
    <mergeCell ref="F42:H42"/>
    <mergeCell ref="D42:D51"/>
    <mergeCell ref="J42:L42"/>
    <mergeCell ref="B3:C3"/>
    <mergeCell ref="B251:T251"/>
    <mergeCell ref="B152:T152"/>
    <mergeCell ref="B60:T60"/>
    <mergeCell ref="B37:T37"/>
    <mergeCell ref="B40:C41"/>
    <mergeCell ref="D40:E41"/>
    <mergeCell ref="J40:L40"/>
    <mergeCell ref="M40:P40"/>
    <mergeCell ref="F40:H40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C4:U134"/>
  <sheetViews>
    <sheetView topLeftCell="A49" zoomScale="80" zoomScaleNormal="80" workbookViewId="0">
      <selection activeCell="P84" sqref="P84"/>
    </sheetView>
  </sheetViews>
  <sheetFormatPr defaultRowHeight="12.75"/>
  <cols>
    <col min="3" max="3" width="69.5703125" bestFit="1" customWidth="1"/>
    <col min="12" max="15" width="12" bestFit="1" customWidth="1"/>
  </cols>
  <sheetData>
    <row r="4" spans="3:15" ht="13.5" thickBot="1"/>
    <row r="5" spans="3:15" ht="13.5" thickTop="1">
      <c r="C5" s="791" t="s">
        <v>355</v>
      </c>
      <c r="D5" s="788">
        <v>2011</v>
      </c>
      <c r="E5" s="789"/>
      <c r="F5" s="789"/>
      <c r="G5" s="789"/>
      <c r="H5" s="789"/>
      <c r="I5" s="789"/>
      <c r="J5" s="789"/>
      <c r="K5" s="789"/>
      <c r="L5" s="789"/>
      <c r="M5" s="789"/>
      <c r="N5" s="789"/>
      <c r="O5" s="789"/>
    </row>
    <row r="6" spans="3:15" ht="13.5" thickBot="1">
      <c r="C6" s="792"/>
      <c r="D6" s="127" t="s">
        <v>307</v>
      </c>
      <c r="E6" s="128" t="s">
        <v>308</v>
      </c>
      <c r="F6" s="128" t="s">
        <v>309</v>
      </c>
      <c r="G6" s="128" t="s">
        <v>310</v>
      </c>
      <c r="H6" s="128" t="s">
        <v>311</v>
      </c>
      <c r="I6" s="128" t="s">
        <v>312</v>
      </c>
      <c r="J6" s="128" t="s">
        <v>313</v>
      </c>
      <c r="K6" s="129" t="s">
        <v>314</v>
      </c>
      <c r="L6" s="129" t="s">
        <v>315</v>
      </c>
      <c r="M6" s="129" t="s">
        <v>316</v>
      </c>
      <c r="N6" s="129" t="s">
        <v>317</v>
      </c>
      <c r="O6" s="201" t="s">
        <v>318</v>
      </c>
    </row>
    <row r="7" spans="3:15" ht="14.25" thickTop="1" thickBot="1">
      <c r="C7" s="122" t="s">
        <v>128</v>
      </c>
      <c r="D7" s="123">
        <f>D8+D16+D21+D26+D33+D38</f>
        <v>55152997.750000007</v>
      </c>
      <c r="E7" s="124">
        <f t="shared" ref="E7:O7" si="0">E8+E16+E21+E26+E33+E38</f>
        <v>72792160.189999983</v>
      </c>
      <c r="F7" s="124">
        <f t="shared" si="0"/>
        <v>90836639.36999999</v>
      </c>
      <c r="G7" s="124">
        <f t="shared" si="0"/>
        <v>89665420.570000008</v>
      </c>
      <c r="H7" s="124">
        <f t="shared" si="0"/>
        <v>90668023.25999999</v>
      </c>
      <c r="I7" s="124">
        <f t="shared" si="0"/>
        <v>99301133.540000007</v>
      </c>
      <c r="J7" s="124">
        <f t="shared" si="0"/>
        <v>113490349.00999999</v>
      </c>
      <c r="K7" s="125">
        <f t="shared" si="0"/>
        <v>112587295.76000001</v>
      </c>
      <c r="L7" s="125">
        <f t="shared" si="0"/>
        <v>105313532.14</v>
      </c>
      <c r="M7" s="125">
        <f t="shared" si="0"/>
        <v>90807867.899999976</v>
      </c>
      <c r="N7" s="125">
        <f t="shared" si="0"/>
        <v>85337694.549999997</v>
      </c>
      <c r="O7" s="202">
        <f t="shared" si="0"/>
        <v>112596081.93000001</v>
      </c>
    </row>
    <row r="8" spans="3:15" ht="13.5" thickTop="1">
      <c r="C8" s="107" t="s">
        <v>2</v>
      </c>
      <c r="D8" s="114">
        <f>SUM(D9:D15)</f>
        <v>42233905.520000003</v>
      </c>
      <c r="E8" s="114">
        <f t="shared" ref="E8:O8" si="1">SUM(E9:E15)</f>
        <v>45239137.809999995</v>
      </c>
      <c r="F8" s="115">
        <f t="shared" si="1"/>
        <v>51938110.829999998</v>
      </c>
      <c r="G8" s="115">
        <f t="shared" si="1"/>
        <v>54847049.759999998</v>
      </c>
      <c r="H8" s="115">
        <f t="shared" si="1"/>
        <v>55582981.829999998</v>
      </c>
      <c r="I8" s="115">
        <f t="shared" si="1"/>
        <v>62694065.950000003</v>
      </c>
      <c r="J8" s="115">
        <f t="shared" si="1"/>
        <v>70422496.890000001</v>
      </c>
      <c r="K8" s="116">
        <f t="shared" si="1"/>
        <v>76136166.400000006</v>
      </c>
      <c r="L8" s="116">
        <f t="shared" si="1"/>
        <v>71582322.929999992</v>
      </c>
      <c r="M8" s="116">
        <f t="shared" si="1"/>
        <v>55915577.890000001</v>
      </c>
      <c r="N8" s="116">
        <f t="shared" si="1"/>
        <v>52766855.270000003</v>
      </c>
      <c r="O8" s="203">
        <f t="shared" si="1"/>
        <v>59731412.660000004</v>
      </c>
    </row>
    <row r="9" spans="3:15">
      <c r="C9" s="108" t="s">
        <v>3</v>
      </c>
      <c r="D9" s="118">
        <v>2545348.48</v>
      </c>
      <c r="E9" s="119">
        <v>6175515.0300000003</v>
      </c>
      <c r="F9" s="119">
        <v>7329572.1399999997</v>
      </c>
      <c r="G9" s="119">
        <v>6751143.4299999997</v>
      </c>
      <c r="H9" s="119">
        <v>6415725.6500000004</v>
      </c>
      <c r="I9" s="119">
        <v>6927624.3099999996</v>
      </c>
      <c r="J9" s="119">
        <v>8026236.4199999999</v>
      </c>
      <c r="K9" s="120">
        <v>6554828.0099999998</v>
      </c>
      <c r="L9" s="120">
        <v>6541099.3499999996</v>
      </c>
      <c r="M9" s="120">
        <v>7333919.3700000001</v>
      </c>
      <c r="N9" s="120">
        <v>6679216.6799999997</v>
      </c>
      <c r="O9" s="204">
        <v>9476806.5700000003</v>
      </c>
    </row>
    <row r="10" spans="3:15">
      <c r="C10" s="108" t="s">
        <v>5</v>
      </c>
      <c r="D10" s="118">
        <v>499153.36</v>
      </c>
      <c r="E10" s="119">
        <v>443476.65</v>
      </c>
      <c r="F10" s="119">
        <v>3852373.14</v>
      </c>
      <c r="G10" s="119">
        <v>10751479.529999999</v>
      </c>
      <c r="H10" s="119">
        <v>3177606.8</v>
      </c>
      <c r="I10" s="119">
        <v>3680263.62</v>
      </c>
      <c r="J10" s="119">
        <v>3438898.71</v>
      </c>
      <c r="K10" s="120">
        <v>2949890.41</v>
      </c>
      <c r="L10" s="120">
        <v>2276735.9700000002</v>
      </c>
      <c r="M10" s="120">
        <v>1612630.27</v>
      </c>
      <c r="N10" s="120">
        <v>946894.96</v>
      </c>
      <c r="O10" s="204">
        <v>2305541.91</v>
      </c>
    </row>
    <row r="11" spans="3:15">
      <c r="C11" s="108" t="s">
        <v>320</v>
      </c>
      <c r="D11" s="118">
        <v>65715.240000000005</v>
      </c>
      <c r="E11" s="119">
        <v>84427.04</v>
      </c>
      <c r="F11" s="119">
        <v>119232.59</v>
      </c>
      <c r="G11" s="119">
        <v>72950.62</v>
      </c>
      <c r="H11" s="119">
        <v>98890.93</v>
      </c>
      <c r="I11" s="119">
        <v>103956.73</v>
      </c>
      <c r="J11" s="119">
        <v>86674.97</v>
      </c>
      <c r="K11" s="120">
        <v>118158.18</v>
      </c>
      <c r="L11" s="120">
        <v>108207.34</v>
      </c>
      <c r="M11" s="120">
        <v>134904.34</v>
      </c>
      <c r="N11" s="120">
        <v>132213.45000000001</v>
      </c>
      <c r="O11" s="204">
        <v>108502.59</v>
      </c>
    </row>
    <row r="12" spans="3:15">
      <c r="C12" s="108" t="s">
        <v>9</v>
      </c>
      <c r="D12" s="118">
        <v>24359135.579999998</v>
      </c>
      <c r="E12" s="119">
        <v>26560869.68</v>
      </c>
      <c r="F12" s="119">
        <v>28787354</v>
      </c>
      <c r="G12" s="119">
        <v>24452855.41</v>
      </c>
      <c r="H12" s="119">
        <v>30030891.559999999</v>
      </c>
      <c r="I12" s="119">
        <v>36057932.170000002</v>
      </c>
      <c r="J12" s="119">
        <v>38964620.689999998</v>
      </c>
      <c r="K12" s="120">
        <v>46261760.780000001</v>
      </c>
      <c r="L12" s="120">
        <v>41263214.420000002</v>
      </c>
      <c r="M12" s="120">
        <v>30712518.809999999</v>
      </c>
      <c r="N12" s="120">
        <v>29554026.890000001</v>
      </c>
      <c r="O12" s="204">
        <v>33207170.190000001</v>
      </c>
    </row>
    <row r="13" spans="3:15">
      <c r="C13" s="108" t="s">
        <v>321</v>
      </c>
      <c r="D13" s="118">
        <v>12268529.59</v>
      </c>
      <c r="E13" s="119">
        <v>8536929.2300000004</v>
      </c>
      <c r="F13" s="119">
        <v>7823784.0300000003</v>
      </c>
      <c r="G13" s="119">
        <v>9085039.4800000004</v>
      </c>
      <c r="H13" s="119">
        <v>11409816.17</v>
      </c>
      <c r="I13" s="119">
        <v>11116710.84</v>
      </c>
      <c r="J13" s="119">
        <v>15157124.630000001</v>
      </c>
      <c r="K13" s="120">
        <v>15012808.710000001</v>
      </c>
      <c r="L13" s="120">
        <v>16785563.780000001</v>
      </c>
      <c r="M13" s="120">
        <v>12285672.390000001</v>
      </c>
      <c r="N13" s="120">
        <v>11759999.27</v>
      </c>
      <c r="O13" s="204">
        <v>10474206.539999999</v>
      </c>
    </row>
    <row r="14" spans="3:15">
      <c r="C14" s="108" t="s">
        <v>322</v>
      </c>
      <c r="D14" s="118">
        <v>2228722.88</v>
      </c>
      <c r="E14" s="119">
        <v>3149836.41</v>
      </c>
      <c r="F14" s="119">
        <v>3681084.12</v>
      </c>
      <c r="G14" s="119">
        <v>3381780.97</v>
      </c>
      <c r="H14" s="119">
        <v>4094166.5</v>
      </c>
      <c r="I14" s="119">
        <v>4392687.58</v>
      </c>
      <c r="J14" s="119">
        <v>4406579.91</v>
      </c>
      <c r="K14" s="120">
        <v>4844188.08</v>
      </c>
      <c r="L14" s="120">
        <v>4235363.1100000003</v>
      </c>
      <c r="M14" s="120">
        <v>3489258.14</v>
      </c>
      <c r="N14" s="120">
        <v>3351592.45</v>
      </c>
      <c r="O14" s="204">
        <v>3840292.05</v>
      </c>
    </row>
    <row r="15" spans="3:15">
      <c r="C15" s="108" t="s">
        <v>16</v>
      </c>
      <c r="D15" s="118">
        <v>267300.39</v>
      </c>
      <c r="E15" s="119">
        <v>288083.77</v>
      </c>
      <c r="F15" s="119">
        <v>344710.81</v>
      </c>
      <c r="G15" s="119">
        <v>351800.32000000001</v>
      </c>
      <c r="H15" s="119">
        <v>355884.22</v>
      </c>
      <c r="I15" s="119">
        <v>414890.7</v>
      </c>
      <c r="J15" s="119">
        <v>342361.56</v>
      </c>
      <c r="K15" s="120">
        <v>394532.23</v>
      </c>
      <c r="L15" s="120">
        <v>372138.96</v>
      </c>
      <c r="M15" s="120">
        <v>346674.57</v>
      </c>
      <c r="N15" s="120">
        <v>342911.57</v>
      </c>
      <c r="O15" s="204">
        <v>318892.81</v>
      </c>
    </row>
    <row r="16" spans="3:15">
      <c r="C16" s="109" t="s">
        <v>19</v>
      </c>
      <c r="D16" s="114">
        <f>SUM(D17:D20)</f>
        <v>9521302.3000000007</v>
      </c>
      <c r="E16" s="115">
        <f t="shared" ref="E16:O16" si="2">SUM(E17:E20)</f>
        <v>23485287.589999996</v>
      </c>
      <c r="F16" s="115">
        <f t="shared" si="2"/>
        <v>34167457.259999998</v>
      </c>
      <c r="G16" s="115">
        <f t="shared" si="2"/>
        <v>29755692.57</v>
      </c>
      <c r="H16" s="115">
        <f t="shared" si="2"/>
        <v>27838053.010000005</v>
      </c>
      <c r="I16" s="115">
        <f t="shared" si="2"/>
        <v>30894483.480000004</v>
      </c>
      <c r="J16" s="115">
        <f t="shared" si="2"/>
        <v>36489518.480000004</v>
      </c>
      <c r="K16" s="116">
        <f t="shared" si="2"/>
        <v>29291633.600000001</v>
      </c>
      <c r="L16" s="116">
        <f t="shared" si="2"/>
        <v>29003218.740000002</v>
      </c>
      <c r="M16" s="116">
        <f t="shared" si="2"/>
        <v>27330321.710000001</v>
      </c>
      <c r="N16" s="116">
        <f t="shared" si="2"/>
        <v>27219048.369999997</v>
      </c>
      <c r="O16" s="203">
        <f t="shared" si="2"/>
        <v>44601172.300000004</v>
      </c>
    </row>
    <row r="17" spans="3:15">
      <c r="C17" s="108" t="s">
        <v>323</v>
      </c>
      <c r="D17" s="118">
        <v>5965054.2999999998</v>
      </c>
      <c r="E17" s="119">
        <v>14418948.539999999</v>
      </c>
      <c r="F17" s="119">
        <v>21015795.289999999</v>
      </c>
      <c r="G17" s="119">
        <v>18134814.93</v>
      </c>
      <c r="H17" s="119">
        <v>17423693.670000002</v>
      </c>
      <c r="I17" s="119">
        <v>18277592.609999999</v>
      </c>
      <c r="J17" s="119">
        <v>22066861.620000001</v>
      </c>
      <c r="K17" s="120">
        <v>18158288.84</v>
      </c>
      <c r="L17" s="120">
        <v>17580249.02</v>
      </c>
      <c r="M17" s="120">
        <v>15453602.98</v>
      </c>
      <c r="N17" s="120">
        <v>15172072.27</v>
      </c>
      <c r="O17" s="204">
        <v>27166219.739999998</v>
      </c>
    </row>
    <row r="18" spans="3:15">
      <c r="C18" s="108" t="s">
        <v>324</v>
      </c>
      <c r="D18" s="118">
        <v>3011667.54</v>
      </c>
      <c r="E18" s="119">
        <v>7942450.2599999998</v>
      </c>
      <c r="F18" s="119">
        <v>11708936.529999999</v>
      </c>
      <c r="G18" s="119">
        <v>10161086.960000001</v>
      </c>
      <c r="H18" s="119">
        <v>9176586.0299999993</v>
      </c>
      <c r="I18" s="119">
        <v>10583289.380000001</v>
      </c>
      <c r="J18" s="119">
        <v>12325503.08</v>
      </c>
      <c r="K18" s="120">
        <v>9784703.5099999998</v>
      </c>
      <c r="L18" s="120">
        <v>10079777.449999999</v>
      </c>
      <c r="M18" s="120">
        <v>9619912.8399999999</v>
      </c>
      <c r="N18" s="120">
        <v>10355312.949999999</v>
      </c>
      <c r="O18" s="204">
        <v>14953287.220000001</v>
      </c>
    </row>
    <row r="19" spans="3:15">
      <c r="C19" s="108" t="s">
        <v>325</v>
      </c>
      <c r="D19" s="118">
        <v>337649.71</v>
      </c>
      <c r="E19" s="119">
        <v>690555.9</v>
      </c>
      <c r="F19" s="119">
        <v>933660.62</v>
      </c>
      <c r="G19" s="119">
        <v>940799.61</v>
      </c>
      <c r="H19" s="119">
        <v>819960.44</v>
      </c>
      <c r="I19" s="119">
        <v>1454218.12</v>
      </c>
      <c r="J19" s="119">
        <v>1087711.56</v>
      </c>
      <c r="K19" s="120">
        <v>871346.14</v>
      </c>
      <c r="L19" s="120">
        <v>868317.51</v>
      </c>
      <c r="M19" s="120">
        <v>1066047.04</v>
      </c>
      <c r="N19" s="120">
        <v>461880.5</v>
      </c>
      <c r="O19" s="204">
        <v>1133206.67</v>
      </c>
    </row>
    <row r="20" spans="3:15">
      <c r="C20" s="108" t="s">
        <v>27</v>
      </c>
      <c r="D20" s="118">
        <v>206930.75</v>
      </c>
      <c r="E20" s="119">
        <v>433332.89</v>
      </c>
      <c r="F20" s="119">
        <v>509064.82</v>
      </c>
      <c r="G20" s="119">
        <v>518991.07</v>
      </c>
      <c r="H20" s="119">
        <v>417812.87</v>
      </c>
      <c r="I20" s="119">
        <v>579383.37</v>
      </c>
      <c r="J20" s="119">
        <v>1009442.22</v>
      </c>
      <c r="K20" s="120">
        <v>477295.11</v>
      </c>
      <c r="L20" s="120">
        <v>474874.76</v>
      </c>
      <c r="M20" s="120">
        <v>1190758.8500000001</v>
      </c>
      <c r="N20" s="120">
        <v>1229782.6499999999</v>
      </c>
      <c r="O20" s="204">
        <v>1348458.67</v>
      </c>
    </row>
    <row r="21" spans="3:15">
      <c r="C21" s="109" t="s">
        <v>29</v>
      </c>
      <c r="D21" s="114">
        <f>SUM(D22:D25)</f>
        <v>804830.46</v>
      </c>
      <c r="E21" s="115">
        <f t="shared" ref="E21:O21" si="3">SUM(E22:E25)</f>
        <v>1209009.1100000001</v>
      </c>
      <c r="F21" s="115">
        <f t="shared" si="3"/>
        <v>1416808.0500000003</v>
      </c>
      <c r="G21" s="115">
        <f t="shared" si="3"/>
        <v>1350950.87</v>
      </c>
      <c r="H21" s="115">
        <f t="shared" si="3"/>
        <v>1399057.8499999999</v>
      </c>
      <c r="I21" s="115">
        <f t="shared" si="3"/>
        <v>1540304.47</v>
      </c>
      <c r="J21" s="115">
        <f t="shared" si="3"/>
        <v>1366975.64</v>
      </c>
      <c r="K21" s="116">
        <f t="shared" si="3"/>
        <v>1618735.6</v>
      </c>
      <c r="L21" s="116">
        <f t="shared" si="3"/>
        <v>1404367.23</v>
      </c>
      <c r="M21" s="116">
        <f t="shared" si="3"/>
        <v>1271754.9899999998</v>
      </c>
      <c r="N21" s="116">
        <f t="shared" si="3"/>
        <v>1231596.8500000001</v>
      </c>
      <c r="O21" s="203">
        <f t="shared" si="3"/>
        <v>1310368.5000000002</v>
      </c>
    </row>
    <row r="22" spans="3:15">
      <c r="C22" s="108" t="s">
        <v>31</v>
      </c>
      <c r="D22" s="118">
        <v>536502.51</v>
      </c>
      <c r="E22" s="119">
        <v>831711.99</v>
      </c>
      <c r="F22" s="119">
        <v>941753.55</v>
      </c>
      <c r="G22" s="119">
        <v>972851.3</v>
      </c>
      <c r="H22" s="119">
        <v>1035879.98</v>
      </c>
      <c r="I22" s="119">
        <v>1095882.92</v>
      </c>
      <c r="J22" s="119">
        <v>903473.6</v>
      </c>
      <c r="K22" s="120">
        <v>1052243.77</v>
      </c>
      <c r="L22" s="120">
        <v>883075.83</v>
      </c>
      <c r="M22" s="120">
        <v>805479.88</v>
      </c>
      <c r="N22" s="120">
        <v>809274.84</v>
      </c>
      <c r="O22" s="204">
        <v>798799.35999999999</v>
      </c>
    </row>
    <row r="23" spans="3:15">
      <c r="C23" s="108" t="s">
        <v>32</v>
      </c>
      <c r="D23" s="118">
        <v>242834.46</v>
      </c>
      <c r="E23" s="119">
        <v>338113.08</v>
      </c>
      <c r="F23" s="119">
        <v>457274.03</v>
      </c>
      <c r="G23" s="119">
        <v>356441.63</v>
      </c>
      <c r="H23" s="119">
        <v>333697.93</v>
      </c>
      <c r="I23" s="119">
        <v>357979.45</v>
      </c>
      <c r="J23" s="119">
        <v>285269.33</v>
      </c>
      <c r="K23" s="120">
        <v>223882.95</v>
      </c>
      <c r="L23" s="120">
        <v>291676.52</v>
      </c>
      <c r="M23" s="120">
        <v>322168.73</v>
      </c>
      <c r="N23" s="120">
        <v>320031.71999999997</v>
      </c>
      <c r="O23" s="204">
        <v>370612.21</v>
      </c>
    </row>
    <row r="24" spans="3:15">
      <c r="C24" s="108" t="s">
        <v>34</v>
      </c>
      <c r="D24" s="118">
        <v>4037.13</v>
      </c>
      <c r="E24" s="119">
        <v>33587.519999999997</v>
      </c>
      <c r="F24" s="119">
        <v>6811.85</v>
      </c>
      <c r="G24" s="119">
        <v>7299.46</v>
      </c>
      <c r="H24" s="119">
        <v>10446.94</v>
      </c>
      <c r="I24" s="119">
        <v>40972.11</v>
      </c>
      <c r="J24" s="119">
        <v>108136.93</v>
      </c>
      <c r="K24" s="120">
        <v>190875.13</v>
      </c>
      <c r="L24" s="120">
        <v>94009.65</v>
      </c>
      <c r="M24" s="120">
        <v>35543.96</v>
      </c>
      <c r="N24" s="120">
        <v>10178.66</v>
      </c>
      <c r="O24" s="204">
        <v>12313.61</v>
      </c>
    </row>
    <row r="25" spans="3:15">
      <c r="C25" s="108" t="s">
        <v>37</v>
      </c>
      <c r="D25" s="118">
        <v>21456.36</v>
      </c>
      <c r="E25" s="119">
        <v>5596.52</v>
      </c>
      <c r="F25" s="119">
        <v>10968.62</v>
      </c>
      <c r="G25" s="119">
        <v>14358.48</v>
      </c>
      <c r="H25" s="119">
        <v>19033</v>
      </c>
      <c r="I25" s="119">
        <v>45469.99</v>
      </c>
      <c r="J25" s="119">
        <v>70095.78</v>
      </c>
      <c r="K25" s="120">
        <v>151733.75</v>
      </c>
      <c r="L25" s="120">
        <v>135605.23000000001</v>
      </c>
      <c r="M25" s="120">
        <v>108562.42</v>
      </c>
      <c r="N25" s="120">
        <v>92111.63</v>
      </c>
      <c r="O25" s="204">
        <v>128643.32</v>
      </c>
    </row>
    <row r="26" spans="3:15">
      <c r="C26" s="109" t="s">
        <v>39</v>
      </c>
      <c r="D26" s="114">
        <f>SUM(D27:D32)</f>
        <v>1320130.1099999999</v>
      </c>
      <c r="E26" s="115">
        <f t="shared" ref="E26:O26" si="4">SUM(E27:E32)</f>
        <v>1172217.57</v>
      </c>
      <c r="F26" s="115">
        <f t="shared" si="4"/>
        <v>1584487.91</v>
      </c>
      <c r="G26" s="115">
        <f t="shared" si="4"/>
        <v>1554070.73</v>
      </c>
      <c r="H26" s="115">
        <f t="shared" si="4"/>
        <v>3337557.56</v>
      </c>
      <c r="I26" s="115">
        <f t="shared" si="4"/>
        <v>1833085.6199999999</v>
      </c>
      <c r="J26" s="115">
        <f t="shared" si="4"/>
        <v>2801383.38</v>
      </c>
      <c r="K26" s="116">
        <f t="shared" si="4"/>
        <v>2999433.65</v>
      </c>
      <c r="L26" s="116">
        <f t="shared" si="4"/>
        <v>1677127.3699999999</v>
      </c>
      <c r="M26" s="116">
        <f t="shared" si="4"/>
        <v>1975196.1300000001</v>
      </c>
      <c r="N26" s="116">
        <f t="shared" si="4"/>
        <v>1588689.67</v>
      </c>
      <c r="O26" s="203">
        <f t="shared" si="4"/>
        <v>3809506.5599999996</v>
      </c>
    </row>
    <row r="27" spans="3:15">
      <c r="C27" s="108" t="s">
        <v>357</v>
      </c>
      <c r="D27" s="118">
        <v>6971.68</v>
      </c>
      <c r="E27" s="119">
        <v>13341.02</v>
      </c>
      <c r="F27" s="119">
        <v>83742.009999999995</v>
      </c>
      <c r="G27" s="119">
        <v>86212.02</v>
      </c>
      <c r="H27" s="119">
        <v>55530.82</v>
      </c>
      <c r="I27" s="119">
        <v>175137.26</v>
      </c>
      <c r="J27" s="119">
        <v>61476.76</v>
      </c>
      <c r="K27" s="120">
        <v>118742.97</v>
      </c>
      <c r="L27" s="120">
        <v>103719.39</v>
      </c>
      <c r="M27" s="120">
        <v>96283.83</v>
      </c>
      <c r="N27" s="120">
        <v>55796.6</v>
      </c>
      <c r="O27" s="204">
        <v>144929.16</v>
      </c>
    </row>
    <row r="28" spans="3:15">
      <c r="C28" s="108" t="s">
        <v>326</v>
      </c>
      <c r="D28" s="118">
        <v>64109.59</v>
      </c>
      <c r="E28" s="119">
        <v>200669.78</v>
      </c>
      <c r="F28" s="119">
        <v>145961.26</v>
      </c>
      <c r="G28" s="119">
        <v>94344.06</v>
      </c>
      <c r="H28" s="119">
        <v>771901.56</v>
      </c>
      <c r="I28" s="119">
        <v>198120.26</v>
      </c>
      <c r="J28" s="119">
        <v>185991.45</v>
      </c>
      <c r="K28" s="120">
        <v>153178.46</v>
      </c>
      <c r="L28" s="120">
        <v>96024.85</v>
      </c>
      <c r="M28" s="120">
        <v>381813.69</v>
      </c>
      <c r="N28" s="120">
        <v>206891.79</v>
      </c>
      <c r="O28" s="204">
        <v>502970.97</v>
      </c>
    </row>
    <row r="29" spans="3:15">
      <c r="C29" s="108" t="s">
        <v>45</v>
      </c>
      <c r="D29" s="118">
        <v>179058.1</v>
      </c>
      <c r="E29" s="119">
        <v>216674.72</v>
      </c>
      <c r="F29" s="119">
        <v>505701.17</v>
      </c>
      <c r="G29" s="119">
        <v>419483.15</v>
      </c>
      <c r="H29" s="119">
        <v>505852.89</v>
      </c>
      <c r="I29" s="119">
        <v>735303.21</v>
      </c>
      <c r="J29" s="119">
        <v>1477148.86</v>
      </c>
      <c r="K29" s="120">
        <v>1854644.2</v>
      </c>
      <c r="L29" s="120">
        <v>671972.85</v>
      </c>
      <c r="M29" s="120">
        <v>298929.24</v>
      </c>
      <c r="N29" s="120">
        <v>313864.89</v>
      </c>
      <c r="O29" s="204">
        <v>268232.51</v>
      </c>
    </row>
    <row r="30" spans="3:15">
      <c r="C30" s="108" t="s">
        <v>327</v>
      </c>
      <c r="D30" s="118">
        <v>209278.97</v>
      </c>
      <c r="E30" s="119">
        <v>223999.32</v>
      </c>
      <c r="F30" s="119">
        <v>251863.31</v>
      </c>
      <c r="G30" s="119">
        <v>179908.24</v>
      </c>
      <c r="H30" s="119">
        <v>1418405.47</v>
      </c>
      <c r="I30" s="119">
        <v>190712.2</v>
      </c>
      <c r="J30" s="119">
        <v>177964.06</v>
      </c>
      <c r="K30" s="120">
        <v>315769.62</v>
      </c>
      <c r="L30" s="120">
        <v>304720.63</v>
      </c>
      <c r="M30" s="120">
        <v>289057.65000000002</v>
      </c>
      <c r="N30" s="120">
        <v>230935.54</v>
      </c>
      <c r="O30" s="204">
        <v>376693.74</v>
      </c>
    </row>
    <row r="31" spans="3:15">
      <c r="C31" s="108" t="s">
        <v>328</v>
      </c>
      <c r="D31" s="118">
        <v>142536.44</v>
      </c>
      <c r="E31" s="119">
        <v>294016.75</v>
      </c>
      <c r="F31" s="119">
        <v>220508.99</v>
      </c>
      <c r="G31" s="119">
        <v>197437.39</v>
      </c>
      <c r="H31" s="119">
        <v>308231.5</v>
      </c>
      <c r="I31" s="119">
        <v>262541.52</v>
      </c>
      <c r="J31" s="119">
        <v>267889.56</v>
      </c>
      <c r="K31" s="120">
        <v>310930.96000000002</v>
      </c>
      <c r="L31" s="120">
        <v>246964.42</v>
      </c>
      <c r="M31" s="120">
        <v>240318.91</v>
      </c>
      <c r="N31" s="120">
        <v>478356.46</v>
      </c>
      <c r="O31" s="204">
        <v>1885994.4</v>
      </c>
    </row>
    <row r="32" spans="3:15">
      <c r="C32" s="108" t="s">
        <v>51</v>
      </c>
      <c r="D32" s="118">
        <v>718175.33</v>
      </c>
      <c r="E32" s="119">
        <v>223515.98</v>
      </c>
      <c r="F32" s="119">
        <v>376711.17</v>
      </c>
      <c r="G32" s="119">
        <v>576685.87</v>
      </c>
      <c r="H32" s="119">
        <v>277635.32</v>
      </c>
      <c r="I32" s="119">
        <v>271271.17</v>
      </c>
      <c r="J32" s="119">
        <v>630912.68999999994</v>
      </c>
      <c r="K32" s="120">
        <v>246167.44</v>
      </c>
      <c r="L32" s="120">
        <v>253725.23</v>
      </c>
      <c r="M32" s="120">
        <v>668792.81000000006</v>
      </c>
      <c r="N32" s="120">
        <v>302844.39</v>
      </c>
      <c r="O32" s="204">
        <v>630685.78</v>
      </c>
    </row>
    <row r="33" spans="3:15">
      <c r="C33" s="109" t="s">
        <v>53</v>
      </c>
      <c r="D33" s="114">
        <f>SUM(D34:D37)</f>
        <v>1029354.71</v>
      </c>
      <c r="E33" s="115">
        <f t="shared" ref="E33:O33" si="5">SUM(E34:E37)</f>
        <v>1464473.6099999999</v>
      </c>
      <c r="F33" s="115">
        <f t="shared" si="5"/>
        <v>1522326.32</v>
      </c>
      <c r="G33" s="115">
        <f t="shared" si="5"/>
        <v>1775368.37</v>
      </c>
      <c r="H33" s="115">
        <f t="shared" si="5"/>
        <v>2256595.1</v>
      </c>
      <c r="I33" s="115">
        <f t="shared" si="5"/>
        <v>2096268.02</v>
      </c>
      <c r="J33" s="115">
        <f t="shared" si="5"/>
        <v>2075912.02</v>
      </c>
      <c r="K33" s="116">
        <f t="shared" si="5"/>
        <v>2032949.0899999999</v>
      </c>
      <c r="L33" s="116">
        <f t="shared" si="5"/>
        <v>1353116.5</v>
      </c>
      <c r="M33" s="116">
        <f t="shared" si="5"/>
        <v>4008388.9599999995</v>
      </c>
      <c r="N33" s="116">
        <f t="shared" si="5"/>
        <v>2048266.9</v>
      </c>
      <c r="O33" s="203">
        <f t="shared" si="5"/>
        <v>2616869.25</v>
      </c>
    </row>
    <row r="34" spans="3:15">
      <c r="C34" s="108" t="s">
        <v>55</v>
      </c>
      <c r="D34" s="118">
        <v>111217</v>
      </c>
      <c r="E34" s="119">
        <v>76794.17</v>
      </c>
      <c r="F34" s="119">
        <v>62399.9</v>
      </c>
      <c r="G34" s="119">
        <v>177302.83</v>
      </c>
      <c r="H34" s="119">
        <v>191893.72</v>
      </c>
      <c r="I34" s="119">
        <v>301517.93</v>
      </c>
      <c r="J34" s="119">
        <v>379052.7</v>
      </c>
      <c r="K34" s="120">
        <v>225401.4</v>
      </c>
      <c r="L34" s="120">
        <v>116030.46</v>
      </c>
      <c r="M34" s="120">
        <v>2568751.5699999998</v>
      </c>
      <c r="N34" s="120">
        <v>447768.32000000001</v>
      </c>
      <c r="O34" s="204">
        <v>795827.88</v>
      </c>
    </row>
    <row r="35" spans="3:15">
      <c r="C35" s="108" t="s">
        <v>57</v>
      </c>
      <c r="D35" s="118">
        <v>382249.12</v>
      </c>
      <c r="E35" s="119">
        <v>484730.42</v>
      </c>
      <c r="F35" s="119">
        <v>611894.52</v>
      </c>
      <c r="G35" s="119">
        <v>466869.4</v>
      </c>
      <c r="H35" s="119">
        <v>516376.63</v>
      </c>
      <c r="I35" s="119">
        <v>613855.25</v>
      </c>
      <c r="J35" s="119">
        <v>794527.39</v>
      </c>
      <c r="K35" s="120">
        <v>978515.74</v>
      </c>
      <c r="L35" s="120">
        <v>474681.84</v>
      </c>
      <c r="M35" s="120">
        <v>462392.28</v>
      </c>
      <c r="N35" s="120">
        <v>571019.73</v>
      </c>
      <c r="O35" s="204">
        <v>688093.79</v>
      </c>
    </row>
    <row r="36" spans="3:15">
      <c r="C36" s="108" t="s">
        <v>329</v>
      </c>
      <c r="D36" s="118">
        <v>101702.84</v>
      </c>
      <c r="E36" s="119">
        <v>166988.1</v>
      </c>
      <c r="F36" s="119">
        <v>204842.75</v>
      </c>
      <c r="G36" s="119">
        <v>192726.12</v>
      </c>
      <c r="H36" s="119">
        <v>200798.77</v>
      </c>
      <c r="I36" s="120">
        <v>271293.02</v>
      </c>
      <c r="J36" s="119">
        <v>213731.68</v>
      </c>
      <c r="K36" s="120">
        <v>219728.69</v>
      </c>
      <c r="L36" s="120">
        <v>188872</v>
      </c>
      <c r="M36" s="120">
        <v>148153.38</v>
      </c>
      <c r="N36" s="120">
        <v>175845.17</v>
      </c>
      <c r="O36" s="204">
        <v>212848.45</v>
      </c>
    </row>
    <row r="37" spans="3:15">
      <c r="C37" s="108" t="s">
        <v>53</v>
      </c>
      <c r="D37" s="118">
        <v>434185.75</v>
      </c>
      <c r="E37" s="119">
        <v>735960.92</v>
      </c>
      <c r="F37" s="119">
        <v>643189.15</v>
      </c>
      <c r="G37" s="119">
        <v>938470.02</v>
      </c>
      <c r="H37" s="119">
        <v>1347525.98</v>
      </c>
      <c r="I37" s="120">
        <v>909601.82</v>
      </c>
      <c r="J37" s="119">
        <v>688600.25</v>
      </c>
      <c r="K37" s="120">
        <v>609303.26</v>
      </c>
      <c r="L37" s="120">
        <v>573532.19999999995</v>
      </c>
      <c r="M37" s="120">
        <v>829091.73</v>
      </c>
      <c r="N37" s="120">
        <v>853633.68</v>
      </c>
      <c r="O37" s="204">
        <v>920099.13</v>
      </c>
    </row>
    <row r="38" spans="3:15" ht="13.5" thickBot="1">
      <c r="C38" s="152" t="s">
        <v>269</v>
      </c>
      <c r="D38" s="153">
        <v>243474.65</v>
      </c>
      <c r="E38" s="154">
        <v>222034.5</v>
      </c>
      <c r="F38" s="155">
        <v>207449</v>
      </c>
      <c r="G38" s="155">
        <v>382288.27</v>
      </c>
      <c r="H38" s="155">
        <v>253777.91</v>
      </c>
      <c r="I38" s="155">
        <v>242926</v>
      </c>
      <c r="J38" s="155">
        <v>334062.59999999998</v>
      </c>
      <c r="K38" s="154">
        <v>508377.42</v>
      </c>
      <c r="L38" s="155">
        <v>293379.37</v>
      </c>
      <c r="M38" s="155">
        <v>306628.21999999997</v>
      </c>
      <c r="N38" s="155">
        <v>483237.49</v>
      </c>
      <c r="O38" s="177">
        <v>526752.66</v>
      </c>
    </row>
    <row r="39" spans="3:15" ht="14.25" thickTop="1" thickBot="1">
      <c r="C39" s="122" t="s">
        <v>62</v>
      </c>
      <c r="D39" s="170">
        <f>D41+D56+D62+SUM(D68:D71)</f>
        <v>49986842.519999996</v>
      </c>
      <c r="E39" s="220">
        <f t="shared" ref="E39:O39" si="6">E41+E56+E62+SUM(E68:E71)</f>
        <v>94423708.319999993</v>
      </c>
      <c r="F39" s="170">
        <f t="shared" si="6"/>
        <v>108042574.17999999</v>
      </c>
      <c r="G39" s="170">
        <f t="shared" si="6"/>
        <v>100377563.63000001</v>
      </c>
      <c r="H39" s="170">
        <f t="shared" si="6"/>
        <v>92415390.049999997</v>
      </c>
      <c r="I39" s="170">
        <f t="shared" si="6"/>
        <v>99592591.299999997</v>
      </c>
      <c r="J39" s="170">
        <f t="shared" si="6"/>
        <v>122559423.23999999</v>
      </c>
      <c r="K39" s="170">
        <f t="shared" si="6"/>
        <v>93833606.300000012</v>
      </c>
      <c r="L39" s="170">
        <f t="shared" si="6"/>
        <v>125313785.94</v>
      </c>
      <c r="M39" s="170">
        <f t="shared" si="6"/>
        <v>90606473.810000002</v>
      </c>
      <c r="N39" s="170">
        <f t="shared" si="6"/>
        <v>103636701.89</v>
      </c>
      <c r="O39" s="205">
        <f t="shared" si="6"/>
        <v>174619141.60999998</v>
      </c>
    </row>
    <row r="40" spans="3:15" ht="14.25" thickTop="1" thickBot="1">
      <c r="C40" s="122" t="s">
        <v>126</v>
      </c>
      <c r="D40" s="170">
        <f>D39-D68-D55</f>
        <v>49810421.989999995</v>
      </c>
      <c r="E40" s="220">
        <f t="shared" ref="E40:O40" si="7">E39-E68</f>
        <v>88145830.859999999</v>
      </c>
      <c r="F40" s="170">
        <f t="shared" si="7"/>
        <v>105361654.77</v>
      </c>
      <c r="G40" s="170">
        <f t="shared" si="7"/>
        <v>97342587.840000004</v>
      </c>
      <c r="H40" s="170">
        <f t="shared" si="7"/>
        <v>89727933.230000004</v>
      </c>
      <c r="I40" s="170">
        <f t="shared" si="7"/>
        <v>93240090.289999992</v>
      </c>
      <c r="J40" s="170">
        <f t="shared" si="7"/>
        <v>114990081.52</v>
      </c>
      <c r="K40" s="170">
        <f t="shared" si="7"/>
        <v>88723203.400000006</v>
      </c>
      <c r="L40" s="170">
        <f t="shared" si="7"/>
        <v>118738045.28</v>
      </c>
      <c r="M40" s="170">
        <f t="shared" si="7"/>
        <v>83821567.75</v>
      </c>
      <c r="N40" s="170">
        <f t="shared" si="7"/>
        <v>96058352.710000008</v>
      </c>
      <c r="O40" s="205">
        <f t="shared" si="7"/>
        <v>152673054.30999997</v>
      </c>
    </row>
    <row r="41" spans="3:15" ht="13.5" thickTop="1">
      <c r="C41" s="109" t="s">
        <v>63</v>
      </c>
      <c r="D41" s="112">
        <f>D42+SUM(D48:D55)</f>
        <v>8627834.1900000013</v>
      </c>
      <c r="E41" s="243">
        <f t="shared" ref="E41:O41" si="8">E42+SUM(E48:E55)</f>
        <v>43168334.049999997</v>
      </c>
      <c r="F41" s="173">
        <f>F42+SUM(F48:F55)</f>
        <v>59428047.309999995</v>
      </c>
      <c r="G41" s="175">
        <f t="shared" si="8"/>
        <v>49786219.960000001</v>
      </c>
      <c r="H41" s="175">
        <f t="shared" si="8"/>
        <v>44851146.739999995</v>
      </c>
      <c r="I41" s="175">
        <f t="shared" si="8"/>
        <v>47447621.129999995</v>
      </c>
      <c r="J41" s="175">
        <f t="shared" si="8"/>
        <v>70908185.140000001</v>
      </c>
      <c r="K41" s="175">
        <f t="shared" si="8"/>
        <v>44145106.480000004</v>
      </c>
      <c r="L41" s="175">
        <f t="shared" si="8"/>
        <v>70807892.659999996</v>
      </c>
      <c r="M41" s="174">
        <f t="shared" si="8"/>
        <v>38141296.57</v>
      </c>
      <c r="N41" s="173">
        <f t="shared" si="8"/>
        <v>51066694.600000001</v>
      </c>
      <c r="O41" s="175">
        <f t="shared" si="8"/>
        <v>93696620.929999992</v>
      </c>
    </row>
    <row r="42" spans="3:15">
      <c r="C42" s="109" t="s">
        <v>64</v>
      </c>
      <c r="D42" s="112">
        <f>SUM(D43:D47)</f>
        <v>2273988.38</v>
      </c>
      <c r="E42" s="174">
        <f t="shared" ref="E42:O42" si="9">SUM(E43:E47)</f>
        <v>30288662.489999998</v>
      </c>
      <c r="F42" s="173">
        <f t="shared" si="9"/>
        <v>40616297.129999995</v>
      </c>
      <c r="G42" s="175">
        <f t="shared" si="9"/>
        <v>35946101.170000002</v>
      </c>
      <c r="H42" s="175">
        <f t="shared" si="9"/>
        <v>30479076.149999999</v>
      </c>
      <c r="I42" s="175">
        <f t="shared" si="9"/>
        <v>26850585.659999996</v>
      </c>
      <c r="J42" s="175">
        <f t="shared" si="9"/>
        <v>37113262.700000003</v>
      </c>
      <c r="K42" s="175">
        <f t="shared" si="9"/>
        <v>23146071.73</v>
      </c>
      <c r="L42" s="175">
        <f t="shared" si="9"/>
        <v>36016435.690000005</v>
      </c>
      <c r="M42" s="174">
        <f t="shared" si="9"/>
        <v>22029170.5</v>
      </c>
      <c r="N42" s="173">
        <f t="shared" si="9"/>
        <v>31387590.989999998</v>
      </c>
      <c r="O42" s="175">
        <f t="shared" si="9"/>
        <v>55113286.899999991</v>
      </c>
    </row>
    <row r="43" spans="3:15">
      <c r="C43" s="165" t="s">
        <v>66</v>
      </c>
      <c r="D43" s="118">
        <v>2273988.38</v>
      </c>
      <c r="E43" s="119">
        <v>17471791.870000001</v>
      </c>
      <c r="F43" s="119">
        <v>27650652.690000001</v>
      </c>
      <c r="G43" s="119">
        <v>23098860.969999999</v>
      </c>
      <c r="H43" s="119">
        <v>18133309.100000001</v>
      </c>
      <c r="I43" s="120">
        <v>14560414.66</v>
      </c>
      <c r="J43" s="119">
        <v>22120116.27</v>
      </c>
      <c r="K43" s="120">
        <v>12386717.98</v>
      </c>
      <c r="L43" s="120">
        <v>24159222.100000001</v>
      </c>
      <c r="M43" s="120">
        <v>9134303.8800000008</v>
      </c>
      <c r="N43" s="120">
        <v>18922048.329999998</v>
      </c>
      <c r="O43" s="204">
        <v>30394052.050000001</v>
      </c>
    </row>
    <row r="44" spans="3:15">
      <c r="C44" s="165" t="s">
        <v>68</v>
      </c>
      <c r="D44" s="118">
        <v>0</v>
      </c>
      <c r="E44" s="119">
        <v>2514692.65</v>
      </c>
      <c r="F44" s="119">
        <v>2508569.5699999998</v>
      </c>
      <c r="G44" s="119">
        <v>2505320.71</v>
      </c>
      <c r="H44" s="119">
        <v>2473353.64</v>
      </c>
      <c r="I44" s="120">
        <v>2362550.4900000002</v>
      </c>
      <c r="J44" s="119">
        <v>2872858.01</v>
      </c>
      <c r="K44" s="120">
        <v>2050364.64</v>
      </c>
      <c r="L44" s="120">
        <v>2293422.79</v>
      </c>
      <c r="M44" s="120">
        <v>2465798.62</v>
      </c>
      <c r="N44" s="120">
        <v>2501319.02</v>
      </c>
      <c r="O44" s="204">
        <v>4795729.3899999997</v>
      </c>
    </row>
    <row r="45" spans="3:15">
      <c r="C45" s="165" t="s">
        <v>70</v>
      </c>
      <c r="D45" s="118">
        <v>0</v>
      </c>
      <c r="E45" s="119">
        <v>6531117.1799999997</v>
      </c>
      <c r="F45" s="119">
        <v>6593870.46</v>
      </c>
      <c r="G45" s="119">
        <v>6535884.2000000002</v>
      </c>
      <c r="H45" s="119">
        <v>6374538.6500000004</v>
      </c>
      <c r="I45" s="120">
        <v>6284319.4100000001</v>
      </c>
      <c r="J45" s="119">
        <v>7604612.6699999999</v>
      </c>
      <c r="K45" s="120">
        <v>5401396.1200000001</v>
      </c>
      <c r="L45" s="120">
        <v>6260023.1799999997</v>
      </c>
      <c r="M45" s="120">
        <v>6279449.0700000003</v>
      </c>
      <c r="N45" s="120">
        <v>6563087.3600000003</v>
      </c>
      <c r="O45" s="204">
        <v>12274275.77</v>
      </c>
    </row>
    <row r="46" spans="3:15">
      <c r="C46" s="165" t="s">
        <v>72</v>
      </c>
      <c r="D46" s="118">
        <v>0</v>
      </c>
      <c r="E46" s="119">
        <v>3425218.34</v>
      </c>
      <c r="F46" s="119">
        <v>3514678.55</v>
      </c>
      <c r="G46" s="119">
        <v>3453101.7</v>
      </c>
      <c r="H46" s="119">
        <v>3154834.06</v>
      </c>
      <c r="I46" s="120">
        <v>3310940.86</v>
      </c>
      <c r="J46" s="119">
        <v>4109338.16</v>
      </c>
      <c r="K46" s="120">
        <v>3018463.09</v>
      </c>
      <c r="L46" s="120">
        <v>2969324.74</v>
      </c>
      <c r="M46" s="120">
        <v>3812073.65</v>
      </c>
      <c r="N46" s="120">
        <v>3035435.11</v>
      </c>
      <c r="O46" s="204">
        <v>6982800.46</v>
      </c>
    </row>
    <row r="47" spans="3:15">
      <c r="C47" s="165" t="s">
        <v>129</v>
      </c>
      <c r="D47" s="118">
        <v>0</v>
      </c>
      <c r="E47" s="119">
        <v>345842.45</v>
      </c>
      <c r="F47" s="119">
        <v>348525.86</v>
      </c>
      <c r="G47" s="119">
        <v>352933.59</v>
      </c>
      <c r="H47" s="119">
        <v>343040.7</v>
      </c>
      <c r="I47" s="120">
        <v>332360.24</v>
      </c>
      <c r="J47" s="119">
        <v>406337.59</v>
      </c>
      <c r="K47" s="120">
        <v>289129.90000000002</v>
      </c>
      <c r="L47" s="120">
        <v>334442.88</v>
      </c>
      <c r="M47" s="120">
        <v>337545.28</v>
      </c>
      <c r="N47" s="120">
        <v>365701.17</v>
      </c>
      <c r="O47" s="204">
        <v>666429.23</v>
      </c>
    </row>
    <row r="48" spans="3:15">
      <c r="C48" s="109" t="s">
        <v>75</v>
      </c>
      <c r="D48" s="171">
        <v>1045481.89</v>
      </c>
      <c r="E48" s="174">
        <v>1056653.04</v>
      </c>
      <c r="F48" s="173">
        <v>1242869.69</v>
      </c>
      <c r="G48" s="175">
        <v>1207294.6200000001</v>
      </c>
      <c r="H48" s="175">
        <v>854208.54</v>
      </c>
      <c r="I48" s="175">
        <v>897771.29</v>
      </c>
      <c r="J48" s="175">
        <v>1146414.8899999999</v>
      </c>
      <c r="K48" s="175">
        <v>583880.80000000005</v>
      </c>
      <c r="L48" s="175">
        <v>734439.14</v>
      </c>
      <c r="M48" s="174">
        <v>907724.24</v>
      </c>
      <c r="N48" s="173">
        <v>840618.74</v>
      </c>
      <c r="O48" s="175">
        <v>2312316.69</v>
      </c>
    </row>
    <row r="49" spans="3:18">
      <c r="C49" s="109" t="s">
        <v>77</v>
      </c>
      <c r="D49" s="171">
        <v>1484685.72</v>
      </c>
      <c r="E49" s="174">
        <v>7164968.1200000001</v>
      </c>
      <c r="F49" s="173">
        <v>9460648.2799999993</v>
      </c>
      <c r="G49" s="175">
        <v>7294105.5</v>
      </c>
      <c r="H49" s="175">
        <v>8702307.7200000007</v>
      </c>
      <c r="I49" s="175">
        <v>10464124.23</v>
      </c>
      <c r="J49" s="175">
        <v>7317733.6699999999</v>
      </c>
      <c r="K49" s="175">
        <v>6550674.21</v>
      </c>
      <c r="L49" s="175">
        <v>10223556.380000001</v>
      </c>
      <c r="M49" s="174">
        <v>10738965.619999999</v>
      </c>
      <c r="N49" s="173">
        <v>9671029.4100000001</v>
      </c>
      <c r="O49" s="175">
        <v>21557759.559999999</v>
      </c>
    </row>
    <row r="50" spans="3:18">
      <c r="C50" s="109" t="s">
        <v>79</v>
      </c>
      <c r="D50" s="171">
        <v>53448.77</v>
      </c>
      <c r="E50" s="174">
        <v>1799057.78</v>
      </c>
      <c r="F50" s="173">
        <v>1771529.92</v>
      </c>
      <c r="G50" s="175">
        <v>1950746.81</v>
      </c>
      <c r="H50" s="175">
        <v>1541111.25</v>
      </c>
      <c r="I50" s="175">
        <v>1392973.16</v>
      </c>
      <c r="J50" s="175">
        <v>1987630.44</v>
      </c>
      <c r="K50" s="175">
        <v>2806479.97</v>
      </c>
      <c r="L50" s="175">
        <v>1212001.69</v>
      </c>
      <c r="M50" s="174">
        <v>1849314.05</v>
      </c>
      <c r="N50" s="173">
        <v>2004350.83</v>
      </c>
      <c r="O50" s="175">
        <v>5197846.0999999996</v>
      </c>
    </row>
    <row r="51" spans="3:18">
      <c r="C51" s="109" t="s">
        <v>80</v>
      </c>
      <c r="D51" s="171">
        <v>3391277.13</v>
      </c>
      <c r="E51" s="174">
        <v>972542.76</v>
      </c>
      <c r="F51" s="173">
        <v>2416797.52</v>
      </c>
      <c r="G51" s="175">
        <v>820062.5</v>
      </c>
      <c r="H51" s="175">
        <v>1184535.8500000001</v>
      </c>
      <c r="I51" s="175">
        <v>4336983.3499999996</v>
      </c>
      <c r="J51" s="175">
        <v>4465679.6900000004</v>
      </c>
      <c r="K51" s="175">
        <v>1719692.53</v>
      </c>
      <c r="L51" s="175">
        <v>18211133.600000001</v>
      </c>
      <c r="M51" s="174">
        <v>602506.52</v>
      </c>
      <c r="N51" s="173">
        <v>1061016.5</v>
      </c>
      <c r="O51" s="175">
        <v>6222529.46</v>
      </c>
    </row>
    <row r="52" spans="3:18">
      <c r="C52" s="109" t="s">
        <v>82</v>
      </c>
      <c r="D52" s="171">
        <v>73867.23</v>
      </c>
      <c r="E52" s="174">
        <v>843630.12</v>
      </c>
      <c r="F52" s="173">
        <v>721042.62</v>
      </c>
      <c r="G52" s="175">
        <v>537556.74</v>
      </c>
      <c r="H52" s="175">
        <v>825613.86</v>
      </c>
      <c r="I52" s="175">
        <v>614688.39</v>
      </c>
      <c r="J52" s="175">
        <v>645239.44999999995</v>
      </c>
      <c r="K52" s="175">
        <v>201532.68</v>
      </c>
      <c r="L52" s="175">
        <v>935146.14</v>
      </c>
      <c r="M52" s="174">
        <v>352694.09</v>
      </c>
      <c r="N52" s="173">
        <v>954819.61</v>
      </c>
      <c r="O52" s="175">
        <v>757734.91</v>
      </c>
    </row>
    <row r="53" spans="3:18">
      <c r="C53" s="109" t="s">
        <v>84</v>
      </c>
      <c r="D53" s="171">
        <v>275000</v>
      </c>
      <c r="E53" s="174">
        <v>539245.19999999995</v>
      </c>
      <c r="F53" s="173">
        <v>2694017.39</v>
      </c>
      <c r="G53" s="175">
        <v>1595560.02</v>
      </c>
      <c r="H53" s="175">
        <v>871042.51</v>
      </c>
      <c r="I53" s="175">
        <v>2341303.41</v>
      </c>
      <c r="J53" s="175">
        <v>17953902.48</v>
      </c>
      <c r="K53" s="175">
        <v>8554726.6999999993</v>
      </c>
      <c r="L53" s="175">
        <v>2936196.08</v>
      </c>
      <c r="M53" s="174">
        <v>1159365.6499999999</v>
      </c>
      <c r="N53" s="173">
        <v>4612044.76</v>
      </c>
      <c r="O53" s="175">
        <v>1868092.32</v>
      </c>
    </row>
    <row r="54" spans="3:18">
      <c r="C54" s="109" t="s">
        <v>86</v>
      </c>
      <c r="D54" s="171">
        <v>30085.07</v>
      </c>
      <c r="E54" s="174">
        <v>503574.54</v>
      </c>
      <c r="F54" s="173">
        <v>504844.76</v>
      </c>
      <c r="G54" s="175">
        <v>434792.6</v>
      </c>
      <c r="H54" s="175">
        <v>393250.86</v>
      </c>
      <c r="I54" s="175">
        <v>549191.64</v>
      </c>
      <c r="J54" s="175">
        <v>278321.82</v>
      </c>
      <c r="K54" s="175">
        <v>582047.86</v>
      </c>
      <c r="L54" s="175">
        <v>538983.93999999994</v>
      </c>
      <c r="M54" s="174">
        <v>501555.9</v>
      </c>
      <c r="N54" s="173">
        <v>535223.76</v>
      </c>
      <c r="O54" s="175">
        <v>667054.99</v>
      </c>
    </row>
    <row r="55" spans="3:18" hidden="1">
      <c r="C55" s="109" t="s">
        <v>130</v>
      </c>
      <c r="D55" s="285"/>
      <c r="E55" s="286"/>
      <c r="F55" s="287"/>
      <c r="G55" s="287"/>
      <c r="H55" s="287"/>
      <c r="I55" s="287"/>
      <c r="J55" s="287"/>
      <c r="K55" s="287"/>
      <c r="L55" s="287"/>
      <c r="M55" s="287"/>
      <c r="N55" s="287"/>
      <c r="O55" s="288"/>
      <c r="R55" s="1"/>
    </row>
    <row r="56" spans="3:18">
      <c r="C56" s="109" t="s">
        <v>87</v>
      </c>
      <c r="D56" s="171">
        <f>SUM(D57:D61)</f>
        <v>35790227.950000003</v>
      </c>
      <c r="E56" s="174">
        <f t="shared" ref="E56:O56" si="10">SUM(E57:E61)</f>
        <v>37240232.010000005</v>
      </c>
      <c r="F56" s="173">
        <f t="shared" si="10"/>
        <v>37271924.399999999</v>
      </c>
      <c r="G56" s="175">
        <f t="shared" si="10"/>
        <v>39892449.500000007</v>
      </c>
      <c r="H56" s="175">
        <f t="shared" si="10"/>
        <v>37066211.300000004</v>
      </c>
      <c r="I56" s="175">
        <f t="shared" si="10"/>
        <v>37079860.880000003</v>
      </c>
      <c r="J56" s="175">
        <f t="shared" si="10"/>
        <v>36572178.390000001</v>
      </c>
      <c r="K56" s="175">
        <f t="shared" si="10"/>
        <v>37647103.829999998</v>
      </c>
      <c r="L56" s="175">
        <f t="shared" si="10"/>
        <v>37740826.109999999</v>
      </c>
      <c r="M56" s="174">
        <f t="shared" si="10"/>
        <v>38605292.859999999</v>
      </c>
      <c r="N56" s="173">
        <f t="shared" si="10"/>
        <v>38236095.210000008</v>
      </c>
      <c r="O56" s="175">
        <f t="shared" si="10"/>
        <v>41619996.090000004</v>
      </c>
      <c r="R56" s="1"/>
    </row>
    <row r="57" spans="3:18">
      <c r="C57" s="165" t="s">
        <v>89</v>
      </c>
      <c r="D57" s="118">
        <v>4453651.43</v>
      </c>
      <c r="E57" s="119">
        <v>4896066.87</v>
      </c>
      <c r="F57" s="119">
        <v>4476246.8899999997</v>
      </c>
      <c r="G57" s="119">
        <v>5480021.2699999996</v>
      </c>
      <c r="H57" s="119">
        <v>4633778.79</v>
      </c>
      <c r="I57" s="120">
        <v>4850471.68</v>
      </c>
      <c r="J57" s="119">
        <v>4982451.78</v>
      </c>
      <c r="K57" s="120">
        <v>4924843.25</v>
      </c>
      <c r="L57" s="120">
        <v>5190627.29</v>
      </c>
      <c r="M57" s="120">
        <v>5061717.08</v>
      </c>
      <c r="N57" s="120">
        <v>5122315.24</v>
      </c>
      <c r="O57" s="204">
        <v>5258643.13</v>
      </c>
      <c r="R57" s="1"/>
    </row>
    <row r="58" spans="3:18">
      <c r="C58" s="165" t="s">
        <v>91</v>
      </c>
      <c r="D58" s="118">
        <v>1478762.45</v>
      </c>
      <c r="E58" s="119">
        <v>1421720.88</v>
      </c>
      <c r="F58" s="119">
        <v>1307060.96</v>
      </c>
      <c r="G58" s="119">
        <v>2530071.37</v>
      </c>
      <c r="H58" s="119">
        <v>1203509.46</v>
      </c>
      <c r="I58" s="120">
        <v>1275119.2</v>
      </c>
      <c r="J58" s="119">
        <v>1175135.77</v>
      </c>
      <c r="K58" s="120">
        <v>1147157.1599999999</v>
      </c>
      <c r="L58" s="120">
        <v>1293108.81</v>
      </c>
      <c r="M58" s="120">
        <v>1198347.69</v>
      </c>
      <c r="N58" s="120">
        <v>1147180.72</v>
      </c>
      <c r="O58" s="204">
        <v>2145832.5699999998</v>
      </c>
      <c r="R58" s="1"/>
    </row>
    <row r="59" spans="3:18">
      <c r="C59" s="165" t="s">
        <v>93</v>
      </c>
      <c r="D59" s="118">
        <v>28585499.940000001</v>
      </c>
      <c r="E59" s="119">
        <v>29424064.670000002</v>
      </c>
      <c r="F59" s="119">
        <v>30095737.289999999</v>
      </c>
      <c r="G59" s="119">
        <v>29821656.530000001</v>
      </c>
      <c r="H59" s="119">
        <v>29833170.870000001</v>
      </c>
      <c r="I59" s="120">
        <v>29749476.079999998</v>
      </c>
      <c r="J59" s="119">
        <v>29685670.670000002</v>
      </c>
      <c r="K59" s="120">
        <v>29689912.59</v>
      </c>
      <c r="L59" s="120">
        <v>29689265.93</v>
      </c>
      <c r="M59" s="120">
        <v>29936173.699999999</v>
      </c>
      <c r="N59" s="120">
        <v>29813083.850000001</v>
      </c>
      <c r="O59" s="204">
        <v>30551859.530000001</v>
      </c>
    </row>
    <row r="60" spans="3:18">
      <c r="C60" s="165" t="s">
        <v>95</v>
      </c>
      <c r="D60" s="118">
        <v>843503</v>
      </c>
      <c r="E60" s="119">
        <v>800606.35</v>
      </c>
      <c r="F60" s="119">
        <v>895259.66</v>
      </c>
      <c r="G60" s="119">
        <v>1281537.7</v>
      </c>
      <c r="H60" s="119">
        <v>1048579.6200000001</v>
      </c>
      <c r="I60" s="120">
        <v>738450.43</v>
      </c>
      <c r="J60" s="119">
        <v>469131.93</v>
      </c>
      <c r="K60" s="120">
        <v>1110058.69</v>
      </c>
      <c r="L60" s="120">
        <v>1161363.5</v>
      </c>
      <c r="M60" s="120">
        <v>1399344.11</v>
      </c>
      <c r="N60" s="120">
        <v>920328.13</v>
      </c>
      <c r="O60" s="204">
        <v>2310651.71</v>
      </c>
    </row>
    <row r="61" spans="3:18">
      <c r="C61" s="165" t="s">
        <v>97</v>
      </c>
      <c r="D61" s="118">
        <v>428811.13</v>
      </c>
      <c r="E61" s="119">
        <v>697773.24</v>
      </c>
      <c r="F61" s="119">
        <v>497619.6</v>
      </c>
      <c r="G61" s="119">
        <v>779162.63</v>
      </c>
      <c r="H61" s="119">
        <v>347172.56</v>
      </c>
      <c r="I61" s="120">
        <v>466343.49</v>
      </c>
      <c r="J61" s="119">
        <v>259788.24</v>
      </c>
      <c r="K61" s="120">
        <v>775132.14</v>
      </c>
      <c r="L61" s="120">
        <v>406460.58</v>
      </c>
      <c r="M61" s="120">
        <v>1009710.28</v>
      </c>
      <c r="N61" s="120">
        <v>1233187.27</v>
      </c>
      <c r="O61" s="204">
        <v>1353009.15</v>
      </c>
    </row>
    <row r="62" spans="3:18">
      <c r="C62" s="167" t="s">
        <v>100</v>
      </c>
      <c r="D62" s="171">
        <f>SUM(D63:D67)</f>
        <v>5002776.5499999989</v>
      </c>
      <c r="E62" s="174">
        <f t="shared" ref="E62:O62" si="11">SUM(E63:E67)</f>
        <v>5976126.7999999998</v>
      </c>
      <c r="F62" s="173">
        <f t="shared" si="11"/>
        <v>7110808.6600000001</v>
      </c>
      <c r="G62" s="175">
        <f t="shared" si="11"/>
        <v>5913920.7800000003</v>
      </c>
      <c r="H62" s="175">
        <f t="shared" si="11"/>
        <v>6443883.4199999999</v>
      </c>
      <c r="I62" s="175">
        <f t="shared" si="11"/>
        <v>7986483.2800000003</v>
      </c>
      <c r="J62" s="175">
        <f t="shared" si="11"/>
        <v>6614987.4699999988</v>
      </c>
      <c r="K62" s="175">
        <f t="shared" si="11"/>
        <v>6648961.2599999998</v>
      </c>
      <c r="L62" s="175">
        <f t="shared" si="11"/>
        <v>7645363.96</v>
      </c>
      <c r="M62" s="174">
        <f t="shared" si="11"/>
        <v>6049834.2199999997</v>
      </c>
      <c r="N62" s="173">
        <f t="shared" si="11"/>
        <v>6422647.4099999992</v>
      </c>
      <c r="O62" s="175">
        <f t="shared" si="11"/>
        <v>16098386.470000001</v>
      </c>
    </row>
    <row r="63" spans="3:18">
      <c r="C63" s="165" t="s">
        <v>102</v>
      </c>
      <c r="D63" s="118">
        <v>4239407.3499999996</v>
      </c>
      <c r="E63" s="119">
        <v>4538964.87</v>
      </c>
      <c r="F63" s="119">
        <v>5552384.7400000002</v>
      </c>
      <c r="G63" s="119">
        <v>4680915.54</v>
      </c>
      <c r="H63" s="119">
        <v>5141064.4400000004</v>
      </c>
      <c r="I63" s="120">
        <v>6124524.1600000001</v>
      </c>
      <c r="J63" s="119">
        <v>5027960.43</v>
      </c>
      <c r="K63" s="120">
        <v>4678797.62</v>
      </c>
      <c r="L63" s="120">
        <v>6088038.79</v>
      </c>
      <c r="M63" s="120">
        <v>4142122.57</v>
      </c>
      <c r="N63" s="120">
        <v>4576819.8099999996</v>
      </c>
      <c r="O63" s="204">
        <v>13895902.65</v>
      </c>
    </row>
    <row r="64" spans="3:18">
      <c r="C64" s="165" t="s">
        <v>104</v>
      </c>
      <c r="D64" s="118">
        <v>298336.96999999997</v>
      </c>
      <c r="E64" s="119">
        <v>365336.97</v>
      </c>
      <c r="F64" s="119">
        <v>373837.96</v>
      </c>
      <c r="G64" s="119">
        <v>348162.61</v>
      </c>
      <c r="H64" s="119">
        <v>325969.09999999998</v>
      </c>
      <c r="I64" s="120">
        <v>607283.01</v>
      </c>
      <c r="J64" s="119">
        <v>398430.52</v>
      </c>
      <c r="K64" s="120">
        <v>648986.97</v>
      </c>
      <c r="L64" s="120">
        <v>398824.3</v>
      </c>
      <c r="M64" s="120">
        <v>359756.49</v>
      </c>
      <c r="N64" s="120">
        <v>389039.45</v>
      </c>
      <c r="O64" s="204">
        <v>401378.41</v>
      </c>
    </row>
    <row r="65" spans="3:21">
      <c r="C65" s="165" t="s">
        <v>106</v>
      </c>
      <c r="D65" s="118">
        <v>465032.23</v>
      </c>
      <c r="E65" s="119">
        <v>1053024.96</v>
      </c>
      <c r="F65" s="119">
        <v>1166085.96</v>
      </c>
      <c r="G65" s="119">
        <v>853475.63</v>
      </c>
      <c r="H65" s="119">
        <v>976149.88</v>
      </c>
      <c r="I65" s="120">
        <v>1237443.1100000001</v>
      </c>
      <c r="J65" s="119">
        <v>1035844.46</v>
      </c>
      <c r="K65" s="120">
        <v>1298001.67</v>
      </c>
      <c r="L65" s="120">
        <v>1128958.54</v>
      </c>
      <c r="M65" s="120">
        <v>1391518.59</v>
      </c>
      <c r="N65" s="120">
        <v>1296526.77</v>
      </c>
      <c r="O65" s="204">
        <v>1342784.73</v>
      </c>
    </row>
    <row r="66" spans="3:21" ht="13.5" thickBot="1">
      <c r="C66" s="165" t="s">
        <v>108</v>
      </c>
      <c r="D66" s="118">
        <v>0</v>
      </c>
      <c r="E66" s="119">
        <v>18800</v>
      </c>
      <c r="F66" s="119">
        <v>18500</v>
      </c>
      <c r="G66" s="119">
        <v>31367</v>
      </c>
      <c r="H66" s="119">
        <v>700</v>
      </c>
      <c r="I66" s="120">
        <v>17233</v>
      </c>
      <c r="J66" s="119">
        <v>152752.06</v>
      </c>
      <c r="K66" s="120">
        <v>23175</v>
      </c>
      <c r="L66" s="120">
        <v>29542.33</v>
      </c>
      <c r="M66" s="120">
        <v>156436.57</v>
      </c>
      <c r="N66" s="120">
        <v>160261.38</v>
      </c>
      <c r="O66" s="204">
        <v>458320.68</v>
      </c>
    </row>
    <row r="67" spans="3:21" ht="13.5" hidden="1" thickBot="1">
      <c r="C67" s="166" t="s">
        <v>109</v>
      </c>
      <c r="D67" s="180"/>
      <c r="E67" s="181"/>
      <c r="F67" s="181"/>
      <c r="G67" s="181"/>
      <c r="H67" s="181"/>
      <c r="I67" s="182"/>
      <c r="J67" s="181"/>
      <c r="K67" s="182"/>
      <c r="L67" s="182"/>
      <c r="M67" s="182"/>
      <c r="N67" s="182"/>
      <c r="O67" s="207"/>
    </row>
    <row r="68" spans="3:21" ht="14.25" thickTop="1" thickBot="1">
      <c r="C68" s="122" t="s">
        <v>131</v>
      </c>
      <c r="D68" s="264">
        <v>176420.53</v>
      </c>
      <c r="E68" s="265">
        <v>6277877.46</v>
      </c>
      <c r="F68" s="266">
        <v>2680919.41</v>
      </c>
      <c r="G68" s="267">
        <v>3034975.79</v>
      </c>
      <c r="H68" s="267">
        <v>2687456.82</v>
      </c>
      <c r="I68" s="267">
        <v>6352501.0099999998</v>
      </c>
      <c r="J68" s="267">
        <v>7569341.7199999997</v>
      </c>
      <c r="K68" s="267">
        <v>5110402.9000000004</v>
      </c>
      <c r="L68" s="267">
        <v>6575740.6600000001</v>
      </c>
      <c r="M68" s="265">
        <v>6784906.0599999996</v>
      </c>
      <c r="N68" s="266">
        <v>7578349.1799999997</v>
      </c>
      <c r="O68" s="267">
        <v>21946087.300000001</v>
      </c>
      <c r="P68" s="289"/>
    </row>
    <row r="69" spans="3:21" ht="13.5" thickTop="1">
      <c r="C69" s="165" t="s">
        <v>111</v>
      </c>
      <c r="D69" s="118">
        <v>85000</v>
      </c>
      <c r="E69" s="119">
        <v>712098</v>
      </c>
      <c r="F69" s="119">
        <v>235406.4</v>
      </c>
      <c r="G69" s="119">
        <v>154347.6</v>
      </c>
      <c r="H69" s="119">
        <v>134847.6</v>
      </c>
      <c r="I69" s="120">
        <v>139847.6</v>
      </c>
      <c r="J69" s="119">
        <v>15000</v>
      </c>
      <c r="K69" s="120">
        <v>150000</v>
      </c>
      <c r="L69" s="120">
        <v>112109.1</v>
      </c>
      <c r="M69" s="120">
        <v>102109.1</v>
      </c>
      <c r="N69" s="120">
        <v>0</v>
      </c>
      <c r="O69" s="204">
        <v>251003.2</v>
      </c>
    </row>
    <row r="70" spans="3:21" ht="13.5" thickBot="1">
      <c r="C70" s="166" t="s">
        <v>118</v>
      </c>
      <c r="D70" s="180">
        <v>304583.3</v>
      </c>
      <c r="E70" s="181">
        <v>1049040</v>
      </c>
      <c r="F70" s="181">
        <v>1315468</v>
      </c>
      <c r="G70" s="181">
        <v>1595650</v>
      </c>
      <c r="H70" s="181">
        <v>1231844.17</v>
      </c>
      <c r="I70" s="182">
        <v>586277.4</v>
      </c>
      <c r="J70" s="181">
        <v>879730.52</v>
      </c>
      <c r="K70" s="182">
        <v>132031.82999999999</v>
      </c>
      <c r="L70" s="182">
        <v>2431853.4500000002</v>
      </c>
      <c r="M70" s="182">
        <v>923035</v>
      </c>
      <c r="N70" s="182">
        <v>332915.49</v>
      </c>
      <c r="O70" s="207">
        <v>1007047.62</v>
      </c>
      <c r="T70" s="1"/>
      <c r="U70" s="1"/>
    </row>
    <row r="71" spans="3:21" ht="14.25" hidden="1" thickTop="1" thickBot="1">
      <c r="C71" s="168" t="s">
        <v>152</v>
      </c>
      <c r="D71" s="59"/>
      <c r="E71" s="59"/>
      <c r="F71" s="184"/>
      <c r="G71" s="184"/>
      <c r="H71" s="184"/>
      <c r="I71" s="184"/>
      <c r="J71" s="184"/>
      <c r="K71" s="184"/>
      <c r="L71" s="184"/>
      <c r="M71" s="184"/>
      <c r="N71" s="184"/>
      <c r="O71" s="208"/>
      <c r="T71" s="1"/>
      <c r="U71" s="1"/>
    </row>
    <row r="72" spans="3:21" ht="14.25" thickTop="1" thickBot="1">
      <c r="C72" s="122" t="s">
        <v>132</v>
      </c>
      <c r="D72" s="170">
        <f>D7-D39</f>
        <v>5166155.2300000116</v>
      </c>
      <c r="E72" s="170">
        <f t="shared" ref="E72:O72" si="12">E7-E39</f>
        <v>-21631548.13000001</v>
      </c>
      <c r="F72" s="170">
        <f t="shared" si="12"/>
        <v>-17205934.810000002</v>
      </c>
      <c r="G72" s="170">
        <f t="shared" si="12"/>
        <v>-10712143.060000002</v>
      </c>
      <c r="H72" s="170">
        <f t="shared" si="12"/>
        <v>-1747366.7900000066</v>
      </c>
      <c r="I72" s="170">
        <f t="shared" si="12"/>
        <v>-291457.75999999046</v>
      </c>
      <c r="J72" s="170">
        <f t="shared" si="12"/>
        <v>-9069074.2300000042</v>
      </c>
      <c r="K72" s="170">
        <f t="shared" si="12"/>
        <v>18753689.459999993</v>
      </c>
      <c r="L72" s="170">
        <f t="shared" si="12"/>
        <v>-20000253.799999997</v>
      </c>
      <c r="M72" s="170">
        <f t="shared" si="12"/>
        <v>201394.08999997377</v>
      </c>
      <c r="N72" s="170">
        <f t="shared" si="12"/>
        <v>-18299007.340000004</v>
      </c>
      <c r="O72" s="205">
        <f t="shared" si="12"/>
        <v>-62023059.679999977</v>
      </c>
      <c r="T72" s="1"/>
      <c r="U72" s="1"/>
    </row>
    <row r="73" spans="3:21" ht="14.25" thickTop="1" thickBot="1">
      <c r="C73" s="122" t="s">
        <v>133</v>
      </c>
      <c r="D73" s="170">
        <f>D72-D51</f>
        <v>1774878.1000000117</v>
      </c>
      <c r="E73" s="170">
        <f t="shared" ref="E73:O73" si="13">E72-E51</f>
        <v>-22604090.890000012</v>
      </c>
      <c r="F73" s="170">
        <f t="shared" si="13"/>
        <v>-19622732.330000002</v>
      </c>
      <c r="G73" s="170">
        <f t="shared" si="13"/>
        <v>-11532205.560000002</v>
      </c>
      <c r="H73" s="170">
        <f t="shared" si="13"/>
        <v>-2931902.6400000066</v>
      </c>
      <c r="I73" s="170">
        <f t="shared" si="13"/>
        <v>-4628441.1099999901</v>
      </c>
      <c r="J73" s="170">
        <f t="shared" si="13"/>
        <v>-13534753.920000006</v>
      </c>
      <c r="K73" s="170">
        <f t="shared" si="13"/>
        <v>17033996.929999992</v>
      </c>
      <c r="L73" s="170">
        <f t="shared" si="13"/>
        <v>-38211387.399999999</v>
      </c>
      <c r="M73" s="170">
        <f t="shared" si="13"/>
        <v>-401112.43000002624</v>
      </c>
      <c r="N73" s="170">
        <f t="shared" si="13"/>
        <v>-19360023.840000004</v>
      </c>
      <c r="O73" s="205">
        <f t="shared" si="13"/>
        <v>-68245589.139999971</v>
      </c>
    </row>
    <row r="74" spans="3:21" ht="14.25" thickTop="1" thickBot="1">
      <c r="C74" s="122" t="s">
        <v>0</v>
      </c>
      <c r="D74" s="170">
        <f>SUM(D75:D78)</f>
        <v>12273470.630000001</v>
      </c>
      <c r="E74" s="170">
        <f t="shared" ref="E74:O74" si="14">SUM(E75:E78)</f>
        <v>2443476.65</v>
      </c>
      <c r="F74" s="170">
        <f t="shared" si="14"/>
        <v>7480607.8599999994</v>
      </c>
      <c r="G74" s="170">
        <f t="shared" si="14"/>
        <v>25863021.489999998</v>
      </c>
      <c r="H74" s="170">
        <f t="shared" si="14"/>
        <v>36962603.789999999</v>
      </c>
      <c r="I74" s="170">
        <f t="shared" si="14"/>
        <v>24966219.600000001</v>
      </c>
      <c r="J74" s="170">
        <f t="shared" si="14"/>
        <v>25668737.719999999</v>
      </c>
      <c r="K74" s="170">
        <f t="shared" si="14"/>
        <v>5806505.9299999997</v>
      </c>
      <c r="L74" s="170">
        <f t="shared" si="14"/>
        <v>11290139.630000001</v>
      </c>
      <c r="M74" s="170">
        <f t="shared" si="14"/>
        <v>11773426.75</v>
      </c>
      <c r="N74" s="170">
        <f t="shared" si="14"/>
        <v>4406202.7299999995</v>
      </c>
      <c r="O74" s="205">
        <f t="shared" si="14"/>
        <v>21419124.289999999</v>
      </c>
    </row>
    <row r="75" spans="3:21" ht="13.5" thickTop="1">
      <c r="C75" s="165" t="s">
        <v>135</v>
      </c>
      <c r="D75" s="118">
        <v>2117379.63</v>
      </c>
      <c r="E75" s="119">
        <v>61721.35</v>
      </c>
      <c r="F75" s="119">
        <v>2294679.7999999998</v>
      </c>
      <c r="G75" s="119">
        <v>2121394.17</v>
      </c>
      <c r="H75" s="119">
        <v>387306.5</v>
      </c>
      <c r="I75" s="120">
        <v>2310972.9300000002</v>
      </c>
      <c r="J75" s="119">
        <v>4786892.76</v>
      </c>
      <c r="K75" s="120">
        <v>1230431.8500000001</v>
      </c>
      <c r="L75" s="120">
        <v>4389449.7300000004</v>
      </c>
      <c r="M75" s="120">
        <v>3062059.51</v>
      </c>
      <c r="N75" s="120">
        <v>748720.61</v>
      </c>
      <c r="O75" s="204">
        <v>8439878.7400000002</v>
      </c>
    </row>
    <row r="76" spans="3:21">
      <c r="C76" s="165" t="s">
        <v>137</v>
      </c>
      <c r="D76" s="118">
        <v>9069707.3300000001</v>
      </c>
      <c r="E76" s="119">
        <v>741928.02</v>
      </c>
      <c r="F76" s="119">
        <v>2537349.33</v>
      </c>
      <c r="G76" s="119">
        <v>662128.46</v>
      </c>
      <c r="H76" s="119">
        <v>1924688.17</v>
      </c>
      <c r="I76" s="120">
        <v>13172127.57</v>
      </c>
      <c r="J76" s="119">
        <v>10190036.130000001</v>
      </c>
      <c r="K76" s="120">
        <v>614761.52</v>
      </c>
      <c r="L76" s="120">
        <v>2368497.7200000002</v>
      </c>
      <c r="M76" s="120">
        <v>3789975.76</v>
      </c>
      <c r="N76" s="120">
        <v>2199924.0099999998</v>
      </c>
      <c r="O76" s="204">
        <v>12239241.67</v>
      </c>
    </row>
    <row r="77" spans="3:21">
      <c r="C77" s="165" t="s">
        <v>116</v>
      </c>
      <c r="D77" s="118">
        <v>1086383.67</v>
      </c>
      <c r="E77" s="119">
        <v>1639827.28</v>
      </c>
      <c r="F77" s="119">
        <v>2648578.73</v>
      </c>
      <c r="G77" s="119">
        <v>23079498.859999999</v>
      </c>
      <c r="H77" s="119">
        <v>1727720.22</v>
      </c>
      <c r="I77" s="120">
        <v>9483119.0999999996</v>
      </c>
      <c r="J77" s="119">
        <v>10691808.83</v>
      </c>
      <c r="K77" s="120">
        <v>3961312.56</v>
      </c>
      <c r="L77" s="120">
        <v>4532192.18</v>
      </c>
      <c r="M77" s="120">
        <v>4921391.4800000004</v>
      </c>
      <c r="N77" s="120">
        <v>1457558.11</v>
      </c>
      <c r="O77" s="204">
        <v>60728.73</v>
      </c>
    </row>
    <row r="78" spans="3:21" ht="13.5" thickBot="1">
      <c r="C78" s="166" t="s">
        <v>113</v>
      </c>
      <c r="D78" s="118"/>
      <c r="E78" s="119"/>
      <c r="F78" s="119"/>
      <c r="G78" s="119"/>
      <c r="H78" s="119">
        <v>32922888.899999999</v>
      </c>
      <c r="I78" s="120"/>
      <c r="J78" s="119"/>
      <c r="K78" s="120"/>
      <c r="L78" s="120"/>
      <c r="M78" s="120"/>
      <c r="N78" s="120"/>
      <c r="O78" s="204">
        <v>679275.15</v>
      </c>
    </row>
    <row r="79" spans="3:21" ht="14.25" thickTop="1" thickBot="1">
      <c r="C79" s="122" t="s">
        <v>141</v>
      </c>
      <c r="D79" s="170">
        <f>D72-D74</f>
        <v>-7107315.3999999892</v>
      </c>
      <c r="E79" s="170">
        <f t="shared" ref="E79:O79" si="15">E72-E74</f>
        <v>-24075024.780000009</v>
      </c>
      <c r="F79" s="170">
        <f t="shared" si="15"/>
        <v>-24686542.670000002</v>
      </c>
      <c r="G79" s="170">
        <f t="shared" si="15"/>
        <v>-36575164.549999997</v>
      </c>
      <c r="H79" s="170">
        <f t="shared" si="15"/>
        <v>-38709970.580000006</v>
      </c>
      <c r="I79" s="170">
        <f t="shared" si="15"/>
        <v>-25257677.359999992</v>
      </c>
      <c r="J79" s="170">
        <f t="shared" si="15"/>
        <v>-34737811.950000003</v>
      </c>
      <c r="K79" s="170">
        <f t="shared" si="15"/>
        <v>12947183.529999994</v>
      </c>
      <c r="L79" s="170">
        <f t="shared" si="15"/>
        <v>-31290393.43</v>
      </c>
      <c r="M79" s="170">
        <f t="shared" si="15"/>
        <v>-11572032.660000026</v>
      </c>
      <c r="N79" s="170">
        <f t="shared" si="15"/>
        <v>-22705210.070000004</v>
      </c>
      <c r="O79" s="205">
        <f t="shared" si="15"/>
        <v>-83442183.969999969</v>
      </c>
    </row>
    <row r="80" spans="3:21" ht="14.25" thickTop="1" thickBot="1">
      <c r="C80" s="122" t="s">
        <v>121</v>
      </c>
      <c r="D80" s="170">
        <f>SUM(D81:D85)</f>
        <v>7107315.3999999892</v>
      </c>
      <c r="E80" s="170">
        <f t="shared" ref="E80:O80" si="16">SUM(E81:E85)</f>
        <v>24075024.780000009</v>
      </c>
      <c r="F80" s="170">
        <f t="shared" si="16"/>
        <v>24686542.670000002</v>
      </c>
      <c r="G80" s="170">
        <f t="shared" si="16"/>
        <v>36575164.549999982</v>
      </c>
      <c r="H80" s="170">
        <f t="shared" si="16"/>
        <v>38709970.580000006</v>
      </c>
      <c r="I80" s="170">
        <f t="shared" si="16"/>
        <v>25257677.359999992</v>
      </c>
      <c r="J80" s="170">
        <f t="shared" si="16"/>
        <v>34737811.950000003</v>
      </c>
      <c r="K80" s="170">
        <f t="shared" si="16"/>
        <v>-12947183.529999994</v>
      </c>
      <c r="L80" s="170">
        <f t="shared" si="16"/>
        <v>31290393.43</v>
      </c>
      <c r="M80" s="170">
        <f t="shared" si="16"/>
        <v>11572032.660000026</v>
      </c>
      <c r="N80" s="170">
        <f t="shared" si="16"/>
        <v>22705210.070000004</v>
      </c>
      <c r="O80" s="205">
        <f t="shared" si="16"/>
        <v>83442183.969999969</v>
      </c>
    </row>
    <row r="81" spans="3:16" ht="13.5" thickTop="1">
      <c r="C81" s="165" t="s">
        <v>144</v>
      </c>
      <c r="D81" s="281"/>
      <c r="E81" s="282">
        <v>579598.89</v>
      </c>
      <c r="F81" s="282">
        <v>7420401.1100000003</v>
      </c>
      <c r="G81" s="282"/>
      <c r="H81" s="282"/>
      <c r="I81" s="283"/>
      <c r="J81" s="282"/>
      <c r="K81" s="283"/>
      <c r="L81" s="283"/>
      <c r="M81" s="283"/>
      <c r="N81" s="283"/>
      <c r="O81" s="284">
        <v>39000000</v>
      </c>
    </row>
    <row r="82" spans="3:16">
      <c r="C82" s="165" t="s">
        <v>122</v>
      </c>
      <c r="D82" s="281">
        <v>6088.86</v>
      </c>
      <c r="E82" s="282">
        <v>319583.55</v>
      </c>
      <c r="F82" s="282">
        <v>150270.37</v>
      </c>
      <c r="G82" s="282">
        <v>178972908.46000001</v>
      </c>
      <c r="H82" s="282">
        <v>101487.62</v>
      </c>
      <c r="I82" s="283">
        <v>2463028</v>
      </c>
      <c r="J82" s="282">
        <v>2097190.75</v>
      </c>
      <c r="K82" s="283">
        <v>23268.15</v>
      </c>
      <c r="L82" s="283">
        <v>384501.72</v>
      </c>
      <c r="M82" s="283">
        <v>1052427.67</v>
      </c>
      <c r="N82" s="283">
        <v>291089.34000000003</v>
      </c>
      <c r="O82" s="284">
        <v>1962073.24</v>
      </c>
    </row>
    <row r="83" spans="3:16">
      <c r="C83" s="165" t="s">
        <v>123</v>
      </c>
      <c r="D83" s="281"/>
      <c r="E83" s="282"/>
      <c r="F83" s="282">
        <v>746309.46</v>
      </c>
      <c r="G83" s="282">
        <v>200175.6</v>
      </c>
      <c r="H83" s="282">
        <v>136157.39000000001</v>
      </c>
      <c r="I83" s="283">
        <v>487787.18</v>
      </c>
      <c r="J83" s="282">
        <v>81018.210000000006</v>
      </c>
      <c r="K83" s="283">
        <v>100445.53</v>
      </c>
      <c r="L83" s="283">
        <v>113173.82</v>
      </c>
      <c r="M83" s="283">
        <v>473784.46</v>
      </c>
      <c r="N83" s="283">
        <v>808090.89</v>
      </c>
      <c r="O83" s="284">
        <v>674960.65</v>
      </c>
      <c r="P83" s="3">
        <f>SUM(D83:O83)</f>
        <v>3821903.19</v>
      </c>
    </row>
    <row r="84" spans="3:16">
      <c r="C84" s="165" t="s">
        <v>358</v>
      </c>
      <c r="D84" s="281">
        <v>75586.86</v>
      </c>
      <c r="E84" s="282">
        <v>848999.16</v>
      </c>
      <c r="F84" s="282">
        <v>228293.66</v>
      </c>
      <c r="G84" s="282">
        <v>97096.72</v>
      </c>
      <c r="H84" s="282">
        <v>418475.89</v>
      </c>
      <c r="I84" s="283">
        <v>158887.95000000001</v>
      </c>
      <c r="J84" s="282">
        <v>115502.94</v>
      </c>
      <c r="K84" s="283">
        <v>145618.91</v>
      </c>
      <c r="L84" s="283">
        <v>12846.74</v>
      </c>
      <c r="M84" s="283">
        <v>642079.78</v>
      </c>
      <c r="N84" s="283">
        <v>180007.67999999999</v>
      </c>
      <c r="O84" s="284">
        <v>425906.4</v>
      </c>
    </row>
    <row r="85" spans="3:16" ht="13.5" thickBot="1">
      <c r="C85" s="169" t="s">
        <v>125</v>
      </c>
      <c r="D85" s="176">
        <f>-D79-SUM(D81:D84)</f>
        <v>7025639.6799999895</v>
      </c>
      <c r="E85" s="177">
        <f t="shared" ref="E85:O85" si="17">-E79-SUM(E81:E84)</f>
        <v>22326843.180000007</v>
      </c>
      <c r="F85" s="177">
        <f t="shared" si="17"/>
        <v>16141268.070000002</v>
      </c>
      <c r="G85" s="177">
        <f t="shared" si="17"/>
        <v>-142695016.23000002</v>
      </c>
      <c r="H85" s="177">
        <f t="shared" si="17"/>
        <v>38053849.680000007</v>
      </c>
      <c r="I85" s="177">
        <f t="shared" si="17"/>
        <v>22147974.229999993</v>
      </c>
      <c r="J85" s="177">
        <f t="shared" si="17"/>
        <v>32444100.050000004</v>
      </c>
      <c r="K85" s="177">
        <f t="shared" si="17"/>
        <v>-13216516.119999994</v>
      </c>
      <c r="L85" s="177">
        <f t="shared" si="17"/>
        <v>30779871.149999999</v>
      </c>
      <c r="M85" s="177">
        <f t="shared" si="17"/>
        <v>9403740.7500000261</v>
      </c>
      <c r="N85" s="177">
        <f t="shared" si="17"/>
        <v>21426022.160000004</v>
      </c>
      <c r="O85" s="177">
        <f t="shared" si="17"/>
        <v>41379243.67999997</v>
      </c>
    </row>
    <row r="86" spans="3:16" ht="13.5" thickTop="1">
      <c r="C86" s="163" t="s">
        <v>280</v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102" spans="3:15">
      <c r="C102" t="s">
        <v>379</v>
      </c>
      <c r="D102" t="s">
        <v>307</v>
      </c>
      <c r="E102" t="s">
        <v>308</v>
      </c>
      <c r="F102" t="s">
        <v>309</v>
      </c>
      <c r="G102" t="s">
        <v>310</v>
      </c>
      <c r="H102" t="s">
        <v>311</v>
      </c>
      <c r="I102" t="s">
        <v>312</v>
      </c>
      <c r="J102" t="s">
        <v>313</v>
      </c>
      <c r="K102" t="s">
        <v>314</v>
      </c>
      <c r="L102" t="s">
        <v>315</v>
      </c>
      <c r="M102" t="s">
        <v>316</v>
      </c>
      <c r="N102" t="s">
        <v>317</v>
      </c>
      <c r="O102" t="s">
        <v>318</v>
      </c>
    </row>
    <row r="103" spans="3:15">
      <c r="C103" t="s">
        <v>62</v>
      </c>
      <c r="D103">
        <v>61669814.730000004</v>
      </c>
      <c r="E103">
        <v>95520887.489999995</v>
      </c>
      <c r="F103">
        <v>115190358.74000001</v>
      </c>
      <c r="G103">
        <v>126398858.78</v>
      </c>
      <c r="H103">
        <v>127779134.62999998</v>
      </c>
      <c r="I103">
        <v>123368931.65000002</v>
      </c>
      <c r="J103">
        <v>147461645.30000001</v>
      </c>
      <c r="K103">
        <v>99508680.910000011</v>
      </c>
      <c r="L103">
        <v>136614233.62999997</v>
      </c>
      <c r="M103">
        <v>102383125.84</v>
      </c>
      <c r="N103">
        <v>108045512.54999998</v>
      </c>
      <c r="O103">
        <v>195417421.53999996</v>
      </c>
    </row>
    <row r="104" spans="3:15">
      <c r="C104" t="s">
        <v>63</v>
      </c>
      <c r="D104">
        <v>8893536.3599999994</v>
      </c>
      <c r="E104">
        <v>42715806.579999991</v>
      </c>
      <c r="F104">
        <v>59514825.879999995</v>
      </c>
      <c r="G104">
        <v>49774921.960000001</v>
      </c>
      <c r="H104">
        <v>51475467.109999992</v>
      </c>
      <c r="I104">
        <v>47448407.890000001</v>
      </c>
      <c r="J104">
        <v>70904775.340000004</v>
      </c>
      <c r="K104">
        <v>44146437.620000005</v>
      </c>
      <c r="L104">
        <v>70815314.719999984</v>
      </c>
      <c r="M104">
        <v>38144521.850000001</v>
      </c>
      <c r="N104">
        <v>51069302.529999986</v>
      </c>
      <c r="O104">
        <v>93074518.12999998</v>
      </c>
    </row>
    <row r="105" spans="3:15">
      <c r="C105" t="s">
        <v>64</v>
      </c>
      <c r="D105">
        <v>2273988.38</v>
      </c>
      <c r="E105">
        <v>30276210.629999999</v>
      </c>
      <c r="F105">
        <v>40614010.129999995</v>
      </c>
      <c r="G105">
        <v>35924912.619999997</v>
      </c>
      <c r="H105">
        <v>30479076.149999999</v>
      </c>
      <c r="I105">
        <v>26850585.66</v>
      </c>
      <c r="J105">
        <v>37113262.700000003</v>
      </c>
      <c r="K105">
        <v>23146071.73</v>
      </c>
      <c r="L105">
        <v>36016513.689999998</v>
      </c>
      <c r="M105">
        <v>22029170.5</v>
      </c>
      <c r="N105">
        <v>31387590.989999998</v>
      </c>
      <c r="O105">
        <v>55113286.899999999</v>
      </c>
    </row>
    <row r="106" spans="3:15">
      <c r="C106" t="s">
        <v>66</v>
      </c>
      <c r="D106">
        <v>2273988.38</v>
      </c>
      <c r="E106">
        <v>30276210.629999999</v>
      </c>
      <c r="F106">
        <v>27648365.690000001</v>
      </c>
      <c r="G106">
        <v>35924912.619999997</v>
      </c>
      <c r="H106">
        <v>30479076.149999999</v>
      </c>
    </row>
    <row r="107" spans="3:15">
      <c r="C107" t="s">
        <v>68</v>
      </c>
      <c r="F107">
        <v>2508569.5699999998</v>
      </c>
    </row>
    <row r="108" spans="3:15">
      <c r="C108" t="s">
        <v>70</v>
      </c>
      <c r="F108">
        <v>6593870.46</v>
      </c>
    </row>
    <row r="109" spans="3:15">
      <c r="C109" t="s">
        <v>72</v>
      </c>
      <c r="F109">
        <v>3514678.55</v>
      </c>
    </row>
    <row r="110" spans="3:15">
      <c r="C110" t="s">
        <v>155</v>
      </c>
      <c r="F110">
        <v>348525.86</v>
      </c>
    </row>
    <row r="111" spans="3:15">
      <c r="C111" t="s">
        <v>75</v>
      </c>
      <c r="D111">
        <v>1045481.89</v>
      </c>
      <c r="E111">
        <v>1056653.04</v>
      </c>
      <c r="F111">
        <v>1242869.69</v>
      </c>
      <c r="G111">
        <v>1207294.6200000001</v>
      </c>
      <c r="H111">
        <v>854208.54</v>
      </c>
      <c r="I111">
        <v>897771.29</v>
      </c>
      <c r="J111">
        <v>1146414.8899999999</v>
      </c>
      <c r="K111">
        <v>583880.80000000005</v>
      </c>
      <c r="L111">
        <v>734439.14</v>
      </c>
      <c r="M111">
        <v>907724.24</v>
      </c>
      <c r="N111">
        <v>840618.74</v>
      </c>
      <c r="O111">
        <v>2312316.69</v>
      </c>
    </row>
    <row r="112" spans="3:15">
      <c r="C112" t="s">
        <v>373</v>
      </c>
      <c r="D112">
        <v>1045481.89</v>
      </c>
      <c r="E112">
        <v>1056653.04</v>
      </c>
      <c r="F112">
        <v>1242869.69</v>
      </c>
      <c r="G112">
        <v>1207294.6200000001</v>
      </c>
      <c r="H112">
        <v>854208.54</v>
      </c>
    </row>
    <row r="113" spans="3:15">
      <c r="C113" t="s">
        <v>77</v>
      </c>
      <c r="D113">
        <v>1750281.09</v>
      </c>
      <c r="E113">
        <v>7153335.8499999996</v>
      </c>
      <c r="F113">
        <v>9455294.0800000001</v>
      </c>
      <c r="G113">
        <v>7289369.7000000002</v>
      </c>
      <c r="H113">
        <v>8702307.7200000007</v>
      </c>
      <c r="I113">
        <v>10464910.99</v>
      </c>
      <c r="J113">
        <v>7317985.5999999996</v>
      </c>
      <c r="K113">
        <v>6552005.3499999996</v>
      </c>
      <c r="L113">
        <v>10230918.890000001</v>
      </c>
      <c r="M113">
        <v>10739904.199999999</v>
      </c>
      <c r="N113">
        <v>9673637.3399999999</v>
      </c>
      <c r="O113">
        <v>21227866.18</v>
      </c>
    </row>
    <row r="114" spans="3:15">
      <c r="C114" t="s">
        <v>79</v>
      </c>
      <c r="D114">
        <v>53486.77</v>
      </c>
      <c r="E114">
        <v>1798244.69</v>
      </c>
      <c r="F114">
        <v>1770991.27</v>
      </c>
      <c r="G114">
        <v>1950596.81</v>
      </c>
      <c r="H114">
        <v>1541111.25</v>
      </c>
      <c r="I114">
        <v>1392973.16</v>
      </c>
      <c r="J114">
        <v>1987630.44</v>
      </c>
      <c r="K114">
        <v>2806479.97</v>
      </c>
      <c r="L114">
        <v>1212001.69</v>
      </c>
      <c r="M114">
        <v>1849314.05</v>
      </c>
      <c r="N114">
        <v>2004350.83</v>
      </c>
      <c r="O114">
        <v>5197846.0999999996</v>
      </c>
    </row>
    <row r="115" spans="3:15">
      <c r="C115" t="s">
        <v>80</v>
      </c>
      <c r="D115">
        <v>3391277.13</v>
      </c>
      <c r="E115">
        <v>392943.87</v>
      </c>
      <c r="F115">
        <v>2535175.7999999998</v>
      </c>
      <c r="G115">
        <v>853676.54</v>
      </c>
      <c r="H115">
        <v>7808856.2199999997</v>
      </c>
      <c r="I115">
        <v>4336983.3499999996</v>
      </c>
      <c r="J115">
        <v>4462017.96</v>
      </c>
      <c r="K115">
        <v>1719692.53</v>
      </c>
      <c r="L115">
        <v>18211115.149999999</v>
      </c>
      <c r="M115">
        <v>602506.52</v>
      </c>
      <c r="N115">
        <v>1061016.5</v>
      </c>
      <c r="O115">
        <v>5930320.04</v>
      </c>
    </row>
    <row r="116" spans="3:15">
      <c r="C116" t="s">
        <v>82</v>
      </c>
      <c r="D116">
        <v>73867.23</v>
      </c>
      <c r="E116">
        <v>832338.17</v>
      </c>
      <c r="F116">
        <v>698067.21</v>
      </c>
      <c r="G116">
        <v>518769.05</v>
      </c>
      <c r="H116">
        <v>825613.86</v>
      </c>
      <c r="I116">
        <v>614688.39</v>
      </c>
      <c r="J116">
        <v>645239.44999999995</v>
      </c>
      <c r="K116">
        <v>201532.68</v>
      </c>
      <c r="L116">
        <v>935146.14</v>
      </c>
      <c r="M116">
        <v>352694.09</v>
      </c>
      <c r="N116">
        <v>954819.61</v>
      </c>
      <c r="O116">
        <v>757734.91</v>
      </c>
    </row>
    <row r="117" spans="3:15">
      <c r="C117" t="s">
        <v>84</v>
      </c>
      <c r="D117">
        <v>275000</v>
      </c>
      <c r="E117">
        <v>539245.19999999995</v>
      </c>
      <c r="F117">
        <v>2694017.39</v>
      </c>
      <c r="G117">
        <v>1595560.02</v>
      </c>
      <c r="H117">
        <v>871042.51</v>
      </c>
      <c r="I117">
        <v>2341303.41</v>
      </c>
      <c r="J117">
        <v>17953902.48</v>
      </c>
      <c r="K117">
        <v>8554726.6999999993</v>
      </c>
      <c r="L117">
        <v>2936196.08</v>
      </c>
      <c r="M117">
        <v>1161652.3500000001</v>
      </c>
      <c r="N117">
        <v>4612044.76</v>
      </c>
      <c r="O117">
        <v>1868092.32</v>
      </c>
    </row>
    <row r="118" spans="3:15">
      <c r="C118" t="s">
        <v>86</v>
      </c>
      <c r="D118">
        <v>30153.87</v>
      </c>
      <c r="E118">
        <v>666835.12999999197</v>
      </c>
      <c r="F118">
        <v>504400.31</v>
      </c>
      <c r="G118">
        <v>434742.6</v>
      </c>
      <c r="H118">
        <v>393250.86</v>
      </c>
      <c r="I118">
        <v>549191.64</v>
      </c>
      <c r="J118">
        <v>278321.82</v>
      </c>
      <c r="K118">
        <v>582047.86</v>
      </c>
      <c r="L118">
        <v>538983.93999999994</v>
      </c>
      <c r="M118">
        <v>501555.9</v>
      </c>
      <c r="N118">
        <v>535223.76</v>
      </c>
      <c r="O118">
        <v>667054.99</v>
      </c>
    </row>
    <row r="119" spans="3:15">
      <c r="C119" t="s">
        <v>87</v>
      </c>
      <c r="D119">
        <v>35796213.500000007</v>
      </c>
      <c r="E119">
        <v>37240232.010000005</v>
      </c>
      <c r="F119">
        <v>37271924.399999999</v>
      </c>
      <c r="G119">
        <v>39892449.500000007</v>
      </c>
      <c r="H119">
        <v>37066211.300000004</v>
      </c>
      <c r="I119">
        <v>37079860.880000003</v>
      </c>
      <c r="J119">
        <v>36572183.290000007</v>
      </c>
      <c r="K119">
        <v>37647103.829999998</v>
      </c>
      <c r="L119">
        <v>37743712.109999999</v>
      </c>
      <c r="M119">
        <v>38605292.859999999</v>
      </c>
      <c r="N119">
        <v>38236095.210000008</v>
      </c>
      <c r="O119">
        <v>41621254.530000001</v>
      </c>
    </row>
    <row r="120" spans="3:15">
      <c r="C120" t="s">
        <v>89</v>
      </c>
      <c r="D120">
        <v>4453651.43</v>
      </c>
      <c r="E120">
        <v>4896066.87</v>
      </c>
      <c r="F120">
        <v>4476246.8899999997</v>
      </c>
      <c r="G120">
        <v>5480021.2699999996</v>
      </c>
      <c r="H120">
        <v>4633778.79</v>
      </c>
      <c r="I120">
        <v>4850471.68</v>
      </c>
      <c r="J120">
        <v>4982451.78</v>
      </c>
      <c r="K120">
        <v>4924843.25</v>
      </c>
      <c r="L120">
        <v>5190627.29</v>
      </c>
      <c r="M120">
        <v>5061717.08</v>
      </c>
      <c r="N120">
        <v>5122315.24</v>
      </c>
      <c r="O120">
        <v>5258643.13</v>
      </c>
    </row>
    <row r="121" spans="3:15">
      <c r="C121" t="s">
        <v>91</v>
      </c>
      <c r="D121">
        <v>1482615</v>
      </c>
      <c r="E121">
        <v>1421720.88</v>
      </c>
      <c r="F121">
        <v>1307060.96</v>
      </c>
      <c r="G121">
        <v>2530071.37</v>
      </c>
      <c r="H121">
        <v>1203509.46</v>
      </c>
      <c r="I121">
        <v>1275119.2</v>
      </c>
      <c r="J121">
        <v>1175135.77</v>
      </c>
      <c r="K121">
        <v>1147157.1599999999</v>
      </c>
      <c r="L121">
        <v>1295994.81</v>
      </c>
      <c r="M121">
        <v>1198347.69</v>
      </c>
      <c r="N121">
        <v>1147180.72</v>
      </c>
      <c r="O121">
        <v>2145832.5700000003</v>
      </c>
    </row>
    <row r="122" spans="3:15">
      <c r="C122" t="s">
        <v>380</v>
      </c>
      <c r="D122">
        <v>28585499.940000001</v>
      </c>
      <c r="E122">
        <v>29424064.670000002</v>
      </c>
      <c r="F122">
        <v>30095737.289999999</v>
      </c>
      <c r="G122">
        <v>29821656.530000001</v>
      </c>
      <c r="H122">
        <v>29833170.870000001</v>
      </c>
      <c r="I122">
        <v>29749476.079999998</v>
      </c>
      <c r="J122">
        <v>29685675.57</v>
      </c>
      <c r="K122">
        <v>29689912.59</v>
      </c>
      <c r="L122">
        <v>29689265.93</v>
      </c>
      <c r="M122">
        <v>29936173.699999999</v>
      </c>
      <c r="N122">
        <v>29813083.850000001</v>
      </c>
      <c r="O122">
        <v>30553117.969999999</v>
      </c>
    </row>
    <row r="123" spans="3:15">
      <c r="C123" t="s">
        <v>381</v>
      </c>
      <c r="D123">
        <v>843503</v>
      </c>
      <c r="E123">
        <v>800606.35</v>
      </c>
      <c r="F123">
        <v>895259.66</v>
      </c>
      <c r="G123">
        <v>1281537.7</v>
      </c>
      <c r="H123">
        <v>1048579.6200000001</v>
      </c>
      <c r="I123">
        <v>738450.43</v>
      </c>
      <c r="J123">
        <v>469131.93</v>
      </c>
      <c r="K123">
        <v>1110058.69</v>
      </c>
      <c r="L123">
        <v>1161363.5</v>
      </c>
      <c r="M123">
        <v>1399344.11</v>
      </c>
      <c r="N123">
        <v>920328.13</v>
      </c>
      <c r="O123">
        <v>2310651.71</v>
      </c>
    </row>
    <row r="124" spans="3:15">
      <c r="C124" t="s">
        <v>97</v>
      </c>
      <c r="D124">
        <v>430944.13</v>
      </c>
      <c r="E124">
        <v>697773.24</v>
      </c>
      <c r="F124">
        <v>497619.6</v>
      </c>
      <c r="G124">
        <v>779162.63</v>
      </c>
      <c r="H124">
        <v>347172.56</v>
      </c>
      <c r="I124">
        <v>466343.49</v>
      </c>
      <c r="J124">
        <v>259788.24</v>
      </c>
      <c r="K124">
        <v>775132.14</v>
      </c>
      <c r="L124">
        <v>406460.58</v>
      </c>
      <c r="M124">
        <v>1009710.28</v>
      </c>
      <c r="N124">
        <v>1233187.27</v>
      </c>
      <c r="O124">
        <v>1353009.15</v>
      </c>
    </row>
    <row r="125" spans="3:15">
      <c r="C125" t="s">
        <v>374</v>
      </c>
      <c r="D125">
        <v>5016585.55</v>
      </c>
      <c r="E125">
        <v>5976253.1100000003</v>
      </c>
      <c r="F125">
        <v>7110808.6600000001</v>
      </c>
      <c r="G125">
        <v>5913920.7800000003</v>
      </c>
      <c r="H125">
        <v>6443883.4199999999</v>
      </c>
      <c r="I125">
        <v>7986483.2800000003</v>
      </c>
      <c r="J125">
        <v>6614987.4699999997</v>
      </c>
      <c r="K125">
        <v>6648961.2599999998</v>
      </c>
      <c r="L125">
        <v>7645363.96</v>
      </c>
      <c r="M125">
        <v>6049834.2199999997</v>
      </c>
      <c r="N125">
        <v>6422647.4100000001</v>
      </c>
      <c r="O125">
        <v>16098386.470000001</v>
      </c>
    </row>
    <row r="126" spans="3:15">
      <c r="C126" t="s">
        <v>374</v>
      </c>
      <c r="D126">
        <v>5016585.55</v>
      </c>
      <c r="E126">
        <v>5976253.1100000003</v>
      </c>
      <c r="F126">
        <v>7110808.6600000001</v>
      </c>
      <c r="G126">
        <v>5913920.7800000003</v>
      </c>
      <c r="H126">
        <v>6443883.4199999999</v>
      </c>
      <c r="I126">
        <v>7986483.2800000003</v>
      </c>
      <c r="J126">
        <v>6614987.4699999997</v>
      </c>
      <c r="K126">
        <v>6648961.2599999998</v>
      </c>
      <c r="L126">
        <v>7645363.96</v>
      </c>
      <c r="M126">
        <v>6049834.2199999997</v>
      </c>
      <c r="N126">
        <v>6422647.4100000001</v>
      </c>
      <c r="O126">
        <v>16098386.470000001</v>
      </c>
    </row>
    <row r="127" spans="3:15">
      <c r="C127" t="s">
        <v>295</v>
      </c>
      <c r="D127">
        <v>176420.53</v>
      </c>
      <c r="E127">
        <v>5500043.9699999997</v>
      </c>
      <c r="F127">
        <v>2684756.4</v>
      </c>
      <c r="G127">
        <v>3035060.47</v>
      </c>
      <c r="H127">
        <v>2687456.82</v>
      </c>
      <c r="I127">
        <v>6352501.0099999998</v>
      </c>
      <c r="J127">
        <v>7569341.7199999997</v>
      </c>
      <c r="K127">
        <v>5110402.9000000004</v>
      </c>
      <c r="L127">
        <v>6575740.6600000001</v>
      </c>
      <c r="M127">
        <v>6784906.0599999996</v>
      </c>
      <c r="N127">
        <v>7578349.1799999997</v>
      </c>
      <c r="O127">
        <v>21946087.300000001</v>
      </c>
    </row>
    <row r="128" spans="3:15">
      <c r="C128" t="s">
        <v>111</v>
      </c>
      <c r="D128">
        <v>85000</v>
      </c>
      <c r="E128">
        <v>712098</v>
      </c>
      <c r="F128">
        <v>235406.4</v>
      </c>
      <c r="G128">
        <v>154347.6</v>
      </c>
      <c r="H128">
        <v>134847.6</v>
      </c>
      <c r="I128">
        <v>139847.6</v>
      </c>
      <c r="J128">
        <v>15000</v>
      </c>
      <c r="K128">
        <v>150000</v>
      </c>
      <c r="L128">
        <v>112109.1</v>
      </c>
      <c r="M128">
        <v>102109.1</v>
      </c>
      <c r="N128">
        <v>0</v>
      </c>
      <c r="O128">
        <v>251003.2</v>
      </c>
    </row>
    <row r="129" spans="3:15">
      <c r="C129" t="s">
        <v>375</v>
      </c>
      <c r="D129">
        <v>11397475.49</v>
      </c>
      <c r="E129">
        <v>2327413.8199999998</v>
      </c>
      <c r="F129">
        <v>7057169</v>
      </c>
      <c r="G129">
        <v>26032508.470000003</v>
      </c>
      <c r="H129">
        <v>28739424.210000001</v>
      </c>
      <c r="I129">
        <v>23775553.59</v>
      </c>
      <c r="J129">
        <v>24905626.960000001</v>
      </c>
      <c r="K129">
        <v>5673743.4700000007</v>
      </c>
      <c r="L129">
        <v>11290139.630000001</v>
      </c>
      <c r="M129">
        <v>11773426.75</v>
      </c>
      <c r="N129">
        <v>4406202.7299999995</v>
      </c>
      <c r="O129">
        <v>21419124.289999999</v>
      </c>
    </row>
    <row r="130" spans="3:15">
      <c r="C130" t="s">
        <v>376</v>
      </c>
      <c r="D130">
        <v>2117379.63</v>
      </c>
      <c r="E130">
        <v>61721.35</v>
      </c>
      <c r="F130">
        <v>2294679.7999999998</v>
      </c>
      <c r="G130">
        <v>2121394.17</v>
      </c>
      <c r="H130">
        <v>387306.5</v>
      </c>
      <c r="I130">
        <v>2310972.9300000002</v>
      </c>
      <c r="J130">
        <v>4791692.84</v>
      </c>
      <c r="K130">
        <v>1230431.8500000001</v>
      </c>
      <c r="L130">
        <v>4389449.7300000004</v>
      </c>
      <c r="M130">
        <v>3062059.51</v>
      </c>
      <c r="N130">
        <v>748720.61</v>
      </c>
      <c r="O130">
        <v>8439878.7400000002</v>
      </c>
    </row>
    <row r="131" spans="3:15">
      <c r="C131" t="s">
        <v>377</v>
      </c>
      <c r="D131">
        <v>9069707.3300000001</v>
      </c>
      <c r="E131">
        <v>741928.02</v>
      </c>
      <c r="F131">
        <v>2270492.86</v>
      </c>
      <c r="G131">
        <v>928984.93</v>
      </c>
      <c r="H131">
        <v>1924688.17</v>
      </c>
      <c r="I131">
        <v>13172127.57</v>
      </c>
      <c r="J131">
        <v>10190036.130000001</v>
      </c>
      <c r="K131">
        <v>614761.52</v>
      </c>
      <c r="L131">
        <v>2368497.7200000002</v>
      </c>
      <c r="M131">
        <v>3789975.76</v>
      </c>
      <c r="N131">
        <v>2199924.0099999998</v>
      </c>
      <c r="O131">
        <v>12239241.67</v>
      </c>
    </row>
    <row r="132" spans="3:15">
      <c r="C132" t="s">
        <v>113</v>
      </c>
      <c r="D132">
        <v>0</v>
      </c>
      <c r="E132">
        <v>0</v>
      </c>
      <c r="F132">
        <v>0</v>
      </c>
      <c r="G132">
        <v>0</v>
      </c>
      <c r="H132">
        <v>26300000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679275.15</v>
      </c>
    </row>
    <row r="133" spans="3:15">
      <c r="C133" t="s">
        <v>378</v>
      </c>
      <c r="D133">
        <v>210388.53</v>
      </c>
      <c r="E133">
        <v>1523764.45</v>
      </c>
      <c r="F133">
        <v>2491996.34</v>
      </c>
      <c r="G133">
        <v>22982129.370000001</v>
      </c>
      <c r="H133">
        <v>127429.54</v>
      </c>
      <c r="I133">
        <v>8292453.0899999999</v>
      </c>
      <c r="J133">
        <v>9923897.9900000002</v>
      </c>
      <c r="K133">
        <v>3828550.1</v>
      </c>
      <c r="L133">
        <v>4532192.18</v>
      </c>
      <c r="M133">
        <v>4921391.4800000004</v>
      </c>
      <c r="N133">
        <v>1457558.11</v>
      </c>
      <c r="O133">
        <v>60728.73</v>
      </c>
    </row>
    <row r="134" spans="3:15">
      <c r="C134" t="s">
        <v>118</v>
      </c>
      <c r="D134">
        <v>304583.3</v>
      </c>
      <c r="E134">
        <v>1049040</v>
      </c>
      <c r="F134">
        <v>1315468</v>
      </c>
      <c r="G134">
        <v>1595650</v>
      </c>
      <c r="H134">
        <v>1231844.17</v>
      </c>
      <c r="I134">
        <v>586277.4</v>
      </c>
      <c r="J134">
        <v>879730.52</v>
      </c>
      <c r="K134">
        <v>132031.82999999999</v>
      </c>
      <c r="L134">
        <v>2431853.4500000002</v>
      </c>
      <c r="M134">
        <v>923035</v>
      </c>
      <c r="N134">
        <v>332915.49</v>
      </c>
      <c r="O134">
        <v>1007047.62</v>
      </c>
    </row>
  </sheetData>
  <mergeCells count="2">
    <mergeCell ref="C5:C6"/>
    <mergeCell ref="D5:O5"/>
  </mergeCells>
  <pageMargins left="0.7" right="0.7" top="0.75" bottom="0.75" header="0.3" footer="0.3"/>
  <ignoredErrors>
    <ignoredError sqref="D33:F33 G33:O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H101"/>
  <sheetViews>
    <sheetView zoomScaleSheetLayoutView="115" workbookViewId="0">
      <selection activeCell="F18" sqref="F18:G19"/>
    </sheetView>
  </sheetViews>
  <sheetFormatPr defaultRowHeight="12.75"/>
  <cols>
    <col min="1" max="5" width="9" customWidth="1"/>
    <col min="6" max="6" width="24.28515625" customWidth="1"/>
    <col min="7" max="7" width="32.85546875" customWidth="1"/>
    <col min="8" max="8" width="9.140625" customWidth="1"/>
    <col min="9" max="9" width="11.85546875" customWidth="1"/>
    <col min="10" max="10" width="9.140625" customWidth="1"/>
    <col min="11" max="11" width="12.140625" customWidth="1"/>
    <col min="12" max="16" width="9.140625" customWidth="1"/>
  </cols>
  <sheetData>
    <row r="1" spans="1:34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6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</row>
    <row r="3" spans="1:3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</row>
    <row r="4" spans="1:3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spans="1:3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ht="15">
      <c r="A8" s="23"/>
      <c r="B8" s="23"/>
      <c r="C8" s="23"/>
      <c r="D8" s="23"/>
      <c r="E8" s="23"/>
      <c r="F8" s="23"/>
      <c r="G8" s="23"/>
      <c r="H8" s="23"/>
      <c r="I8" s="23"/>
      <c r="J8" s="23"/>
      <c r="K8" s="29"/>
      <c r="L8" s="29"/>
      <c r="M8" s="105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</row>
    <row r="9" spans="1:34" ht="15">
      <c r="A9" s="23"/>
      <c r="B9" s="23"/>
      <c r="C9" s="23"/>
      <c r="D9" s="23"/>
      <c r="E9" s="23"/>
      <c r="F9" s="23"/>
      <c r="G9" s="23"/>
      <c r="H9" s="24"/>
      <c r="I9" s="742" t="str">
        <f>IF(MasterSheet!$A$1 = 1, MasterSheet!C5,MasterSheet!B5)</f>
        <v>CRNA GORA</v>
      </c>
      <c r="J9" s="742"/>
      <c r="K9" s="742"/>
      <c r="L9" s="105"/>
      <c r="M9" s="29"/>
      <c r="N9" s="29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</row>
    <row r="10" spans="1:34" ht="15">
      <c r="A10" s="23"/>
      <c r="B10" s="23"/>
      <c r="C10" s="23"/>
      <c r="D10" s="23"/>
      <c r="E10" s="23"/>
      <c r="F10" s="23"/>
      <c r="G10" s="23"/>
      <c r="H10" s="742" t="str">
        <f>IF(MasterSheet!$A$1 = 1, MasterSheet!C6,MasterSheet!B6)</f>
        <v>MINISTARSTVO FINANSIJA</v>
      </c>
      <c r="I10" s="742"/>
      <c r="J10" s="742"/>
      <c r="K10" s="742"/>
      <c r="L10" s="74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</row>
    <row r="11" spans="1:3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</row>
    <row r="12" spans="1:3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spans="1:3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spans="1:3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</row>
    <row r="16" spans="1:3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</row>
    <row r="17" spans="1:34" ht="13.5" thickBot="1">
      <c r="A17" s="23"/>
      <c r="B17" s="23"/>
      <c r="C17" s="23"/>
      <c r="D17" s="23"/>
      <c r="E17" s="31"/>
      <c r="F17" s="31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0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</row>
    <row r="18" spans="1:34" ht="16.5" customHeight="1" thickTop="1" thickBot="1">
      <c r="A18" s="23"/>
      <c r="B18" s="23"/>
      <c r="C18" s="23"/>
      <c r="D18" s="23"/>
      <c r="E18" s="23"/>
      <c r="F18" s="746" t="str">
        <f>IF(MasterSheet!$A$1=1,MasterSheet!D40,MasterSheet!B40)</f>
        <v>Makroekonomski i fiskalni okvir  (u % BDP-a)</v>
      </c>
      <c r="G18" s="747"/>
      <c r="H18" s="756" t="str">
        <f>IF(MasterSheet!$A$1=1,MasterSheet!F42,MasterSheet!F40)</f>
        <v>Ostvarenje</v>
      </c>
      <c r="I18" s="757"/>
      <c r="J18" s="758"/>
      <c r="K18" s="33" t="str">
        <f>IF(MasterSheet!$A$1=1,MasterSheet!I42,MasterSheet!I40)</f>
        <v>Procjena</v>
      </c>
      <c r="L18" s="743" t="str">
        <f>IF(MasterSheet!$A$1=1,MasterSheet!J42,MasterSheet!J40)</f>
        <v>Osnovni scenario</v>
      </c>
      <c r="M18" s="744"/>
      <c r="N18" s="745"/>
      <c r="O18" s="743" t="str">
        <f>IF(MasterSheet!$A$1=1,MasterSheet!M42,MasterSheet!M40)</f>
        <v>Scenario nižeg rasta</v>
      </c>
      <c r="P18" s="744"/>
      <c r="Q18" s="744"/>
      <c r="R18" s="745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</row>
    <row r="19" spans="1:34" ht="16.5" thickTop="1" thickBot="1">
      <c r="A19" s="23"/>
      <c r="B19" s="23"/>
      <c r="C19" s="23"/>
      <c r="D19" s="23"/>
      <c r="E19" s="23"/>
      <c r="F19" s="748"/>
      <c r="G19" s="749"/>
      <c r="H19" s="37" t="s">
        <v>229</v>
      </c>
      <c r="I19" s="38" t="s">
        <v>230</v>
      </c>
      <c r="J19" s="41" t="s">
        <v>231</v>
      </c>
      <c r="K19" s="41" t="s">
        <v>232</v>
      </c>
      <c r="L19" s="39" t="s">
        <v>233</v>
      </c>
      <c r="M19" s="38" t="s">
        <v>234</v>
      </c>
      <c r="N19" s="104" t="s">
        <v>235</v>
      </c>
      <c r="O19" s="40" t="s">
        <v>232</v>
      </c>
      <c r="P19" s="38" t="s">
        <v>233</v>
      </c>
      <c r="Q19" s="40" t="s">
        <v>234</v>
      </c>
      <c r="R19" s="41" t="s">
        <v>235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4" ht="15.75" thickTop="1">
      <c r="A20" s="23"/>
      <c r="B20" s="23"/>
      <c r="C20" s="23"/>
      <c r="D20" s="23"/>
      <c r="E20" s="23"/>
      <c r="F20" s="750" t="str">
        <f>IF(MasterSheet!$A$1=1,MasterSheet!D42,MasterSheet!B42)</f>
        <v>Makroekonomski pokazatelji</v>
      </c>
      <c r="G20" s="34" t="str">
        <f>IF(MasterSheet!$A$1=1,MasterSheet!E42,MasterSheet!C42)</f>
        <v>Nominalni rast BDP-a</v>
      </c>
      <c r="H20" s="42">
        <v>15.1</v>
      </c>
      <c r="I20" s="43">
        <v>-3.4</v>
      </c>
      <c r="J20" s="43">
        <v>4.0999999999999996</v>
      </c>
      <c r="K20" s="43">
        <v>6.1</v>
      </c>
      <c r="L20" s="43">
        <v>4</v>
      </c>
      <c r="M20" s="43">
        <v>5.6</v>
      </c>
      <c r="N20" s="44">
        <v>6.1</v>
      </c>
      <c r="O20" s="100">
        <v>6.1</v>
      </c>
      <c r="P20" s="43">
        <v>2</v>
      </c>
      <c r="Q20" s="43">
        <v>3.3</v>
      </c>
      <c r="R20" s="44">
        <v>5.6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4" ht="15">
      <c r="A21" s="23"/>
      <c r="B21" s="23"/>
      <c r="C21" s="23"/>
      <c r="D21" s="23"/>
      <c r="E21" s="23"/>
      <c r="F21" s="751"/>
      <c r="G21" s="35" t="str">
        <f>IF(MasterSheet!$A$1=1,MasterSheet!E43,MasterSheet!C43)</f>
        <v>Realni rast BDP-a</v>
      </c>
      <c r="H21" s="45">
        <v>6.9</v>
      </c>
      <c r="I21" s="46">
        <v>-5.7</v>
      </c>
      <c r="J21" s="46">
        <v>2.5</v>
      </c>
      <c r="K21" s="46">
        <v>2.5</v>
      </c>
      <c r="L21" s="46">
        <v>2</v>
      </c>
      <c r="M21" s="46">
        <v>3.5</v>
      </c>
      <c r="N21" s="47">
        <v>4</v>
      </c>
      <c r="O21" s="101">
        <v>2.5</v>
      </c>
      <c r="P21" s="46">
        <v>0.5</v>
      </c>
      <c r="Q21" s="46">
        <v>1.5</v>
      </c>
      <c r="R21" s="47">
        <v>3.5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4" ht="15">
      <c r="A22" s="23"/>
      <c r="B22" s="23"/>
      <c r="C22" s="23"/>
      <c r="D22" s="23"/>
      <c r="E22" s="23"/>
      <c r="F22" s="751"/>
      <c r="G22" s="35" t="str">
        <f>IF(MasterSheet!$A$1=1,MasterSheet!E44,MasterSheet!C44)</f>
        <v>Inflacija</v>
      </c>
      <c r="H22" s="45">
        <v>7.1</v>
      </c>
      <c r="I22" s="46">
        <v>3.4</v>
      </c>
      <c r="J22" s="46">
        <v>0.5</v>
      </c>
      <c r="K22" s="46">
        <v>3.5</v>
      </c>
      <c r="L22" s="46">
        <v>2</v>
      </c>
      <c r="M22" s="46">
        <v>2</v>
      </c>
      <c r="N22" s="47">
        <v>2</v>
      </c>
      <c r="O22" s="101">
        <v>3.5</v>
      </c>
      <c r="P22" s="46">
        <v>1.5</v>
      </c>
      <c r="Q22" s="46">
        <v>1.8</v>
      </c>
      <c r="R22" s="47">
        <v>2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4" ht="15">
      <c r="A23" s="23"/>
      <c r="B23" s="23"/>
      <c r="C23" s="23"/>
      <c r="D23" s="23"/>
      <c r="E23" s="23"/>
      <c r="F23" s="751"/>
      <c r="G23" s="35" t="str">
        <f>IF(MasterSheet!$A$1=1,MasterSheet!E45,MasterSheet!C45)</f>
        <v xml:space="preserve">Uvoz </v>
      </c>
      <c r="H23" s="45">
        <v>82.7</v>
      </c>
      <c r="I23" s="46">
        <v>65.900000000000006</v>
      </c>
      <c r="J23" s="46">
        <v>63.7</v>
      </c>
      <c r="K23" s="46">
        <v>63.5</v>
      </c>
      <c r="L23" s="46">
        <v>63.2</v>
      </c>
      <c r="M23" s="46">
        <v>63</v>
      </c>
      <c r="N23" s="47">
        <v>62.6</v>
      </c>
      <c r="O23" s="101">
        <v>63.5</v>
      </c>
      <c r="P23" s="46">
        <v>62.2</v>
      </c>
      <c r="Q23" s="46">
        <v>63</v>
      </c>
      <c r="R23" s="47">
        <v>62.6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4" ht="15">
      <c r="A24" s="23"/>
      <c r="B24" s="23"/>
      <c r="C24" s="23"/>
      <c r="D24" s="23"/>
      <c r="E24" s="23"/>
      <c r="F24" s="751"/>
      <c r="G24" s="35" t="str">
        <f>IF(MasterSheet!$A$1=1,MasterSheet!E46,MasterSheet!C46)</f>
        <v>Izvoz</v>
      </c>
      <c r="H24" s="45">
        <v>38.9</v>
      </c>
      <c r="I24" s="46">
        <v>32.799999999999997</v>
      </c>
      <c r="J24" s="46">
        <v>35.6</v>
      </c>
      <c r="K24" s="46">
        <v>37.799999999999997</v>
      </c>
      <c r="L24" s="46">
        <v>38.6</v>
      </c>
      <c r="M24" s="46">
        <v>39.1</v>
      </c>
      <c r="N24" s="47">
        <v>40</v>
      </c>
      <c r="O24" s="101">
        <v>37.799999999999997</v>
      </c>
      <c r="P24" s="46">
        <v>38</v>
      </c>
      <c r="Q24" s="46">
        <v>39.1</v>
      </c>
      <c r="R24" s="47">
        <v>40.5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4" ht="15">
      <c r="A25" s="23"/>
      <c r="B25" s="23"/>
      <c r="C25" s="23"/>
      <c r="D25" s="23"/>
      <c r="E25" s="23"/>
      <c r="F25" s="751"/>
      <c r="G25" s="35" t="str">
        <f>IF(MasterSheet!$A$1=1,MasterSheet!E47,MasterSheet!C47)</f>
        <v>Ostalo</v>
      </c>
      <c r="H25" s="45">
        <v>3.8</v>
      </c>
      <c r="I25" s="46">
        <v>3</v>
      </c>
      <c r="J25" s="46">
        <v>3</v>
      </c>
      <c r="K25" s="46">
        <v>3</v>
      </c>
      <c r="L25" s="46">
        <v>3.1</v>
      </c>
      <c r="M25" s="46">
        <v>3.1</v>
      </c>
      <c r="N25" s="47">
        <v>3.1</v>
      </c>
      <c r="O25" s="101">
        <v>3.1</v>
      </c>
      <c r="P25" s="46">
        <v>3.1</v>
      </c>
      <c r="Q25" s="46">
        <v>3.1</v>
      </c>
      <c r="R25" s="47">
        <v>3.1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</row>
    <row r="26" spans="1:34" ht="15">
      <c r="A26" s="23"/>
      <c r="B26" s="23"/>
      <c r="C26" s="23"/>
      <c r="D26" s="23"/>
      <c r="E26" s="23"/>
      <c r="F26" s="751"/>
      <c r="G26" s="35" t="str">
        <f>IF(MasterSheet!$A$1=1,MasterSheet!E48,MasterSheet!C48)</f>
        <v>Deficit tekućeg računa</v>
      </c>
      <c r="H26" s="45">
        <v>-40</v>
      </c>
      <c r="I26" s="46">
        <v>-30.1</v>
      </c>
      <c r="J26" s="46">
        <v>-25.1</v>
      </c>
      <c r="K26" s="46">
        <v>-22.6</v>
      </c>
      <c r="L26" s="46">
        <v>-21.6</v>
      </c>
      <c r="M26" s="46">
        <v>-20.8</v>
      </c>
      <c r="N26" s="47">
        <v>-19.5</v>
      </c>
      <c r="O26" s="101">
        <v>-22.6</v>
      </c>
      <c r="P26" s="46">
        <v>-21.1</v>
      </c>
      <c r="Q26" s="46">
        <v>-20.8</v>
      </c>
      <c r="R26" s="47">
        <v>-19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ht="15">
      <c r="A27" s="23"/>
      <c r="B27" s="23"/>
      <c r="C27" s="23"/>
      <c r="D27" s="23"/>
      <c r="E27" s="23"/>
      <c r="F27" s="751"/>
      <c r="G27" s="35" t="str">
        <f>IF(MasterSheet!$A$1=1,MasterSheet!E49,MasterSheet!C49)</f>
        <v>Neto strane direktne investicije</v>
      </c>
      <c r="H27" s="45">
        <v>18.8</v>
      </c>
      <c r="I27" s="46">
        <v>35.799999999999997</v>
      </c>
      <c r="J27" s="46">
        <v>17.8</v>
      </c>
      <c r="K27" s="46">
        <v>15.3</v>
      </c>
      <c r="L27" s="46">
        <v>14.1</v>
      </c>
      <c r="M27" s="46">
        <v>12.7</v>
      </c>
      <c r="N27" s="47">
        <v>11.4</v>
      </c>
      <c r="O27" s="101">
        <v>15.3</v>
      </c>
      <c r="P27" s="46">
        <v>13.5</v>
      </c>
      <c r="Q27" s="46">
        <v>12.5</v>
      </c>
      <c r="R27" s="47">
        <v>10.6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</row>
    <row r="28" spans="1:34" ht="14.25" customHeight="1">
      <c r="A28" s="23"/>
      <c r="B28" s="23"/>
      <c r="C28" s="23"/>
      <c r="D28" s="23"/>
      <c r="E28" s="23"/>
      <c r="F28" s="751"/>
      <c r="G28" s="35" t="str">
        <f>IF(MasterSheet!$A$1=1,MasterSheet!E50,MasterSheet!C50)</f>
        <v>Domaći krediti</v>
      </c>
      <c r="H28" s="45">
        <v>88.5</v>
      </c>
      <c r="I28" s="46">
        <v>77.7</v>
      </c>
      <c r="J28" s="46">
        <v>68.599999999999994</v>
      </c>
      <c r="K28" s="46">
        <v>63</v>
      </c>
      <c r="L28" s="46">
        <v>63.6</v>
      </c>
      <c r="M28" s="46">
        <v>65.099999999999994</v>
      </c>
      <c r="N28" s="47">
        <v>66.5</v>
      </c>
      <c r="O28" s="101">
        <v>63</v>
      </c>
      <c r="P28" s="46">
        <v>62.8</v>
      </c>
      <c r="Q28" s="46">
        <v>64.5</v>
      </c>
      <c r="R28" s="47">
        <v>66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ht="15.75" thickBot="1">
      <c r="A29" s="23"/>
      <c r="B29" s="23"/>
      <c r="C29" s="23"/>
      <c r="D29" s="23"/>
      <c r="E29" s="23"/>
      <c r="F29" s="752"/>
      <c r="G29" s="32" t="str">
        <f>IF(MasterSheet!$A$1=1,MasterSheet!E51,MasterSheet!C51)</f>
        <v>Bankarski depoziti</v>
      </c>
      <c r="H29" s="48">
        <v>50.5</v>
      </c>
      <c r="I29" s="49">
        <v>48.5</v>
      </c>
      <c r="J29" s="49">
        <v>46.8</v>
      </c>
      <c r="K29" s="49">
        <v>45.8</v>
      </c>
      <c r="L29" s="49">
        <v>45.7</v>
      </c>
      <c r="M29" s="49">
        <v>45.8</v>
      </c>
      <c r="N29" s="50">
        <v>45.8</v>
      </c>
      <c r="O29" s="102">
        <v>45.8</v>
      </c>
      <c r="P29" s="49">
        <v>44.8</v>
      </c>
      <c r="Q29" s="49">
        <v>44.9</v>
      </c>
      <c r="R29" s="50">
        <v>44.9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</row>
    <row r="30" spans="1:34" ht="15.75" thickTop="1">
      <c r="A30" s="23"/>
      <c r="B30" s="23"/>
      <c r="C30" s="23"/>
      <c r="D30" s="23"/>
      <c r="E30" s="23"/>
      <c r="F30" s="753" t="str">
        <f>IF(MasterSheet!$A$1=1,MasterSheet!D52,MasterSheet!B52)</f>
        <v>Fiskalni pokazatelji</v>
      </c>
      <c r="G30" s="34" t="str">
        <f>IF(MasterSheet!$A$1=1,MasterSheet!E52,MasterSheet!C52)</f>
        <v>Izvorni javni prihodi</v>
      </c>
      <c r="H30" s="42">
        <v>50.05</v>
      </c>
      <c r="I30" s="43">
        <v>45.39</v>
      </c>
      <c r="J30" s="43">
        <v>42.34</v>
      </c>
      <c r="K30" s="43">
        <v>39.369999999999997</v>
      </c>
      <c r="L30" s="43">
        <v>39.42</v>
      </c>
      <c r="M30" s="43">
        <v>39.24</v>
      </c>
      <c r="N30" s="44">
        <v>39.04</v>
      </c>
      <c r="O30" s="100">
        <v>39.369999999999997</v>
      </c>
      <c r="P30" s="43">
        <v>38.81</v>
      </c>
      <c r="Q30" s="43">
        <v>38.76</v>
      </c>
      <c r="R30" s="44">
        <v>38.58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</row>
    <row r="31" spans="1:34" ht="15">
      <c r="A31" s="23"/>
      <c r="B31" s="23"/>
      <c r="C31" s="23"/>
      <c r="D31" s="23"/>
      <c r="E31" s="23"/>
      <c r="F31" s="754"/>
      <c r="G31" s="36" t="str">
        <f>IF(MasterSheet!$A$1=1,MasterSheet!E53,MasterSheet!C53)</f>
        <v>Javna potrošnja</v>
      </c>
      <c r="H31" s="45">
        <v>50.45</v>
      </c>
      <c r="I31" s="46">
        <v>51.13</v>
      </c>
      <c r="J31" s="46">
        <v>47.21</v>
      </c>
      <c r="K31" s="46">
        <v>42.62</v>
      </c>
      <c r="L31" s="46">
        <v>40.47</v>
      </c>
      <c r="M31" s="46">
        <v>39.119999999999997</v>
      </c>
      <c r="N31" s="47">
        <v>38.01</v>
      </c>
      <c r="O31" s="101">
        <v>42.62</v>
      </c>
      <c r="P31" s="46">
        <v>41.27</v>
      </c>
      <c r="Q31" s="46">
        <v>41.02</v>
      </c>
      <c r="R31" s="47">
        <v>40.25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</row>
    <row r="32" spans="1:34" ht="15">
      <c r="A32" s="23"/>
      <c r="B32" s="23"/>
      <c r="C32" s="23"/>
      <c r="D32" s="23"/>
      <c r="E32" s="23"/>
      <c r="F32" s="754"/>
      <c r="G32" s="35" t="str">
        <f>IF(MasterSheet!$A$1=1,MasterSheet!E54,MasterSheet!C54)</f>
        <v>Deficit/Suficit</v>
      </c>
      <c r="H32" s="45">
        <v>-0.4</v>
      </c>
      <c r="I32" s="46">
        <v>-5.74</v>
      </c>
      <c r="J32" s="46">
        <v>-4.87</v>
      </c>
      <c r="K32" s="46">
        <v>-3.25</v>
      </c>
      <c r="L32" s="46">
        <v>-1.05</v>
      </c>
      <c r="M32" s="46">
        <v>0.13</v>
      </c>
      <c r="N32" s="47">
        <v>1.03</v>
      </c>
      <c r="O32" s="101">
        <v>-3.25</v>
      </c>
      <c r="P32" s="46">
        <v>-2.4700000000000002</v>
      </c>
      <c r="Q32" s="46">
        <v>-2.27</v>
      </c>
      <c r="R32" s="47">
        <v>-1.66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1:34" ht="15">
      <c r="A33" s="23"/>
      <c r="B33" s="23"/>
      <c r="C33" s="23"/>
      <c r="D33" s="23"/>
      <c r="E33" s="23"/>
      <c r="F33" s="754"/>
      <c r="G33" s="35" t="str">
        <f>IF(MasterSheet!$A$1=1,MasterSheet!E55,MasterSheet!C55)</f>
        <v>Kamate</v>
      </c>
      <c r="H33" s="45">
        <v>0.77</v>
      </c>
      <c r="I33" s="46">
        <v>0.86</v>
      </c>
      <c r="J33" s="46">
        <v>1.01</v>
      </c>
      <c r="K33" s="46">
        <v>1.36</v>
      </c>
      <c r="L33" s="46">
        <v>1.79</v>
      </c>
      <c r="M33" s="46">
        <v>1.77</v>
      </c>
      <c r="N33" s="47">
        <v>1.77</v>
      </c>
      <c r="O33" s="101">
        <v>1.36</v>
      </c>
      <c r="P33" s="46">
        <v>1.83</v>
      </c>
      <c r="Q33" s="46">
        <v>2.09</v>
      </c>
      <c r="R33" s="47">
        <v>2.2599999999999998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ht="15">
      <c r="A34" s="23"/>
      <c r="B34" s="23"/>
      <c r="C34" s="23"/>
      <c r="D34" s="23"/>
      <c r="E34" s="23"/>
      <c r="F34" s="754"/>
      <c r="G34" s="35" t="str">
        <f>IF(MasterSheet!$A$1=1,MasterSheet!E56,MasterSheet!C56)</f>
        <v>Primarni deficit/suficit</v>
      </c>
      <c r="H34" s="45">
        <v>0.37</v>
      </c>
      <c r="I34" s="46">
        <v>-4.88</v>
      </c>
      <c r="J34" s="46">
        <v>-3.86</v>
      </c>
      <c r="K34" s="46">
        <v>-1.89</v>
      </c>
      <c r="L34" s="46">
        <v>0.74</v>
      </c>
      <c r="M34" s="46">
        <v>1.89</v>
      </c>
      <c r="N34" s="47">
        <v>2.8</v>
      </c>
      <c r="O34" s="101">
        <v>-1.89</v>
      </c>
      <c r="P34" s="46">
        <v>-0.64</v>
      </c>
      <c r="Q34" s="46">
        <v>-0.18</v>
      </c>
      <c r="R34" s="47">
        <v>0.59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  <row r="35" spans="1:34" ht="15.75" thickBot="1">
      <c r="A35" s="23"/>
      <c r="B35" s="23"/>
      <c r="C35" s="23"/>
      <c r="D35" s="23"/>
      <c r="E35" s="23"/>
      <c r="F35" s="755"/>
      <c r="G35" s="32" t="str">
        <f>IF(MasterSheet!$A$1=1,MasterSheet!E57,MasterSheet!C57)</f>
        <v>Državni dug</v>
      </c>
      <c r="H35" s="51">
        <v>28.99</v>
      </c>
      <c r="I35" s="52">
        <v>38.25</v>
      </c>
      <c r="J35" s="52">
        <v>40.94</v>
      </c>
      <c r="K35" s="52">
        <v>43.82</v>
      </c>
      <c r="L35" s="52">
        <v>46.93</v>
      </c>
      <c r="M35" s="52">
        <v>45.37</v>
      </c>
      <c r="N35" s="53">
        <v>42.93</v>
      </c>
      <c r="O35" s="103">
        <v>1.79</v>
      </c>
      <c r="P35" s="52">
        <v>49.27</v>
      </c>
      <c r="Q35" s="52">
        <v>49.7</v>
      </c>
      <c r="R35" s="53">
        <v>47.37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13.5" thickTop="1">
      <c r="A36" s="23"/>
      <c r="B36" s="23"/>
      <c r="C36" s="23"/>
      <c r="D36" s="27"/>
      <c r="E36" s="23"/>
      <c r="F36" s="221" t="str">
        <f>IF(MasterSheet!$A$1=1,MasterSheet!D58,MasterSheet!B58)</f>
        <v>Izvor: Ministarstvo finansija, Centralna banka, Monstat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</row>
    <row r="37" spans="1:34">
      <c r="A37" s="23"/>
      <c r="B37" s="23"/>
      <c r="C37" s="23"/>
      <c r="D37" s="27"/>
      <c r="E37" s="27"/>
      <c r="F37" s="23"/>
      <c r="G37" s="27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</row>
    <row r="38" spans="1:34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1:34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</row>
    <row r="40" spans="1:34">
      <c r="A40" s="23"/>
      <c r="B40" s="23"/>
      <c r="C40" s="23"/>
      <c r="D40" s="27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>
      <c r="A42" s="23"/>
      <c r="B42" s="23"/>
      <c r="C42" s="23"/>
      <c r="D42" s="27"/>
      <c r="E42" s="23"/>
      <c r="F42" s="27"/>
      <c r="G42" s="27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</row>
    <row r="43" spans="1:34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</row>
    <row r="44" spans="1:34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</row>
    <row r="45" spans="1:34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</row>
    <row r="46" spans="1:34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</row>
    <row r="47" spans="1:34">
      <c r="A47" s="23"/>
      <c r="B47" s="23"/>
      <c r="C47" s="23"/>
      <c r="D47" s="23"/>
      <c r="E47" s="23"/>
      <c r="F47" s="23"/>
      <c r="G47" s="23"/>
      <c r="H47" s="23"/>
      <c r="I47" s="23"/>
      <c r="J47" s="27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</row>
    <row r="48" spans="1:34">
      <c r="A48" s="23"/>
      <c r="B48" s="23"/>
      <c r="C48" s="23"/>
      <c r="D48" s="23"/>
      <c r="E48" s="23"/>
      <c r="F48" s="27"/>
      <c r="G48" s="28"/>
      <c r="H48" s="28"/>
      <c r="I48" s="28"/>
      <c r="J48" s="28"/>
      <c r="K48" s="28"/>
      <c r="L48" s="28"/>
      <c r="M48" s="27"/>
      <c r="N48" s="28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</row>
    <row r="49" spans="1:34">
      <c r="A49" s="23"/>
      <c r="B49" s="23"/>
      <c r="C49" s="23"/>
      <c r="D49" s="23"/>
      <c r="E49" s="23"/>
      <c r="F49" s="23"/>
      <c r="G49" s="23"/>
      <c r="H49" s="23"/>
      <c r="I49" s="28"/>
      <c r="J49" s="27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</row>
    <row r="50" spans="1:34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8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</row>
    <row r="51" spans="1:34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</row>
    <row r="52" spans="1:34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</row>
    <row r="53" spans="1:34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</row>
    <row r="54" spans="1:3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</row>
    <row r="55" spans="1:34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</row>
    <row r="56" spans="1:34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</row>
    <row r="57" spans="1:34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</row>
    <row r="58" spans="1:34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</row>
    <row r="59" spans="1:34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</row>
    <row r="60" spans="1:34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</row>
    <row r="61" spans="1:34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</row>
    <row r="62" spans="1:34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</row>
    <row r="63" spans="1:34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</row>
    <row r="64" spans="1:34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</row>
    <row r="65" spans="1:3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</row>
    <row r="66" spans="1:3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</row>
    <row r="67" spans="1:3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</row>
    <row r="68" spans="1:3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</row>
    <row r="69" spans="1:3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</row>
    <row r="70" spans="1:3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</row>
    <row r="71" spans="1:3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</row>
    <row r="72" spans="1:3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</row>
    <row r="73" spans="1:3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</row>
    <row r="74" spans="1:3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</row>
    <row r="75" spans="1:3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</row>
    <row r="76" spans="1:3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</row>
    <row r="77" spans="1:3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</row>
    <row r="78" spans="1:3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</row>
    <row r="79" spans="1:3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</row>
    <row r="80" spans="1:3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</row>
    <row r="81" spans="1:3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</row>
    <row r="82" spans="1:3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</row>
    <row r="83" spans="1:3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</row>
    <row r="84" spans="1:3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</row>
    <row r="85" spans="1:3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</row>
    <row r="86" spans="1:3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</row>
    <row r="87" spans="1:3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</row>
    <row r="88" spans="1:34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</row>
    <row r="89" spans="1:34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</row>
    <row r="90" spans="1:34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</row>
    <row r="91" spans="1:34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</row>
    <row r="92" spans="1:34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</row>
    <row r="93" spans="1:34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</row>
    <row r="94" spans="1:3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</row>
    <row r="95" spans="1:34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</row>
    <row r="96" spans="1:34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</row>
    <row r="97" spans="1:34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</row>
    <row r="98" spans="1:34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</row>
    <row r="99" spans="1:34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</row>
    <row r="100" spans="1:34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</row>
    <row r="101" spans="1:34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</row>
  </sheetData>
  <sheetProtection sheet="1" objects="1" scenarios="1" formatCells="0" formatColumns="0" formatRows="0" sort="0" autoFilter="0" pivotTables="0"/>
  <mergeCells count="8">
    <mergeCell ref="F30:F35"/>
    <mergeCell ref="L18:N18"/>
    <mergeCell ref="H18:J18"/>
    <mergeCell ref="I9:K9"/>
    <mergeCell ref="H10:L10"/>
    <mergeCell ref="O18:R18"/>
    <mergeCell ref="F18:G19"/>
    <mergeCell ref="F20:F29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DH355"/>
  <sheetViews>
    <sheetView tabSelected="1" zoomScale="90" zoomScaleNormal="90" workbookViewId="0">
      <selection activeCell="Z70" sqref="Z70"/>
    </sheetView>
  </sheetViews>
  <sheetFormatPr defaultRowHeight="12"/>
  <cols>
    <col min="1" max="1" width="2.28515625" style="351" customWidth="1"/>
    <col min="2" max="2" width="3.28515625" style="351" customWidth="1"/>
    <col min="3" max="3" width="10.140625" style="351" customWidth="1"/>
    <col min="4" max="4" width="28.5703125" style="351" customWidth="1"/>
    <col min="5" max="5" width="9.42578125" style="346" customWidth="1"/>
    <col min="6" max="6" width="7.7109375" style="352" customWidth="1"/>
    <col min="7" max="7" width="9.7109375" style="348" customWidth="1"/>
    <col min="8" max="8" width="6.85546875" style="351" customWidth="1"/>
    <col min="9" max="9" width="9.7109375" style="346" hidden="1" customWidth="1"/>
    <col min="10" max="10" width="9.7109375" style="351" hidden="1" customWidth="1"/>
    <col min="11" max="11" width="9.7109375" style="353" hidden="1" customWidth="1"/>
    <col min="12" max="12" width="11.42578125" style="346" hidden="1" customWidth="1"/>
    <col min="13" max="13" width="9.42578125" style="351" customWidth="1"/>
    <col min="14" max="14" width="11.42578125" style="351" customWidth="1"/>
    <col min="15" max="15" width="13.85546875" style="351" hidden="1" customWidth="1"/>
    <col min="16" max="16" width="17.28515625" style="351" hidden="1" customWidth="1"/>
    <col min="17" max="25" width="13.85546875" style="351" hidden="1" customWidth="1"/>
    <col min="26" max="28" width="13.85546875" style="345" customWidth="1"/>
    <col min="29" max="102" width="9.140625" style="345" customWidth="1"/>
    <col min="103" max="104" width="9.140625" style="351" customWidth="1"/>
    <col min="105" max="105" width="9.140625" style="351"/>
    <col min="106" max="106" width="15.42578125" style="351" customWidth="1"/>
    <col min="107" max="107" width="12.7109375" style="351" customWidth="1"/>
    <col min="108" max="108" width="11.85546875" style="351" customWidth="1"/>
    <col min="109" max="16384" width="9.140625" style="351"/>
  </cols>
  <sheetData>
    <row r="1" spans="1:104" ht="12.75" customHeight="1">
      <c r="A1" s="345"/>
      <c r="B1" s="345"/>
      <c r="C1" s="345"/>
      <c r="D1" s="345"/>
      <c r="E1" s="345"/>
      <c r="F1" s="347"/>
      <c r="G1" s="349"/>
      <c r="H1" s="349"/>
      <c r="I1" s="349"/>
      <c r="J1" s="349"/>
      <c r="K1" s="349"/>
      <c r="L1" s="349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</row>
    <row r="2" spans="1:104" ht="12.75" customHeight="1">
      <c r="A2" s="345"/>
      <c r="B2" s="345"/>
      <c r="C2" s="345"/>
      <c r="D2" s="345"/>
      <c r="E2" s="345"/>
      <c r="F2" s="347"/>
      <c r="G2" s="349"/>
      <c r="H2" s="349"/>
      <c r="I2" s="349"/>
      <c r="J2" s="349"/>
      <c r="K2" s="349"/>
      <c r="L2" s="349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</row>
    <row r="3" spans="1:104" ht="12.75" customHeight="1">
      <c r="A3" s="345"/>
      <c r="B3" s="345"/>
      <c r="C3" s="345"/>
      <c r="D3" s="345"/>
      <c r="E3" s="345"/>
      <c r="F3" s="347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49"/>
    </row>
    <row r="4" spans="1:104" ht="15" customHeight="1">
      <c r="A4" s="345"/>
      <c r="B4" s="345"/>
      <c r="C4" s="345"/>
      <c r="D4" s="349"/>
      <c r="E4" s="355"/>
      <c r="F4" s="355"/>
      <c r="G4" s="355"/>
      <c r="H4" s="355"/>
      <c r="I4" s="354"/>
      <c r="J4" s="355"/>
      <c r="K4" s="356"/>
      <c r="L4" s="354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8"/>
      <c r="Y4" s="348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349"/>
      <c r="BD4" s="349"/>
      <c r="BE4" s="349"/>
      <c r="BF4" s="349"/>
      <c r="BG4" s="349"/>
      <c r="BH4" s="349"/>
      <c r="BI4" s="349"/>
      <c r="BJ4" s="349"/>
      <c r="BK4" s="349"/>
      <c r="BL4" s="349"/>
      <c r="BM4" s="349"/>
      <c r="BN4" s="349"/>
      <c r="BO4" s="349"/>
      <c r="BP4" s="349"/>
      <c r="BQ4" s="349"/>
      <c r="BR4" s="349"/>
      <c r="BS4" s="349"/>
      <c r="BT4" s="349"/>
      <c r="BU4" s="349"/>
      <c r="BV4" s="349"/>
      <c r="BW4" s="349"/>
      <c r="BX4" s="349"/>
      <c r="BY4" s="349"/>
      <c r="BZ4" s="349"/>
      <c r="CA4" s="349"/>
      <c r="CB4" s="349"/>
      <c r="CC4" s="349"/>
      <c r="CD4" s="349"/>
      <c r="CE4" s="349"/>
      <c r="CF4" s="349"/>
      <c r="CG4" s="349"/>
      <c r="CH4" s="349"/>
      <c r="CI4" s="349"/>
      <c r="CJ4" s="349"/>
      <c r="CK4" s="349"/>
      <c r="CL4" s="349"/>
      <c r="CM4" s="349"/>
      <c r="CN4" s="349"/>
      <c r="CO4" s="349"/>
      <c r="CP4" s="349"/>
      <c r="CQ4" s="349"/>
      <c r="CR4" s="349"/>
      <c r="CS4" s="349"/>
      <c r="CT4" s="349"/>
      <c r="CU4" s="349"/>
      <c r="CV4" s="349"/>
      <c r="CW4" s="349"/>
      <c r="CX4" s="349"/>
      <c r="CY4" s="348"/>
      <c r="CZ4" s="348"/>
    </row>
    <row r="5" spans="1:104" ht="15" customHeight="1">
      <c r="A5" s="345"/>
      <c r="B5" s="345"/>
      <c r="C5" s="345"/>
      <c r="D5" s="349"/>
      <c r="E5" s="355"/>
      <c r="F5" s="355"/>
      <c r="G5" s="355"/>
      <c r="H5" s="355"/>
      <c r="I5" s="354"/>
      <c r="J5" s="355"/>
      <c r="K5" s="356"/>
      <c r="L5" s="354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8"/>
      <c r="Y5" s="348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49"/>
      <c r="BH5" s="349"/>
      <c r="BI5" s="349"/>
      <c r="BJ5" s="349"/>
      <c r="BK5" s="349"/>
      <c r="BL5" s="349"/>
      <c r="BM5" s="349"/>
      <c r="BN5" s="349"/>
      <c r="BO5" s="349"/>
      <c r="BP5" s="349"/>
      <c r="BQ5" s="349"/>
      <c r="BR5" s="349"/>
      <c r="BS5" s="349"/>
      <c r="BT5" s="349"/>
      <c r="BU5" s="349"/>
      <c r="BV5" s="349"/>
      <c r="BW5" s="349"/>
      <c r="BX5" s="349"/>
      <c r="BY5" s="349"/>
      <c r="BZ5" s="349"/>
      <c r="CA5" s="349"/>
      <c r="CB5" s="349"/>
      <c r="CC5" s="349"/>
      <c r="CD5" s="349"/>
      <c r="CE5" s="349"/>
      <c r="CF5" s="349"/>
      <c r="CG5" s="349"/>
      <c r="CH5" s="349"/>
      <c r="CI5" s="349"/>
      <c r="CJ5" s="349"/>
      <c r="CK5" s="349"/>
      <c r="CL5" s="349"/>
      <c r="CM5" s="349"/>
      <c r="CN5" s="349"/>
      <c r="CO5" s="349"/>
      <c r="CP5" s="349"/>
      <c r="CQ5" s="349"/>
      <c r="CR5" s="349"/>
      <c r="CS5" s="349"/>
      <c r="CT5" s="349"/>
      <c r="CU5" s="349"/>
      <c r="CV5" s="349"/>
      <c r="CW5" s="349"/>
      <c r="CX5" s="349"/>
      <c r="CY5" s="348"/>
      <c r="CZ5" s="348"/>
    </row>
    <row r="6" spans="1:104" ht="15" customHeight="1">
      <c r="A6" s="345"/>
      <c r="B6" s="345"/>
      <c r="C6" s="345"/>
      <c r="D6" s="349"/>
      <c r="E6" s="355"/>
      <c r="F6" s="355"/>
      <c r="G6" s="355"/>
      <c r="H6" s="355"/>
      <c r="I6" s="354"/>
      <c r="J6" s="357"/>
      <c r="K6" s="358"/>
      <c r="L6" s="359"/>
      <c r="M6" s="360"/>
      <c r="N6" s="361"/>
      <c r="O6" s="349"/>
      <c r="P6" s="349"/>
      <c r="Q6" s="349"/>
      <c r="R6" s="349"/>
      <c r="S6" s="349"/>
      <c r="T6" s="349"/>
      <c r="U6" s="349"/>
      <c r="V6" s="349"/>
      <c r="W6" s="349"/>
      <c r="X6" s="348"/>
      <c r="Y6" s="348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349"/>
      <c r="BK6" s="349"/>
      <c r="BL6" s="349"/>
      <c r="BM6" s="349"/>
      <c r="BN6" s="349"/>
      <c r="BO6" s="349"/>
      <c r="BP6" s="349"/>
      <c r="BQ6" s="349"/>
      <c r="BR6" s="349"/>
      <c r="BS6" s="349"/>
      <c r="BT6" s="349"/>
      <c r="BU6" s="349"/>
      <c r="BV6" s="349"/>
      <c r="BW6" s="349"/>
      <c r="BX6" s="349"/>
      <c r="BY6" s="349"/>
      <c r="BZ6" s="349"/>
      <c r="CA6" s="349"/>
      <c r="CB6" s="349"/>
      <c r="CC6" s="349"/>
      <c r="CD6" s="349"/>
      <c r="CE6" s="349"/>
      <c r="CF6" s="349"/>
      <c r="CG6" s="349"/>
      <c r="CH6" s="349"/>
      <c r="CI6" s="349"/>
      <c r="CJ6" s="349"/>
      <c r="CK6" s="349"/>
      <c r="CL6" s="349"/>
      <c r="CM6" s="349"/>
      <c r="CN6" s="349"/>
      <c r="CO6" s="349"/>
      <c r="CP6" s="349"/>
      <c r="CQ6" s="349"/>
      <c r="CR6" s="349"/>
      <c r="CS6" s="349"/>
      <c r="CT6" s="349"/>
      <c r="CU6" s="349"/>
      <c r="CV6" s="349"/>
      <c r="CW6" s="349"/>
      <c r="CX6" s="349"/>
      <c r="CY6" s="348"/>
      <c r="CZ6" s="348"/>
    </row>
    <row r="7" spans="1:104" ht="15" customHeight="1">
      <c r="A7" s="345"/>
      <c r="B7" s="345"/>
      <c r="C7" s="345"/>
      <c r="D7" s="349"/>
      <c r="E7" s="355"/>
      <c r="F7" s="355"/>
      <c r="G7" s="355"/>
      <c r="H7" s="355"/>
      <c r="I7" s="354"/>
      <c r="J7" s="357">
        <f>+E15/G15*100</f>
        <v>109.92841765255268</v>
      </c>
      <c r="K7" s="358"/>
      <c r="L7" s="35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8"/>
      <c r="Y7" s="348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349"/>
      <c r="BG7" s="349"/>
      <c r="BH7" s="349"/>
      <c r="BI7" s="349"/>
      <c r="BJ7" s="349"/>
      <c r="BK7" s="349"/>
      <c r="BL7" s="349"/>
      <c r="BM7" s="349"/>
      <c r="BN7" s="349"/>
      <c r="BO7" s="349"/>
      <c r="BP7" s="349"/>
      <c r="BQ7" s="349"/>
      <c r="BR7" s="349"/>
      <c r="BS7" s="349"/>
      <c r="BT7" s="349"/>
      <c r="BU7" s="349"/>
      <c r="BV7" s="349"/>
      <c r="BW7" s="349"/>
      <c r="BX7" s="349"/>
      <c r="BY7" s="349"/>
      <c r="BZ7" s="349"/>
      <c r="CA7" s="349"/>
      <c r="CB7" s="349"/>
      <c r="CC7" s="349"/>
      <c r="CD7" s="349"/>
      <c r="CE7" s="349"/>
      <c r="CF7" s="349"/>
      <c r="CG7" s="349"/>
      <c r="CH7" s="349"/>
      <c r="CI7" s="349"/>
      <c r="CJ7" s="349"/>
      <c r="CK7" s="349"/>
      <c r="CL7" s="349"/>
      <c r="CM7" s="349"/>
      <c r="CN7" s="349"/>
      <c r="CO7" s="349"/>
      <c r="CP7" s="349"/>
      <c r="CQ7" s="349"/>
      <c r="CR7" s="349"/>
      <c r="CS7" s="349"/>
      <c r="CT7" s="349"/>
      <c r="CU7" s="349"/>
      <c r="CV7" s="349"/>
      <c r="CW7" s="349"/>
      <c r="CX7" s="349"/>
      <c r="CY7" s="348"/>
      <c r="CZ7" s="348"/>
    </row>
    <row r="8" spans="1:104" ht="15" customHeight="1" thickBot="1">
      <c r="A8" s="345"/>
      <c r="B8" s="345"/>
      <c r="C8" s="345"/>
      <c r="D8" s="349"/>
      <c r="E8" s="355"/>
      <c r="F8" s="355"/>
      <c r="G8" s="355"/>
      <c r="H8" s="355"/>
      <c r="I8" s="354"/>
      <c r="J8" s="357">
        <f>100-J7</f>
        <v>-9.9284176525526817</v>
      </c>
      <c r="K8" s="358"/>
      <c r="L8" s="35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8"/>
      <c r="Y8" s="348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49"/>
      <c r="BD8" s="349"/>
      <c r="BE8" s="349"/>
      <c r="BF8" s="349"/>
      <c r="BG8" s="349"/>
      <c r="BH8" s="349"/>
      <c r="BI8" s="349"/>
      <c r="BJ8" s="349"/>
      <c r="BK8" s="349"/>
      <c r="BL8" s="349"/>
      <c r="BM8" s="349"/>
      <c r="BN8" s="349"/>
      <c r="BO8" s="349"/>
      <c r="BP8" s="349"/>
      <c r="BQ8" s="349"/>
      <c r="BR8" s="349"/>
      <c r="BS8" s="349"/>
      <c r="BT8" s="349"/>
      <c r="BU8" s="349"/>
      <c r="BV8" s="349"/>
      <c r="BW8" s="349"/>
      <c r="BX8" s="349"/>
      <c r="BY8" s="349"/>
      <c r="BZ8" s="349"/>
      <c r="CA8" s="349"/>
      <c r="CB8" s="349"/>
      <c r="CC8" s="349"/>
      <c r="CD8" s="349"/>
      <c r="CE8" s="349"/>
      <c r="CF8" s="349"/>
      <c r="CG8" s="349"/>
      <c r="CH8" s="349"/>
      <c r="CI8" s="349"/>
      <c r="CJ8" s="349"/>
      <c r="CK8" s="349"/>
      <c r="CL8" s="349"/>
      <c r="CM8" s="349"/>
      <c r="CN8" s="349"/>
      <c r="CO8" s="349"/>
      <c r="CP8" s="349"/>
      <c r="CQ8" s="349"/>
      <c r="CR8" s="349"/>
      <c r="CS8" s="349"/>
      <c r="CT8" s="349"/>
      <c r="CU8" s="349"/>
      <c r="CV8" s="349"/>
      <c r="CW8" s="349"/>
      <c r="CX8" s="349"/>
      <c r="CY8" s="348"/>
      <c r="CZ8" s="348"/>
    </row>
    <row r="9" spans="1:104" ht="18.75" customHeight="1" thickTop="1" thickBot="1">
      <c r="A9" s="345"/>
      <c r="B9" s="345"/>
      <c r="C9" s="345"/>
      <c r="D9" s="570" t="str">
        <f>IF(MasterSheet!$A$1=1,MasterSheet!B65,MasterSheet!B64)</f>
        <v>BDP (u mil. €)</v>
      </c>
      <c r="E9" s="764">
        <v>3311000000</v>
      </c>
      <c r="F9" s="764"/>
      <c r="G9" s="763">
        <v>3149000000</v>
      </c>
      <c r="H9" s="763"/>
      <c r="I9" s="571"/>
      <c r="J9" s="572"/>
      <c r="K9" s="573"/>
      <c r="L9" s="571"/>
      <c r="M9" s="574"/>
      <c r="N9" s="574"/>
      <c r="O9" s="349"/>
      <c r="P9" s="349"/>
      <c r="Q9" s="349"/>
      <c r="R9" s="349"/>
      <c r="S9" s="349"/>
      <c r="T9" s="349"/>
      <c r="U9" s="349"/>
      <c r="V9" s="349"/>
      <c r="W9" s="349"/>
      <c r="X9" s="348"/>
      <c r="Y9" s="348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49"/>
      <c r="AY9" s="349"/>
      <c r="AZ9" s="349"/>
      <c r="BA9" s="349"/>
      <c r="BB9" s="349"/>
      <c r="BC9" s="349"/>
      <c r="BD9" s="349"/>
      <c r="BE9" s="349"/>
      <c r="BF9" s="349"/>
      <c r="BG9" s="349"/>
      <c r="BH9" s="349"/>
      <c r="BI9" s="349"/>
      <c r="BJ9" s="349"/>
      <c r="BK9" s="349"/>
      <c r="BL9" s="349"/>
      <c r="BM9" s="349"/>
      <c r="BN9" s="349"/>
      <c r="BO9" s="349"/>
      <c r="BP9" s="349"/>
      <c r="BQ9" s="349"/>
      <c r="BR9" s="349"/>
      <c r="BS9" s="349"/>
      <c r="BT9" s="349"/>
      <c r="BU9" s="349"/>
      <c r="BV9" s="349"/>
      <c r="BW9" s="349"/>
      <c r="BX9" s="349"/>
      <c r="BY9" s="349"/>
      <c r="BZ9" s="349"/>
      <c r="CA9" s="349"/>
      <c r="CB9" s="349"/>
      <c r="CC9" s="349"/>
      <c r="CD9" s="349"/>
      <c r="CE9" s="349"/>
      <c r="CF9" s="349"/>
      <c r="CG9" s="349"/>
      <c r="CH9" s="349"/>
      <c r="CI9" s="349"/>
      <c r="CJ9" s="349"/>
      <c r="CK9" s="349"/>
      <c r="CL9" s="349"/>
      <c r="CM9" s="349"/>
      <c r="CN9" s="349"/>
      <c r="CO9" s="349"/>
      <c r="CP9" s="349"/>
      <c r="CQ9" s="349"/>
      <c r="CR9" s="349"/>
      <c r="CS9" s="349"/>
      <c r="CT9" s="349"/>
      <c r="CU9" s="349"/>
      <c r="CV9" s="349"/>
      <c r="CW9" s="349"/>
      <c r="CX9" s="349"/>
      <c r="CY9" s="348"/>
      <c r="CZ9" s="348"/>
    </row>
    <row r="10" spans="1:104" ht="15" hidden="1" customHeight="1" thickTop="1">
      <c r="A10" s="345"/>
      <c r="B10" s="345"/>
      <c r="C10" s="345"/>
      <c r="D10" s="575"/>
      <c r="E10" s="576"/>
      <c r="F10" s="577"/>
      <c r="G10" s="576"/>
      <c r="H10" s="577"/>
      <c r="I10" s="576"/>
      <c r="J10" s="577"/>
      <c r="K10" s="578"/>
      <c r="L10" s="576"/>
      <c r="M10" s="574"/>
      <c r="N10" s="574"/>
      <c r="O10" s="349"/>
      <c r="P10" s="349"/>
      <c r="Q10" s="349"/>
      <c r="R10" s="349"/>
      <c r="S10" s="349"/>
      <c r="T10" s="349"/>
      <c r="U10" s="349"/>
      <c r="V10" s="349"/>
      <c r="W10" s="349"/>
      <c r="X10" s="348"/>
      <c r="Y10" s="348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  <c r="CB10" s="349"/>
      <c r="CC10" s="349"/>
      <c r="CD10" s="349"/>
      <c r="CE10" s="349"/>
      <c r="CF10" s="349"/>
      <c r="CG10" s="349"/>
      <c r="CH10" s="349"/>
      <c r="CI10" s="349"/>
      <c r="CJ10" s="349"/>
      <c r="CK10" s="349"/>
      <c r="CL10" s="349"/>
      <c r="CM10" s="349"/>
      <c r="CN10" s="349"/>
      <c r="CO10" s="349"/>
      <c r="CP10" s="349"/>
      <c r="CQ10" s="349"/>
      <c r="CR10" s="349"/>
      <c r="CS10" s="349"/>
      <c r="CT10" s="349"/>
      <c r="CU10" s="349"/>
      <c r="CV10" s="349"/>
      <c r="CW10" s="349"/>
      <c r="CX10" s="349"/>
      <c r="CY10" s="348"/>
      <c r="CZ10" s="348"/>
    </row>
    <row r="11" spans="1:104" ht="13.5" hidden="1" thickTop="1" thickBot="1">
      <c r="A11" s="345"/>
      <c r="B11" s="345"/>
      <c r="C11" s="362"/>
      <c r="D11" s="579"/>
      <c r="E11" s="580"/>
      <c r="F11" s="581"/>
      <c r="G11" s="768"/>
      <c r="H11" s="768"/>
      <c r="I11" s="582"/>
      <c r="J11" s="583"/>
      <c r="K11" s="584"/>
      <c r="L11" s="582"/>
      <c r="M11" s="574"/>
      <c r="N11" s="574"/>
      <c r="O11" s="349"/>
      <c r="P11" s="349"/>
      <c r="Q11" s="349"/>
      <c r="R11" s="349"/>
      <c r="S11" s="349"/>
      <c r="T11" s="349"/>
      <c r="U11" s="349"/>
      <c r="V11" s="349"/>
      <c r="W11" s="349"/>
      <c r="X11" s="348"/>
      <c r="Y11" s="348"/>
      <c r="Z11" s="349"/>
      <c r="AA11" s="349"/>
      <c r="AB11" s="349"/>
      <c r="AC11" s="475"/>
      <c r="AD11" s="475"/>
      <c r="AE11" s="475"/>
      <c r="AF11" s="475"/>
      <c r="AG11" s="475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349"/>
      <c r="BK11" s="349"/>
      <c r="BL11" s="349"/>
      <c r="BM11" s="349"/>
      <c r="BN11" s="349"/>
      <c r="BO11" s="349"/>
      <c r="BP11" s="349"/>
      <c r="BQ11" s="349"/>
      <c r="BR11" s="349"/>
      <c r="BS11" s="349"/>
      <c r="BT11" s="349"/>
      <c r="BU11" s="349"/>
      <c r="BV11" s="349"/>
      <c r="BW11" s="349"/>
      <c r="BX11" s="349"/>
      <c r="BY11" s="349"/>
      <c r="BZ11" s="349"/>
      <c r="CA11" s="349"/>
      <c r="CB11" s="349"/>
      <c r="CC11" s="349"/>
      <c r="CD11" s="349"/>
      <c r="CE11" s="349"/>
      <c r="CF11" s="349"/>
      <c r="CG11" s="349"/>
      <c r="CH11" s="349"/>
      <c r="CI11" s="349"/>
      <c r="CJ11" s="349"/>
      <c r="CK11" s="349"/>
      <c r="CL11" s="349"/>
      <c r="CM11" s="349"/>
      <c r="CN11" s="349"/>
      <c r="CO11" s="349"/>
      <c r="CP11" s="349"/>
      <c r="CQ11" s="349"/>
      <c r="CR11" s="349"/>
      <c r="CS11" s="349"/>
      <c r="CT11" s="349"/>
      <c r="CU11" s="349"/>
      <c r="CV11" s="349"/>
      <c r="CW11" s="349"/>
      <c r="CX11" s="349"/>
      <c r="CY11" s="348"/>
      <c r="CZ11" s="348"/>
    </row>
    <row r="12" spans="1:104" ht="15.75" customHeight="1" thickTop="1">
      <c r="A12" s="345"/>
      <c r="B12" s="345"/>
      <c r="C12" s="363"/>
      <c r="D12" s="759" t="str">
        <f>IF(MasterSheet!$A$1=1,MasterSheet!B69,MasterSheet!B68)</f>
        <v>Budžet Crne Gore</v>
      </c>
      <c r="E12" s="767" t="s">
        <v>430</v>
      </c>
      <c r="F12" s="762"/>
      <c r="G12" s="761" t="s">
        <v>429</v>
      </c>
      <c r="H12" s="762"/>
      <c r="I12" s="765" t="s">
        <v>431</v>
      </c>
      <c r="J12" s="766"/>
      <c r="K12" s="765" t="s">
        <v>424</v>
      </c>
      <c r="L12" s="766"/>
      <c r="M12" s="765" t="s">
        <v>416</v>
      </c>
      <c r="N12" s="766"/>
      <c r="O12" s="364"/>
      <c r="P12" s="364"/>
      <c r="Q12" s="364"/>
      <c r="R12" s="364"/>
      <c r="S12" s="364"/>
      <c r="T12" s="364"/>
      <c r="U12" s="364"/>
      <c r="V12" s="364"/>
      <c r="W12" s="364"/>
      <c r="X12" s="365"/>
      <c r="Y12" s="365"/>
      <c r="Z12" s="364"/>
      <c r="AA12" s="364"/>
      <c r="AB12" s="364"/>
      <c r="AC12" s="382"/>
      <c r="AD12" s="349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49"/>
      <c r="AP12" s="349"/>
      <c r="AQ12" s="349"/>
      <c r="AR12" s="349"/>
      <c r="AS12" s="349"/>
      <c r="AT12" s="349"/>
      <c r="AU12" s="349"/>
      <c r="AV12" s="349"/>
      <c r="AW12" s="349"/>
      <c r="AX12" s="349"/>
      <c r="AY12" s="349"/>
      <c r="AZ12" s="349"/>
      <c r="BA12" s="349"/>
      <c r="BB12" s="349"/>
      <c r="BC12" s="349"/>
      <c r="BD12" s="349"/>
      <c r="BE12" s="349"/>
      <c r="BF12" s="349"/>
      <c r="BG12" s="349"/>
      <c r="BH12" s="349"/>
      <c r="BI12" s="349"/>
      <c r="BJ12" s="349"/>
      <c r="BK12" s="349"/>
      <c r="BL12" s="349"/>
      <c r="BM12" s="349"/>
      <c r="BN12" s="349"/>
      <c r="BO12" s="349"/>
      <c r="BP12" s="349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  <c r="CB12" s="349"/>
      <c r="CC12" s="349"/>
      <c r="CD12" s="349"/>
      <c r="CE12" s="349"/>
      <c r="CF12" s="349"/>
      <c r="CG12" s="349"/>
      <c r="CH12" s="349"/>
      <c r="CI12" s="349"/>
      <c r="CJ12" s="349"/>
      <c r="CK12" s="349"/>
      <c r="CL12" s="349"/>
      <c r="CM12" s="349"/>
      <c r="CN12" s="349"/>
      <c r="CO12" s="349"/>
      <c r="CP12" s="349"/>
      <c r="CQ12" s="349"/>
      <c r="CR12" s="349"/>
      <c r="CS12" s="349"/>
      <c r="CT12" s="349"/>
      <c r="CU12" s="349"/>
      <c r="CV12" s="349"/>
      <c r="CW12" s="349"/>
      <c r="CX12" s="349"/>
      <c r="CY12" s="348"/>
      <c r="CZ12" s="348"/>
    </row>
    <row r="13" spans="1:104" ht="28.5" customHeight="1" thickBot="1">
      <c r="A13" s="345"/>
      <c r="B13" s="345"/>
      <c r="C13" s="345"/>
      <c r="D13" s="760" t="str">
        <f>IF(MasterSheet!$A$1=1,MasterSheet!B69,MasterSheet!B68)</f>
        <v>Budžet Crne Gore</v>
      </c>
      <c r="E13" s="585" t="str">
        <f>IF(MasterSheet!$A$1=1,MasterSheet!M69,MasterSheet!M68)</f>
        <v>mil. €</v>
      </c>
      <c r="F13" s="586" t="str">
        <f>IF(MasterSheet!$A$1=1,MasterSheet!N69,MasterSheet!N68)</f>
        <v>% BDP</v>
      </c>
      <c r="G13" s="587" t="str">
        <f>IF(MasterSheet!$A$1=1,MasterSheet!O69,MasterSheet!O68)</f>
        <v>mil. €</v>
      </c>
      <c r="H13" s="588" t="str">
        <f>IF(MasterSheet!$A$1=1,MasterSheet!P69,MasterSheet!P68)</f>
        <v>% BDP</v>
      </c>
      <c r="I13" s="589" t="str">
        <f>IF(MasterSheet!$A$1=1,MasterSheet!Q69,MasterSheet!Q68)</f>
        <v>mil. €</v>
      </c>
      <c r="J13" s="588" t="str">
        <f>IF(MasterSheet!$A$1=1,MasterSheet!R69,MasterSheet!R68)</f>
        <v>% BDP</v>
      </c>
      <c r="K13" s="590" t="s">
        <v>418</v>
      </c>
      <c r="L13" s="591" t="s">
        <v>417</v>
      </c>
      <c r="M13" s="587" t="s">
        <v>432</v>
      </c>
      <c r="N13" s="588" t="s">
        <v>417</v>
      </c>
      <c r="O13" s="364"/>
      <c r="P13" s="364"/>
      <c r="Q13" s="364"/>
      <c r="R13" s="364"/>
      <c r="S13" s="364"/>
      <c r="T13" s="364"/>
      <c r="U13" s="364"/>
      <c r="V13" s="364"/>
      <c r="W13" s="364"/>
      <c r="X13" s="365"/>
      <c r="Y13" s="365"/>
      <c r="Z13" s="364"/>
      <c r="AA13" s="364"/>
      <c r="AB13" s="364"/>
      <c r="AC13" s="476"/>
      <c r="AD13" s="349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49"/>
      <c r="AP13" s="349"/>
      <c r="AQ13" s="349"/>
      <c r="AR13" s="349"/>
      <c r="AS13" s="349"/>
      <c r="AT13" s="349"/>
      <c r="AU13" s="349"/>
      <c r="AV13" s="349"/>
      <c r="AW13" s="349"/>
      <c r="AX13" s="349"/>
      <c r="AY13" s="349"/>
      <c r="AZ13" s="349"/>
      <c r="BA13" s="349"/>
      <c r="BB13" s="349"/>
      <c r="BC13" s="349"/>
      <c r="BD13" s="349"/>
      <c r="BE13" s="349"/>
      <c r="BF13" s="349"/>
      <c r="BG13" s="349"/>
      <c r="BH13" s="349"/>
      <c r="BI13" s="349"/>
      <c r="BJ13" s="349"/>
      <c r="BK13" s="349"/>
      <c r="BL13" s="349"/>
      <c r="BM13" s="349"/>
      <c r="BN13" s="349"/>
      <c r="BO13" s="349"/>
      <c r="BP13" s="349"/>
      <c r="BQ13" s="349"/>
      <c r="BR13" s="349"/>
      <c r="BS13" s="349"/>
      <c r="BT13" s="349"/>
      <c r="BU13" s="349"/>
      <c r="BV13" s="349"/>
      <c r="BW13" s="349"/>
      <c r="BX13" s="349"/>
      <c r="BY13" s="349"/>
      <c r="BZ13" s="349"/>
      <c r="CA13" s="349"/>
      <c r="CB13" s="349"/>
      <c r="CC13" s="349"/>
      <c r="CD13" s="349"/>
      <c r="CE13" s="349"/>
      <c r="CF13" s="349"/>
      <c r="CG13" s="349"/>
      <c r="CH13" s="349"/>
      <c r="CI13" s="349"/>
      <c r="CJ13" s="349"/>
      <c r="CK13" s="349"/>
      <c r="CL13" s="349"/>
      <c r="CM13" s="349"/>
      <c r="CN13" s="349"/>
      <c r="CO13" s="349"/>
      <c r="CP13" s="349"/>
      <c r="CQ13" s="349"/>
      <c r="CR13" s="349"/>
      <c r="CS13" s="349"/>
      <c r="CT13" s="349"/>
      <c r="CU13" s="349"/>
      <c r="CV13" s="349"/>
      <c r="CW13" s="349"/>
      <c r="CX13" s="349"/>
      <c r="CY13" s="348"/>
      <c r="CZ13" s="348"/>
    </row>
    <row r="14" spans="1:104" ht="15" customHeight="1" thickTop="1" thickBot="1">
      <c r="A14" s="345"/>
      <c r="B14" s="345"/>
      <c r="C14" s="345"/>
      <c r="D14" s="592" t="str">
        <f>IF(MasterSheet!$A$1=1,MasterSheet!C70,MasterSheet!B70)</f>
        <v>Izvorni prihodi</v>
      </c>
      <c r="E14" s="593">
        <v>1235146379.48</v>
      </c>
      <c r="F14" s="594">
        <f>E14/$E$9*100</f>
        <v>37.304330398067052</v>
      </c>
      <c r="G14" s="595">
        <v>1121018319.5799999</v>
      </c>
      <c r="H14" s="594">
        <f>+G14/$G$9*100</f>
        <v>35.59918448967926</v>
      </c>
      <c r="I14" s="596">
        <f>+I15+I23+I28+I33+I40+I45</f>
        <v>508790598.31169254</v>
      </c>
      <c r="J14" s="594">
        <f>I14/$E$9*100</f>
        <v>15.366674669637344</v>
      </c>
      <c r="K14" s="597">
        <f>+E14-I14</f>
        <v>726355781.16830754</v>
      </c>
      <c r="L14" s="598">
        <f>E14/I14*100-100</f>
        <v>142.76124275459415</v>
      </c>
      <c r="M14" s="599">
        <f>+E14-G14</f>
        <v>114128059.9000001</v>
      </c>
      <c r="N14" s="600">
        <f>+E14/G14*100-100</f>
        <v>10.180748869720446</v>
      </c>
      <c r="O14" s="728">
        <f>+E14-I14</f>
        <v>726355781.16830754</v>
      </c>
      <c r="P14" s="364"/>
      <c r="Q14" s="364"/>
      <c r="R14" s="364"/>
      <c r="S14" s="364"/>
      <c r="T14" s="364"/>
      <c r="U14" s="364"/>
      <c r="V14" s="364"/>
      <c r="W14" s="364"/>
      <c r="X14" s="365"/>
      <c r="Y14" s="365"/>
      <c r="Z14" s="364"/>
      <c r="AA14" s="364"/>
      <c r="AB14" s="364"/>
      <c r="AC14" s="477"/>
      <c r="AD14" s="477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49"/>
      <c r="AP14" s="349"/>
      <c r="AQ14" s="349"/>
      <c r="AR14" s="349"/>
      <c r="AS14" s="349"/>
      <c r="AT14" s="349"/>
      <c r="AU14" s="349"/>
      <c r="AV14" s="349"/>
      <c r="AW14" s="349"/>
      <c r="AX14" s="349"/>
      <c r="AY14" s="349"/>
      <c r="AZ14" s="349"/>
      <c r="BA14" s="349"/>
      <c r="BB14" s="349"/>
      <c r="BC14" s="349"/>
      <c r="BD14" s="349"/>
      <c r="BE14" s="349"/>
      <c r="BF14" s="349"/>
      <c r="BG14" s="349"/>
      <c r="BH14" s="349"/>
      <c r="BI14" s="349"/>
      <c r="BJ14" s="349"/>
      <c r="BK14" s="349"/>
      <c r="BL14" s="349"/>
      <c r="BM14" s="349"/>
      <c r="BN14" s="349"/>
      <c r="BO14" s="349"/>
      <c r="BP14" s="349"/>
      <c r="BQ14" s="349"/>
      <c r="BR14" s="349"/>
      <c r="BS14" s="349"/>
      <c r="BT14" s="349"/>
      <c r="BU14" s="349"/>
      <c r="BV14" s="349"/>
      <c r="BW14" s="349"/>
      <c r="BX14" s="349"/>
      <c r="BY14" s="349"/>
      <c r="BZ14" s="349"/>
      <c r="CA14" s="349"/>
      <c r="CB14" s="349"/>
      <c r="CC14" s="349"/>
      <c r="CD14" s="349"/>
      <c r="CE14" s="349"/>
      <c r="CF14" s="349"/>
      <c r="CG14" s="349"/>
      <c r="CH14" s="349"/>
      <c r="CI14" s="349"/>
      <c r="CJ14" s="349"/>
      <c r="CK14" s="349"/>
      <c r="CL14" s="349"/>
      <c r="CM14" s="349"/>
      <c r="CN14" s="349"/>
      <c r="CO14" s="349"/>
      <c r="CP14" s="349"/>
      <c r="CQ14" s="349"/>
      <c r="CR14" s="349"/>
      <c r="CS14" s="349"/>
      <c r="CT14" s="349"/>
      <c r="CU14" s="349"/>
      <c r="CV14" s="349"/>
      <c r="CW14" s="349"/>
      <c r="CX14" s="349"/>
      <c r="CY14" s="348"/>
      <c r="CZ14" s="348"/>
    </row>
    <row r="15" spans="1:104" ht="15" customHeight="1" thickTop="1">
      <c r="A15" s="345"/>
      <c r="B15" s="345"/>
      <c r="C15" s="345">
        <v>711</v>
      </c>
      <c r="D15" s="601" t="str">
        <f>IF(MasterSheet!$A$1=1,MasterSheet!C71,MasterSheet!B71)</f>
        <v>Porezi</v>
      </c>
      <c r="E15" s="602">
        <v>755696459.51000011</v>
      </c>
      <c r="F15" s="603">
        <f t="shared" ref="F15:F78" si="0">E15/$E$9*100</f>
        <v>22.823813334642104</v>
      </c>
      <c r="G15" s="604">
        <v>687444134.69000006</v>
      </c>
      <c r="H15" s="603">
        <f>+G15/$G$9*100</f>
        <v>21.830553657986666</v>
      </c>
      <c r="I15" s="604">
        <f>+SUM(I16:I22)</f>
        <v>319836058.58156186</v>
      </c>
      <c r="J15" s="603">
        <f t="shared" ref="J15:J81" si="1">I15/$E$9*100</f>
        <v>9.6598024337530006</v>
      </c>
      <c r="K15" s="605">
        <f>+E15-I15</f>
        <v>435860400.92843825</v>
      </c>
      <c r="L15" s="606">
        <f>E15/I15*100-100</f>
        <v>136.27619189075543</v>
      </c>
      <c r="M15" s="607">
        <f t="shared" ref="M15:M78" si="2">+E15-G15</f>
        <v>68252324.820000052</v>
      </c>
      <c r="N15" s="608">
        <f t="shared" ref="N15:N81" si="3">+E15/G15*100-100</f>
        <v>9.9284176525526817</v>
      </c>
      <c r="O15" s="729">
        <f>+E15-I15</f>
        <v>435860400.92843825</v>
      </c>
      <c r="P15" s="364"/>
      <c r="Q15" s="364"/>
      <c r="R15" s="364"/>
      <c r="S15" s="364"/>
      <c r="T15" s="364"/>
      <c r="U15" s="364"/>
      <c r="V15" s="364"/>
      <c r="W15" s="364"/>
      <c r="X15" s="365"/>
      <c r="Y15" s="365"/>
      <c r="Z15" s="364"/>
      <c r="AA15" s="364"/>
      <c r="AB15" s="364"/>
      <c r="AC15" s="477"/>
      <c r="AD15" s="477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49"/>
      <c r="BD15" s="349"/>
      <c r="BE15" s="349"/>
      <c r="BF15" s="349"/>
      <c r="BG15" s="349"/>
      <c r="BH15" s="349"/>
      <c r="BI15" s="349"/>
      <c r="BJ15" s="349"/>
      <c r="BK15" s="349"/>
      <c r="BL15" s="349"/>
      <c r="BM15" s="349"/>
      <c r="BN15" s="349"/>
      <c r="BO15" s="349"/>
      <c r="BP15" s="349"/>
      <c r="BQ15" s="349"/>
      <c r="BR15" s="349"/>
      <c r="BS15" s="349"/>
      <c r="BT15" s="349"/>
      <c r="BU15" s="349"/>
      <c r="BV15" s="349"/>
      <c r="BW15" s="349"/>
      <c r="BX15" s="349"/>
      <c r="BY15" s="349"/>
      <c r="BZ15" s="349"/>
      <c r="CA15" s="349"/>
      <c r="CB15" s="349"/>
      <c r="CC15" s="349"/>
      <c r="CD15" s="349"/>
      <c r="CE15" s="349"/>
      <c r="CF15" s="349"/>
      <c r="CG15" s="349"/>
      <c r="CH15" s="349"/>
      <c r="CI15" s="349"/>
      <c r="CJ15" s="349"/>
      <c r="CK15" s="349"/>
      <c r="CL15" s="349"/>
      <c r="CM15" s="349"/>
      <c r="CN15" s="349"/>
      <c r="CO15" s="349"/>
      <c r="CP15" s="349"/>
      <c r="CQ15" s="349"/>
      <c r="CR15" s="349"/>
      <c r="CS15" s="349"/>
      <c r="CT15" s="349"/>
      <c r="CU15" s="349"/>
      <c r="CV15" s="349"/>
      <c r="CW15" s="349"/>
      <c r="CX15" s="349"/>
      <c r="CY15" s="348"/>
      <c r="CZ15" s="348"/>
    </row>
    <row r="16" spans="1:104" ht="15" customHeight="1">
      <c r="A16" s="345"/>
      <c r="B16" s="345"/>
      <c r="C16" s="345">
        <v>7111</v>
      </c>
      <c r="D16" s="609" t="str">
        <f>IF(MasterSheet!$A$1=1,MasterSheet!C72,MasterSheet!B72)</f>
        <v>Porez na dohodak fizičkih lica</v>
      </c>
      <c r="E16" s="610">
        <v>95618433.910000011</v>
      </c>
      <c r="F16" s="611">
        <f t="shared" si="0"/>
        <v>2.8879019604349141</v>
      </c>
      <c r="G16" s="612">
        <v>82261833.280000001</v>
      </c>
      <c r="H16" s="613">
        <f t="shared" ref="H16:H81" si="4">+G16/$G$9*100</f>
        <v>2.6123160774849161</v>
      </c>
      <c r="I16" s="610">
        <v>36640216.387170315</v>
      </c>
      <c r="J16" s="613">
        <f t="shared" si="1"/>
        <v>1.1066208513189464</v>
      </c>
      <c r="K16" s="614">
        <f t="shared" ref="K16:K79" si="5">+E16-I16</f>
        <v>58978217.522829697</v>
      </c>
      <c r="L16" s="611">
        <f t="shared" ref="L16:L78" si="6">E16/I16*100-100</f>
        <v>160.96580025515652</v>
      </c>
      <c r="M16" s="615">
        <f t="shared" si="2"/>
        <v>13356600.63000001</v>
      </c>
      <c r="N16" s="616">
        <f t="shared" si="3"/>
        <v>16.236692154109036</v>
      </c>
      <c r="O16" s="730">
        <f t="shared" ref="O16:O81" si="7">+E16-I16</f>
        <v>58978217.522829697</v>
      </c>
      <c r="P16" s="364"/>
      <c r="Q16" s="364"/>
      <c r="R16" s="364"/>
      <c r="S16" s="364"/>
      <c r="T16" s="364"/>
      <c r="U16" s="364"/>
      <c r="V16" s="364"/>
      <c r="W16" s="364"/>
      <c r="X16" s="365"/>
      <c r="Y16" s="365"/>
      <c r="Z16" s="364"/>
      <c r="AA16" s="364"/>
      <c r="AB16" s="364"/>
      <c r="AC16" s="477"/>
      <c r="AD16" s="477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49"/>
      <c r="AP16" s="349"/>
      <c r="AQ16" s="349"/>
      <c r="AR16" s="349"/>
      <c r="AS16" s="349"/>
      <c r="AT16" s="349"/>
      <c r="AU16" s="349"/>
      <c r="AV16" s="349"/>
      <c r="AW16" s="349"/>
      <c r="AX16" s="349"/>
      <c r="AY16" s="349"/>
      <c r="AZ16" s="349"/>
      <c r="BA16" s="349"/>
      <c r="BB16" s="349"/>
      <c r="BC16" s="349"/>
      <c r="BD16" s="349"/>
      <c r="BE16" s="349"/>
      <c r="BF16" s="349"/>
      <c r="BG16" s="349"/>
      <c r="BH16" s="349"/>
      <c r="BI16" s="349"/>
      <c r="BJ16" s="349"/>
      <c r="BK16" s="349"/>
      <c r="BL16" s="349"/>
      <c r="BM16" s="349"/>
      <c r="BN16" s="349"/>
      <c r="BO16" s="349"/>
      <c r="BP16" s="349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  <c r="CB16" s="349"/>
      <c r="CC16" s="349"/>
      <c r="CD16" s="349"/>
      <c r="CE16" s="349"/>
      <c r="CF16" s="349"/>
      <c r="CG16" s="349"/>
      <c r="CH16" s="349"/>
      <c r="CI16" s="349"/>
      <c r="CJ16" s="349"/>
      <c r="CK16" s="349"/>
      <c r="CL16" s="349"/>
      <c r="CM16" s="349"/>
      <c r="CN16" s="349"/>
      <c r="CO16" s="349"/>
      <c r="CP16" s="349"/>
      <c r="CQ16" s="349"/>
      <c r="CR16" s="349"/>
      <c r="CS16" s="349"/>
      <c r="CT16" s="349"/>
      <c r="CU16" s="349"/>
      <c r="CV16" s="349"/>
      <c r="CW16" s="349"/>
      <c r="CX16" s="349"/>
      <c r="CY16" s="348"/>
      <c r="CZ16" s="348"/>
    </row>
    <row r="17" spans="1:109" ht="15" customHeight="1">
      <c r="A17" s="345"/>
      <c r="B17" s="345"/>
      <c r="C17" s="345">
        <v>7112</v>
      </c>
      <c r="D17" s="609" t="str">
        <f>IF(MasterSheet!$A$1=1,MasterSheet!C73,MasterSheet!B73)</f>
        <v>Porez na dobit pravnih lica</v>
      </c>
      <c r="E17" s="610">
        <v>40638726.390000008</v>
      </c>
      <c r="F17" s="611">
        <f t="shared" si="0"/>
        <v>1.2273852730292965</v>
      </c>
      <c r="G17" s="612">
        <v>64016557.520000003</v>
      </c>
      <c r="H17" s="613">
        <f t="shared" si="4"/>
        <v>2.0329170377897743</v>
      </c>
      <c r="I17" s="610">
        <v>26023550.100987226</v>
      </c>
      <c r="J17" s="613">
        <f t="shared" si="1"/>
        <v>0.78597251890628883</v>
      </c>
      <c r="K17" s="614">
        <f t="shared" si="5"/>
        <v>14615176.289012782</v>
      </c>
      <c r="L17" s="611">
        <f t="shared" si="6"/>
        <v>56.161347057941725</v>
      </c>
      <c r="M17" s="615">
        <f t="shared" si="2"/>
        <v>-23377831.129999995</v>
      </c>
      <c r="N17" s="616">
        <f t="shared" si="3"/>
        <v>-36.518413416242055</v>
      </c>
      <c r="O17" s="730">
        <f t="shared" si="7"/>
        <v>14615176.289012782</v>
      </c>
      <c r="P17" s="364"/>
      <c r="Q17" s="364"/>
      <c r="R17" s="364"/>
      <c r="S17" s="364"/>
      <c r="T17" s="364"/>
      <c r="U17" s="364"/>
      <c r="V17" s="364"/>
      <c r="W17" s="364"/>
      <c r="X17" s="365"/>
      <c r="Y17" s="365"/>
      <c r="Z17" s="364"/>
      <c r="AA17" s="364"/>
      <c r="AB17" s="364"/>
      <c r="AC17" s="477"/>
      <c r="AD17" s="477"/>
      <c r="AE17" s="349"/>
      <c r="AF17" s="478"/>
      <c r="AG17" s="478"/>
      <c r="AH17" s="478"/>
      <c r="AI17" s="478"/>
      <c r="AJ17" s="478"/>
      <c r="AK17" s="478"/>
      <c r="AL17" s="478"/>
      <c r="AM17" s="478"/>
      <c r="AN17" s="478"/>
      <c r="AO17" s="478"/>
      <c r="AP17" s="478"/>
      <c r="AQ17" s="478"/>
      <c r="AR17" s="479"/>
      <c r="AS17" s="479"/>
      <c r="AT17" s="479"/>
      <c r="AU17" s="479"/>
      <c r="AV17" s="479"/>
      <c r="AW17" s="479"/>
      <c r="AX17" s="479"/>
      <c r="AY17" s="479"/>
      <c r="AZ17" s="479"/>
      <c r="BA17" s="479"/>
      <c r="BB17" s="479"/>
      <c r="BC17" s="479"/>
      <c r="BD17" s="480"/>
      <c r="BE17" s="479"/>
      <c r="BF17" s="479"/>
      <c r="BG17" s="479"/>
      <c r="BH17" s="479"/>
      <c r="BI17" s="479"/>
      <c r="BJ17" s="479"/>
      <c r="BK17" s="479"/>
      <c r="BL17" s="479"/>
      <c r="BM17" s="479"/>
      <c r="BN17" s="479"/>
      <c r="BO17" s="479"/>
      <c r="BP17" s="479"/>
      <c r="BQ17" s="479"/>
      <c r="BR17" s="479"/>
      <c r="BS17" s="479"/>
      <c r="BT17" s="479"/>
      <c r="BU17" s="479"/>
      <c r="BV17" s="479"/>
      <c r="BW17" s="479"/>
      <c r="BX17" s="479"/>
      <c r="BY17" s="479"/>
      <c r="BZ17" s="479"/>
      <c r="CA17" s="479"/>
      <c r="CB17" s="479"/>
      <c r="CC17" s="349"/>
      <c r="CD17" s="349"/>
      <c r="CE17" s="349"/>
      <c r="CF17" s="349"/>
      <c r="CG17" s="349"/>
      <c r="CH17" s="349"/>
      <c r="CI17" s="349"/>
      <c r="CJ17" s="349"/>
      <c r="CK17" s="349"/>
      <c r="CL17" s="349"/>
      <c r="CM17" s="349"/>
      <c r="CN17" s="349"/>
      <c r="CO17" s="349"/>
      <c r="CP17" s="349"/>
      <c r="CQ17" s="349"/>
      <c r="CR17" s="349"/>
      <c r="CS17" s="349"/>
      <c r="CT17" s="349"/>
      <c r="CU17" s="349"/>
      <c r="CV17" s="349"/>
      <c r="CW17" s="349"/>
      <c r="CX17" s="349"/>
      <c r="CY17" s="348"/>
      <c r="CZ17" s="348"/>
      <c r="DB17" s="352"/>
    </row>
    <row r="18" spans="1:109" ht="15" customHeight="1">
      <c r="A18" s="345"/>
      <c r="B18" s="345"/>
      <c r="C18" s="345">
        <v>7113</v>
      </c>
      <c r="D18" s="609" t="str">
        <f>IF(MasterSheet!$A$1=1,MasterSheet!C74,MasterSheet!B74)</f>
        <v>Porez na promet nepokretnosti</v>
      </c>
      <c r="E18" s="610">
        <v>1440565.3199999998</v>
      </c>
      <c r="F18" s="611">
        <f t="shared" si="0"/>
        <v>4.3508466324373295E-2</v>
      </c>
      <c r="G18" s="612">
        <v>1441449.4</v>
      </c>
      <c r="H18" s="613">
        <f t="shared" si="4"/>
        <v>4.5774830104795168E-2</v>
      </c>
      <c r="I18" s="610">
        <v>708423.88436942175</v>
      </c>
      <c r="J18" s="613">
        <f t="shared" si="1"/>
        <v>2.1396070201432249E-2</v>
      </c>
      <c r="K18" s="614">
        <f t="shared" si="5"/>
        <v>732141.43563057808</v>
      </c>
      <c r="L18" s="611">
        <f t="shared" si="6"/>
        <v>103.34793218925245</v>
      </c>
      <c r="M18" s="615">
        <f t="shared" si="2"/>
        <v>-884.08000000007451</v>
      </c>
      <c r="N18" s="616">
        <f t="shared" si="3"/>
        <v>-6.1332711366773651E-2</v>
      </c>
      <c r="O18" s="730">
        <f t="shared" si="7"/>
        <v>732141.43563057808</v>
      </c>
      <c r="P18" s="364"/>
      <c r="Q18" s="364"/>
      <c r="R18" s="364"/>
      <c r="S18" s="364"/>
      <c r="T18" s="364"/>
      <c r="U18" s="364"/>
      <c r="V18" s="364"/>
      <c r="W18" s="364"/>
      <c r="X18" s="365"/>
      <c r="Y18" s="365"/>
      <c r="Z18" s="364"/>
      <c r="AA18" s="364"/>
      <c r="AB18" s="364"/>
      <c r="AC18" s="477"/>
      <c r="AD18" s="477"/>
      <c r="AE18" s="349"/>
      <c r="AF18" s="478"/>
      <c r="AG18" s="478"/>
      <c r="AH18" s="478"/>
      <c r="AI18" s="478"/>
      <c r="AJ18" s="478"/>
      <c r="AK18" s="478"/>
      <c r="AL18" s="478"/>
      <c r="AM18" s="478"/>
      <c r="AN18" s="478"/>
      <c r="AO18" s="478"/>
      <c r="AP18" s="478"/>
      <c r="AQ18" s="478"/>
      <c r="AR18" s="479"/>
      <c r="AS18" s="479"/>
      <c r="AT18" s="479"/>
      <c r="AU18" s="479"/>
      <c r="AV18" s="479"/>
      <c r="AW18" s="479"/>
      <c r="AX18" s="479"/>
      <c r="AY18" s="479"/>
      <c r="AZ18" s="479"/>
      <c r="BA18" s="479"/>
      <c r="BB18" s="479"/>
      <c r="BC18" s="479"/>
      <c r="BD18" s="480"/>
      <c r="BE18" s="479"/>
      <c r="BF18" s="479"/>
      <c r="BG18" s="479"/>
      <c r="BH18" s="479"/>
      <c r="BI18" s="479"/>
      <c r="BJ18" s="479"/>
      <c r="BK18" s="479"/>
      <c r="BL18" s="479"/>
      <c r="BM18" s="479"/>
      <c r="BN18" s="479"/>
      <c r="BO18" s="479"/>
      <c r="BP18" s="479"/>
      <c r="BQ18" s="479"/>
      <c r="BR18" s="479"/>
      <c r="BS18" s="479"/>
      <c r="BT18" s="479"/>
      <c r="BU18" s="479"/>
      <c r="BV18" s="479"/>
      <c r="BW18" s="479"/>
      <c r="BX18" s="479"/>
      <c r="BY18" s="479"/>
      <c r="BZ18" s="479"/>
      <c r="CA18" s="479"/>
      <c r="CB18" s="479"/>
      <c r="CC18" s="480"/>
      <c r="CD18" s="480"/>
      <c r="CE18" s="480"/>
      <c r="CF18" s="480"/>
      <c r="CG18" s="480"/>
      <c r="CH18" s="480"/>
      <c r="CI18" s="480"/>
      <c r="CJ18" s="480"/>
      <c r="CK18" s="480"/>
      <c r="CL18" s="480"/>
      <c r="CM18" s="480"/>
      <c r="CN18" s="480"/>
      <c r="CO18" s="479"/>
      <c r="CP18" s="479"/>
      <c r="CQ18" s="479"/>
      <c r="CR18" s="479"/>
      <c r="CS18" s="479"/>
      <c r="CT18" s="479"/>
      <c r="CU18" s="479"/>
      <c r="CV18" s="479"/>
      <c r="CW18" s="479"/>
      <c r="CX18" s="479"/>
      <c r="CY18" s="366"/>
      <c r="CZ18" s="366"/>
    </row>
    <row r="19" spans="1:109" ht="15" customHeight="1">
      <c r="A19" s="345"/>
      <c r="B19" s="345"/>
      <c r="C19" s="345">
        <v>7114</v>
      </c>
      <c r="D19" s="609" t="str">
        <f>IF(MasterSheet!$A$1=1,MasterSheet!C75,MasterSheet!B75)</f>
        <v>Porez na dodatu vrijednost</v>
      </c>
      <c r="E19" s="610">
        <v>429195069.32999998</v>
      </c>
      <c r="F19" s="611">
        <f t="shared" si="0"/>
        <v>12.962702184536393</v>
      </c>
      <c r="G19" s="612">
        <v>354714031.35000002</v>
      </c>
      <c r="H19" s="613">
        <f t="shared" si="4"/>
        <v>11.264338880597016</v>
      </c>
      <c r="I19" s="610">
        <v>170651949.03598115</v>
      </c>
      <c r="J19" s="613">
        <f t="shared" si="1"/>
        <v>5.1540908799752687</v>
      </c>
      <c r="K19" s="614">
        <f t="shared" si="5"/>
        <v>258543120.29401883</v>
      </c>
      <c r="L19" s="611">
        <f t="shared" si="6"/>
        <v>151.50317459281183</v>
      </c>
      <c r="M19" s="615">
        <f t="shared" si="2"/>
        <v>74481037.979999959</v>
      </c>
      <c r="N19" s="616">
        <f t="shared" si="3"/>
        <v>20.997488511106781</v>
      </c>
      <c r="O19" s="730">
        <f t="shared" si="7"/>
        <v>258543120.29401883</v>
      </c>
      <c r="P19" s="364"/>
      <c r="Q19" s="364"/>
      <c r="R19" s="364"/>
      <c r="S19" s="364"/>
      <c r="T19" s="367"/>
      <c r="U19" s="367"/>
      <c r="V19" s="367"/>
      <c r="W19" s="367"/>
      <c r="X19" s="368"/>
      <c r="Y19" s="368"/>
      <c r="Z19" s="367"/>
      <c r="AA19" s="367"/>
      <c r="AB19" s="364"/>
      <c r="AC19" s="477"/>
      <c r="AD19" s="477"/>
      <c r="AE19" s="349"/>
      <c r="AF19" s="349"/>
      <c r="AG19" s="349"/>
      <c r="AH19" s="349"/>
      <c r="AI19" s="349"/>
      <c r="AJ19" s="349"/>
      <c r="AK19" s="349"/>
      <c r="AL19" s="349"/>
      <c r="AM19" s="349"/>
      <c r="AN19" s="349"/>
      <c r="AO19" s="349"/>
      <c r="AP19" s="349"/>
      <c r="AQ19" s="349"/>
    </row>
    <row r="20" spans="1:109" ht="15" customHeight="1">
      <c r="A20" s="345"/>
      <c r="B20" s="345"/>
      <c r="C20" s="345">
        <v>7115</v>
      </c>
      <c r="D20" s="609" t="str">
        <f>IF(MasterSheet!$A$1=1,MasterSheet!C76,MasterSheet!B76)</f>
        <v>Akcize</v>
      </c>
      <c r="E20" s="610">
        <v>161445470.17000002</v>
      </c>
      <c r="F20" s="611">
        <f t="shared" si="0"/>
        <v>4.8760335297493214</v>
      </c>
      <c r="G20" s="612">
        <v>151766097.75999999</v>
      </c>
      <c r="H20" s="613">
        <f t="shared" si="4"/>
        <v>4.8195013578913937</v>
      </c>
      <c r="I20" s="610">
        <v>66151970.986534178</v>
      </c>
      <c r="J20" s="613">
        <f t="shared" si="1"/>
        <v>1.9979453635316877</v>
      </c>
      <c r="K20" s="614">
        <f t="shared" si="5"/>
        <v>95293499.183465838</v>
      </c>
      <c r="L20" s="611">
        <f t="shared" si="6"/>
        <v>144.05239596392931</v>
      </c>
      <c r="M20" s="615">
        <f t="shared" si="2"/>
        <v>9679372.4100000262</v>
      </c>
      <c r="N20" s="616">
        <f t="shared" si="3"/>
        <v>6.3778225525089454</v>
      </c>
      <c r="O20" s="730">
        <f t="shared" si="7"/>
        <v>95293499.183465838</v>
      </c>
      <c r="P20" s="364"/>
      <c r="Q20" s="364"/>
      <c r="R20" s="364"/>
      <c r="S20" s="364"/>
      <c r="T20" s="367"/>
      <c r="U20" s="367"/>
      <c r="V20" s="367"/>
      <c r="W20" s="367"/>
      <c r="X20" s="368"/>
      <c r="Y20" s="368"/>
      <c r="Z20" s="367"/>
      <c r="AA20" s="367"/>
      <c r="AB20" s="364"/>
      <c r="AC20" s="477"/>
      <c r="AD20" s="477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/>
      <c r="AP20" s="349"/>
      <c r="AQ20" s="349"/>
    </row>
    <row r="21" spans="1:109" ht="15" customHeight="1">
      <c r="A21" s="345"/>
      <c r="B21" s="345"/>
      <c r="C21" s="345">
        <v>7116</v>
      </c>
      <c r="D21" s="609" t="str">
        <f>IF(MasterSheet!$A$1=1,MasterSheet!C77,MasterSheet!B77)</f>
        <v>Porez na međunarodnu trgovinu i transakcije</v>
      </c>
      <c r="E21" s="610">
        <v>22269382.640000001</v>
      </c>
      <c r="F21" s="611">
        <f t="shared" si="0"/>
        <v>0.67258781757777109</v>
      </c>
      <c r="G21" s="612">
        <v>28965025.329999998</v>
      </c>
      <c r="H21" s="613">
        <f t="shared" si="4"/>
        <v>0.91981661892664335</v>
      </c>
      <c r="I21" s="610">
        <v>17598751.512094472</v>
      </c>
      <c r="J21" s="613">
        <f t="shared" si="1"/>
        <v>0.53152375451810541</v>
      </c>
      <c r="K21" s="614">
        <f t="shared" si="5"/>
        <v>4670631.127905529</v>
      </c>
      <c r="L21" s="611">
        <f t="shared" si="6"/>
        <v>26.539559494863667</v>
      </c>
      <c r="M21" s="615">
        <f t="shared" si="2"/>
        <v>-6695642.6899999976</v>
      </c>
      <c r="N21" s="616">
        <f t="shared" si="3"/>
        <v>-23.116301863078675</v>
      </c>
      <c r="O21" s="730">
        <f>+E21-I21</f>
        <v>4670631.127905529</v>
      </c>
      <c r="P21" s="364"/>
      <c r="Q21" s="364"/>
      <c r="R21" s="364"/>
      <c r="S21" s="364"/>
      <c r="T21" s="367"/>
      <c r="U21" s="367"/>
      <c r="V21" s="367"/>
      <c r="W21" s="367"/>
      <c r="X21" s="368"/>
      <c r="Y21" s="368"/>
      <c r="Z21" s="367"/>
      <c r="AA21" s="367"/>
      <c r="AB21" s="364"/>
      <c r="AC21" s="476"/>
      <c r="AD21" s="476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/>
      <c r="AP21" s="349"/>
      <c r="AQ21" s="349"/>
      <c r="DC21" s="370"/>
      <c r="DD21" s="370"/>
      <c r="DE21" s="352"/>
    </row>
    <row r="22" spans="1:109" ht="15" customHeight="1">
      <c r="A22" s="345"/>
      <c r="B22" s="345"/>
      <c r="C22" s="345">
        <v>7118</v>
      </c>
      <c r="D22" s="609" t="str">
        <f>IF(MasterSheet!$A$1=1,MasterSheet!C78,MasterSheet!B78)</f>
        <v>Ostali republički prihodi</v>
      </c>
      <c r="E22" s="610">
        <v>5088811.75</v>
      </c>
      <c r="F22" s="611">
        <f t="shared" si="0"/>
        <v>0.15369410299003322</v>
      </c>
      <c r="G22" s="612">
        <v>4279140.05</v>
      </c>
      <c r="H22" s="613">
        <f t="shared" si="4"/>
        <v>0.13588885519212449</v>
      </c>
      <c r="I22" s="610">
        <v>2061196.6744250839</v>
      </c>
      <c r="J22" s="613">
        <f t="shared" si="1"/>
        <v>6.2252995301271034E-2</v>
      </c>
      <c r="K22" s="614">
        <f t="shared" si="5"/>
        <v>3027615.0755749159</v>
      </c>
      <c r="L22" s="611">
        <f t="shared" si="6"/>
        <v>146.88627791520133</v>
      </c>
      <c r="M22" s="615">
        <f t="shared" si="2"/>
        <v>809671.70000000019</v>
      </c>
      <c r="N22" s="616">
        <f t="shared" si="3"/>
        <v>18.921364819550604</v>
      </c>
      <c r="O22" s="730">
        <f t="shared" si="7"/>
        <v>3027615.0755749159</v>
      </c>
      <c r="P22" s="364"/>
      <c r="Q22" s="364"/>
      <c r="R22" s="364"/>
      <c r="S22" s="364"/>
      <c r="T22" s="367"/>
      <c r="U22" s="367"/>
      <c r="V22" s="367"/>
      <c r="W22" s="367"/>
      <c r="X22" s="368"/>
      <c r="Y22" s="368"/>
      <c r="Z22" s="367"/>
      <c r="AA22" s="367"/>
      <c r="AB22" s="364"/>
      <c r="AC22" s="477"/>
      <c r="AD22" s="477"/>
      <c r="AE22" s="349"/>
      <c r="AF22" s="349"/>
      <c r="AG22" s="349"/>
      <c r="AH22" s="349"/>
      <c r="AI22" s="349"/>
      <c r="AJ22" s="349"/>
      <c r="AK22" s="349"/>
      <c r="AL22" s="349"/>
      <c r="AM22" s="349"/>
      <c r="AN22" s="349"/>
      <c r="AO22" s="349"/>
      <c r="AP22" s="349"/>
      <c r="AQ22" s="349"/>
      <c r="DC22" s="370"/>
      <c r="DD22" s="370"/>
      <c r="DE22" s="352"/>
    </row>
    <row r="23" spans="1:109" ht="15" customHeight="1">
      <c r="A23" s="345"/>
      <c r="B23" s="345"/>
      <c r="C23" s="345">
        <v>712</v>
      </c>
      <c r="D23" s="601" t="str">
        <f>IF(MasterSheet!$A$1=1,MasterSheet!C79,MasterSheet!B79)</f>
        <v>Doprinosi</v>
      </c>
      <c r="E23" s="602">
        <v>398494284.19</v>
      </c>
      <c r="F23" s="603">
        <f t="shared" si="0"/>
        <v>12.035466148897614</v>
      </c>
      <c r="G23" s="604">
        <v>362250409.59999996</v>
      </c>
      <c r="H23" s="617">
        <f t="shared" si="4"/>
        <v>11.503664960304857</v>
      </c>
      <c r="I23" s="602">
        <f>+SUM(I24:I27)</f>
        <v>156444492.53693935</v>
      </c>
      <c r="J23" s="617">
        <f t="shared" si="1"/>
        <v>4.724992224009041</v>
      </c>
      <c r="K23" s="602">
        <f t="shared" si="5"/>
        <v>242049791.65306064</v>
      </c>
      <c r="L23" s="603">
        <f t="shared" si="6"/>
        <v>154.71927948879909</v>
      </c>
      <c r="M23" s="607">
        <f t="shared" si="2"/>
        <v>36243874.590000033</v>
      </c>
      <c r="N23" s="608">
        <f t="shared" si="3"/>
        <v>10.00519906382462</v>
      </c>
      <c r="O23" s="729">
        <f t="shared" si="7"/>
        <v>242049791.65306064</v>
      </c>
      <c r="P23" s="364"/>
      <c r="Q23" s="364"/>
      <c r="R23" s="364"/>
      <c r="S23" s="364"/>
      <c r="T23" s="367"/>
      <c r="U23" s="367"/>
      <c r="V23" s="367"/>
      <c r="W23" s="367"/>
      <c r="X23" s="368"/>
      <c r="Y23" s="368"/>
      <c r="Z23" s="367"/>
      <c r="AA23" s="367"/>
      <c r="AB23" s="364"/>
      <c r="AC23" s="477"/>
      <c r="AD23" s="477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DC23" s="370"/>
      <c r="DD23" s="370"/>
      <c r="DE23" s="352"/>
    </row>
    <row r="24" spans="1:109" ht="15" customHeight="1">
      <c r="A24" s="345"/>
      <c r="B24" s="345"/>
      <c r="C24" s="345">
        <v>7121</v>
      </c>
      <c r="D24" s="609" t="str">
        <f>IF(MasterSheet!$A$1=1,MasterSheet!C80,MasterSheet!B80)</f>
        <v>Doprinosi za penzijsko i invalidsko osiguranje</v>
      </c>
      <c r="E24" s="610">
        <v>241949355.72999999</v>
      </c>
      <c r="F24" s="611">
        <f t="shared" si="0"/>
        <v>7.307440523406826</v>
      </c>
      <c r="G24" s="612">
        <v>216501675.27000001</v>
      </c>
      <c r="H24" s="613">
        <f t="shared" si="4"/>
        <v>6.8752516757700857</v>
      </c>
      <c r="I24" s="610">
        <v>91522614.721524104</v>
      </c>
      <c r="J24" s="613">
        <f t="shared" si="1"/>
        <v>2.7641985720786502</v>
      </c>
      <c r="K24" s="614">
        <f t="shared" si="5"/>
        <v>150426741.0084759</v>
      </c>
      <c r="L24" s="611">
        <f t="shared" si="6"/>
        <v>164.36018733313006</v>
      </c>
      <c r="M24" s="615">
        <f t="shared" si="2"/>
        <v>25447680.459999979</v>
      </c>
      <c r="N24" s="616">
        <f t="shared" si="3"/>
        <v>11.754033971452699</v>
      </c>
      <c r="O24" s="730">
        <f t="shared" si="7"/>
        <v>150426741.0084759</v>
      </c>
      <c r="P24" s="364"/>
      <c r="Q24" s="364"/>
      <c r="R24" s="364"/>
      <c r="S24" s="364"/>
      <c r="T24" s="367"/>
      <c r="U24" s="367"/>
      <c r="V24" s="367"/>
      <c r="W24" s="367"/>
      <c r="X24" s="368"/>
      <c r="Y24" s="368"/>
      <c r="Z24" s="367"/>
      <c r="AA24" s="367"/>
      <c r="AB24" s="364"/>
      <c r="AC24" s="477"/>
      <c r="AD24" s="477"/>
      <c r="AE24" s="349"/>
      <c r="AF24" s="349"/>
      <c r="AG24" s="349"/>
      <c r="AH24" s="349"/>
      <c r="AI24" s="349"/>
      <c r="AJ24" s="349"/>
      <c r="AK24" s="349"/>
      <c r="AL24" s="349"/>
      <c r="AM24" s="349"/>
      <c r="AN24" s="349"/>
      <c r="AO24" s="349"/>
      <c r="AP24" s="349"/>
      <c r="AQ24" s="349"/>
      <c r="DC24" s="370"/>
      <c r="DD24" s="370"/>
      <c r="DE24" s="352"/>
    </row>
    <row r="25" spans="1:109" ht="15" customHeight="1">
      <c r="A25" s="345"/>
      <c r="B25" s="345"/>
      <c r="C25" s="345">
        <v>7122</v>
      </c>
      <c r="D25" s="609" t="str">
        <f>IF(MasterSheet!$A$1=1,MasterSheet!C81,MasterSheet!B81)</f>
        <v>Doprinosi za zdravstveno osiguranje</v>
      </c>
      <c r="E25" s="610">
        <v>134703897.09</v>
      </c>
      <c r="F25" s="611">
        <f t="shared" si="0"/>
        <v>4.0683750253699786</v>
      </c>
      <c r="G25" s="612">
        <v>125738855</v>
      </c>
      <c r="H25" s="613">
        <f t="shared" si="4"/>
        <v>3.9929772943791679</v>
      </c>
      <c r="I25" s="610">
        <v>54962939.33512333</v>
      </c>
      <c r="J25" s="613">
        <f t="shared" si="1"/>
        <v>1.6600102487201247</v>
      </c>
      <c r="K25" s="614">
        <f t="shared" si="5"/>
        <v>79740957.754876673</v>
      </c>
      <c r="L25" s="611">
        <f t="shared" si="6"/>
        <v>145.08131973924341</v>
      </c>
      <c r="M25" s="615">
        <f t="shared" si="2"/>
        <v>8965042.0900000036</v>
      </c>
      <c r="N25" s="616">
        <f t="shared" si="3"/>
        <v>7.1298900327985422</v>
      </c>
      <c r="O25" s="730">
        <f t="shared" si="7"/>
        <v>79740957.754876673</v>
      </c>
      <c r="P25" s="364"/>
      <c r="Q25" s="364"/>
      <c r="R25" s="364"/>
      <c r="S25" s="364"/>
      <c r="T25" s="367"/>
      <c r="U25" s="367"/>
      <c r="V25" s="367"/>
      <c r="W25" s="367"/>
      <c r="X25" s="368"/>
      <c r="Y25" s="368"/>
      <c r="Z25" s="367"/>
      <c r="AA25" s="367"/>
      <c r="AB25" s="364"/>
      <c r="AC25" s="477"/>
      <c r="AD25" s="477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DC25" s="370"/>
      <c r="DD25" s="370"/>
      <c r="DE25" s="352"/>
    </row>
    <row r="26" spans="1:109" ht="15" customHeight="1">
      <c r="A26" s="345"/>
      <c r="B26" s="345"/>
      <c r="C26" s="345">
        <v>7123</v>
      </c>
      <c r="D26" s="609" t="str">
        <f>IF(MasterSheet!$A$1=1,MasterSheet!C82,MasterSheet!B82)</f>
        <v>Doprinosi za osiguranje od nezaposlenosti</v>
      </c>
      <c r="E26" s="610">
        <v>10770190.189999999</v>
      </c>
      <c r="F26" s="611">
        <f t="shared" si="0"/>
        <v>0.32528511597704618</v>
      </c>
      <c r="G26" s="612">
        <v>9987592.2599999998</v>
      </c>
      <c r="H26" s="613">
        <f t="shared" si="4"/>
        <v>0.31716710892346772</v>
      </c>
      <c r="I26" s="610">
        <v>4619768.816568993</v>
      </c>
      <c r="J26" s="613">
        <f t="shared" si="1"/>
        <v>0.13952790143669566</v>
      </c>
      <c r="K26" s="614">
        <f t="shared" si="5"/>
        <v>6150421.3734310064</v>
      </c>
      <c r="L26" s="611">
        <f t="shared" si="6"/>
        <v>133.13266567305843</v>
      </c>
      <c r="M26" s="615">
        <f t="shared" si="2"/>
        <v>782597.9299999997</v>
      </c>
      <c r="N26" s="616">
        <f t="shared" si="3"/>
        <v>7.8357016348602997</v>
      </c>
      <c r="O26" s="730">
        <f t="shared" si="7"/>
        <v>6150421.3734310064</v>
      </c>
      <c r="P26" s="364"/>
      <c r="Q26" s="364"/>
      <c r="R26" s="364"/>
      <c r="S26" s="364"/>
      <c r="T26" s="367"/>
      <c r="U26" s="367"/>
      <c r="V26" s="364"/>
      <c r="W26" s="364"/>
      <c r="X26" s="369"/>
      <c r="Y26" s="368"/>
      <c r="Z26" s="367"/>
      <c r="AA26" s="367"/>
      <c r="AB26" s="364"/>
      <c r="AC26" s="476"/>
      <c r="AD26" s="476"/>
      <c r="AE26" s="349"/>
      <c r="AF26" s="349"/>
      <c r="AG26" s="349"/>
      <c r="AH26" s="349"/>
      <c r="AI26" s="349"/>
      <c r="AJ26" s="349"/>
      <c r="AK26" s="349"/>
      <c r="AL26" s="349"/>
      <c r="AM26" s="349"/>
      <c r="AN26" s="349"/>
      <c r="AO26" s="349"/>
      <c r="AP26" s="349"/>
      <c r="AQ26" s="349"/>
      <c r="DC26" s="370"/>
      <c r="DD26" s="370"/>
      <c r="DE26" s="352"/>
    </row>
    <row r="27" spans="1:109" ht="15" customHeight="1">
      <c r="A27" s="345"/>
      <c r="B27" s="345"/>
      <c r="C27" s="345">
        <v>7124</v>
      </c>
      <c r="D27" s="609" t="str">
        <f>IF(MasterSheet!$A$1=1,MasterSheet!C83,MasterSheet!B83)</f>
        <v>Ostali doprinosi</v>
      </c>
      <c r="E27" s="610">
        <v>11070841.180000002</v>
      </c>
      <c r="F27" s="611">
        <f t="shared" si="0"/>
        <v>0.33436548414376321</v>
      </c>
      <c r="G27" s="612">
        <v>10022287.07</v>
      </c>
      <c r="H27" s="613">
        <f t="shared" si="4"/>
        <v>0.3182688812321372</v>
      </c>
      <c r="I27" s="610">
        <v>5339169.6637229249</v>
      </c>
      <c r="J27" s="613">
        <f t="shared" si="1"/>
        <v>0.16125550177357068</v>
      </c>
      <c r="K27" s="614">
        <f t="shared" si="5"/>
        <v>5731671.5162770767</v>
      </c>
      <c r="L27" s="611">
        <f t="shared" si="6"/>
        <v>107.35136504878301</v>
      </c>
      <c r="M27" s="615">
        <f t="shared" si="2"/>
        <v>1048554.1100000013</v>
      </c>
      <c r="N27" s="616">
        <f t="shared" si="3"/>
        <v>10.462223868428879</v>
      </c>
      <c r="O27" s="730">
        <f t="shared" si="7"/>
        <v>5731671.5162770767</v>
      </c>
      <c r="P27" s="364"/>
      <c r="Q27" s="471"/>
      <c r="R27" s="364"/>
      <c r="S27" s="364"/>
      <c r="T27" s="367"/>
      <c r="U27" s="367"/>
      <c r="V27" s="364"/>
      <c r="W27" s="364"/>
      <c r="X27" s="369"/>
      <c r="Y27" s="368"/>
      <c r="Z27" s="367"/>
      <c r="AA27" s="367"/>
      <c r="AB27" s="364"/>
      <c r="AC27" s="477"/>
      <c r="AD27" s="477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49"/>
      <c r="AP27" s="349"/>
      <c r="AQ27" s="349"/>
      <c r="DC27" s="352"/>
      <c r="DD27" s="352"/>
      <c r="DE27" s="352"/>
    </row>
    <row r="28" spans="1:109" ht="15" customHeight="1" thickBot="1">
      <c r="A28" s="345"/>
      <c r="B28" s="345"/>
      <c r="C28" s="345">
        <v>713</v>
      </c>
      <c r="D28" s="601" t="str">
        <f>IF(MasterSheet!$A$1=1,MasterSheet!C84,MasterSheet!B84)</f>
        <v>Takse</v>
      </c>
      <c r="E28" s="602">
        <v>27069458</v>
      </c>
      <c r="F28" s="603">
        <f t="shared" si="0"/>
        <v>0.81756140138930844</v>
      </c>
      <c r="G28" s="604">
        <v>17998206.289999999</v>
      </c>
      <c r="H28" s="603">
        <f t="shared" si="4"/>
        <v>0.57155307367418229</v>
      </c>
      <c r="I28" s="604">
        <f>+SUM(I29:I32)</f>
        <v>13956837.787744176</v>
      </c>
      <c r="J28" s="603">
        <f t="shared" si="1"/>
        <v>0.42152938048155164</v>
      </c>
      <c r="K28" s="618">
        <f t="shared" si="5"/>
        <v>13112620.212255824</v>
      </c>
      <c r="L28" s="619">
        <f t="shared" si="6"/>
        <v>93.9512259988457</v>
      </c>
      <c r="M28" s="607">
        <f t="shared" si="2"/>
        <v>9071251.7100000009</v>
      </c>
      <c r="N28" s="608">
        <f t="shared" si="3"/>
        <v>50.400865307561702</v>
      </c>
      <c r="O28" s="729">
        <f t="shared" si="7"/>
        <v>13112620.212255824</v>
      </c>
      <c r="P28" s="364"/>
      <c r="Q28" s="364"/>
      <c r="R28" s="364"/>
      <c r="S28" s="364"/>
      <c r="T28" s="367"/>
      <c r="U28" s="367"/>
      <c r="V28" s="364"/>
      <c r="W28" s="364"/>
      <c r="X28" s="369"/>
      <c r="Y28" s="368"/>
      <c r="Z28" s="367"/>
      <c r="AA28" s="367"/>
      <c r="AB28" s="364"/>
      <c r="AC28" s="477"/>
      <c r="AD28" s="477"/>
      <c r="AE28" s="349"/>
      <c r="AF28" s="349"/>
      <c r="AG28" s="349"/>
      <c r="AH28" s="349"/>
      <c r="AI28" s="349"/>
      <c r="AJ28" s="349"/>
      <c r="AK28" s="349"/>
      <c r="AL28" s="349"/>
      <c r="AM28" s="349"/>
      <c r="AN28" s="349"/>
      <c r="AO28" s="349"/>
      <c r="AP28" s="349"/>
      <c r="AQ28" s="349"/>
      <c r="DC28" s="352"/>
      <c r="DD28" s="352"/>
      <c r="DE28" s="352"/>
    </row>
    <row r="29" spans="1:109" ht="15" customHeight="1" thickTop="1" thickBot="1">
      <c r="A29" s="345"/>
      <c r="B29" s="345"/>
      <c r="C29" s="345">
        <v>7131</v>
      </c>
      <c r="D29" s="609" t="str">
        <f>IF(MasterSheet!$A$1=1,MasterSheet!C85,MasterSheet!B85)</f>
        <v>Administrativne takse</v>
      </c>
      <c r="E29" s="610">
        <v>7881462.9399999995</v>
      </c>
      <c r="F29" s="611">
        <f t="shared" si="0"/>
        <v>0.23803874781032922</v>
      </c>
      <c r="G29" s="612">
        <v>8544481.8000000007</v>
      </c>
      <c r="H29" s="611">
        <f t="shared" si="4"/>
        <v>0.27133953000952682</v>
      </c>
      <c r="I29" s="612">
        <v>4252796.2411912875</v>
      </c>
      <c r="J29" s="611">
        <f t="shared" si="1"/>
        <v>0.12844446515225877</v>
      </c>
      <c r="K29" s="620">
        <f t="shared" si="5"/>
        <v>3628666.698808712</v>
      </c>
      <c r="L29" s="621">
        <f t="shared" si="6"/>
        <v>85.324254749441138</v>
      </c>
      <c r="M29" s="615">
        <f t="shared" si="2"/>
        <v>-663018.86000000127</v>
      </c>
      <c r="N29" s="616">
        <f t="shared" si="3"/>
        <v>-7.7596146322179749</v>
      </c>
      <c r="O29" s="730">
        <f t="shared" si="7"/>
        <v>3628666.698808712</v>
      </c>
      <c r="P29" s="367"/>
      <c r="Q29" s="364"/>
      <c r="R29" s="367"/>
      <c r="S29" s="367"/>
      <c r="T29" s="367"/>
      <c r="U29" s="367"/>
      <c r="V29" s="364"/>
      <c r="W29" s="364"/>
      <c r="X29" s="369"/>
      <c r="Y29" s="368"/>
      <c r="Z29" s="367"/>
      <c r="AA29" s="367"/>
      <c r="AB29" s="364"/>
      <c r="AC29" s="477"/>
      <c r="AD29" s="477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49"/>
      <c r="AQ29" s="349"/>
      <c r="DC29" s="352"/>
      <c r="DD29" s="352"/>
      <c r="DE29" s="352"/>
    </row>
    <row r="30" spans="1:109" ht="15" customHeight="1" thickTop="1" thickBot="1">
      <c r="A30" s="345"/>
      <c r="B30" s="345"/>
      <c r="C30" s="345">
        <v>7132</v>
      </c>
      <c r="D30" s="609" t="str">
        <f>IF(MasterSheet!$A$1=1,MasterSheet!C86,MasterSheet!B86)</f>
        <v>Sudske takse</v>
      </c>
      <c r="E30" s="610">
        <v>4557791.26</v>
      </c>
      <c r="F30" s="611">
        <f t="shared" si="0"/>
        <v>0.13765603322259137</v>
      </c>
      <c r="G30" s="612">
        <v>3475076.76</v>
      </c>
      <c r="H30" s="611">
        <f t="shared" si="4"/>
        <v>0.11035493045411242</v>
      </c>
      <c r="I30" s="612">
        <v>1782312.3445618947</v>
      </c>
      <c r="J30" s="611">
        <f t="shared" si="1"/>
        <v>5.3830031548229983E-2</v>
      </c>
      <c r="K30" s="620">
        <f t="shared" si="5"/>
        <v>2775478.9154381054</v>
      </c>
      <c r="L30" s="621">
        <f t="shared" si="6"/>
        <v>155.72348606048271</v>
      </c>
      <c r="M30" s="615">
        <f t="shared" si="2"/>
        <v>1082714.5</v>
      </c>
      <c r="N30" s="616">
        <f t="shared" si="3"/>
        <v>31.156563574728068</v>
      </c>
      <c r="O30" s="730">
        <f t="shared" si="7"/>
        <v>2775478.9154381054</v>
      </c>
      <c r="P30" s="367"/>
      <c r="Q30" s="367"/>
      <c r="R30" s="367"/>
      <c r="S30" s="367"/>
      <c r="T30" s="367"/>
      <c r="U30" s="367"/>
      <c r="V30" s="364"/>
      <c r="W30" s="364"/>
      <c r="X30" s="369"/>
      <c r="Y30" s="368"/>
      <c r="Z30" s="367"/>
      <c r="AA30" s="367"/>
      <c r="AB30" s="364"/>
      <c r="AC30" s="477"/>
      <c r="AD30" s="477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/>
      <c r="AP30" s="349"/>
      <c r="AQ30" s="349"/>
      <c r="DC30" s="370"/>
      <c r="DD30" s="370"/>
      <c r="DE30" s="370"/>
    </row>
    <row r="31" spans="1:109" ht="15" customHeight="1" thickTop="1" thickBot="1">
      <c r="A31" s="345"/>
      <c r="B31" s="345"/>
      <c r="C31" s="345">
        <v>7133</v>
      </c>
      <c r="D31" s="609" t="str">
        <f>IF(MasterSheet!$A$1=1,MasterSheet!C87,MasterSheet!B87)</f>
        <v>Boravišne takse</v>
      </c>
      <c r="E31" s="610">
        <v>767936.98999999987</v>
      </c>
      <c r="F31" s="611">
        <f t="shared" si="0"/>
        <v>2.3193506191482929E-2</v>
      </c>
      <c r="G31" s="612">
        <v>491975.95</v>
      </c>
      <c r="H31" s="611">
        <f t="shared" si="4"/>
        <v>1.5623243886948239E-2</v>
      </c>
      <c r="I31" s="612">
        <v>84884.536753763852</v>
      </c>
      <c r="J31" s="611">
        <f t="shared" si="1"/>
        <v>2.5637129795760753E-3</v>
      </c>
      <c r="K31" s="620">
        <f t="shared" si="5"/>
        <v>683052.45324623608</v>
      </c>
      <c r="L31" s="621">
        <f t="shared" si="6"/>
        <v>804.68419734404563</v>
      </c>
      <c r="M31" s="615">
        <f t="shared" si="2"/>
        <v>275961.03999999986</v>
      </c>
      <c r="N31" s="616">
        <f t="shared" si="3"/>
        <v>56.092384190731224</v>
      </c>
      <c r="O31" s="730">
        <f t="shared" si="7"/>
        <v>683052.45324623608</v>
      </c>
      <c r="P31" s="367"/>
      <c r="Q31" s="367"/>
      <c r="R31" s="367"/>
      <c r="S31" s="367"/>
      <c r="T31" s="367"/>
      <c r="U31" s="367"/>
      <c r="V31" s="364"/>
      <c r="W31" s="371"/>
      <c r="X31" s="369"/>
      <c r="Y31" s="368"/>
      <c r="Z31" s="367"/>
      <c r="AA31" s="367"/>
      <c r="AB31" s="364"/>
      <c r="AC31" s="476"/>
      <c r="AD31" s="476"/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49"/>
      <c r="AP31" s="349"/>
      <c r="AQ31" s="349"/>
      <c r="DC31" s="370"/>
      <c r="DD31" s="370"/>
      <c r="DE31" s="370"/>
    </row>
    <row r="32" spans="1:109" ht="15" customHeight="1" thickTop="1" thickBot="1">
      <c r="A32" s="345"/>
      <c r="B32" s="345"/>
      <c r="C32" s="345">
        <v>7136</v>
      </c>
      <c r="D32" s="609" t="str">
        <f>IF(MasterSheet!$A$1=1,MasterSheet!C88,MasterSheet!B88)</f>
        <v>Ostale takse</v>
      </c>
      <c r="E32" s="610">
        <v>13862266.809999999</v>
      </c>
      <c r="F32" s="611">
        <f t="shared" si="0"/>
        <v>0.41867311416490482</v>
      </c>
      <c r="G32" s="612">
        <v>5486671.7800000003</v>
      </c>
      <c r="H32" s="611">
        <f t="shared" si="4"/>
        <v>0.17423536932359479</v>
      </c>
      <c r="I32" s="612">
        <v>7836844.6652372302</v>
      </c>
      <c r="J32" s="611">
        <f t="shared" si="1"/>
        <v>0.23669117080148688</v>
      </c>
      <c r="K32" s="620">
        <f t="shared" si="5"/>
        <v>6025422.1447627684</v>
      </c>
      <c r="L32" s="621">
        <f t="shared" si="6"/>
        <v>76.885818236137908</v>
      </c>
      <c r="M32" s="615">
        <f t="shared" si="2"/>
        <v>8375595.0299999984</v>
      </c>
      <c r="N32" s="616">
        <f t="shared" si="3"/>
        <v>152.65347310423584</v>
      </c>
      <c r="O32" s="730">
        <f t="shared" si="7"/>
        <v>6025422.1447627684</v>
      </c>
      <c r="P32" s="367"/>
      <c r="Q32" s="367"/>
      <c r="R32" s="367"/>
      <c r="S32" s="367"/>
      <c r="T32" s="367"/>
      <c r="U32" s="367"/>
      <c r="V32" s="364"/>
      <c r="W32" s="364"/>
      <c r="X32" s="369"/>
      <c r="Y32" s="368"/>
      <c r="Z32" s="367"/>
      <c r="AA32" s="367"/>
      <c r="AB32" s="364"/>
      <c r="AC32" s="477"/>
      <c r="AD32" s="477"/>
      <c r="AE32" s="349"/>
      <c r="AF32" s="349"/>
      <c r="AG32" s="349"/>
      <c r="AH32" s="349"/>
      <c r="AI32" s="349"/>
      <c r="AJ32" s="349"/>
      <c r="AK32" s="349"/>
      <c r="AL32" s="349"/>
      <c r="AM32" s="349"/>
      <c r="AN32" s="349"/>
      <c r="AO32" s="349"/>
      <c r="AP32" s="349"/>
      <c r="AQ32" s="349"/>
      <c r="DC32" s="370"/>
      <c r="DD32" s="370"/>
      <c r="DE32" s="370"/>
    </row>
    <row r="33" spans="1:112" ht="15" customHeight="1" thickTop="1" thickBot="1">
      <c r="A33" s="345"/>
      <c r="B33" s="345"/>
      <c r="C33" s="345">
        <v>714</v>
      </c>
      <c r="D33" s="601" t="str">
        <f>IF(MasterSheet!$A$1=1,MasterSheet!C89,MasterSheet!B89)</f>
        <v>Naknade</v>
      </c>
      <c r="E33" s="602">
        <v>13233490.18</v>
      </c>
      <c r="F33" s="603">
        <f t="shared" si="0"/>
        <v>0.39968257867713686</v>
      </c>
      <c r="G33" s="604">
        <v>12706115.310000001</v>
      </c>
      <c r="H33" s="603">
        <f t="shared" si="4"/>
        <v>0.40349683423308985</v>
      </c>
      <c r="I33" s="604">
        <f>+SUM(I34:I39)</f>
        <v>6293249.302014593</v>
      </c>
      <c r="J33" s="603">
        <f t="shared" si="1"/>
        <v>0.19007095445528821</v>
      </c>
      <c r="K33" s="620">
        <f t="shared" si="5"/>
        <v>6940240.8779854067</v>
      </c>
      <c r="L33" s="621">
        <f t="shared" si="6"/>
        <v>110.28072375527373</v>
      </c>
      <c r="M33" s="607">
        <f t="shared" si="2"/>
        <v>527374.86999999918</v>
      </c>
      <c r="N33" s="608">
        <f t="shared" si="3"/>
        <v>4.1505594521477747</v>
      </c>
      <c r="O33" s="729">
        <f t="shared" si="7"/>
        <v>6940240.8779854067</v>
      </c>
      <c r="P33" s="367"/>
      <c r="Q33" s="367"/>
      <c r="R33" s="367"/>
      <c r="S33" s="367"/>
      <c r="T33" s="367"/>
      <c r="U33" s="367"/>
      <c r="V33" s="364"/>
      <c r="W33" s="364"/>
      <c r="X33" s="369"/>
      <c r="Y33" s="368"/>
      <c r="Z33" s="367"/>
      <c r="AA33" s="367"/>
      <c r="AB33" s="364"/>
      <c r="AC33" s="477"/>
      <c r="AD33" s="477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/>
      <c r="AP33" s="349"/>
      <c r="AQ33" s="349"/>
      <c r="DC33" s="370"/>
      <c r="DD33" s="370"/>
      <c r="DE33" s="370"/>
    </row>
    <row r="34" spans="1:112" ht="15" customHeight="1" thickTop="1" thickBot="1">
      <c r="A34" s="345"/>
      <c r="B34" s="345"/>
      <c r="C34" s="345">
        <v>7141</v>
      </c>
      <c r="D34" s="609" t="str">
        <f>IF(MasterSheet!$A$1=1,MasterSheet!C90,MasterSheet!B90)</f>
        <v>Naknade za korišćenje dobara od opšteg interesa</v>
      </c>
      <c r="E34" s="610">
        <v>647266.8600000001</v>
      </c>
      <c r="F34" s="611">
        <f t="shared" si="0"/>
        <v>1.9548983992751436E-2</v>
      </c>
      <c r="G34" s="612">
        <v>563371.34</v>
      </c>
      <c r="H34" s="611">
        <f t="shared" si="4"/>
        <v>1.7890483963162909E-2</v>
      </c>
      <c r="I34" s="612">
        <v>209109.85305417696</v>
      </c>
      <c r="J34" s="611">
        <f t="shared" si="1"/>
        <v>6.3156101798301709E-3</v>
      </c>
      <c r="K34" s="620">
        <f t="shared" si="5"/>
        <v>438157.00694582314</v>
      </c>
      <c r="L34" s="621">
        <f t="shared" si="6"/>
        <v>209.534367006754</v>
      </c>
      <c r="M34" s="615">
        <f t="shared" si="2"/>
        <v>83895.520000000135</v>
      </c>
      <c r="N34" s="616">
        <f t="shared" si="3"/>
        <v>14.891691153476174</v>
      </c>
      <c r="O34" s="730">
        <f t="shared" si="7"/>
        <v>438157.00694582314</v>
      </c>
      <c r="P34" s="367"/>
      <c r="Q34" s="367"/>
      <c r="R34" s="367"/>
      <c r="S34" s="367"/>
      <c r="T34" s="367"/>
      <c r="U34" s="367"/>
      <c r="V34" s="367"/>
      <c r="W34" s="367"/>
      <c r="X34" s="368"/>
      <c r="Y34" s="368"/>
      <c r="Z34" s="367"/>
      <c r="AA34" s="367"/>
      <c r="AB34" s="364"/>
      <c r="AC34" s="477"/>
      <c r="AD34" s="477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/>
      <c r="AP34" s="349"/>
      <c r="AQ34" s="349"/>
      <c r="DC34" s="370"/>
      <c r="DD34" s="370"/>
      <c r="DE34" s="370"/>
    </row>
    <row r="35" spans="1:112" ht="15" customHeight="1" thickTop="1" thickBot="1">
      <c r="A35" s="345"/>
      <c r="B35" s="345"/>
      <c r="C35" s="345">
        <v>7142</v>
      </c>
      <c r="D35" s="609" t="str">
        <f>IF(MasterSheet!$A$1=1,MasterSheet!C91,MasterSheet!B91)</f>
        <v>Naknade za korišćenje prirodnih dobara</v>
      </c>
      <c r="E35" s="610">
        <v>1995183.6300000001</v>
      </c>
      <c r="F35" s="611">
        <f t="shared" si="0"/>
        <v>6.0259245847176089E-2</v>
      </c>
      <c r="G35" s="612">
        <v>1376923.26</v>
      </c>
      <c r="H35" s="611">
        <f t="shared" si="4"/>
        <v>4.3725730708161319E-2</v>
      </c>
      <c r="I35" s="612">
        <v>480166.1602507474</v>
      </c>
      <c r="J35" s="611">
        <f t="shared" si="1"/>
        <v>1.4502149207210735E-2</v>
      </c>
      <c r="K35" s="620">
        <f t="shared" si="5"/>
        <v>1515017.4697492528</v>
      </c>
      <c r="L35" s="621">
        <f t="shared" si="6"/>
        <v>315.51941706139723</v>
      </c>
      <c r="M35" s="615">
        <f t="shared" si="2"/>
        <v>618260.37000000011</v>
      </c>
      <c r="N35" s="616">
        <f t="shared" si="3"/>
        <v>44.90158514716353</v>
      </c>
      <c r="O35" s="730">
        <f t="shared" si="7"/>
        <v>1515017.4697492528</v>
      </c>
      <c r="P35" s="367"/>
      <c r="Q35" s="367"/>
      <c r="R35" s="367"/>
      <c r="S35" s="367"/>
      <c r="T35" s="367"/>
      <c r="U35" s="367"/>
      <c r="V35" s="367"/>
      <c r="W35" s="367"/>
      <c r="X35" s="368"/>
      <c r="Y35" s="368"/>
      <c r="Z35" s="367"/>
      <c r="AA35" s="367"/>
      <c r="AB35" s="364"/>
      <c r="AC35" s="477"/>
      <c r="AD35" s="477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DC35" s="370"/>
      <c r="DD35" s="370"/>
      <c r="DE35" s="370"/>
    </row>
    <row r="36" spans="1:112" ht="15" customHeight="1" thickTop="1" thickBot="1">
      <c r="A36" s="345"/>
      <c r="B36" s="345"/>
      <c r="C36" s="345">
        <v>7143</v>
      </c>
      <c r="D36" s="609" t="str">
        <f>IF(MasterSheet!$A$1=1,MasterSheet!C92,MasterSheet!B92)</f>
        <v>Ekološke naknade</v>
      </c>
      <c r="E36" s="610">
        <v>309851.25</v>
      </c>
      <c r="F36" s="611">
        <f t="shared" si="0"/>
        <v>9.3582376925400185E-3</v>
      </c>
      <c r="G36" s="612">
        <v>654296.18000000005</v>
      </c>
      <c r="H36" s="611">
        <f t="shared" si="4"/>
        <v>2.0777903461416322E-2</v>
      </c>
      <c r="I36" s="612">
        <v>579608.83129818318</v>
      </c>
      <c r="J36" s="611">
        <f t="shared" si="1"/>
        <v>1.7505552138271915E-2</v>
      </c>
      <c r="K36" s="620">
        <f t="shared" si="5"/>
        <v>-269757.58129818318</v>
      </c>
      <c r="L36" s="621">
        <f t="shared" si="6"/>
        <v>-46.54131661417091</v>
      </c>
      <c r="M36" s="615">
        <f t="shared" si="2"/>
        <v>-344444.93000000005</v>
      </c>
      <c r="N36" s="616">
        <f t="shared" si="3"/>
        <v>-52.643579548332383</v>
      </c>
      <c r="O36" s="730">
        <f t="shared" si="7"/>
        <v>-269757.58129818318</v>
      </c>
      <c r="P36" s="367"/>
      <c r="Q36" s="367"/>
      <c r="R36" s="367"/>
      <c r="S36" s="367"/>
      <c r="T36" s="367"/>
      <c r="U36" s="367"/>
      <c r="V36" s="367"/>
      <c r="W36" s="367"/>
      <c r="X36" s="368"/>
      <c r="Y36" s="368"/>
      <c r="Z36" s="367"/>
      <c r="AA36" s="367"/>
      <c r="AB36" s="364"/>
      <c r="AC36" s="477"/>
      <c r="AD36" s="477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/>
      <c r="AP36" s="349"/>
      <c r="AQ36" s="349"/>
      <c r="DC36" s="370"/>
      <c r="DD36" s="370"/>
      <c r="DE36" s="370"/>
      <c r="DF36" s="352"/>
      <c r="DG36" s="352"/>
    </row>
    <row r="37" spans="1:112" ht="15" customHeight="1" thickTop="1" thickBot="1">
      <c r="A37" s="345"/>
      <c r="B37" s="345"/>
      <c r="C37" s="345">
        <v>7144</v>
      </c>
      <c r="D37" s="609" t="str">
        <f>IF(MasterSheet!$A$1=1,MasterSheet!C93,MasterSheet!B93)</f>
        <v>Naknade za priređivanje igara na sreću</v>
      </c>
      <c r="E37" s="610">
        <v>3324177.16</v>
      </c>
      <c r="F37" s="611">
        <f t="shared" si="0"/>
        <v>0.10039798127453942</v>
      </c>
      <c r="G37" s="612">
        <v>3319092.83</v>
      </c>
      <c r="H37" s="611">
        <f t="shared" si="4"/>
        <v>0.10540148713877422</v>
      </c>
      <c r="I37" s="612">
        <v>1324458.6633436277</v>
      </c>
      <c r="J37" s="611">
        <f t="shared" si="1"/>
        <v>4.0001771771175705E-2</v>
      </c>
      <c r="K37" s="620">
        <f t="shared" si="5"/>
        <v>1999718.4966563724</v>
      </c>
      <c r="L37" s="621">
        <f t="shared" si="6"/>
        <v>150.98383603819201</v>
      </c>
      <c r="M37" s="615">
        <f t="shared" si="2"/>
        <v>5084.3300000000745</v>
      </c>
      <c r="N37" s="616">
        <f t="shared" si="3"/>
        <v>0.15318432657396386</v>
      </c>
      <c r="O37" s="730">
        <f t="shared" si="7"/>
        <v>1999718.4966563724</v>
      </c>
      <c r="P37" s="367"/>
      <c r="Q37" s="367"/>
      <c r="R37" s="367"/>
      <c r="S37" s="367"/>
      <c r="T37" s="367"/>
      <c r="U37" s="367"/>
      <c r="V37" s="367"/>
      <c r="W37" s="367"/>
      <c r="X37" s="368"/>
      <c r="Y37" s="368"/>
      <c r="Z37" s="367"/>
      <c r="AA37" s="367"/>
      <c r="AB37" s="364"/>
      <c r="AC37" s="477"/>
      <c r="AD37" s="477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DC37" s="370"/>
      <c r="DD37" s="370"/>
      <c r="DE37" s="370"/>
      <c r="DF37" s="352"/>
      <c r="DG37" s="352"/>
    </row>
    <row r="38" spans="1:112" ht="15" customHeight="1" thickTop="1" thickBot="1">
      <c r="A38" s="345"/>
      <c r="B38" s="345"/>
      <c r="C38" s="345">
        <v>7148</v>
      </c>
      <c r="D38" s="609" t="str">
        <f>IF(MasterSheet!$A$1=1,MasterSheet!C94,MasterSheet!B94)</f>
        <v>Naknada za puteve</v>
      </c>
      <c r="E38" s="610">
        <v>3659024.1899999995</v>
      </c>
      <c r="F38" s="611">
        <f t="shared" si="0"/>
        <v>0.11051115040773178</v>
      </c>
      <c r="G38" s="612">
        <v>3327409.68</v>
      </c>
      <c r="H38" s="611">
        <f t="shared" si="4"/>
        <v>0.10566559796760877</v>
      </c>
      <c r="I38" s="612">
        <v>1889736.9494615532</v>
      </c>
      <c r="J38" s="611">
        <f t="shared" si="1"/>
        <v>5.7074507685338366E-2</v>
      </c>
      <c r="K38" s="620">
        <f t="shared" si="5"/>
        <v>1769287.2405384462</v>
      </c>
      <c r="L38" s="621">
        <f t="shared" si="6"/>
        <v>93.626112409061648</v>
      </c>
      <c r="M38" s="615">
        <f t="shared" si="2"/>
        <v>331614.50999999931</v>
      </c>
      <c r="N38" s="616">
        <f t="shared" si="3"/>
        <v>9.9661460983668064</v>
      </c>
      <c r="O38" s="730">
        <f t="shared" si="7"/>
        <v>1769287.2405384462</v>
      </c>
      <c r="P38" s="367"/>
      <c r="Q38" s="367"/>
      <c r="R38" s="367"/>
      <c r="S38" s="367"/>
      <c r="T38" s="367"/>
      <c r="U38" s="367"/>
      <c r="V38" s="367"/>
      <c r="W38" s="367"/>
      <c r="X38" s="368"/>
      <c r="Y38" s="368"/>
      <c r="Z38" s="367"/>
      <c r="AA38" s="367"/>
      <c r="AB38" s="364"/>
      <c r="AC38" s="476"/>
      <c r="AD38" s="476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49"/>
      <c r="AQ38" s="349"/>
      <c r="DC38" s="370"/>
      <c r="DD38" s="370"/>
      <c r="DE38" s="370"/>
      <c r="DF38" s="352"/>
      <c r="DG38" s="352"/>
    </row>
    <row r="39" spans="1:112" ht="15" customHeight="1" thickTop="1" thickBot="1">
      <c r="A39" s="345"/>
      <c r="B39" s="345"/>
      <c r="C39" s="345">
        <v>7149</v>
      </c>
      <c r="D39" s="609" t="str">
        <f>IF(MasterSheet!$A$1=1,MasterSheet!C95,MasterSheet!B95)</f>
        <v>Ostale naknade</v>
      </c>
      <c r="E39" s="610">
        <v>3297987.09</v>
      </c>
      <c r="F39" s="611">
        <f t="shared" si="0"/>
        <v>9.9606979462398063E-2</v>
      </c>
      <c r="G39" s="612">
        <v>3465022.02</v>
      </c>
      <c r="H39" s="611">
        <f t="shared" si="4"/>
        <v>0.11003563099396634</v>
      </c>
      <c r="I39" s="612">
        <v>1810168.8446063045</v>
      </c>
      <c r="J39" s="611">
        <f t="shared" si="1"/>
        <v>5.4671363473461326E-2</v>
      </c>
      <c r="K39" s="620">
        <f t="shared" si="5"/>
        <v>1487818.2453936953</v>
      </c>
      <c r="L39" s="621">
        <f t="shared" si="6"/>
        <v>82.192235814183533</v>
      </c>
      <c r="M39" s="615">
        <f t="shared" si="2"/>
        <v>-167034.93000000017</v>
      </c>
      <c r="N39" s="616">
        <f t="shared" si="3"/>
        <v>-4.8206022656098497</v>
      </c>
      <c r="O39" s="730">
        <f t="shared" si="7"/>
        <v>1487818.2453936953</v>
      </c>
      <c r="P39" s="367"/>
      <c r="Q39" s="367"/>
      <c r="R39" s="367"/>
      <c r="S39" s="367"/>
      <c r="T39" s="367"/>
      <c r="U39" s="367"/>
      <c r="V39" s="367"/>
      <c r="W39" s="367"/>
      <c r="X39" s="368"/>
      <c r="Y39" s="368"/>
      <c r="Z39" s="367"/>
      <c r="AA39" s="367"/>
      <c r="AB39" s="364"/>
      <c r="AC39" s="477"/>
      <c r="AD39" s="477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/>
      <c r="AP39" s="349"/>
      <c r="AQ39" s="349"/>
      <c r="DC39" s="352"/>
      <c r="DD39" s="352"/>
      <c r="DE39" s="352"/>
      <c r="DF39" s="352"/>
      <c r="DG39" s="352"/>
    </row>
    <row r="40" spans="1:112" ht="15" customHeight="1" thickTop="1" thickBot="1">
      <c r="A40" s="345"/>
      <c r="B40" s="345"/>
      <c r="C40" s="345">
        <v>715</v>
      </c>
      <c r="D40" s="601" t="str">
        <f>IF(MasterSheet!$A$1=1,MasterSheet!C96,MasterSheet!B96)</f>
        <v>Ostali prihodi</v>
      </c>
      <c r="E40" s="602">
        <v>33088194.540000003</v>
      </c>
      <c r="F40" s="603">
        <f t="shared" si="0"/>
        <v>0.99934142373905177</v>
      </c>
      <c r="G40" s="604">
        <v>35120651.189999998</v>
      </c>
      <c r="H40" s="603">
        <f t="shared" si="4"/>
        <v>1.1152953696411558</v>
      </c>
      <c r="I40" s="604">
        <f>+SUM(I41:I44)</f>
        <v>10080332.227136407</v>
      </c>
      <c r="J40" s="603">
        <f t="shared" si="1"/>
        <v>0.30444978034238618</v>
      </c>
      <c r="K40" s="620">
        <f t="shared" si="5"/>
        <v>23007862.312863596</v>
      </c>
      <c r="L40" s="621">
        <f t="shared" si="6"/>
        <v>228.24507957114827</v>
      </c>
      <c r="M40" s="607">
        <f t="shared" si="2"/>
        <v>-2032456.6499999948</v>
      </c>
      <c r="N40" s="608">
        <f t="shared" si="3"/>
        <v>-5.7870699464100568</v>
      </c>
      <c r="O40" s="729">
        <f t="shared" si="7"/>
        <v>23007862.312863596</v>
      </c>
      <c r="P40" s="367"/>
      <c r="Q40" s="367"/>
      <c r="R40" s="367"/>
      <c r="S40" s="367"/>
      <c r="T40" s="367"/>
      <c r="U40" s="367"/>
      <c r="V40" s="367"/>
      <c r="W40" s="367"/>
      <c r="X40" s="368"/>
      <c r="Y40" s="368"/>
      <c r="Z40" s="367"/>
      <c r="AA40" s="367"/>
      <c r="AB40" s="364"/>
      <c r="AC40" s="477"/>
      <c r="AD40" s="477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49"/>
      <c r="AP40" s="349"/>
      <c r="AQ40" s="349"/>
      <c r="DC40" s="352"/>
      <c r="DD40" s="352"/>
      <c r="DE40" s="352"/>
      <c r="DF40" s="352"/>
      <c r="DG40" s="352"/>
    </row>
    <row r="41" spans="1:112" ht="15" customHeight="1" thickTop="1" thickBot="1">
      <c r="A41" s="345"/>
      <c r="B41" s="345"/>
      <c r="C41" s="345">
        <v>7151</v>
      </c>
      <c r="D41" s="609" t="str">
        <f>IF(MasterSheet!$A$1=1,MasterSheet!C97,MasterSheet!B97)</f>
        <v>Prihodi od kapitala</v>
      </c>
      <c r="E41" s="610">
        <v>6034873.3200000003</v>
      </c>
      <c r="F41" s="611">
        <f t="shared" si="0"/>
        <v>0.18226739112050741</v>
      </c>
      <c r="G41" s="612">
        <v>12780311.91</v>
      </c>
      <c r="H41" s="611">
        <f t="shared" si="4"/>
        <v>0.40585302985074628</v>
      </c>
      <c r="I41" s="612">
        <v>1029259.8312236931</v>
      </c>
      <c r="J41" s="611">
        <f t="shared" si="1"/>
        <v>3.1086071616541623E-2</v>
      </c>
      <c r="K41" s="620">
        <f t="shared" si="5"/>
        <v>5005613.4887763076</v>
      </c>
      <c r="L41" s="621">
        <f t="shared" si="6"/>
        <v>486.33137492843798</v>
      </c>
      <c r="M41" s="615">
        <f t="shared" si="2"/>
        <v>-6745438.5899999999</v>
      </c>
      <c r="N41" s="616">
        <f t="shared" si="3"/>
        <v>-52.779921472198247</v>
      </c>
      <c r="O41" s="730">
        <f t="shared" si="7"/>
        <v>5005613.4887763076</v>
      </c>
      <c r="P41" s="367"/>
      <c r="Q41" s="367"/>
      <c r="R41" s="367"/>
      <c r="S41" s="367"/>
      <c r="T41" s="367"/>
      <c r="U41" s="367"/>
      <c r="V41" s="367"/>
      <c r="W41" s="367"/>
      <c r="X41" s="368"/>
      <c r="Y41" s="368"/>
      <c r="Z41" s="367"/>
      <c r="AA41" s="367"/>
      <c r="AB41" s="364"/>
      <c r="AC41" s="477"/>
      <c r="AD41" s="477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/>
      <c r="AP41" s="349"/>
      <c r="AQ41" s="349"/>
      <c r="DC41" s="372"/>
      <c r="DD41" s="372"/>
      <c r="DE41" s="372"/>
      <c r="DF41" s="372"/>
      <c r="DG41" s="372"/>
      <c r="DH41" s="373"/>
    </row>
    <row r="42" spans="1:112" ht="15" customHeight="1" thickTop="1" thickBot="1">
      <c r="A42" s="345"/>
      <c r="B42" s="345"/>
      <c r="C42" s="345">
        <v>7152</v>
      </c>
      <c r="D42" s="609" t="str">
        <f>IF(MasterSheet!$A$1=1,MasterSheet!C98,MasterSheet!B98)</f>
        <v>Novčane kazne i oduzete imovinske koristi</v>
      </c>
      <c r="E42" s="610">
        <v>12316700.43</v>
      </c>
      <c r="F42" s="611">
        <f t="shared" si="0"/>
        <v>0.37199336846874054</v>
      </c>
      <c r="G42" s="612">
        <v>8748262.1099999994</v>
      </c>
      <c r="H42" s="611">
        <f t="shared" si="4"/>
        <v>0.27781080057161001</v>
      </c>
      <c r="I42" s="612">
        <v>3487435.81585541</v>
      </c>
      <c r="J42" s="611">
        <f t="shared" si="1"/>
        <v>0.10532877728346149</v>
      </c>
      <c r="K42" s="620">
        <f t="shared" si="5"/>
        <v>8829264.6141445898</v>
      </c>
      <c r="L42" s="621">
        <f t="shared" si="6"/>
        <v>253.17353724484008</v>
      </c>
      <c r="M42" s="615">
        <f t="shared" si="2"/>
        <v>3568438.3200000003</v>
      </c>
      <c r="N42" s="616">
        <f t="shared" si="3"/>
        <v>40.790253825625257</v>
      </c>
      <c r="O42" s="730">
        <f t="shared" si="7"/>
        <v>8829264.6141445898</v>
      </c>
      <c r="P42" s="367"/>
      <c r="Q42" s="367"/>
      <c r="R42" s="367"/>
      <c r="S42" s="367"/>
      <c r="T42" s="367"/>
      <c r="U42" s="367"/>
      <c r="V42" s="367"/>
      <c r="W42" s="367"/>
      <c r="X42" s="368"/>
      <c r="Y42" s="368"/>
      <c r="Z42" s="367"/>
      <c r="AA42" s="367"/>
      <c r="AB42" s="364"/>
      <c r="AC42" s="477"/>
      <c r="AD42" s="477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49"/>
      <c r="AQ42" s="349"/>
      <c r="DC42" s="372"/>
      <c r="DD42" s="372"/>
      <c r="DE42" s="374"/>
      <c r="DF42" s="374"/>
      <c r="DG42" s="375"/>
      <c r="DH42" s="373"/>
    </row>
    <row r="43" spans="1:112" ht="15" customHeight="1" thickTop="1" thickBot="1">
      <c r="A43" s="345"/>
      <c r="B43" s="345"/>
      <c r="C43" s="345">
        <v>7153</v>
      </c>
      <c r="D43" s="609" t="str">
        <f>IF(MasterSheet!$A$1=1,MasterSheet!C99,MasterSheet!B99)</f>
        <v>Prihodi koje organi ostvaruju vršenjem svoje djelatnosti</v>
      </c>
      <c r="E43" s="610">
        <v>2179410.2600000002</v>
      </c>
      <c r="F43" s="611">
        <f t="shared" si="0"/>
        <v>6.582332407127757E-2</v>
      </c>
      <c r="G43" s="612">
        <v>2007154.91</v>
      </c>
      <c r="H43" s="611">
        <f t="shared" si="4"/>
        <v>6.373943823436011E-2</v>
      </c>
      <c r="I43" s="612">
        <v>1026588.5424453937</v>
      </c>
      <c r="J43" s="611">
        <f t="shared" si="1"/>
        <v>3.1005392402458285E-2</v>
      </c>
      <c r="K43" s="620">
        <f t="shared" si="5"/>
        <v>1152821.7175546065</v>
      </c>
      <c r="L43" s="621">
        <f t="shared" si="6"/>
        <v>112.29637482691146</v>
      </c>
      <c r="M43" s="615">
        <f t="shared" si="2"/>
        <v>172255.35000000033</v>
      </c>
      <c r="N43" s="616">
        <f t="shared" si="3"/>
        <v>8.5820655466996527</v>
      </c>
      <c r="O43" s="730">
        <f t="shared" si="7"/>
        <v>1152821.7175546065</v>
      </c>
      <c r="P43" s="367"/>
      <c r="Q43" s="367"/>
      <c r="R43" s="367"/>
      <c r="S43" s="367"/>
      <c r="T43" s="367"/>
      <c r="U43" s="367"/>
      <c r="V43" s="367"/>
      <c r="W43" s="367"/>
      <c r="X43" s="368"/>
      <c r="Y43" s="368"/>
      <c r="Z43" s="367"/>
      <c r="AA43" s="367"/>
      <c r="AB43" s="364"/>
      <c r="AC43" s="476"/>
      <c r="AD43" s="476"/>
      <c r="AE43" s="349"/>
      <c r="AF43" s="349"/>
      <c r="AG43" s="349"/>
      <c r="AH43" s="349"/>
      <c r="AI43" s="349"/>
      <c r="AJ43" s="349"/>
      <c r="AK43" s="349"/>
      <c r="AL43" s="349"/>
      <c r="AM43" s="349"/>
      <c r="AN43" s="349"/>
      <c r="AO43" s="349"/>
      <c r="AP43" s="349"/>
      <c r="AQ43" s="349"/>
      <c r="DC43" s="352"/>
      <c r="DD43" s="352"/>
      <c r="DE43" s="376"/>
      <c r="DF43" s="376"/>
      <c r="DG43" s="376"/>
      <c r="DH43" s="373"/>
    </row>
    <row r="44" spans="1:112" ht="15" customHeight="1" thickTop="1" thickBot="1">
      <c r="A44" s="345"/>
      <c r="B44" s="345"/>
      <c r="C44" s="345">
        <v>7155</v>
      </c>
      <c r="D44" s="609" t="str">
        <f>IF(MasterSheet!$A$1=1,MasterSheet!C100,MasterSheet!B100)</f>
        <v>Ostali prihodi</v>
      </c>
      <c r="E44" s="610">
        <v>12557210.530000001</v>
      </c>
      <c r="F44" s="611">
        <f t="shared" si="0"/>
        <v>0.37925734007852618</v>
      </c>
      <c r="G44" s="612">
        <v>11584922.26</v>
      </c>
      <c r="H44" s="611">
        <f t="shared" si="4"/>
        <v>0.36789210098443953</v>
      </c>
      <c r="I44" s="612">
        <v>4537048.0376119111</v>
      </c>
      <c r="J44" s="611">
        <f t="shared" si="1"/>
        <v>0.13702953903992482</v>
      </c>
      <c r="K44" s="620">
        <f t="shared" si="5"/>
        <v>8020162.4923880901</v>
      </c>
      <c r="L44" s="621">
        <f t="shared" si="6"/>
        <v>176.77049980298483</v>
      </c>
      <c r="M44" s="615">
        <f t="shared" si="2"/>
        <v>972288.27000000142</v>
      </c>
      <c r="N44" s="616">
        <f t="shared" si="3"/>
        <v>8.3927043115091351</v>
      </c>
      <c r="O44" s="730">
        <f t="shared" si="7"/>
        <v>8020162.4923880901</v>
      </c>
      <c r="P44" s="367"/>
      <c r="Q44" s="367"/>
      <c r="R44" s="367"/>
      <c r="S44" s="367"/>
      <c r="T44" s="367"/>
      <c r="U44" s="367"/>
      <c r="V44" s="367"/>
      <c r="W44" s="367"/>
      <c r="X44" s="368"/>
      <c r="Y44" s="368"/>
      <c r="Z44" s="367"/>
      <c r="AA44" s="367"/>
      <c r="AB44" s="364"/>
      <c r="AC44" s="481"/>
      <c r="AD44" s="349"/>
      <c r="AE44" s="349"/>
      <c r="AF44" s="349"/>
      <c r="AG44" s="349"/>
      <c r="AH44" s="349"/>
      <c r="AI44" s="349"/>
      <c r="AJ44" s="349"/>
      <c r="AK44" s="349"/>
      <c r="AL44" s="349"/>
      <c r="AM44" s="349"/>
      <c r="AN44" s="349"/>
      <c r="AO44" s="349"/>
      <c r="AP44" s="349"/>
      <c r="AQ44" s="349"/>
      <c r="DB44" s="368"/>
      <c r="DC44" s="368"/>
      <c r="DD44" s="369"/>
      <c r="DE44" s="376"/>
      <c r="DF44" s="376"/>
      <c r="DG44" s="376"/>
      <c r="DH44" s="373"/>
    </row>
    <row r="45" spans="1:112" ht="24" thickTop="1" thickBot="1">
      <c r="A45" s="345"/>
      <c r="B45" s="349"/>
      <c r="C45" s="345">
        <v>73</v>
      </c>
      <c r="D45" s="622" t="str">
        <f>IF(MasterSheet!$A$1=1,MasterSheet!C101,MasterSheet!B101)</f>
        <v>Primici od otplate kredita i sredstva prenijeta iz prethodne godine</v>
      </c>
      <c r="E45" s="623">
        <v>7564493.0600000005</v>
      </c>
      <c r="F45" s="603">
        <f t="shared" si="0"/>
        <v>0.22846551072183632</v>
      </c>
      <c r="G45" s="604">
        <v>5498802.5</v>
      </c>
      <c r="H45" s="603">
        <f t="shared" si="4"/>
        <v>0.17462059383931408</v>
      </c>
      <c r="I45" s="604">
        <v>2179627.8762961682</v>
      </c>
      <c r="J45" s="603">
        <f t="shared" si="1"/>
        <v>6.5829896596078782E-2</v>
      </c>
      <c r="K45" s="620">
        <f t="shared" si="5"/>
        <v>5384865.1837038323</v>
      </c>
      <c r="L45" s="621">
        <f t="shared" si="6"/>
        <v>247.0543363050719</v>
      </c>
      <c r="M45" s="607">
        <f t="shared" si="2"/>
        <v>2065690.5600000005</v>
      </c>
      <c r="N45" s="608">
        <f t="shared" si="3"/>
        <v>37.566189365775557</v>
      </c>
      <c r="O45" s="729">
        <f t="shared" si="7"/>
        <v>5384865.1837038323</v>
      </c>
      <c r="P45" s="367"/>
      <c r="Q45" s="367"/>
      <c r="R45" s="367"/>
      <c r="S45" s="367"/>
      <c r="T45" s="367"/>
      <c r="U45" s="367"/>
      <c r="V45" s="367"/>
      <c r="W45" s="367"/>
      <c r="X45" s="368"/>
      <c r="Y45" s="368"/>
      <c r="Z45" s="367"/>
      <c r="AA45" s="367"/>
      <c r="AB45" s="364"/>
      <c r="AC45" s="481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349"/>
      <c r="AQ45" s="349"/>
      <c r="DB45" s="368"/>
      <c r="DC45" s="368"/>
      <c r="DD45" s="369"/>
      <c r="DE45" s="376"/>
      <c r="DF45" s="376"/>
      <c r="DG45" s="376"/>
      <c r="DH45" s="373"/>
    </row>
    <row r="46" spans="1:112" ht="15" customHeight="1" thickTop="1" thickBot="1">
      <c r="A46" s="345"/>
      <c r="B46" s="345"/>
      <c r="C46" s="345"/>
      <c r="D46" s="592" t="str">
        <f>IF(MasterSheet!$A$1=1,MasterSheet!C102,MasterSheet!B102)</f>
        <v>Izdaci</v>
      </c>
      <c r="E46" s="593">
        <v>1363467004.0629177</v>
      </c>
      <c r="F46" s="594">
        <f t="shared" si="0"/>
        <v>41.179915556113492</v>
      </c>
      <c r="G46" s="595">
        <v>1333879288.7600005</v>
      </c>
      <c r="H46" s="594">
        <f t="shared" si="4"/>
        <v>42.358821491267086</v>
      </c>
      <c r="I46" s="596">
        <f>+I48+I63+I69+I75+I76+I77+I79</f>
        <v>626367174.69999993</v>
      </c>
      <c r="J46" s="594">
        <f t="shared" si="1"/>
        <v>18.917764261552399</v>
      </c>
      <c r="K46" s="597">
        <f t="shared" si="5"/>
        <v>737099829.36291778</v>
      </c>
      <c r="L46" s="598">
        <f t="shared" si="6"/>
        <v>117.67855327283931</v>
      </c>
      <c r="M46" s="599">
        <f t="shared" si="2"/>
        <v>29587715.302917242</v>
      </c>
      <c r="N46" s="600">
        <f>+E46/G46*100-100</f>
        <v>2.2181703811011744</v>
      </c>
      <c r="O46" s="728">
        <f t="shared" si="7"/>
        <v>737099829.36291778</v>
      </c>
      <c r="P46" s="345"/>
      <c r="Q46" s="345"/>
      <c r="R46" s="345"/>
      <c r="S46" s="345"/>
      <c r="T46" s="345"/>
      <c r="U46" s="345"/>
      <c r="V46" s="345"/>
      <c r="W46" s="345"/>
      <c r="AB46" s="349"/>
      <c r="AC46" s="476"/>
      <c r="AD46" s="476"/>
      <c r="AE46" s="349"/>
      <c r="AF46" s="349"/>
      <c r="AG46" s="349"/>
      <c r="AH46" s="349"/>
      <c r="AI46" s="349"/>
      <c r="AJ46" s="349"/>
      <c r="AK46" s="349"/>
      <c r="AL46" s="349"/>
      <c r="AM46" s="349"/>
      <c r="AN46" s="349"/>
      <c r="AO46" s="349"/>
      <c r="AP46" s="349"/>
      <c r="AQ46" s="349"/>
      <c r="DC46" s="352"/>
      <c r="DD46" s="352"/>
      <c r="DE46" s="376"/>
      <c r="DF46" s="376"/>
      <c r="DG46" s="376"/>
      <c r="DH46" s="373"/>
    </row>
    <row r="47" spans="1:112" ht="13.5" customHeight="1" thickTop="1" thickBot="1">
      <c r="A47" s="345"/>
      <c r="B47" s="345"/>
      <c r="C47" s="345"/>
      <c r="D47" s="592" t="str">
        <f>IF(MasterSheet!$A$1=1,MasterSheet!C103,MasterSheet!B103)</f>
        <v>Tekuća budžetska potrošnja</v>
      </c>
      <c r="E47" s="593">
        <f>+E46-E75</f>
        <v>1301681501.2029178</v>
      </c>
      <c r="F47" s="594">
        <f t="shared" si="0"/>
        <v>39.313847816457802</v>
      </c>
      <c r="G47" s="595">
        <v>1244445549</v>
      </c>
      <c r="H47" s="594">
        <f t="shared" si="4"/>
        <v>39.518753540806607</v>
      </c>
      <c r="I47" s="596">
        <f>+I46-I75</f>
        <v>593547674.67999995</v>
      </c>
      <c r="J47" s="594">
        <f t="shared" si="1"/>
        <v>17.926538045303534</v>
      </c>
      <c r="K47" s="597">
        <f t="shared" si="5"/>
        <v>708133826.52291787</v>
      </c>
      <c r="L47" s="598">
        <f t="shared" si="6"/>
        <v>119.30529875375134</v>
      </c>
      <c r="M47" s="599">
        <f t="shared" si="2"/>
        <v>57235952.202917814</v>
      </c>
      <c r="N47" s="600">
        <f t="shared" si="3"/>
        <v>4.5993135054330736</v>
      </c>
      <c r="O47" s="728">
        <f t="shared" si="7"/>
        <v>708133826.52291787</v>
      </c>
      <c r="P47" s="367"/>
      <c r="Q47" s="367"/>
      <c r="R47" s="367"/>
      <c r="S47" s="367"/>
      <c r="T47" s="367"/>
      <c r="U47" s="367"/>
      <c r="V47" s="367"/>
      <c r="W47" s="367"/>
      <c r="X47" s="368"/>
      <c r="Y47" s="368"/>
      <c r="Z47" s="367"/>
      <c r="AA47" s="734"/>
      <c r="AB47" s="364"/>
      <c r="AC47" s="482"/>
      <c r="AD47" s="482"/>
      <c r="AE47" s="349"/>
      <c r="AF47" s="349"/>
      <c r="AG47" s="349"/>
      <c r="AH47" s="349"/>
      <c r="AI47" s="349"/>
      <c r="AJ47" s="349"/>
      <c r="AK47" s="349"/>
      <c r="AL47" s="349"/>
      <c r="AM47" s="349"/>
      <c r="AN47" s="349"/>
      <c r="AO47" s="349"/>
      <c r="AP47" s="349"/>
      <c r="AQ47" s="349"/>
      <c r="DC47" s="377"/>
      <c r="DD47" s="377"/>
      <c r="DE47" s="376"/>
      <c r="DF47" s="376"/>
      <c r="DG47" s="376"/>
      <c r="DH47" s="373"/>
    </row>
    <row r="48" spans="1:112" ht="15" customHeight="1" thickTop="1" thickBot="1">
      <c r="A48" s="345"/>
      <c r="B48" s="345"/>
      <c r="C48" s="345"/>
      <c r="D48" s="601" t="str">
        <f>IF(MasterSheet!$A$1=1,MasterSheet!C104,MasterSheet!B104)</f>
        <v>Tekući izdaci</v>
      </c>
      <c r="E48" s="602">
        <f>+E49+SUM(E55:E62)</f>
        <v>600287648.01291776</v>
      </c>
      <c r="F48" s="603">
        <f t="shared" si="0"/>
        <v>18.130101117877313</v>
      </c>
      <c r="G48" s="604">
        <v>667002984.10000014</v>
      </c>
      <c r="H48" s="603">
        <f t="shared" si="4"/>
        <v>21.181422168942525</v>
      </c>
      <c r="I48" s="604">
        <f>+I49+SUM(I55:I62)</f>
        <v>293899594.24000007</v>
      </c>
      <c r="J48" s="603">
        <f t="shared" si="1"/>
        <v>8.876460109936577</v>
      </c>
      <c r="K48" s="620">
        <f t="shared" si="5"/>
        <v>306388053.77291769</v>
      </c>
      <c r="L48" s="621">
        <f t="shared" si="6"/>
        <v>104.24922653098986</v>
      </c>
      <c r="M48" s="607">
        <f t="shared" si="2"/>
        <v>-66715336.087082386</v>
      </c>
      <c r="N48" s="608">
        <f t="shared" si="3"/>
        <v>-10.002254514213703</v>
      </c>
      <c r="O48" s="729">
        <f t="shared" si="7"/>
        <v>306388053.77291769</v>
      </c>
      <c r="P48" s="367"/>
      <c r="Q48" s="367"/>
      <c r="R48" s="367"/>
      <c r="S48" s="367"/>
      <c r="T48" s="367"/>
      <c r="U48" s="367"/>
      <c r="V48" s="367"/>
      <c r="W48" s="367"/>
      <c r="X48" s="368"/>
      <c r="Y48" s="368"/>
      <c r="Z48" s="367"/>
      <c r="AA48" s="367"/>
      <c r="AB48" s="364"/>
      <c r="AC48" s="483"/>
      <c r="AD48" s="483"/>
      <c r="AE48" s="349"/>
      <c r="AF48" s="349"/>
      <c r="AG48" s="349"/>
      <c r="AH48" s="349"/>
      <c r="AI48" s="349"/>
      <c r="AJ48" s="349"/>
      <c r="AK48" s="349"/>
      <c r="AL48" s="349"/>
      <c r="AM48" s="349"/>
      <c r="AN48" s="349"/>
      <c r="AO48" s="349"/>
      <c r="AP48" s="349"/>
      <c r="AQ48" s="349"/>
    </row>
    <row r="49" spans="1:110" ht="15" customHeight="1" thickTop="1" thickBot="1">
      <c r="A49" s="345"/>
      <c r="B49" s="345"/>
      <c r="C49" s="345"/>
      <c r="D49" s="601" t="str">
        <f>IF(MasterSheet!$A$1=1,MasterSheet!C105,MasterSheet!B105)</f>
        <v>Bruto zarade i doprinosi na teret poslodavca</v>
      </c>
      <c r="E49" s="602">
        <v>366128508.17291778</v>
      </c>
      <c r="F49" s="603">
        <f t="shared" si="0"/>
        <v>11.057943466412496</v>
      </c>
      <c r="G49" s="604">
        <v>374653307.63</v>
      </c>
      <c r="H49" s="603">
        <f t="shared" si="4"/>
        <v>11.897532792315021</v>
      </c>
      <c r="I49" s="604">
        <f>+SUM(I50:I54)</f>
        <v>186064305.85000002</v>
      </c>
      <c r="J49" s="603">
        <f t="shared" si="1"/>
        <v>5.6195803639383879</v>
      </c>
      <c r="K49" s="620">
        <f t="shared" si="5"/>
        <v>180064202.32291776</v>
      </c>
      <c r="L49" s="621">
        <f t="shared" si="6"/>
        <v>96.775252781734849</v>
      </c>
      <c r="M49" s="607">
        <f t="shared" si="2"/>
        <v>-8524799.457082212</v>
      </c>
      <c r="N49" s="608">
        <f t="shared" si="3"/>
        <v>-2.2753834767958665</v>
      </c>
      <c r="O49" s="729">
        <f t="shared" si="7"/>
        <v>180064202.32291776</v>
      </c>
      <c r="P49" s="367" t="s">
        <v>422</v>
      </c>
      <c r="Q49" s="367">
        <f>+E49/$E$46*100</f>
        <v>26.852758965337063</v>
      </c>
      <c r="R49" s="367"/>
      <c r="S49" s="367"/>
      <c r="T49" s="367"/>
      <c r="U49" s="367"/>
      <c r="V49" s="367"/>
      <c r="W49" s="367"/>
      <c r="X49" s="368"/>
      <c r="Y49" s="368"/>
      <c r="Z49" s="367"/>
      <c r="AA49" s="367"/>
      <c r="AB49" s="364"/>
      <c r="AC49" s="483"/>
      <c r="AD49" s="483"/>
      <c r="AE49" s="349"/>
      <c r="AF49" s="349"/>
      <c r="AG49" s="349"/>
      <c r="AH49" s="349"/>
      <c r="AI49" s="349"/>
      <c r="AJ49" s="349"/>
      <c r="AK49" s="349"/>
      <c r="AL49" s="349"/>
      <c r="AM49" s="349"/>
      <c r="AN49" s="349"/>
      <c r="AO49" s="349"/>
      <c r="AP49" s="349"/>
      <c r="AQ49" s="349"/>
      <c r="DF49" s="378"/>
    </row>
    <row r="50" spans="1:110" ht="15" customHeight="1" thickTop="1" thickBot="1">
      <c r="A50" s="345"/>
      <c r="B50" s="345"/>
      <c r="C50" s="345">
        <v>4111</v>
      </c>
      <c r="D50" s="609" t="str">
        <f>IF(MasterSheet!$A$1=1,MasterSheet!C106,MasterSheet!B106)</f>
        <v>Neto zarade</v>
      </c>
      <c r="E50" s="624">
        <v>221749673.88000005</v>
      </c>
      <c r="F50" s="611">
        <f t="shared" si="0"/>
        <v>6.6973625454545465</v>
      </c>
      <c r="G50" s="612">
        <v>223106865.93000001</v>
      </c>
      <c r="H50" s="611">
        <f t="shared" si="4"/>
        <v>7.0850068570974907</v>
      </c>
      <c r="I50" s="612">
        <v>110749280.40000001</v>
      </c>
      <c r="J50" s="611">
        <f t="shared" si="1"/>
        <v>3.3448891694352159</v>
      </c>
      <c r="K50" s="620">
        <f t="shared" si="5"/>
        <v>111000393.48000005</v>
      </c>
      <c r="L50" s="621">
        <f t="shared" si="6"/>
        <v>100.2267401459342</v>
      </c>
      <c r="M50" s="615">
        <f t="shared" si="2"/>
        <v>-1357192.0499999523</v>
      </c>
      <c r="N50" s="616">
        <f t="shared" si="3"/>
        <v>-0.60831478419216012</v>
      </c>
      <c r="O50" s="730">
        <f t="shared" si="7"/>
        <v>111000393.48000005</v>
      </c>
      <c r="P50" s="367" t="s">
        <v>87</v>
      </c>
      <c r="Q50" s="367">
        <f>+E63/E46*100</f>
        <v>35.422035725164726</v>
      </c>
      <c r="R50" s="367"/>
      <c r="S50" s="367"/>
      <c r="T50" s="367"/>
      <c r="U50" s="367"/>
      <c r="V50" s="367"/>
      <c r="W50" s="367"/>
      <c r="X50" s="368"/>
      <c r="Y50" s="368"/>
      <c r="Z50" s="367"/>
      <c r="AA50" s="367"/>
      <c r="AB50" s="364"/>
      <c r="AC50" s="483"/>
      <c r="AD50" s="483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/>
      <c r="AP50" s="349"/>
      <c r="AQ50" s="349"/>
    </row>
    <row r="51" spans="1:110" ht="15" customHeight="1" thickTop="1" thickBot="1">
      <c r="A51" s="345"/>
      <c r="B51" s="345"/>
      <c r="C51" s="345">
        <v>4112</v>
      </c>
      <c r="D51" s="609" t="str">
        <f>IF(MasterSheet!$A$1=1,MasterSheet!C107,MasterSheet!B107)</f>
        <v>Porez na zarade</v>
      </c>
      <c r="E51" s="624">
        <v>28739217.374159642</v>
      </c>
      <c r="F51" s="611">
        <f t="shared" si="0"/>
        <v>0.86799206808093143</v>
      </c>
      <c r="G51" s="612">
        <v>29398079.799999997</v>
      </c>
      <c r="H51" s="611">
        <f t="shared" si="4"/>
        <v>0.93356874563353431</v>
      </c>
      <c r="I51" s="612">
        <v>14962729.5</v>
      </c>
      <c r="J51" s="611">
        <f t="shared" si="1"/>
        <v>0.45190967985502867</v>
      </c>
      <c r="K51" s="620">
        <f t="shared" si="5"/>
        <v>13776487.874159642</v>
      </c>
      <c r="L51" s="621">
        <f t="shared" si="6"/>
        <v>92.072023852062841</v>
      </c>
      <c r="M51" s="615">
        <f t="shared" si="2"/>
        <v>-658862.42584035546</v>
      </c>
      <c r="N51" s="616">
        <f t="shared" si="3"/>
        <v>-2.2411750370184222</v>
      </c>
      <c r="O51" s="730">
        <f t="shared" si="7"/>
        <v>13776487.874159642</v>
      </c>
      <c r="P51" s="367" t="s">
        <v>77</v>
      </c>
      <c r="Q51" s="367">
        <f>+E56/E46*100</f>
        <v>6.6332621596632722</v>
      </c>
      <c r="R51" s="367"/>
      <c r="S51" s="367"/>
      <c r="T51" s="367"/>
      <c r="U51" s="367"/>
      <c r="V51" s="367"/>
      <c r="W51" s="367"/>
      <c r="X51" s="368"/>
      <c r="Y51" s="368"/>
      <c r="Z51" s="367"/>
      <c r="AA51" s="367"/>
      <c r="AB51" s="364"/>
      <c r="AC51" s="483"/>
      <c r="AD51" s="483"/>
      <c r="AE51" s="349"/>
      <c r="AF51" s="349"/>
      <c r="AG51" s="349"/>
      <c r="AH51" s="349"/>
      <c r="AI51" s="349"/>
      <c r="AJ51" s="349"/>
      <c r="AK51" s="349"/>
      <c r="AL51" s="349"/>
      <c r="AM51" s="349"/>
      <c r="AN51" s="349"/>
      <c r="AO51" s="349"/>
      <c r="AP51" s="349"/>
      <c r="AQ51" s="349"/>
    </row>
    <row r="52" spans="1:110" ht="15" customHeight="1" thickTop="1" thickBot="1">
      <c r="A52" s="345"/>
      <c r="B52" s="345"/>
      <c r="C52" s="345">
        <v>4113</v>
      </c>
      <c r="D52" s="609" t="str">
        <f>IF(MasterSheet!$A$1=1,MasterSheet!C108,MasterSheet!B108)</f>
        <v>Doprinosi na teret zaposlenog</v>
      </c>
      <c r="E52" s="624">
        <v>74994595.276842996</v>
      </c>
      <c r="F52" s="611">
        <f t="shared" si="0"/>
        <v>2.2650134484096345</v>
      </c>
      <c r="G52" s="612">
        <v>77127985.669999987</v>
      </c>
      <c r="H52" s="611">
        <f t="shared" si="4"/>
        <v>2.4492850323912347</v>
      </c>
      <c r="I52" s="612">
        <v>38000096.280000001</v>
      </c>
      <c r="J52" s="611">
        <f t="shared" si="1"/>
        <v>1.147692427665358</v>
      </c>
      <c r="K52" s="620">
        <f t="shared" si="5"/>
        <v>36994498.996842995</v>
      </c>
      <c r="L52" s="621">
        <f t="shared" si="6"/>
        <v>97.353698065006569</v>
      </c>
      <c r="M52" s="615">
        <f t="shared" si="2"/>
        <v>-2133390.3931569904</v>
      </c>
      <c r="N52" s="616">
        <f t="shared" si="3"/>
        <v>-2.7660392977004733</v>
      </c>
      <c r="O52" s="730">
        <f t="shared" si="7"/>
        <v>36994498.996842995</v>
      </c>
      <c r="P52" s="345" t="s">
        <v>423</v>
      </c>
      <c r="Q52" s="367">
        <f>+E79/E46*100</f>
        <v>7.8651959020969011</v>
      </c>
      <c r="R52" s="367"/>
      <c r="S52" s="367"/>
      <c r="T52" s="367"/>
      <c r="U52" s="367"/>
      <c r="V52" s="367"/>
      <c r="W52" s="367"/>
      <c r="X52" s="368"/>
      <c r="Y52" s="368"/>
      <c r="Z52" s="367"/>
      <c r="AA52" s="367"/>
      <c r="AB52" s="364"/>
      <c r="AC52" s="483"/>
      <c r="AD52" s="483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349"/>
      <c r="AQ52" s="349"/>
    </row>
    <row r="53" spans="1:110" ht="15" customHeight="1" thickTop="1" thickBot="1">
      <c r="A53" s="345"/>
      <c r="B53" s="345"/>
      <c r="C53" s="345">
        <v>4114</v>
      </c>
      <c r="D53" s="609" t="str">
        <f>IF(MasterSheet!$A$1=1,MasterSheet!C109,MasterSheet!B109)</f>
        <v>Doprinosi na teret poslodavca</v>
      </c>
      <c r="E53" s="624">
        <v>39274858.600693747</v>
      </c>
      <c r="F53" s="611">
        <f t="shared" si="0"/>
        <v>1.1861932528146708</v>
      </c>
      <c r="G53" s="612">
        <v>40846412.990000002</v>
      </c>
      <c r="H53" s="611">
        <f t="shared" si="4"/>
        <v>1.2971233086694189</v>
      </c>
      <c r="I53" s="612">
        <v>20198845.870000001</v>
      </c>
      <c r="J53" s="611">
        <f t="shared" si="1"/>
        <v>0.61005272938689215</v>
      </c>
      <c r="K53" s="620">
        <f t="shared" si="5"/>
        <v>19076012.730693746</v>
      </c>
      <c r="L53" s="621">
        <f t="shared" si="6"/>
        <v>94.441102494009698</v>
      </c>
      <c r="M53" s="615">
        <f t="shared" si="2"/>
        <v>-1571554.3893062547</v>
      </c>
      <c r="N53" s="616">
        <f t="shared" si="3"/>
        <v>-3.8474722117973954</v>
      </c>
      <c r="O53" s="730">
        <f t="shared" si="7"/>
        <v>19076012.730693746</v>
      </c>
      <c r="P53" s="367" t="s">
        <v>80</v>
      </c>
      <c r="Q53" s="367">
        <f>+E58/E46*100</f>
        <v>4.9453144512537479</v>
      </c>
      <c r="R53" s="367"/>
      <c r="S53" s="367"/>
      <c r="T53" s="367"/>
      <c r="U53" s="367"/>
      <c r="V53" s="367"/>
      <c r="W53" s="367"/>
      <c r="X53" s="368"/>
      <c r="Y53" s="368"/>
      <c r="Z53" s="367"/>
      <c r="AA53" s="367"/>
      <c r="AB53" s="364"/>
      <c r="AC53" s="482"/>
      <c r="AD53" s="482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349"/>
      <c r="AQ53" s="349"/>
    </row>
    <row r="54" spans="1:110" ht="15" customHeight="1" thickTop="1" thickBot="1">
      <c r="A54" s="345"/>
      <c r="B54" s="345"/>
      <c r="C54" s="345">
        <v>4115</v>
      </c>
      <c r="D54" s="609" t="str">
        <f>IF(MasterSheet!$A$1=1,MasterSheet!C110,MasterSheet!B110)</f>
        <v>Prirez na porez na dohodak</v>
      </c>
      <c r="E54" s="624">
        <v>1370163.0412213285</v>
      </c>
      <c r="F54" s="611">
        <f t="shared" si="0"/>
        <v>4.1382151652713035E-2</v>
      </c>
      <c r="G54" s="612">
        <v>4173963.2399999998</v>
      </c>
      <c r="H54" s="611">
        <f t="shared" si="4"/>
        <v>0.13254884852334073</v>
      </c>
      <c r="I54" s="612">
        <v>2153353.7999999998</v>
      </c>
      <c r="J54" s="611">
        <f t="shared" si="1"/>
        <v>6.5036357595892463E-2</v>
      </c>
      <c r="K54" s="620">
        <f t="shared" si="5"/>
        <v>-783190.75877867127</v>
      </c>
      <c r="L54" s="621">
        <f t="shared" si="6"/>
        <v>-36.370742178023477</v>
      </c>
      <c r="M54" s="615">
        <f t="shared" si="2"/>
        <v>-2803800.1987786712</v>
      </c>
      <c r="N54" s="616">
        <f t="shared" si="3"/>
        <v>-67.173571916236412</v>
      </c>
      <c r="O54" s="730">
        <f t="shared" si="7"/>
        <v>-783190.75877867127</v>
      </c>
      <c r="P54" s="367" t="s">
        <v>84</v>
      </c>
      <c r="Q54" s="367">
        <f>+E60/E46*100</f>
        <v>1.2781204024791957</v>
      </c>
      <c r="R54" s="367"/>
      <c r="S54" s="345"/>
      <c r="T54" s="345"/>
      <c r="U54" s="367"/>
      <c r="V54" s="367"/>
      <c r="W54" s="367"/>
      <c r="X54" s="368"/>
      <c r="Y54" s="368"/>
      <c r="Z54" s="367"/>
      <c r="AA54" s="367"/>
      <c r="AB54" s="364"/>
      <c r="AC54" s="482"/>
      <c r="AD54" s="482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349"/>
    </row>
    <row r="55" spans="1:110" ht="15" customHeight="1" thickTop="1" thickBot="1">
      <c r="A55" s="345"/>
      <c r="B55" s="345"/>
      <c r="C55" s="345">
        <v>412</v>
      </c>
      <c r="D55" s="601" t="str">
        <f>IF(MasterSheet!$A$1=1,MasterSheet!C111,MasterSheet!B111)</f>
        <v>Ostala lična primanja</v>
      </c>
      <c r="E55" s="625">
        <v>12022159.040000001</v>
      </c>
      <c r="F55" s="603">
        <f t="shared" si="0"/>
        <v>0.36309752461491995</v>
      </c>
      <c r="G55" s="604">
        <v>10336327.24</v>
      </c>
      <c r="H55" s="603">
        <f t="shared" si="4"/>
        <v>0.32824157637345192</v>
      </c>
      <c r="I55" s="604">
        <v>5237151.1800000006</v>
      </c>
      <c r="J55" s="603">
        <f t="shared" si="1"/>
        <v>0.15817430323165207</v>
      </c>
      <c r="K55" s="620">
        <f t="shared" si="5"/>
        <v>6785007.8600000003</v>
      </c>
      <c r="L55" s="621">
        <f t="shared" si="6"/>
        <v>129.55531789708616</v>
      </c>
      <c r="M55" s="607">
        <f t="shared" si="2"/>
        <v>1685831.8000000007</v>
      </c>
      <c r="N55" s="608">
        <f t="shared" si="3"/>
        <v>16.309775811625713</v>
      </c>
      <c r="O55" s="729">
        <f t="shared" si="7"/>
        <v>6785007.8600000003</v>
      </c>
      <c r="P55" s="367" t="s">
        <v>131</v>
      </c>
      <c r="Q55" s="367">
        <f>+E75/E46*100</f>
        <v>4.531499675158174</v>
      </c>
      <c r="R55" s="367"/>
      <c r="S55" s="367"/>
      <c r="T55" s="367"/>
      <c r="U55" s="367"/>
      <c r="V55" s="367"/>
      <c r="W55" s="367"/>
      <c r="X55" s="368"/>
      <c r="Y55" s="368"/>
      <c r="Z55" s="367"/>
      <c r="AA55" s="367"/>
      <c r="AB55" s="364"/>
      <c r="AC55" s="482"/>
      <c r="AD55" s="482"/>
      <c r="AE55" s="349"/>
      <c r="AF55" s="349"/>
      <c r="AG55" s="349"/>
      <c r="AH55" s="349"/>
      <c r="AI55" s="349"/>
      <c r="AJ55" s="349"/>
      <c r="AK55" s="349"/>
      <c r="AL55" s="349"/>
      <c r="AM55" s="349"/>
      <c r="AN55" s="349"/>
      <c r="AO55" s="349"/>
      <c r="AP55" s="349"/>
      <c r="AQ55" s="349"/>
      <c r="DF55" s="379"/>
    </row>
    <row r="56" spans="1:110" ht="15" customHeight="1" thickTop="1" thickBot="1">
      <c r="A56" s="345"/>
      <c r="B56" s="345"/>
      <c r="C56" s="345">
        <v>413</v>
      </c>
      <c r="D56" s="626" t="str">
        <f>IF(MasterSheet!$A$1=1,MasterSheet!C112,MasterSheet!B112)</f>
        <v>Rashodi za materijal i usluge</v>
      </c>
      <c r="E56" s="625">
        <v>90442340.840000004</v>
      </c>
      <c r="F56" s="603">
        <f t="shared" si="0"/>
        <v>2.7315717559649655</v>
      </c>
      <c r="G56" s="604">
        <v>150386742.56999999</v>
      </c>
      <c r="H56" s="603">
        <f t="shared" si="4"/>
        <v>4.7756983985392187</v>
      </c>
      <c r="I56" s="604">
        <v>39116245.270000003</v>
      </c>
      <c r="J56" s="603">
        <f t="shared" si="1"/>
        <v>1.1814027565690124</v>
      </c>
      <c r="K56" s="620">
        <f t="shared" si="5"/>
        <v>51326095.57</v>
      </c>
      <c r="L56" s="621">
        <f t="shared" si="6"/>
        <v>131.214269712549</v>
      </c>
      <c r="M56" s="607">
        <f t="shared" si="2"/>
        <v>-59944401.729999989</v>
      </c>
      <c r="N56" s="608">
        <f t="shared" si="3"/>
        <v>-39.860163672404745</v>
      </c>
      <c r="O56" s="729">
        <f t="shared" si="7"/>
        <v>51326095.57</v>
      </c>
      <c r="P56" s="367" t="s">
        <v>100</v>
      </c>
      <c r="Q56" s="367">
        <f>+E69/E46*100</f>
        <v>6.9167134906073722</v>
      </c>
      <c r="R56" s="367"/>
      <c r="S56" s="367"/>
      <c r="T56" s="367"/>
      <c r="U56" s="367"/>
      <c r="V56" s="367"/>
      <c r="W56" s="367"/>
      <c r="X56" s="368"/>
      <c r="Y56" s="368"/>
      <c r="Z56" s="367"/>
      <c r="AA56" s="367"/>
      <c r="AB56" s="364"/>
      <c r="AC56" s="482"/>
      <c r="AD56" s="482"/>
      <c r="AE56" s="349"/>
      <c r="AF56" s="349"/>
      <c r="AG56" s="349"/>
      <c r="AH56" s="349"/>
      <c r="AI56" s="349"/>
      <c r="AJ56" s="349"/>
      <c r="AK56" s="349"/>
      <c r="AL56" s="349"/>
      <c r="AM56" s="349"/>
      <c r="AN56" s="349"/>
      <c r="AO56" s="349"/>
      <c r="AP56" s="349"/>
      <c r="AQ56" s="349"/>
    </row>
    <row r="57" spans="1:110" ht="15" customHeight="1" thickTop="1" thickBot="1">
      <c r="A57" s="345"/>
      <c r="B57" s="345"/>
      <c r="C57" s="345">
        <v>414</v>
      </c>
      <c r="D57" s="601" t="str">
        <f>IF(MasterSheet!$A$1=1,MasterSheet!C113,MasterSheet!B113)</f>
        <v>Tekuće održavanje</v>
      </c>
      <c r="E57" s="625">
        <v>20416485.639999997</v>
      </c>
      <c r="F57" s="603">
        <f t="shared" si="0"/>
        <v>0.61662596315312579</v>
      </c>
      <c r="G57" s="604">
        <v>22365850.899999999</v>
      </c>
      <c r="H57" s="603">
        <f t="shared" si="4"/>
        <v>0.71025248967926324</v>
      </c>
      <c r="I57" s="604">
        <v>10235924.98</v>
      </c>
      <c r="J57" s="603">
        <f t="shared" si="1"/>
        <v>0.3091490480217457</v>
      </c>
      <c r="K57" s="620">
        <f t="shared" si="5"/>
        <v>10180560.659999996</v>
      </c>
      <c r="L57" s="621">
        <f t="shared" si="6"/>
        <v>99.459117567702179</v>
      </c>
      <c r="M57" s="607">
        <f t="shared" si="2"/>
        <v>-1949365.2600000016</v>
      </c>
      <c r="N57" s="608">
        <f t="shared" si="3"/>
        <v>-8.7158108525171372</v>
      </c>
      <c r="O57" s="729">
        <f t="shared" si="7"/>
        <v>10180560.659999996</v>
      </c>
      <c r="P57" s="367" t="s">
        <v>79</v>
      </c>
      <c r="Q57" s="367">
        <f>+E57/E46*100</f>
        <v>1.4973949189208153</v>
      </c>
      <c r="R57" s="367"/>
      <c r="S57" s="367"/>
      <c r="T57" s="367"/>
      <c r="U57" s="367"/>
      <c r="V57" s="367"/>
      <c r="W57" s="367"/>
      <c r="X57" s="368"/>
      <c r="Y57" s="368"/>
      <c r="Z57" s="367"/>
      <c r="AA57" s="367"/>
      <c r="AB57" s="364"/>
      <c r="AC57" s="482"/>
      <c r="AD57" s="482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349"/>
      <c r="AQ57" s="349"/>
    </row>
    <row r="58" spans="1:110" ht="15" customHeight="1" thickTop="1" thickBot="1">
      <c r="A58" s="345"/>
      <c r="B58" s="345"/>
      <c r="C58" s="345">
        <v>415</v>
      </c>
      <c r="D58" s="601" t="str">
        <f>IF(MasterSheet!$A$1=1,MasterSheet!C114,MasterSheet!B114)</f>
        <v>Kamate</v>
      </c>
      <c r="E58" s="625">
        <v>67427730.789999992</v>
      </c>
      <c r="F58" s="603">
        <f t="shared" si="0"/>
        <v>2.0364763150105705</v>
      </c>
      <c r="G58" s="604">
        <v>56859854.539999999</v>
      </c>
      <c r="H58" s="603">
        <f t="shared" si="4"/>
        <v>1.805647968879009</v>
      </c>
      <c r="I58" s="604">
        <v>35201803.68</v>
      </c>
      <c r="J58" s="603">
        <f t="shared" si="1"/>
        <v>1.0631773989731199</v>
      </c>
      <c r="K58" s="620">
        <f t="shared" si="5"/>
        <v>32225927.109999992</v>
      </c>
      <c r="L58" s="621">
        <f t="shared" si="6"/>
        <v>91.546238377294401</v>
      </c>
      <c r="M58" s="607">
        <f t="shared" si="2"/>
        <v>10567876.249999993</v>
      </c>
      <c r="N58" s="608">
        <f>+E58/G58*100-100</f>
        <v>18.585830610181489</v>
      </c>
      <c r="O58" s="729">
        <f t="shared" si="7"/>
        <v>32225927.109999992</v>
      </c>
      <c r="P58" s="367" t="s">
        <v>82</v>
      </c>
      <c r="Q58" s="367">
        <f>+E59/E46*100</f>
        <v>0.58146194857489619</v>
      </c>
      <c r="R58" s="367"/>
      <c r="S58" s="367"/>
      <c r="T58" s="367"/>
      <c r="U58" s="367"/>
      <c r="V58" s="367"/>
      <c r="W58" s="367"/>
      <c r="X58" s="368"/>
      <c r="Y58" s="368"/>
      <c r="Z58" s="367"/>
      <c r="AA58" s="367"/>
      <c r="AB58" s="364"/>
      <c r="AC58" s="482"/>
      <c r="AD58" s="482"/>
      <c r="AE58" s="349"/>
      <c r="AF58" s="349"/>
      <c r="AG58" s="349"/>
      <c r="AH58" s="349"/>
      <c r="AI58" s="349"/>
      <c r="AJ58" s="349"/>
      <c r="AK58" s="349"/>
      <c r="AL58" s="349"/>
      <c r="AM58" s="349"/>
      <c r="AN58" s="349"/>
      <c r="AO58" s="349"/>
      <c r="AP58" s="349"/>
      <c r="AQ58" s="349"/>
    </row>
    <row r="59" spans="1:110" ht="15" customHeight="1" thickTop="1" thickBot="1">
      <c r="A59" s="345"/>
      <c r="B59" s="345"/>
      <c r="C59" s="345">
        <v>416</v>
      </c>
      <c r="D59" s="601" t="str">
        <f>IF(MasterSheet!$A$1=1,MasterSheet!C115,MasterSheet!B115)</f>
        <v>Renta</v>
      </c>
      <c r="E59" s="625">
        <v>7928041.8100000005</v>
      </c>
      <c r="F59" s="603">
        <f t="shared" si="0"/>
        <v>0.23944553941407432</v>
      </c>
      <c r="G59" s="604">
        <v>7110247.5800000001</v>
      </c>
      <c r="H59" s="603">
        <f t="shared" si="4"/>
        <v>0.22579382597650047</v>
      </c>
      <c r="I59" s="604">
        <v>3914369.7</v>
      </c>
      <c r="J59" s="603">
        <f t="shared" si="1"/>
        <v>0.11822318634853519</v>
      </c>
      <c r="K59" s="620">
        <f t="shared" si="5"/>
        <v>4013672.1100000003</v>
      </c>
      <c r="L59" s="621">
        <f t="shared" si="6"/>
        <v>102.53686845164373</v>
      </c>
      <c r="M59" s="607">
        <f t="shared" si="2"/>
        <v>817794.23000000045</v>
      </c>
      <c r="N59" s="608">
        <f t="shared" si="3"/>
        <v>11.501628048794331</v>
      </c>
      <c r="O59" s="729">
        <f t="shared" si="7"/>
        <v>4013672.1100000003</v>
      </c>
      <c r="P59" s="367" t="s">
        <v>86</v>
      </c>
      <c r="Q59" s="367">
        <f>+E61/E46*100</f>
        <v>0.46052401644405688</v>
      </c>
      <c r="R59" s="367"/>
      <c r="S59" s="345"/>
      <c r="T59" s="345"/>
      <c r="U59" s="367"/>
      <c r="V59" s="367"/>
      <c r="W59" s="367"/>
      <c r="X59" s="368"/>
      <c r="Y59" s="368"/>
      <c r="Z59" s="367"/>
      <c r="AA59" s="367"/>
      <c r="AB59" s="364"/>
      <c r="AC59" s="482"/>
      <c r="AD59" s="482"/>
      <c r="AE59" s="349"/>
      <c r="AF59" s="349"/>
      <c r="AG59" s="349"/>
      <c r="AH59" s="349"/>
      <c r="AI59" s="349"/>
      <c r="AJ59" s="349"/>
      <c r="AK59" s="349"/>
      <c r="AL59" s="349"/>
      <c r="AM59" s="349"/>
      <c r="AN59" s="349"/>
      <c r="AO59" s="349"/>
      <c r="AP59" s="349"/>
      <c r="AQ59" s="349"/>
    </row>
    <row r="60" spans="1:110" ht="15" customHeight="1" thickTop="1" thickBot="1">
      <c r="A60" s="345"/>
      <c r="B60" s="345"/>
      <c r="C60" s="345">
        <v>417</v>
      </c>
      <c r="D60" s="601" t="str">
        <f>IF(MasterSheet!$A$1=1,MasterSheet!C116,MasterSheet!B116)</f>
        <v>Subvencije</v>
      </c>
      <c r="E60" s="625">
        <v>17426749.959999997</v>
      </c>
      <c r="F60" s="603">
        <f t="shared" si="0"/>
        <v>0.52632890244639075</v>
      </c>
      <c r="G60" s="604">
        <v>25853418.300000001</v>
      </c>
      <c r="H60" s="603">
        <f t="shared" si="4"/>
        <v>0.82100407430930455</v>
      </c>
      <c r="I60" s="604">
        <v>7260000.04</v>
      </c>
      <c r="J60" s="603">
        <f t="shared" si="1"/>
        <v>0.21926910419812745</v>
      </c>
      <c r="K60" s="620">
        <f t="shared" si="5"/>
        <v>10166749.919999998</v>
      </c>
      <c r="L60" s="621">
        <f t="shared" si="6"/>
        <v>140.03787691439183</v>
      </c>
      <c r="M60" s="607">
        <f t="shared" si="2"/>
        <v>-8426668.3400000036</v>
      </c>
      <c r="N60" s="608">
        <f t="shared" si="3"/>
        <v>-32.594020033319936</v>
      </c>
      <c r="O60" s="729">
        <f t="shared" si="7"/>
        <v>10166749.919999998</v>
      </c>
      <c r="P60" s="345"/>
      <c r="Q60" s="345"/>
      <c r="R60" s="367"/>
      <c r="S60" s="367" t="s">
        <v>422</v>
      </c>
      <c r="T60" s="726">
        <v>0.26852758965337065</v>
      </c>
      <c r="U60" s="367"/>
      <c r="V60" s="367"/>
      <c r="W60" s="367"/>
      <c r="X60" s="368"/>
      <c r="Y60" s="368"/>
      <c r="Z60" s="367"/>
      <c r="AA60" s="367"/>
      <c r="AB60" s="364"/>
      <c r="AC60" s="476"/>
      <c r="AD60" s="476"/>
      <c r="AE60" s="349"/>
      <c r="AF60" s="349"/>
      <c r="AG60" s="349"/>
      <c r="AH60" s="349"/>
      <c r="AI60" s="349"/>
      <c r="AJ60" s="349"/>
      <c r="AK60" s="349"/>
      <c r="AL60" s="349"/>
      <c r="AM60" s="349"/>
      <c r="AN60" s="349"/>
      <c r="AO60" s="349"/>
      <c r="AP60" s="349"/>
      <c r="AQ60" s="349"/>
    </row>
    <row r="61" spans="1:110" ht="15" customHeight="1" thickTop="1" thickBot="1">
      <c r="A61" s="345"/>
      <c r="B61" s="345"/>
      <c r="C61" s="345">
        <v>418</v>
      </c>
      <c r="D61" s="601" t="str">
        <f>IF(MasterSheet!$A$1=1,MasterSheet!C117,MasterSheet!B117)</f>
        <v>Ostali izdaci</v>
      </c>
      <c r="E61" s="625">
        <v>6279093.0100000007</v>
      </c>
      <c r="F61" s="603">
        <f t="shared" si="0"/>
        <v>0.18964340108728481</v>
      </c>
      <c r="G61" s="604">
        <v>6046195.5600000005</v>
      </c>
      <c r="H61" s="603">
        <f t="shared" si="4"/>
        <v>0.19200366973642427</v>
      </c>
      <c r="I61" s="604">
        <v>2880952.9200000013</v>
      </c>
      <c r="J61" s="603">
        <f t="shared" si="1"/>
        <v>8.7011565086076742E-2</v>
      </c>
      <c r="K61" s="620">
        <f t="shared" si="5"/>
        <v>3398140.0899999994</v>
      </c>
      <c r="L61" s="621">
        <f t="shared" si="6"/>
        <v>117.95194799642883</v>
      </c>
      <c r="M61" s="607">
        <f t="shared" si="2"/>
        <v>232897.45000000019</v>
      </c>
      <c r="N61" s="608">
        <f t="shared" si="3"/>
        <v>3.8519668722061624</v>
      </c>
      <c r="O61" s="729">
        <f t="shared" si="7"/>
        <v>3398140.0899999994</v>
      </c>
      <c r="P61" s="367"/>
      <c r="Q61" s="367"/>
      <c r="R61" s="367"/>
      <c r="S61" s="367" t="s">
        <v>87</v>
      </c>
      <c r="T61" s="726">
        <v>0.35422035725164724</v>
      </c>
      <c r="U61" s="367"/>
      <c r="V61" s="367"/>
      <c r="W61" s="367"/>
      <c r="X61" s="368"/>
      <c r="Y61" s="368"/>
      <c r="Z61" s="367"/>
      <c r="AA61" s="367"/>
      <c r="AB61" s="364"/>
      <c r="AC61" s="476"/>
      <c r="AD61" s="476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49"/>
      <c r="AQ61" s="349"/>
    </row>
    <row r="62" spans="1:110" ht="15" customHeight="1" thickTop="1" thickBot="1">
      <c r="A62" s="345"/>
      <c r="B62" s="345"/>
      <c r="C62" s="345">
        <v>419</v>
      </c>
      <c r="D62" s="601" t="s">
        <v>130</v>
      </c>
      <c r="E62" s="625">
        <v>12216538.75</v>
      </c>
      <c r="F62" s="603">
        <f t="shared" si="0"/>
        <v>0.36896824977348236</v>
      </c>
      <c r="G62" s="604">
        <v>13391039.780000195</v>
      </c>
      <c r="H62" s="603">
        <f t="shared" si="4"/>
        <v>0.42524737313433458</v>
      </c>
      <c r="I62" s="604">
        <v>3988840.6199999992</v>
      </c>
      <c r="J62" s="603"/>
      <c r="K62" s="620">
        <f t="shared" si="5"/>
        <v>8227698.1300000008</v>
      </c>
      <c r="L62" s="621">
        <f t="shared" si="6"/>
        <v>206.26790874386961</v>
      </c>
      <c r="M62" s="607">
        <f t="shared" si="2"/>
        <v>-1174501.0300001949</v>
      </c>
      <c r="N62" s="608">
        <v>0</v>
      </c>
      <c r="O62" s="729"/>
      <c r="P62" s="367"/>
      <c r="Q62" s="367"/>
      <c r="R62" s="367"/>
      <c r="S62" s="345" t="s">
        <v>423</v>
      </c>
      <c r="T62" s="726">
        <v>7.8651959020969012E-2</v>
      </c>
      <c r="U62" s="367"/>
      <c r="V62" s="367"/>
      <c r="W62" s="367"/>
      <c r="X62" s="368"/>
      <c r="Y62" s="368"/>
      <c r="Z62" s="367"/>
      <c r="AA62" s="367"/>
      <c r="AB62" s="364"/>
      <c r="AC62" s="476"/>
      <c r="AD62" s="476"/>
      <c r="AE62" s="349"/>
      <c r="AF62" s="349"/>
      <c r="AG62" s="349"/>
      <c r="AH62" s="349"/>
      <c r="AI62" s="349"/>
      <c r="AJ62" s="349"/>
      <c r="AK62" s="349"/>
      <c r="AL62" s="349"/>
      <c r="AM62" s="349"/>
      <c r="AN62" s="349"/>
      <c r="AO62" s="349"/>
      <c r="AP62" s="349"/>
      <c r="AQ62" s="349"/>
    </row>
    <row r="63" spans="1:110" ht="15" customHeight="1" thickTop="1" thickBot="1">
      <c r="A63" s="345"/>
      <c r="B63" s="345"/>
      <c r="C63" s="345"/>
      <c r="D63" s="601" t="str">
        <f>IF(MasterSheet!$A$1=1,MasterSheet!C119,MasterSheet!B119)</f>
        <v>Transferi za socijalnu zaštitu</v>
      </c>
      <c r="E63" s="602">
        <f>+SUM(E64:E68)</f>
        <v>482967769.27999985</v>
      </c>
      <c r="F63" s="603">
        <f t="shared" si="0"/>
        <v>14.586764399879188</v>
      </c>
      <c r="G63" s="604">
        <v>481633606.48000002</v>
      </c>
      <c r="H63" s="603">
        <f t="shared" si="4"/>
        <v>15.294811256906954</v>
      </c>
      <c r="I63" s="604">
        <f>+SUM(I64:I68)</f>
        <v>248936363.51999995</v>
      </c>
      <c r="J63" s="603">
        <f t="shared" si="1"/>
        <v>7.518464618544245</v>
      </c>
      <c r="K63" s="620">
        <f t="shared" si="5"/>
        <v>234031405.7599999</v>
      </c>
      <c r="L63" s="621">
        <f t="shared" si="6"/>
        <v>94.012542985186428</v>
      </c>
      <c r="M63" s="607">
        <f t="shared" si="2"/>
        <v>1334162.7999998331</v>
      </c>
      <c r="N63" s="608">
        <f t="shared" si="3"/>
        <v>0.27700782961358072</v>
      </c>
      <c r="O63" s="729">
        <f t="shared" si="7"/>
        <v>234031405.7599999</v>
      </c>
      <c r="P63" s="367"/>
      <c r="Q63" s="367"/>
      <c r="R63" s="345"/>
      <c r="S63" s="345" t="s">
        <v>100</v>
      </c>
      <c r="T63" s="726">
        <v>6.9167134906073721E-2</v>
      </c>
      <c r="U63" s="367"/>
      <c r="V63" s="367"/>
      <c r="W63" s="367"/>
      <c r="X63" s="368"/>
      <c r="Y63" s="368"/>
      <c r="Z63" s="367"/>
      <c r="AA63" s="367"/>
      <c r="AB63" s="364"/>
      <c r="AC63" s="482"/>
      <c r="AD63" s="482"/>
      <c r="AE63" s="349"/>
      <c r="AF63" s="349"/>
      <c r="AG63" s="349"/>
      <c r="AH63" s="349"/>
      <c r="AI63" s="349"/>
      <c r="AJ63" s="349"/>
      <c r="AK63" s="349"/>
      <c r="AL63" s="349"/>
      <c r="AM63" s="349"/>
      <c r="AN63" s="349"/>
      <c r="AO63" s="349"/>
      <c r="AP63" s="349"/>
      <c r="AQ63" s="349"/>
    </row>
    <row r="64" spans="1:110" ht="15" customHeight="1" thickTop="1" thickBot="1">
      <c r="A64" s="345"/>
      <c r="B64" s="345"/>
      <c r="C64" s="345">
        <v>421</v>
      </c>
      <c r="D64" s="609" t="str">
        <f>IF(MasterSheet!$A$1=1,MasterSheet!C120,MasterSheet!B120)</f>
        <v>Prava iz oblasti socijalne zaštite</v>
      </c>
      <c r="E64" s="624">
        <v>64036543.990000002</v>
      </c>
      <c r="F64" s="611">
        <f t="shared" si="0"/>
        <v>1.9340544847478103</v>
      </c>
      <c r="G64" s="612">
        <v>65188636.469999999</v>
      </c>
      <c r="H64" s="611">
        <f t="shared" si="4"/>
        <v>2.0701377094315654</v>
      </c>
      <c r="I64" s="612">
        <v>30504499.979999997</v>
      </c>
      <c r="J64" s="611">
        <f t="shared" si="1"/>
        <v>0.92130776140138915</v>
      </c>
      <c r="K64" s="620">
        <f t="shared" si="5"/>
        <v>33532044.010000005</v>
      </c>
      <c r="L64" s="621">
        <f t="shared" si="6"/>
        <v>109.92490954444426</v>
      </c>
      <c r="M64" s="615">
        <f t="shared" si="2"/>
        <v>-1152092.4799999967</v>
      </c>
      <c r="N64" s="616">
        <f t="shared" si="3"/>
        <v>-1.7673210276919775</v>
      </c>
      <c r="O64" s="730">
        <f t="shared" si="7"/>
        <v>33532044.010000005</v>
      </c>
      <c r="P64" s="367"/>
      <c r="Q64" s="367"/>
      <c r="R64" s="345"/>
      <c r="S64" s="367" t="s">
        <v>77</v>
      </c>
      <c r="T64" s="726">
        <v>6.6332621596632724E-2</v>
      </c>
      <c r="U64" s="367"/>
      <c r="V64" s="367"/>
      <c r="W64" s="367"/>
      <c r="X64" s="368"/>
      <c r="Y64" s="368"/>
      <c r="Z64" s="367"/>
      <c r="AA64" s="367"/>
      <c r="AB64" s="364"/>
      <c r="AC64" s="482"/>
      <c r="AD64" s="482"/>
      <c r="AE64" s="349"/>
      <c r="AF64" s="349"/>
      <c r="AG64" s="349"/>
      <c r="AH64" s="349"/>
      <c r="AI64" s="349"/>
      <c r="AJ64" s="349"/>
      <c r="AK64" s="349"/>
      <c r="AL64" s="349"/>
      <c r="AM64" s="349"/>
      <c r="AN64" s="349"/>
      <c r="AO64" s="349"/>
      <c r="AP64" s="349"/>
      <c r="AQ64" s="349"/>
    </row>
    <row r="65" spans="1:43" ht="15" customHeight="1" thickTop="1" thickBot="1">
      <c r="A65" s="345"/>
      <c r="B65" s="345"/>
      <c r="C65" s="345">
        <v>422</v>
      </c>
      <c r="D65" s="609" t="str">
        <f>IF(MasterSheet!$A$1=1,MasterSheet!C121,MasterSheet!B121)</f>
        <v>Sredstva za tehnološke viškove</v>
      </c>
      <c r="E65" s="624">
        <v>13086355.520000001</v>
      </c>
      <c r="F65" s="611">
        <f t="shared" si="0"/>
        <v>0.39523876532769558</v>
      </c>
      <c r="G65" s="612">
        <v>16130418.140000001</v>
      </c>
      <c r="H65" s="611">
        <f t="shared" si="4"/>
        <v>0.51223938202604002</v>
      </c>
      <c r="I65" s="612">
        <v>7680025.0199999996</v>
      </c>
      <c r="J65" s="611">
        <f t="shared" si="1"/>
        <v>0.23195484808215039</v>
      </c>
      <c r="K65" s="620">
        <f t="shared" si="5"/>
        <v>5406330.5000000019</v>
      </c>
      <c r="L65" s="621">
        <f t="shared" si="6"/>
        <v>70.394699052686178</v>
      </c>
      <c r="M65" s="615">
        <f t="shared" si="2"/>
        <v>-3044062.6199999992</v>
      </c>
      <c r="N65" s="616">
        <f t="shared" si="3"/>
        <v>-18.871566710669285</v>
      </c>
      <c r="O65" s="730">
        <f t="shared" si="7"/>
        <v>5406330.5000000019</v>
      </c>
      <c r="P65" s="367"/>
      <c r="Q65" s="367"/>
      <c r="R65" s="345"/>
      <c r="S65" s="345" t="s">
        <v>80</v>
      </c>
      <c r="T65" s="726">
        <v>4.9453144512537482E-2</v>
      </c>
      <c r="U65" s="367"/>
      <c r="V65" s="367"/>
      <c r="W65" s="367"/>
      <c r="X65" s="368"/>
      <c r="Y65" s="368"/>
      <c r="Z65" s="367"/>
      <c r="AA65" s="367"/>
      <c r="AB65" s="364"/>
      <c r="AC65" s="482"/>
      <c r="AD65" s="482"/>
      <c r="AE65" s="349"/>
      <c r="AF65" s="349"/>
      <c r="AG65" s="349"/>
      <c r="AH65" s="349"/>
      <c r="AI65" s="349"/>
      <c r="AJ65" s="349"/>
      <c r="AK65" s="349"/>
      <c r="AL65" s="349"/>
      <c r="AM65" s="349"/>
      <c r="AN65" s="349"/>
      <c r="AO65" s="349"/>
      <c r="AP65" s="349"/>
      <c r="AQ65" s="349"/>
    </row>
    <row r="66" spans="1:43" ht="15" customHeight="1" thickTop="1" thickBot="1">
      <c r="A66" s="345"/>
      <c r="B66" s="345"/>
      <c r="C66" s="345">
        <v>423</v>
      </c>
      <c r="D66" s="609" t="str">
        <f>IF(MasterSheet!$A$1=1,MasterSheet!C122,MasterSheet!B122)</f>
        <v>Prava iz oblasti penzijskog i invalidskog osiguranja</v>
      </c>
      <c r="E66" s="624">
        <v>383190248.31999987</v>
      </c>
      <c r="F66" s="611">
        <f t="shared" si="0"/>
        <v>11.573248212624581</v>
      </c>
      <c r="G66" s="612">
        <v>378962096.58999997</v>
      </c>
      <c r="H66" s="611">
        <f t="shared" si="4"/>
        <v>12.034363181644967</v>
      </c>
      <c r="I66" s="612">
        <v>200451838.55999997</v>
      </c>
      <c r="J66" s="611">
        <f t="shared" si="1"/>
        <v>6.0541177456961641</v>
      </c>
      <c r="K66" s="620">
        <f t="shared" si="5"/>
        <v>182738409.7599999</v>
      </c>
      <c r="L66" s="621">
        <f t="shared" si="6"/>
        <v>91.163249523052883</v>
      </c>
      <c r="M66" s="615">
        <f t="shared" si="2"/>
        <v>4228151.7299998999</v>
      </c>
      <c r="N66" s="616">
        <f t="shared" si="3"/>
        <v>1.1157188985510373</v>
      </c>
      <c r="O66" s="730">
        <f t="shared" si="7"/>
        <v>182738409.7599999</v>
      </c>
      <c r="P66" s="345"/>
      <c r="Q66" s="345"/>
      <c r="R66" s="345"/>
      <c r="S66" s="345" t="s">
        <v>131</v>
      </c>
      <c r="T66" s="726">
        <v>4.5314996751581738E-2</v>
      </c>
      <c r="U66" s="345"/>
      <c r="V66" s="345"/>
      <c r="W66" s="345"/>
      <c r="AB66" s="349"/>
      <c r="AC66" s="482"/>
      <c r="AD66" s="482"/>
      <c r="AE66" s="349"/>
      <c r="AF66" s="349"/>
      <c r="AG66" s="349"/>
      <c r="AH66" s="349"/>
      <c r="AI66" s="349"/>
      <c r="AJ66" s="349"/>
      <c r="AK66" s="349"/>
      <c r="AL66" s="349"/>
      <c r="AM66" s="349"/>
      <c r="AN66" s="349"/>
      <c r="AO66" s="349"/>
      <c r="AP66" s="349"/>
      <c r="AQ66" s="349"/>
    </row>
    <row r="67" spans="1:43" ht="15" customHeight="1" thickTop="1" thickBot="1">
      <c r="A67" s="345"/>
      <c r="B67" s="345"/>
      <c r="C67" s="345">
        <v>424</v>
      </c>
      <c r="D67" s="609" t="str">
        <f>IF(MasterSheet!$A$1=1,MasterSheet!C123,MasterSheet!B123)</f>
        <v>Ostala prava iz oblasti zdravstvene zaštite</v>
      </c>
      <c r="E67" s="624">
        <v>14792096.089999998</v>
      </c>
      <c r="F67" s="611">
        <f t="shared" si="0"/>
        <v>0.44675614889761395</v>
      </c>
      <c r="G67" s="612">
        <v>13497405.869999999</v>
      </c>
      <c r="H67" s="611">
        <f t="shared" si="4"/>
        <v>0.42862514671324226</v>
      </c>
      <c r="I67" s="612">
        <v>6799999.9800000004</v>
      </c>
      <c r="J67" s="611">
        <f t="shared" si="1"/>
        <v>0.20537601872546057</v>
      </c>
      <c r="K67" s="620">
        <f t="shared" si="5"/>
        <v>7992096.1099999975</v>
      </c>
      <c r="L67" s="621">
        <f t="shared" si="6"/>
        <v>117.53082549273768</v>
      </c>
      <c r="M67" s="615">
        <f t="shared" si="2"/>
        <v>1294690.2199999988</v>
      </c>
      <c r="N67" s="616">
        <f t="shared" si="3"/>
        <v>9.5921411304496758</v>
      </c>
      <c r="O67" s="730">
        <f t="shared" si="7"/>
        <v>7992096.1099999975</v>
      </c>
      <c r="P67" s="345"/>
      <c r="Q67" s="345"/>
      <c r="R67" s="345"/>
      <c r="S67" s="345" t="s">
        <v>79</v>
      </c>
      <c r="T67" s="726">
        <v>1.4973949189208153E-2</v>
      </c>
      <c r="U67" s="345"/>
      <c r="V67" s="345"/>
      <c r="W67" s="345"/>
      <c r="AB67" s="349"/>
      <c r="AC67" s="476"/>
      <c r="AD67" s="476"/>
      <c r="AE67" s="349"/>
      <c r="AF67" s="349"/>
      <c r="AG67" s="349"/>
      <c r="AH67" s="349"/>
      <c r="AI67" s="349"/>
      <c r="AJ67" s="349"/>
      <c r="AK67" s="349"/>
      <c r="AL67" s="349"/>
      <c r="AM67" s="349"/>
      <c r="AN67" s="349"/>
      <c r="AO67" s="349"/>
      <c r="AP67" s="349"/>
      <c r="AQ67" s="349"/>
    </row>
    <row r="68" spans="1:43" ht="15" customHeight="1" thickTop="1" thickBot="1">
      <c r="A68" s="345"/>
      <c r="B68" s="345"/>
      <c r="C68" s="345">
        <v>425</v>
      </c>
      <c r="D68" s="609" t="str">
        <f>IF(MasterSheet!$A$1=1,MasterSheet!C124,MasterSheet!B124)</f>
        <v>Ostala prava iz oblasti zdravstvenog osiguranja</v>
      </c>
      <c r="E68" s="624">
        <v>7862525.3600000013</v>
      </c>
      <c r="F68" s="611">
        <f t="shared" si="0"/>
        <v>0.23746678828148599</v>
      </c>
      <c r="G68" s="612">
        <v>7855049.4100000001</v>
      </c>
      <c r="H68" s="611">
        <f t="shared" si="4"/>
        <v>0.24944583709114004</v>
      </c>
      <c r="I68" s="612">
        <v>3499999.9800000004</v>
      </c>
      <c r="J68" s="611">
        <f t="shared" si="1"/>
        <v>0.10570824463908186</v>
      </c>
      <c r="K68" s="620">
        <f t="shared" si="5"/>
        <v>4362525.3800000008</v>
      </c>
      <c r="L68" s="621">
        <f t="shared" si="6"/>
        <v>124.64358299796334</v>
      </c>
      <c r="M68" s="615">
        <f t="shared" si="2"/>
        <v>7475.9500000011176</v>
      </c>
      <c r="N68" s="616">
        <f t="shared" si="3"/>
        <v>9.5173812534937952E-2</v>
      </c>
      <c r="O68" s="730">
        <f t="shared" si="7"/>
        <v>4362525.3800000008</v>
      </c>
      <c r="P68" s="367"/>
      <c r="Q68" s="367"/>
      <c r="R68" s="345"/>
      <c r="S68" s="345" t="s">
        <v>84</v>
      </c>
      <c r="T68" s="726">
        <v>1.2781204024791958E-2</v>
      </c>
      <c r="V68" s="367"/>
      <c r="W68" s="367"/>
      <c r="X68" s="368"/>
      <c r="Y68" s="368"/>
      <c r="Z68" s="367"/>
      <c r="AA68" s="367"/>
      <c r="AB68" s="364"/>
      <c r="AC68" s="482"/>
      <c r="AD68" s="482"/>
      <c r="AE68" s="349"/>
      <c r="AF68" s="349"/>
      <c r="AG68" s="349"/>
      <c r="AH68" s="349"/>
      <c r="AI68" s="349"/>
      <c r="AJ68" s="349"/>
      <c r="AK68" s="349"/>
      <c r="AL68" s="349"/>
      <c r="AM68" s="349"/>
      <c r="AN68" s="349"/>
      <c r="AO68" s="349"/>
      <c r="AP68" s="349"/>
      <c r="AQ68" s="349"/>
    </row>
    <row r="69" spans="1:43" ht="24" thickTop="1" thickBot="1">
      <c r="A69" s="345"/>
      <c r="B69" s="345"/>
      <c r="C69" s="345"/>
      <c r="D69" s="622" t="str">
        <f>IF(MasterSheet!$A$1=1,MasterSheet!C125,MasterSheet!B125)</f>
        <v>Transferi institucijama pojedinicima nevladinom i javnom sektoru</v>
      </c>
      <c r="E69" s="602">
        <f>+SUM(E70:E74)</f>
        <v>94307106.209999993</v>
      </c>
      <c r="F69" s="603">
        <f t="shared" si="0"/>
        <v>2.8482967746904255</v>
      </c>
      <c r="G69" s="604">
        <v>31512266.289999995</v>
      </c>
      <c r="H69" s="603">
        <f t="shared" si="4"/>
        <v>1.0007070908224831</v>
      </c>
      <c r="I69" s="604">
        <f>+SUM(I70:I74)</f>
        <v>46173682.139999993</v>
      </c>
      <c r="J69" s="603">
        <f t="shared" si="1"/>
        <v>1.3945539758381151</v>
      </c>
      <c r="K69" s="620">
        <f t="shared" si="5"/>
        <v>48133424.07</v>
      </c>
      <c r="L69" s="621">
        <f t="shared" si="6"/>
        <v>104.24428340815015</v>
      </c>
      <c r="M69" s="607">
        <f t="shared" si="2"/>
        <v>62794839.920000002</v>
      </c>
      <c r="N69" s="608">
        <f t="shared" si="3"/>
        <v>199.27110079012982</v>
      </c>
      <c r="O69" s="729">
        <f t="shared" si="7"/>
        <v>48133424.07</v>
      </c>
      <c r="P69" s="367"/>
      <c r="Q69" s="367"/>
      <c r="R69" s="345"/>
      <c r="S69" s="345" t="s">
        <v>82</v>
      </c>
      <c r="T69" s="726">
        <v>5.8146194857489619E-3</v>
      </c>
      <c r="U69" s="367"/>
      <c r="V69" s="367"/>
      <c r="W69" s="367"/>
      <c r="X69" s="368"/>
      <c r="Y69" s="368"/>
      <c r="Z69" s="367"/>
      <c r="AA69" s="367"/>
      <c r="AB69" s="364"/>
      <c r="AC69" s="482"/>
      <c r="AD69" s="482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349"/>
      <c r="AQ69" s="349"/>
    </row>
    <row r="70" spans="1:43" ht="15" customHeight="1" thickTop="1" thickBot="1">
      <c r="A70" s="345"/>
      <c r="B70" s="345"/>
      <c r="C70" s="345">
        <v>4311</v>
      </c>
      <c r="D70" s="609" t="str">
        <f>IF(MasterSheet!$A$1=1,MasterSheet!C126,MasterSheet!B126)</f>
        <v>Transferi javnim institucijama</v>
      </c>
      <c r="E70" s="624">
        <v>70616515.420000002</v>
      </c>
      <c r="F70" s="611">
        <f t="shared" si="0"/>
        <v>2.1327851229235884</v>
      </c>
      <c r="G70" s="612">
        <v>13467068.969999999</v>
      </c>
      <c r="H70" s="611">
        <f t="shared" si="4"/>
        <v>0.42766176468720229</v>
      </c>
      <c r="I70" s="612">
        <v>35571569.039999999</v>
      </c>
      <c r="J70" s="611">
        <f t="shared" si="1"/>
        <v>1.0743451839323468</v>
      </c>
      <c r="K70" s="620">
        <f t="shared" si="5"/>
        <v>35044946.380000003</v>
      </c>
      <c r="L70" s="621">
        <f t="shared" si="6"/>
        <v>98.519540536972613</v>
      </c>
      <c r="M70" s="615">
        <f t="shared" si="2"/>
        <v>57149446.450000003</v>
      </c>
      <c r="N70" s="616">
        <f t="shared" si="3"/>
        <v>424.36440013271874</v>
      </c>
      <c r="O70" s="730">
        <f t="shared" si="7"/>
        <v>35044946.380000003</v>
      </c>
      <c r="P70" s="367"/>
      <c r="Q70" s="367"/>
      <c r="R70" s="345"/>
      <c r="S70" s="345" t="s">
        <v>86</v>
      </c>
      <c r="T70" s="726">
        <v>4.6052401644405688E-3</v>
      </c>
      <c r="U70" s="367"/>
      <c r="V70" s="367"/>
      <c r="W70" s="367"/>
      <c r="X70" s="368"/>
      <c r="Y70" s="368"/>
      <c r="Z70" s="367"/>
      <c r="AA70" s="367"/>
      <c r="AB70" s="364"/>
      <c r="AC70" s="482"/>
      <c r="AD70" s="482"/>
      <c r="AE70" s="349"/>
      <c r="AF70" s="349"/>
      <c r="AG70" s="349"/>
      <c r="AH70" s="349"/>
      <c r="AI70" s="349"/>
      <c r="AJ70" s="349"/>
      <c r="AK70" s="349"/>
      <c r="AL70" s="349"/>
      <c r="AM70" s="349"/>
      <c r="AN70" s="349"/>
      <c r="AO70" s="349"/>
      <c r="AP70" s="349"/>
      <c r="AQ70" s="349"/>
    </row>
    <row r="71" spans="1:43" ht="15" customHeight="1" thickTop="1" thickBot="1">
      <c r="A71" s="345"/>
      <c r="B71" s="345"/>
      <c r="C71" s="345">
        <v>4312</v>
      </c>
      <c r="D71" s="609" t="str">
        <f>IF(MasterSheet!$A$1=1,MasterSheet!C127,MasterSheet!B127)</f>
        <v>Transferi nevladinim organizacijama</v>
      </c>
      <c r="E71" s="624">
        <v>2381216.02</v>
      </c>
      <c r="F71" s="611">
        <f t="shared" si="0"/>
        <v>7.1918333434007845E-2</v>
      </c>
      <c r="G71" s="612">
        <v>4589753.04</v>
      </c>
      <c r="H71" s="611">
        <f t="shared" si="4"/>
        <v>0.14575271641791043</v>
      </c>
      <c r="I71" s="612">
        <v>1267313.1000000001</v>
      </c>
      <c r="J71" s="611">
        <f t="shared" si="1"/>
        <v>3.8275841135608585E-2</v>
      </c>
      <c r="K71" s="620">
        <f t="shared" si="5"/>
        <v>1113902.92</v>
      </c>
      <c r="L71" s="621">
        <f t="shared" si="6"/>
        <v>87.894847768874143</v>
      </c>
      <c r="M71" s="615">
        <f t="shared" si="2"/>
        <v>-2208537.02</v>
      </c>
      <c r="N71" s="616">
        <f t="shared" si="3"/>
        <v>-48.118863929114589</v>
      </c>
      <c r="O71" s="730">
        <f t="shared" si="7"/>
        <v>1113902.92</v>
      </c>
      <c r="P71" s="367"/>
      <c r="Q71" s="367"/>
      <c r="R71" s="345"/>
      <c r="S71" s="345"/>
      <c r="T71" s="367"/>
      <c r="U71" s="367"/>
      <c r="V71" s="367"/>
      <c r="W71" s="367"/>
      <c r="X71" s="368"/>
      <c r="Y71" s="368"/>
      <c r="Z71" s="367"/>
      <c r="AA71" s="367"/>
      <c r="AB71" s="364"/>
      <c r="AC71" s="482"/>
      <c r="AD71" s="482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/>
      <c r="AP71" s="349"/>
      <c r="AQ71" s="349"/>
    </row>
    <row r="72" spans="1:43" ht="15" customHeight="1" thickTop="1" thickBot="1">
      <c r="A72" s="345"/>
      <c r="B72" s="345"/>
      <c r="C72" s="345">
        <v>4313</v>
      </c>
      <c r="D72" s="609" t="str">
        <f>IF(MasterSheet!$A$1=1,MasterSheet!C128,MasterSheet!B128)</f>
        <v>Transferi pojedincima</v>
      </c>
      <c r="E72" s="624">
        <v>19823729.539999999</v>
      </c>
      <c r="F72" s="611">
        <f t="shared" si="0"/>
        <v>0.59872333252793719</v>
      </c>
      <c r="G72" s="612">
        <v>12608423.289999999</v>
      </c>
      <c r="H72" s="611">
        <f t="shared" si="4"/>
        <v>0.40039451540171478</v>
      </c>
      <c r="I72" s="612">
        <v>9209800.0199999996</v>
      </c>
      <c r="J72" s="611">
        <f t="shared" si="1"/>
        <v>0.27815765690123828</v>
      </c>
      <c r="K72" s="620">
        <f t="shared" si="5"/>
        <v>10613929.52</v>
      </c>
      <c r="L72" s="621">
        <f t="shared" si="6"/>
        <v>115.2460367972246</v>
      </c>
      <c r="M72" s="615">
        <f t="shared" si="2"/>
        <v>7215306.25</v>
      </c>
      <c r="N72" s="616">
        <f t="shared" si="3"/>
        <v>57.226078820835653</v>
      </c>
      <c r="O72" s="730">
        <f t="shared" si="7"/>
        <v>10613929.52</v>
      </c>
      <c r="P72" s="367"/>
      <c r="Q72" s="367"/>
      <c r="R72" s="345"/>
      <c r="S72" s="345"/>
      <c r="T72" s="367"/>
      <c r="U72" s="367"/>
      <c r="V72" s="367"/>
      <c r="W72" s="367"/>
      <c r="X72" s="368"/>
      <c r="Y72" s="368"/>
      <c r="Z72" s="367"/>
      <c r="AA72" s="367"/>
      <c r="AB72" s="364"/>
      <c r="AC72" s="482"/>
      <c r="AD72" s="482"/>
      <c r="AE72" s="349"/>
      <c r="AF72" s="349"/>
      <c r="AG72" s="349"/>
      <c r="AH72" s="349"/>
      <c r="AI72" s="349"/>
      <c r="AJ72" s="349"/>
      <c r="AK72" s="349"/>
      <c r="AL72" s="349"/>
      <c r="AM72" s="349"/>
      <c r="AN72" s="349"/>
      <c r="AO72" s="349"/>
      <c r="AP72" s="349"/>
      <c r="AQ72" s="349"/>
    </row>
    <row r="73" spans="1:43" ht="15" customHeight="1" thickTop="1" thickBot="1">
      <c r="A73" s="345"/>
      <c r="B73" s="345"/>
      <c r="C73" s="345">
        <v>4317</v>
      </c>
      <c r="D73" s="609" t="str">
        <f>IF(MasterSheet!$A$1=1,MasterSheet!C129,MasterSheet!B129)</f>
        <v>Transferi opštinama</v>
      </c>
      <c r="E73" s="624">
        <v>1485645.23</v>
      </c>
      <c r="F73" s="611">
        <f t="shared" si="0"/>
        <v>4.4869985804892779E-2</v>
      </c>
      <c r="G73" s="612">
        <v>847020.99</v>
      </c>
      <c r="H73" s="611">
        <f t="shared" si="4"/>
        <v>2.6898094315655763E-2</v>
      </c>
      <c r="I73" s="612">
        <v>124999.98000000001</v>
      </c>
      <c r="J73" s="611">
        <f t="shared" si="1"/>
        <v>3.775293868921776E-3</v>
      </c>
      <c r="K73" s="620">
        <f t="shared" si="5"/>
        <v>1360645.25</v>
      </c>
      <c r="L73" s="621">
        <f t="shared" si="6"/>
        <v>1088.5163741626197</v>
      </c>
      <c r="M73" s="615">
        <f t="shared" si="2"/>
        <v>638624.24</v>
      </c>
      <c r="N73" s="616">
        <f t="shared" si="3"/>
        <v>75.396506998014303</v>
      </c>
      <c r="O73" s="730">
        <f t="shared" si="7"/>
        <v>1360645.25</v>
      </c>
      <c r="P73" s="367"/>
      <c r="Q73" s="367"/>
      <c r="R73" s="345"/>
      <c r="S73" s="345"/>
      <c r="T73" s="367"/>
      <c r="U73" s="367"/>
      <c r="V73" s="367"/>
      <c r="W73" s="367"/>
      <c r="X73" s="368"/>
      <c r="Y73" s="368"/>
      <c r="Z73" s="367"/>
      <c r="AA73" s="367"/>
      <c r="AB73" s="364"/>
      <c r="AC73" s="476"/>
      <c r="AD73" s="476"/>
      <c r="AE73" s="349"/>
      <c r="AF73" s="349"/>
      <c r="AG73" s="349"/>
      <c r="AH73" s="349"/>
      <c r="AI73" s="349"/>
      <c r="AJ73" s="349"/>
      <c r="AK73" s="349"/>
      <c r="AL73" s="349"/>
      <c r="AM73" s="349"/>
      <c r="AN73" s="349"/>
      <c r="AO73" s="349"/>
      <c r="AP73" s="349"/>
      <c r="AQ73" s="349"/>
    </row>
    <row r="74" spans="1:43" ht="15" customHeight="1" thickTop="1" thickBot="1">
      <c r="A74" s="345"/>
      <c r="B74" s="345"/>
      <c r="C74" s="345">
        <v>4319</v>
      </c>
      <c r="D74" s="609" t="str">
        <f>IF(MasterSheet!$A$1=1,MasterSheet!C130,MasterSheet!B130)</f>
        <v>Transferi javnim preduzećima</v>
      </c>
      <c r="E74" s="627"/>
      <c r="F74" s="611">
        <f t="shared" si="0"/>
        <v>0</v>
      </c>
      <c r="G74" s="612">
        <v>0</v>
      </c>
      <c r="H74" s="611">
        <f t="shared" si="4"/>
        <v>0</v>
      </c>
      <c r="I74" s="612">
        <v>0</v>
      </c>
      <c r="J74" s="611">
        <f t="shared" si="1"/>
        <v>0</v>
      </c>
      <c r="K74" s="620">
        <f t="shared" si="5"/>
        <v>0</v>
      </c>
      <c r="L74" s="621"/>
      <c r="M74" s="615">
        <f t="shared" si="2"/>
        <v>0</v>
      </c>
      <c r="N74" s="628" t="s">
        <v>419</v>
      </c>
      <c r="O74" s="730">
        <f t="shared" si="7"/>
        <v>0</v>
      </c>
      <c r="P74" s="367"/>
      <c r="Q74" s="367"/>
      <c r="R74" s="367"/>
      <c r="S74" s="367"/>
      <c r="T74" s="367"/>
      <c r="U74" s="367"/>
      <c r="V74" s="367"/>
      <c r="W74" s="367"/>
      <c r="X74" s="368"/>
      <c r="Y74" s="368"/>
      <c r="Z74" s="367"/>
      <c r="AA74" s="367"/>
      <c r="AB74" s="364"/>
      <c r="AC74" s="476"/>
      <c r="AD74" s="476"/>
      <c r="AE74" s="349"/>
      <c r="AF74" s="349"/>
      <c r="AG74" s="349"/>
      <c r="AH74" s="349"/>
      <c r="AI74" s="349"/>
      <c r="AJ74" s="349"/>
      <c r="AK74" s="349"/>
      <c r="AL74" s="349"/>
      <c r="AM74" s="349"/>
      <c r="AN74" s="349"/>
      <c r="AO74" s="349"/>
      <c r="AP74" s="349"/>
      <c r="AQ74" s="349"/>
    </row>
    <row r="75" spans="1:43" ht="15" customHeight="1" thickTop="1" thickBot="1">
      <c r="A75" s="345"/>
      <c r="B75" s="345"/>
      <c r="C75" s="345">
        <v>4411</v>
      </c>
      <c r="D75" s="592" t="str">
        <f>IF(MasterSheet!$A$1=1,MasterSheet!C131,MasterSheet!B131)</f>
        <v>Kapitalni budžet</v>
      </c>
      <c r="E75" s="629">
        <v>61785502.859999999</v>
      </c>
      <c r="F75" s="594">
        <f t="shared" si="0"/>
        <v>1.8660677396556931</v>
      </c>
      <c r="G75" s="595">
        <v>76042699.980000004</v>
      </c>
      <c r="H75" s="594">
        <f t="shared" si="4"/>
        <v>2.4148205773261355</v>
      </c>
      <c r="I75" s="596">
        <v>32819500.020000003</v>
      </c>
      <c r="J75" s="594">
        <f t="shared" si="1"/>
        <v>0.99122621624886753</v>
      </c>
      <c r="K75" s="595">
        <f t="shared" si="5"/>
        <v>28966002.839999996</v>
      </c>
      <c r="L75" s="598">
        <f t="shared" si="6"/>
        <v>88.258513451905998</v>
      </c>
      <c r="M75" s="599">
        <f t="shared" si="2"/>
        <v>-14257197.120000005</v>
      </c>
      <c r="N75" s="600">
        <f t="shared" si="3"/>
        <v>-18.748935958020681</v>
      </c>
      <c r="O75" s="728">
        <f t="shared" si="7"/>
        <v>28966002.839999996</v>
      </c>
      <c r="P75" s="367"/>
      <c r="Q75" s="367"/>
      <c r="R75" s="367"/>
      <c r="S75" s="367"/>
      <c r="T75" s="367"/>
      <c r="U75" s="367"/>
      <c r="V75" s="367"/>
      <c r="W75" s="367"/>
      <c r="X75" s="368"/>
      <c r="Y75" s="368"/>
      <c r="Z75" s="367"/>
      <c r="AA75" s="367"/>
      <c r="AB75" s="364"/>
      <c r="AC75" s="476"/>
      <c r="AD75" s="476"/>
      <c r="AE75" s="349"/>
      <c r="AF75" s="349"/>
      <c r="AG75" s="349"/>
      <c r="AH75" s="349"/>
      <c r="AI75" s="349"/>
      <c r="AJ75" s="349"/>
      <c r="AK75" s="349"/>
      <c r="AL75" s="349"/>
      <c r="AM75" s="349"/>
      <c r="AN75" s="349"/>
      <c r="AO75" s="349"/>
      <c r="AP75" s="349"/>
      <c r="AQ75" s="349"/>
    </row>
    <row r="76" spans="1:43" ht="15" customHeight="1" thickTop="1" thickBot="1">
      <c r="A76" s="345"/>
      <c r="B76" s="345"/>
      <c r="C76" s="345">
        <v>45</v>
      </c>
      <c r="D76" s="630" t="str">
        <f>IF(MasterSheet!$A$1=1,MasterSheet!C132,MasterSheet!B132)</f>
        <v>Pozajmice i krediti</v>
      </c>
      <c r="E76" s="833">
        <v>2752781.9799999995</v>
      </c>
      <c r="F76" s="603">
        <f t="shared" si="0"/>
        <v>8.3140500755058869E-2</v>
      </c>
      <c r="G76" s="604">
        <v>1775633.69</v>
      </c>
      <c r="H76" s="603">
        <f t="shared" si="4"/>
        <v>5.6387224198158142E-2</v>
      </c>
      <c r="I76" s="604">
        <v>860000.03999999992</v>
      </c>
      <c r="J76" s="603">
        <f t="shared" si="1"/>
        <v>2.5974027182120205E-2</v>
      </c>
      <c r="K76" s="620">
        <f t="shared" si="5"/>
        <v>1892781.9399999995</v>
      </c>
      <c r="L76" s="621">
        <f t="shared" si="6"/>
        <v>220.09091301902725</v>
      </c>
      <c r="M76" s="607">
        <f t="shared" si="2"/>
        <v>977148.28999999957</v>
      </c>
      <c r="N76" s="608">
        <f t="shared" si="3"/>
        <v>55.030961369064784</v>
      </c>
      <c r="O76" s="729">
        <f t="shared" si="7"/>
        <v>1892781.9399999995</v>
      </c>
      <c r="P76" s="367"/>
      <c r="Q76" s="367"/>
      <c r="R76" s="367"/>
      <c r="S76" s="367"/>
      <c r="T76" s="367"/>
      <c r="U76" s="367"/>
      <c r="V76" s="367"/>
      <c r="W76" s="367"/>
      <c r="X76" s="368"/>
      <c r="Y76" s="368"/>
      <c r="Z76" s="367"/>
      <c r="AA76" s="367"/>
      <c r="AB76" s="364"/>
      <c r="AC76" s="476"/>
      <c r="AD76" s="476"/>
      <c r="AE76" s="349"/>
      <c r="AF76" s="349"/>
      <c r="AG76" s="349"/>
      <c r="AH76" s="349"/>
      <c r="AI76" s="349"/>
      <c r="AJ76" s="349"/>
      <c r="AK76" s="349"/>
      <c r="AL76" s="349"/>
      <c r="AM76" s="349"/>
      <c r="AN76" s="349"/>
      <c r="AO76" s="349"/>
      <c r="AP76" s="349"/>
      <c r="AQ76" s="349"/>
    </row>
    <row r="77" spans="1:43" ht="15" customHeight="1" thickTop="1" thickBot="1">
      <c r="A77" s="345"/>
      <c r="B77" s="345"/>
      <c r="C77" s="345">
        <v>47</v>
      </c>
      <c r="D77" s="631" t="str">
        <f>IF(MasterSheet!$A$1=1,MasterSheet!C133,MasterSheet!B133)</f>
        <v>Rezerve</v>
      </c>
      <c r="E77" s="834">
        <v>14126844.789999999</v>
      </c>
      <c r="F77" s="619">
        <f t="shared" si="0"/>
        <v>0.42666399244941106</v>
      </c>
      <c r="G77" s="618">
        <v>18078018.460000001</v>
      </c>
      <c r="H77" s="619">
        <f t="shared" si="4"/>
        <v>0.57408759796760878</v>
      </c>
      <c r="I77" s="618">
        <v>3678034.7399999998</v>
      </c>
      <c r="J77" s="619">
        <f t="shared" si="1"/>
        <v>0.11108531380247659</v>
      </c>
      <c r="K77" s="620">
        <f t="shared" si="5"/>
        <v>10448810.049999999</v>
      </c>
      <c r="L77" s="621">
        <f t="shared" si="6"/>
        <v>284.08676884873574</v>
      </c>
      <c r="M77" s="632">
        <f t="shared" si="2"/>
        <v>-3951173.6700000018</v>
      </c>
      <c r="N77" s="633" t="s">
        <v>419</v>
      </c>
      <c r="O77" s="731">
        <f t="shared" si="7"/>
        <v>10448810.049999999</v>
      </c>
      <c r="P77" s="345"/>
      <c r="Q77" s="345"/>
      <c r="R77" s="345"/>
      <c r="S77" s="345"/>
      <c r="T77" s="345"/>
      <c r="U77" s="345"/>
      <c r="V77" s="345"/>
      <c r="W77" s="345"/>
      <c r="AB77" s="349"/>
      <c r="AC77" s="481"/>
      <c r="AD77" s="481"/>
      <c r="AE77" s="349"/>
      <c r="AF77" s="349"/>
      <c r="AG77" s="349"/>
      <c r="AH77" s="349"/>
      <c r="AI77" s="349"/>
      <c r="AJ77" s="349"/>
      <c r="AK77" s="349"/>
      <c r="AL77" s="349"/>
      <c r="AM77" s="349"/>
      <c r="AN77" s="349"/>
      <c r="AO77" s="349"/>
      <c r="AP77" s="349"/>
      <c r="AQ77" s="349"/>
    </row>
    <row r="78" spans="1:43" ht="15" hidden="1" customHeight="1" thickTop="1" thickBot="1">
      <c r="A78" s="345"/>
      <c r="B78" s="345"/>
      <c r="C78" s="345"/>
      <c r="D78" s="634" t="str">
        <f>IF(MasterSheet!$A$1=1,MasterSheet!C134,MasterSheet!B134)</f>
        <v>Neto povećanje obaveza</v>
      </c>
      <c r="E78" s="635">
        <v>145520.37</v>
      </c>
      <c r="F78" s="621">
        <f t="shared" si="0"/>
        <v>4.3950579885231045E-3</v>
      </c>
      <c r="G78" s="636"/>
      <c r="H78" s="621">
        <f t="shared" si="4"/>
        <v>0</v>
      </c>
      <c r="I78" s="636"/>
      <c r="J78" s="621">
        <f t="shared" si="1"/>
        <v>0</v>
      </c>
      <c r="K78" s="597">
        <f t="shared" si="5"/>
        <v>145520.37</v>
      </c>
      <c r="L78" s="598" t="e">
        <f t="shared" si="6"/>
        <v>#DIV/0!</v>
      </c>
      <c r="M78" s="637">
        <f t="shared" si="2"/>
        <v>145520.37</v>
      </c>
      <c r="N78" s="638" t="e">
        <f t="shared" si="3"/>
        <v>#DIV/0!</v>
      </c>
      <c r="O78" s="380">
        <f t="shared" si="7"/>
        <v>145520.37</v>
      </c>
      <c r="P78" s="345"/>
      <c r="Q78" s="345"/>
      <c r="R78" s="345"/>
      <c r="S78" s="345"/>
      <c r="T78" s="345"/>
      <c r="U78" s="345"/>
      <c r="V78" s="345"/>
      <c r="W78" s="345"/>
      <c r="AB78" s="349"/>
      <c r="AC78" s="481"/>
      <c r="AD78" s="481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  <c r="AP78" s="349"/>
      <c r="AQ78" s="349"/>
    </row>
    <row r="79" spans="1:43" ht="15" customHeight="1" thickTop="1" thickBot="1">
      <c r="A79" s="345"/>
      <c r="B79" s="345"/>
      <c r="C79" s="345">
        <v>462</v>
      </c>
      <c r="D79" s="639" t="str">
        <f>IF(MasterSheet!$A$1=1,MasterSheet!C141,MasterSheet!B141)</f>
        <v>Otplata garancija</v>
      </c>
      <c r="E79" s="635">
        <v>107239350.92999999</v>
      </c>
      <c r="F79" s="611">
        <f>E79/$E$9*100</f>
        <v>3.2388810308064029</v>
      </c>
      <c r="G79" s="612">
        <v>24719832.629999999</v>
      </c>
      <c r="H79" s="611">
        <f>+G79/$G$9*100</f>
        <v>0.78500579961892658</v>
      </c>
      <c r="I79" s="640">
        <v>0</v>
      </c>
      <c r="J79" s="611">
        <f>I79/$E$9*100</f>
        <v>0</v>
      </c>
      <c r="K79" s="716">
        <f t="shared" si="5"/>
        <v>107239350.92999999</v>
      </c>
      <c r="L79" s="717"/>
      <c r="M79" s="615">
        <f>+E79-G79</f>
        <v>82519518.299999997</v>
      </c>
      <c r="N79" s="628" t="s">
        <v>419</v>
      </c>
      <c r="O79" s="732">
        <f>+E79-I79</f>
        <v>107239350.92999999</v>
      </c>
      <c r="P79" s="345"/>
      <c r="Q79" s="345"/>
      <c r="R79" s="345"/>
      <c r="S79" s="345"/>
      <c r="T79" s="345"/>
      <c r="U79" s="345"/>
      <c r="V79" s="345"/>
      <c r="W79" s="345"/>
      <c r="AB79" s="349"/>
      <c r="AC79" s="481"/>
      <c r="AD79" s="476"/>
      <c r="AE79" s="349"/>
      <c r="AF79" s="349"/>
      <c r="AG79" s="349"/>
      <c r="AH79" s="349"/>
      <c r="AI79" s="349"/>
      <c r="AJ79" s="349"/>
      <c r="AK79" s="349"/>
      <c r="AL79" s="349"/>
      <c r="AM79" s="349"/>
      <c r="AN79" s="349"/>
      <c r="AO79" s="349"/>
      <c r="AP79" s="349"/>
      <c r="AQ79" s="349"/>
    </row>
    <row r="80" spans="1:43" ht="15" customHeight="1" thickTop="1" thickBot="1">
      <c r="A80" s="345"/>
      <c r="B80" s="345"/>
      <c r="C80" s="345">
        <v>998</v>
      </c>
      <c r="D80" s="639" t="s">
        <v>152</v>
      </c>
      <c r="E80" s="718"/>
      <c r="F80" s="719"/>
      <c r="G80" s="720">
        <v>33114247.129999999</v>
      </c>
      <c r="H80" s="719"/>
      <c r="I80" s="721"/>
      <c r="J80" s="719"/>
      <c r="K80" s="597"/>
      <c r="L80" s="598"/>
      <c r="M80" s="722"/>
      <c r="N80" s="723"/>
      <c r="O80" s="730"/>
      <c r="P80" s="345"/>
      <c r="Q80" s="345"/>
      <c r="R80" s="345"/>
      <c r="S80" s="345"/>
      <c r="T80" s="345"/>
      <c r="U80" s="345"/>
      <c r="V80" s="345"/>
      <c r="W80" s="345"/>
      <c r="AB80" s="349"/>
      <c r="AC80" s="481"/>
      <c r="AD80" s="476"/>
      <c r="AE80" s="349"/>
      <c r="AF80" s="349"/>
      <c r="AG80" s="349"/>
      <c r="AH80" s="349"/>
      <c r="AI80" s="349"/>
      <c r="AJ80" s="349"/>
      <c r="AK80" s="349"/>
      <c r="AL80" s="349"/>
      <c r="AM80" s="349"/>
      <c r="AN80" s="349"/>
      <c r="AO80" s="349"/>
      <c r="AP80" s="349"/>
      <c r="AQ80" s="349"/>
    </row>
    <row r="81" spans="1:102" s="346" customFormat="1" ht="15" customHeight="1" thickTop="1" thickBot="1">
      <c r="A81" s="345"/>
      <c r="B81" s="345"/>
      <c r="C81" s="345"/>
      <c r="D81" s="592" t="str">
        <f>IF(MasterSheet!$A$1=1,MasterSheet!C135,MasterSheet!B135)</f>
        <v>Suficit/ Deficit</v>
      </c>
      <c r="E81" s="593">
        <f>+E14-E46</f>
        <v>-128320624.58291769</v>
      </c>
      <c r="F81" s="594">
        <f t="shared" ref="F81:F93" si="8">E81/$E$9*100</f>
        <v>-3.8755851580464422</v>
      </c>
      <c r="G81" s="595">
        <f>+G14-G46</f>
        <v>-212860969.18000054</v>
      </c>
      <c r="H81" s="594">
        <f t="shared" si="4"/>
        <v>-6.7596370015878229</v>
      </c>
      <c r="I81" s="596">
        <f>+I14-I46</f>
        <v>-117576576.38830739</v>
      </c>
      <c r="J81" s="594">
        <f t="shared" si="1"/>
        <v>-3.5510895919150527</v>
      </c>
      <c r="K81" s="597">
        <f>-(+E81-I81)</f>
        <v>10744048.194610298</v>
      </c>
      <c r="L81" s="598">
        <f t="shared" ref="L81:L93" si="9">E81/I81*100-100</f>
        <v>9.137915496983922</v>
      </c>
      <c r="M81" s="599">
        <f>-(+E81-G81)</f>
        <v>-84540344.597082853</v>
      </c>
      <c r="N81" s="600">
        <f t="shared" si="3"/>
        <v>-39.716226475316589</v>
      </c>
      <c r="O81" s="728">
        <f t="shared" si="7"/>
        <v>-10744048.194610298</v>
      </c>
      <c r="P81" s="345"/>
      <c r="Q81" s="345"/>
      <c r="R81" s="345"/>
      <c r="S81" s="345"/>
      <c r="T81" s="345"/>
      <c r="U81" s="345"/>
      <c r="V81" s="345"/>
      <c r="W81" s="345"/>
      <c r="Z81" s="345"/>
      <c r="AA81" s="345"/>
      <c r="AB81" s="349"/>
      <c r="AC81" s="481"/>
      <c r="AD81" s="476"/>
      <c r="AE81" s="349"/>
      <c r="AF81" s="349"/>
      <c r="AG81" s="349"/>
      <c r="AH81" s="349"/>
      <c r="AI81" s="349"/>
      <c r="AJ81" s="349"/>
      <c r="AK81" s="349"/>
      <c r="AL81" s="349"/>
      <c r="AM81" s="349"/>
      <c r="AN81" s="349"/>
      <c r="AO81" s="349"/>
      <c r="AP81" s="349"/>
      <c r="AQ81" s="349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5"/>
      <c r="CC81" s="345"/>
      <c r="CD81" s="345"/>
      <c r="CE81" s="345"/>
      <c r="CF81" s="345"/>
      <c r="CG81" s="345"/>
      <c r="CH81" s="345"/>
      <c r="CI81" s="345"/>
      <c r="CJ81" s="345"/>
      <c r="CK81" s="345"/>
      <c r="CL81" s="345"/>
      <c r="CM81" s="345"/>
      <c r="CN81" s="345"/>
      <c r="CO81" s="345"/>
      <c r="CP81" s="345"/>
      <c r="CQ81" s="345"/>
      <c r="CR81" s="345"/>
      <c r="CS81" s="345"/>
      <c r="CT81" s="345"/>
      <c r="CU81" s="345"/>
      <c r="CV81" s="345"/>
      <c r="CW81" s="345"/>
      <c r="CX81" s="345"/>
    </row>
    <row r="82" spans="1:102" s="346" customFormat="1" ht="15" customHeight="1" thickTop="1" thickBot="1">
      <c r="A82" s="345"/>
      <c r="B82" s="345"/>
      <c r="C82" s="345"/>
      <c r="D82" s="592" t="str">
        <f>IF(MasterSheet!$A$1=1,MasterSheet!C136,MasterSheet!B136)</f>
        <v>Primarni deficit</v>
      </c>
      <c r="E82" s="593">
        <f>+E81+E58</f>
        <v>-60892893.792917699</v>
      </c>
      <c r="F82" s="594">
        <f t="shared" si="8"/>
        <v>-1.8391088430358713</v>
      </c>
      <c r="G82" s="595">
        <f>+G81+G58</f>
        <v>-156001114.64000055</v>
      </c>
      <c r="H82" s="594">
        <f t="shared" ref="H82:H93" si="10">+G82/$G$9*100</f>
        <v>-4.9539890327088134</v>
      </c>
      <c r="I82" s="596">
        <f>+I81+I58</f>
        <v>-82374772.708307385</v>
      </c>
      <c r="J82" s="594">
        <f t="shared" ref="J82:J93" si="11">I82/$E$9*100</f>
        <v>-2.4879121929419328</v>
      </c>
      <c r="K82" s="597">
        <f t="shared" ref="K82:K93" si="12">+E82-I82</f>
        <v>21481878.915389687</v>
      </c>
      <c r="L82" s="598">
        <f t="shared" si="9"/>
        <v>-26.078225419155871</v>
      </c>
      <c r="M82" s="599">
        <f t="shared" ref="M82:M93" si="13">+E82-G82</f>
        <v>95108220.847082853</v>
      </c>
      <c r="N82" s="600">
        <f t="shared" ref="N82:N93" si="14">+E82/G82*100-100</f>
        <v>-60.966372622760709</v>
      </c>
      <c r="O82" s="728">
        <f t="shared" ref="O82:O93" si="15">+E82-I82</f>
        <v>21481878.915389687</v>
      </c>
      <c r="P82" s="345"/>
      <c r="Q82" s="345"/>
      <c r="R82" s="345"/>
      <c r="S82" s="345"/>
      <c r="T82" s="345"/>
      <c r="U82" s="345"/>
      <c r="V82" s="345"/>
      <c r="W82" s="345"/>
      <c r="Z82" s="345"/>
      <c r="AA82" s="345"/>
      <c r="AB82" s="349"/>
      <c r="AC82" s="481"/>
      <c r="AD82" s="476"/>
      <c r="AE82" s="349"/>
      <c r="AF82" s="349"/>
      <c r="AG82" s="349"/>
      <c r="AH82" s="349"/>
      <c r="AI82" s="349"/>
      <c r="AJ82" s="349"/>
      <c r="AK82" s="349"/>
      <c r="AL82" s="349"/>
      <c r="AM82" s="349"/>
      <c r="AN82" s="349"/>
      <c r="AO82" s="349"/>
      <c r="AP82" s="349"/>
      <c r="AQ82" s="349"/>
      <c r="AR82" s="345"/>
      <c r="AS82" s="345"/>
      <c r="AT82" s="345"/>
      <c r="AU82" s="345"/>
      <c r="AV82" s="345"/>
      <c r="AW82" s="345"/>
      <c r="AX82" s="345"/>
      <c r="AY82" s="345"/>
      <c r="AZ82" s="345"/>
      <c r="BA82" s="345"/>
      <c r="BB82" s="345"/>
      <c r="BC82" s="345"/>
      <c r="BD82" s="345"/>
      <c r="BE82" s="345"/>
      <c r="BF82" s="345"/>
      <c r="BG82" s="345"/>
      <c r="BH82" s="345"/>
      <c r="BI82" s="345"/>
      <c r="BJ82" s="345"/>
      <c r="BK82" s="345"/>
      <c r="BL82" s="345"/>
      <c r="BM82" s="345"/>
      <c r="BN82" s="345"/>
      <c r="BO82" s="345"/>
      <c r="BP82" s="345"/>
      <c r="BQ82" s="345"/>
      <c r="BR82" s="345"/>
      <c r="BS82" s="345"/>
      <c r="BT82" s="345"/>
      <c r="BU82" s="345"/>
      <c r="BV82" s="345"/>
      <c r="BW82" s="345"/>
      <c r="BX82" s="345"/>
      <c r="BY82" s="345"/>
      <c r="BZ82" s="345"/>
      <c r="CA82" s="345"/>
      <c r="CB82" s="345"/>
      <c r="CC82" s="345"/>
      <c r="CD82" s="345"/>
      <c r="CE82" s="345"/>
      <c r="CF82" s="345"/>
      <c r="CG82" s="345"/>
      <c r="CH82" s="345"/>
      <c r="CI82" s="345"/>
      <c r="CJ82" s="345"/>
      <c r="CK82" s="345"/>
      <c r="CL82" s="345"/>
      <c r="CM82" s="345"/>
      <c r="CN82" s="345"/>
      <c r="CO82" s="345"/>
      <c r="CP82" s="345"/>
      <c r="CQ82" s="345"/>
      <c r="CR82" s="345"/>
      <c r="CS82" s="345"/>
      <c r="CT82" s="345"/>
      <c r="CU82" s="345"/>
      <c r="CV82" s="345"/>
      <c r="CW82" s="345"/>
      <c r="CX82" s="345"/>
    </row>
    <row r="83" spans="1:102" s="346" customFormat="1" ht="15" customHeight="1" thickTop="1" thickBot="1">
      <c r="A83" s="345"/>
      <c r="B83" s="345"/>
      <c r="C83" s="345"/>
      <c r="D83" s="592" t="str">
        <f>IF(MasterSheet!$A$1=1,MasterSheet!C137,MasterSheet!B137)</f>
        <v>Otplata duga</v>
      </c>
      <c r="E83" s="593">
        <f>+SUM(E84:E86)</f>
        <v>241777428.00999996</v>
      </c>
      <c r="F83" s="832">
        <f t="shared" si="8"/>
        <v>7.3022479012382959</v>
      </c>
      <c r="G83" s="593">
        <f>+SUM(G84:G86)</f>
        <v>118134757.73</v>
      </c>
      <c r="H83" s="594">
        <f t="shared" si="10"/>
        <v>3.7515007218164498</v>
      </c>
      <c r="I83" s="596">
        <f>+SUM(I84:I86)</f>
        <v>46145163.460000001</v>
      </c>
      <c r="J83" s="594">
        <f t="shared" si="11"/>
        <v>1.3936926445182725</v>
      </c>
      <c r="K83" s="597">
        <f t="shared" si="12"/>
        <v>195632264.54999995</v>
      </c>
      <c r="L83" s="598">
        <f t="shared" si="9"/>
        <v>423.94966206930837</v>
      </c>
      <c r="M83" s="599">
        <f t="shared" si="13"/>
        <v>123642670.27999996</v>
      </c>
      <c r="N83" s="600">
        <f t="shared" si="14"/>
        <v>104.66239797315913</v>
      </c>
      <c r="O83" s="728">
        <f t="shared" si="15"/>
        <v>195632264.54999995</v>
      </c>
      <c r="P83" s="345"/>
      <c r="Q83" s="381"/>
      <c r="R83" s="345"/>
      <c r="S83" s="345"/>
      <c r="T83" s="345"/>
      <c r="U83" s="345"/>
      <c r="V83" s="345"/>
      <c r="W83" s="345"/>
      <c r="Z83" s="345"/>
      <c r="AA83" s="345"/>
      <c r="AB83" s="349"/>
      <c r="AC83" s="481"/>
      <c r="AD83" s="476"/>
      <c r="AE83" s="349"/>
      <c r="AF83" s="349"/>
      <c r="AG83" s="349"/>
      <c r="AH83" s="349"/>
      <c r="AI83" s="349"/>
      <c r="AJ83" s="349"/>
      <c r="AK83" s="349"/>
      <c r="AL83" s="349"/>
      <c r="AM83" s="349"/>
      <c r="AN83" s="349"/>
      <c r="AO83" s="349"/>
      <c r="AP83" s="349"/>
      <c r="AQ83" s="349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5"/>
      <c r="CC83" s="345"/>
      <c r="CD83" s="345"/>
      <c r="CE83" s="345"/>
      <c r="CF83" s="345"/>
      <c r="CG83" s="345"/>
      <c r="CH83" s="345"/>
      <c r="CI83" s="345"/>
      <c r="CJ83" s="345"/>
      <c r="CK83" s="345"/>
      <c r="CL83" s="345"/>
      <c r="CM83" s="345"/>
      <c r="CN83" s="345"/>
      <c r="CO83" s="345"/>
      <c r="CP83" s="345"/>
      <c r="CQ83" s="345"/>
      <c r="CR83" s="345"/>
      <c r="CS83" s="345"/>
      <c r="CT83" s="345"/>
      <c r="CU83" s="345"/>
      <c r="CV83" s="345"/>
      <c r="CW83" s="345"/>
      <c r="CX83" s="345"/>
    </row>
    <row r="84" spans="1:102" s="346" customFormat="1" ht="15" customHeight="1" thickTop="1" thickBot="1">
      <c r="A84" s="345"/>
      <c r="B84" s="345"/>
      <c r="C84" s="345">
        <v>4611</v>
      </c>
      <c r="D84" s="609" t="str">
        <f>IF(MasterSheet!$A$1=1,MasterSheet!C138,MasterSheet!B138)</f>
        <v>Otplata duga rezidentima</v>
      </c>
      <c r="E84" s="624">
        <v>112695950.91</v>
      </c>
      <c r="F84" s="611">
        <f t="shared" si="8"/>
        <v>3.4036832047719718</v>
      </c>
      <c r="G84" s="612">
        <v>60636105.950000003</v>
      </c>
      <c r="H84" s="611">
        <f t="shared" si="10"/>
        <v>1.9255670355668466</v>
      </c>
      <c r="I84" s="612">
        <v>9741217.6599999983</v>
      </c>
      <c r="J84" s="611">
        <f t="shared" si="11"/>
        <v>0.2942077215342796</v>
      </c>
      <c r="K84" s="620">
        <f t="shared" si="12"/>
        <v>102954733.25</v>
      </c>
      <c r="L84" s="621">
        <f t="shared" si="9"/>
        <v>1056.8979858930697</v>
      </c>
      <c r="M84" s="615">
        <f t="shared" si="13"/>
        <v>52059844.959999993</v>
      </c>
      <c r="N84" s="616">
        <f t="shared" si="14"/>
        <v>85.856181138887905</v>
      </c>
      <c r="O84" s="730">
        <f t="shared" si="15"/>
        <v>102954733.25</v>
      </c>
      <c r="P84" s="345"/>
      <c r="Q84" s="345"/>
      <c r="R84" s="345"/>
      <c r="S84" s="345"/>
      <c r="T84" s="345"/>
      <c r="U84" s="345"/>
      <c r="V84" s="345"/>
      <c r="W84" s="345"/>
      <c r="Z84" s="345"/>
      <c r="AA84" s="345"/>
      <c r="AB84" s="349"/>
      <c r="AC84" s="481"/>
      <c r="AD84" s="476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/>
      <c r="AP84" s="349"/>
      <c r="AQ84" s="349"/>
      <c r="AR84" s="345"/>
      <c r="AS84" s="345"/>
      <c r="AT84" s="345"/>
      <c r="AU84" s="345"/>
      <c r="AV84" s="345"/>
      <c r="AW84" s="345"/>
      <c r="AX84" s="345"/>
      <c r="AY84" s="345"/>
      <c r="AZ84" s="345"/>
      <c r="BA84" s="345"/>
      <c r="BB84" s="345"/>
      <c r="BC84" s="345"/>
      <c r="BD84" s="345"/>
      <c r="BE84" s="345"/>
      <c r="BF84" s="345"/>
      <c r="BG84" s="345"/>
      <c r="BH84" s="345"/>
      <c r="BI84" s="345"/>
      <c r="BJ84" s="345"/>
      <c r="BK84" s="345"/>
      <c r="BL84" s="345"/>
      <c r="BM84" s="345"/>
      <c r="BN84" s="345"/>
      <c r="BO84" s="345"/>
      <c r="BP84" s="345"/>
      <c r="BQ84" s="345"/>
      <c r="BR84" s="345"/>
      <c r="BS84" s="345"/>
      <c r="BT84" s="345"/>
      <c r="BU84" s="345"/>
      <c r="BV84" s="345"/>
      <c r="BW84" s="345"/>
      <c r="BX84" s="345"/>
      <c r="BY84" s="345"/>
      <c r="BZ84" s="345"/>
      <c r="CA84" s="345"/>
      <c r="CB84" s="345"/>
      <c r="CC84" s="345"/>
      <c r="CD84" s="345"/>
      <c r="CE84" s="345"/>
      <c r="CF84" s="345"/>
      <c r="CG84" s="345"/>
      <c r="CH84" s="345"/>
      <c r="CI84" s="345"/>
      <c r="CJ84" s="345"/>
      <c r="CK84" s="345"/>
      <c r="CL84" s="345"/>
      <c r="CM84" s="345"/>
      <c r="CN84" s="345"/>
      <c r="CO84" s="345"/>
      <c r="CP84" s="345"/>
      <c r="CQ84" s="345"/>
      <c r="CR84" s="345"/>
      <c r="CS84" s="345"/>
      <c r="CT84" s="345"/>
      <c r="CU84" s="345"/>
      <c r="CV84" s="345"/>
      <c r="CW84" s="345"/>
      <c r="CX84" s="345"/>
    </row>
    <row r="85" spans="1:102" s="346" customFormat="1" ht="15" customHeight="1" thickTop="1" thickBot="1">
      <c r="A85" s="345"/>
      <c r="B85" s="345"/>
      <c r="C85" s="345">
        <v>4612</v>
      </c>
      <c r="D85" s="609" t="str">
        <f>IF(MasterSheet!$A$1=1,MasterSheet!C139,MasterSheet!B139)</f>
        <v>Otplata duga nerezidentima</v>
      </c>
      <c r="E85" s="624">
        <v>68802905.489999995</v>
      </c>
      <c r="F85" s="611">
        <f t="shared" si="8"/>
        <v>2.0780098305647838</v>
      </c>
      <c r="G85" s="612">
        <v>54874811.390000001</v>
      </c>
      <c r="H85" s="611">
        <f t="shared" si="10"/>
        <v>1.7426107141949827</v>
      </c>
      <c r="I85" s="612">
        <v>24428157.48</v>
      </c>
      <c r="J85" s="611">
        <f t="shared" si="11"/>
        <v>0.73778790335246147</v>
      </c>
      <c r="K85" s="620">
        <f t="shared" si="12"/>
        <v>44374748.00999999</v>
      </c>
      <c r="L85" s="621">
        <f t="shared" si="9"/>
        <v>181.65409342203077</v>
      </c>
      <c r="M85" s="615">
        <f t="shared" si="13"/>
        <v>13928094.099999994</v>
      </c>
      <c r="N85" s="616">
        <f t="shared" si="14"/>
        <v>25.381579903777407</v>
      </c>
      <c r="O85" s="730">
        <f t="shared" si="15"/>
        <v>44374748.00999999</v>
      </c>
      <c r="P85" s="345"/>
      <c r="Q85" s="345"/>
      <c r="R85" s="345"/>
      <c r="S85" s="345"/>
      <c r="T85" s="345"/>
      <c r="U85" s="345"/>
      <c r="V85" s="345"/>
      <c r="W85" s="345"/>
      <c r="Z85" s="345"/>
      <c r="AA85" s="345"/>
      <c r="AB85" s="349"/>
      <c r="AC85" s="481"/>
      <c r="AD85" s="476"/>
      <c r="AE85" s="349"/>
      <c r="AF85" s="349"/>
      <c r="AG85" s="349"/>
      <c r="AH85" s="349"/>
      <c r="AI85" s="349"/>
      <c r="AJ85" s="349"/>
      <c r="AK85" s="349"/>
      <c r="AL85" s="349"/>
      <c r="AM85" s="349"/>
      <c r="AN85" s="349"/>
      <c r="AO85" s="349"/>
      <c r="AP85" s="349"/>
      <c r="AQ85" s="349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5"/>
      <c r="CC85" s="345"/>
      <c r="CD85" s="345"/>
      <c r="CE85" s="345"/>
      <c r="CF85" s="345"/>
      <c r="CG85" s="345"/>
      <c r="CH85" s="345"/>
      <c r="CI85" s="345"/>
      <c r="CJ85" s="345"/>
      <c r="CK85" s="345"/>
      <c r="CL85" s="345"/>
      <c r="CM85" s="345"/>
      <c r="CN85" s="345"/>
      <c r="CO85" s="345"/>
      <c r="CP85" s="345"/>
      <c r="CQ85" s="345"/>
      <c r="CR85" s="345"/>
      <c r="CS85" s="345"/>
      <c r="CT85" s="345"/>
      <c r="CU85" s="345"/>
      <c r="CV85" s="345"/>
      <c r="CW85" s="345"/>
      <c r="CX85" s="345"/>
    </row>
    <row r="86" spans="1:102" s="346" customFormat="1" ht="15" customHeight="1" thickTop="1" thickBot="1">
      <c r="A86" s="345"/>
      <c r="B86" s="345"/>
      <c r="C86" s="345">
        <v>463</v>
      </c>
      <c r="D86" s="609" t="str">
        <f>IF(MasterSheet!$A$1=1,MasterSheet!C140,MasterSheet!B140)</f>
        <v>Otplata obaveza iz prethodnog perioda</v>
      </c>
      <c r="E86" s="624">
        <v>60278571.609999992</v>
      </c>
      <c r="F86" s="611">
        <f t="shared" si="8"/>
        <v>1.82055486590154</v>
      </c>
      <c r="G86" s="612">
        <v>2623840.39</v>
      </c>
      <c r="H86" s="611">
        <f t="shared" si="10"/>
        <v>8.3322972054620512E-2</v>
      </c>
      <c r="I86" s="612">
        <v>11975788.32</v>
      </c>
      <c r="J86" s="611">
        <f t="shared" si="11"/>
        <v>0.36169701963153128</v>
      </c>
      <c r="K86" s="620">
        <f t="shared" si="12"/>
        <v>48302783.289999992</v>
      </c>
      <c r="L86" s="621">
        <f t="shared" si="9"/>
        <v>403.33698291353892</v>
      </c>
      <c r="M86" s="615">
        <f t="shared" si="13"/>
        <v>57654731.219999991</v>
      </c>
      <c r="N86" s="628" t="s">
        <v>419</v>
      </c>
      <c r="O86" s="730">
        <f t="shared" si="15"/>
        <v>48302783.289999992</v>
      </c>
      <c r="P86" s="345"/>
      <c r="Q86" s="345"/>
      <c r="R86" s="345"/>
      <c r="S86" s="345"/>
      <c r="T86" s="345"/>
      <c r="U86" s="345"/>
      <c r="V86" s="345"/>
      <c r="W86" s="345"/>
      <c r="Z86" s="345"/>
      <c r="AA86" s="345"/>
      <c r="AB86" s="349"/>
      <c r="AC86" s="481"/>
      <c r="AD86" s="476"/>
      <c r="AE86" s="349"/>
      <c r="AF86" s="349"/>
      <c r="AG86" s="349"/>
      <c r="AH86" s="349"/>
      <c r="AI86" s="349"/>
      <c r="AJ86" s="349"/>
      <c r="AK86" s="349"/>
      <c r="AL86" s="349"/>
      <c r="AM86" s="349"/>
      <c r="AN86" s="349"/>
      <c r="AO86" s="349"/>
      <c r="AP86" s="349"/>
      <c r="AQ86" s="349"/>
      <c r="AR86" s="345"/>
      <c r="AS86" s="345"/>
      <c r="AT86" s="345"/>
      <c r="AU86" s="345"/>
      <c r="AV86" s="345"/>
      <c r="AW86" s="345"/>
      <c r="AX86" s="345"/>
      <c r="AY86" s="345"/>
      <c r="AZ86" s="345"/>
      <c r="BA86" s="345"/>
      <c r="BB86" s="345"/>
      <c r="BC86" s="345"/>
      <c r="BD86" s="345"/>
      <c r="BE86" s="345"/>
      <c r="BF86" s="345"/>
      <c r="BG86" s="345"/>
      <c r="BH86" s="345"/>
      <c r="BI86" s="345"/>
      <c r="BJ86" s="345"/>
      <c r="BK86" s="345"/>
      <c r="BL86" s="345"/>
      <c r="BM86" s="345"/>
      <c r="BN86" s="345"/>
      <c r="BO86" s="345"/>
      <c r="BP86" s="345"/>
      <c r="BQ86" s="345"/>
      <c r="BR86" s="345"/>
      <c r="BS86" s="345"/>
      <c r="BT86" s="345"/>
      <c r="BU86" s="345"/>
      <c r="BV86" s="345"/>
      <c r="BW86" s="345"/>
      <c r="BX86" s="345"/>
      <c r="BY86" s="345"/>
      <c r="BZ86" s="345"/>
      <c r="CA86" s="345"/>
      <c r="CB86" s="345"/>
      <c r="CC86" s="345"/>
      <c r="CD86" s="345"/>
      <c r="CE86" s="345"/>
      <c r="CF86" s="345"/>
      <c r="CG86" s="345"/>
      <c r="CH86" s="345"/>
      <c r="CI86" s="345"/>
      <c r="CJ86" s="345"/>
      <c r="CK86" s="345"/>
      <c r="CL86" s="345"/>
      <c r="CM86" s="345"/>
      <c r="CN86" s="345"/>
      <c r="CO86" s="345"/>
      <c r="CP86" s="345"/>
      <c r="CQ86" s="345"/>
      <c r="CR86" s="345"/>
      <c r="CS86" s="345"/>
      <c r="CT86" s="345"/>
      <c r="CU86" s="345"/>
      <c r="CV86" s="345"/>
      <c r="CW86" s="345"/>
      <c r="CX86" s="345"/>
    </row>
    <row r="87" spans="1:102" ht="15" customHeight="1" thickTop="1" thickBot="1">
      <c r="A87" s="345"/>
      <c r="B87" s="345"/>
      <c r="C87" s="345"/>
      <c r="D87" s="592" t="str">
        <f>IF(MasterSheet!$A$1=1,MasterSheet!C142,MasterSheet!B142)</f>
        <v>Nedostajuća sredstva</v>
      </c>
      <c r="E87" s="593">
        <f>E81-E83</f>
        <v>-370098052.59291768</v>
      </c>
      <c r="F87" s="594">
        <f t="shared" si="8"/>
        <v>-11.177833059284739</v>
      </c>
      <c r="G87" s="595">
        <f>+G81-G83</f>
        <v>-330995726.91000056</v>
      </c>
      <c r="H87" s="594">
        <f t="shared" si="10"/>
        <v>-10.511137723404273</v>
      </c>
      <c r="I87" s="596">
        <f>I81-I83</f>
        <v>-163721739.8483074</v>
      </c>
      <c r="J87" s="594">
        <f t="shared" si="11"/>
        <v>-4.9447822364333254</v>
      </c>
      <c r="K87" s="597">
        <f t="shared" si="12"/>
        <v>-206376312.74461028</v>
      </c>
      <c r="L87" s="598">
        <f t="shared" si="9"/>
        <v>126.0530904056013</v>
      </c>
      <c r="M87" s="599">
        <f t="shared" si="13"/>
        <v>-39102325.682917118</v>
      </c>
      <c r="N87" s="600">
        <f t="shared" si="14"/>
        <v>11.81354395355963</v>
      </c>
      <c r="O87" s="728">
        <f t="shared" si="15"/>
        <v>-206376312.74461028</v>
      </c>
      <c r="P87" s="345"/>
      <c r="Q87" s="381"/>
      <c r="R87" s="345"/>
      <c r="S87" s="345"/>
      <c r="T87" s="345"/>
      <c r="U87" s="345"/>
      <c r="V87" s="345"/>
      <c r="W87" s="345"/>
      <c r="AB87" s="349"/>
      <c r="AC87" s="482"/>
      <c r="AD87" s="476"/>
      <c r="AE87" s="349"/>
      <c r="AF87" s="349"/>
      <c r="AG87" s="349"/>
      <c r="AH87" s="349"/>
      <c r="AI87" s="349"/>
      <c r="AJ87" s="349"/>
      <c r="AK87" s="349"/>
      <c r="AL87" s="349"/>
      <c r="AM87" s="349"/>
      <c r="AN87" s="349"/>
      <c r="AO87" s="349"/>
      <c r="AP87" s="349"/>
      <c r="AQ87" s="349"/>
    </row>
    <row r="88" spans="1:102" ht="15" customHeight="1" thickTop="1" thickBot="1">
      <c r="A88" s="345"/>
      <c r="B88" s="345"/>
      <c r="C88" s="345"/>
      <c r="D88" s="592" t="str">
        <f>IF(MasterSheet!$A$1=1,MasterSheet!C143,MasterSheet!B143)</f>
        <v>Finansiranje</v>
      </c>
      <c r="E88" s="593">
        <f>+SUM(E89:E93)</f>
        <v>370098052.59291762</v>
      </c>
      <c r="F88" s="594">
        <f>E88/$E$9*100</f>
        <v>11.177833059284737</v>
      </c>
      <c r="G88" s="595">
        <f>+SUM(G89:G93)</f>
        <v>330995726.91000056</v>
      </c>
      <c r="H88" s="594">
        <f t="shared" si="10"/>
        <v>10.511137723404273</v>
      </c>
      <c r="I88" s="596">
        <f>+SUM(I89:I93)</f>
        <v>163721739.8483074</v>
      </c>
      <c r="J88" s="594">
        <f t="shared" si="11"/>
        <v>4.9447822364333254</v>
      </c>
      <c r="K88" s="597">
        <f t="shared" si="12"/>
        <v>206376312.74461022</v>
      </c>
      <c r="L88" s="598">
        <f t="shared" si="9"/>
        <v>126.05309040560124</v>
      </c>
      <c r="M88" s="599">
        <f t="shared" si="13"/>
        <v>39102325.682917058</v>
      </c>
      <c r="N88" s="600">
        <f t="shared" si="14"/>
        <v>11.813543953559602</v>
      </c>
      <c r="O88" s="728">
        <f t="shared" si="15"/>
        <v>206376312.74461022</v>
      </c>
      <c r="P88" s="345"/>
      <c r="Q88" s="345">
        <v>53656251.850000001</v>
      </c>
      <c r="R88" s="345"/>
      <c r="S88" s="345"/>
      <c r="T88" s="345"/>
      <c r="U88" s="345"/>
      <c r="V88" s="345"/>
      <c r="W88" s="345"/>
      <c r="AB88" s="349"/>
      <c r="AC88" s="484"/>
      <c r="AD88" s="476"/>
      <c r="AE88" s="349"/>
      <c r="AF88" s="349"/>
      <c r="AG88" s="349"/>
      <c r="AH88" s="349"/>
      <c r="AI88" s="349"/>
      <c r="AJ88" s="349"/>
      <c r="AK88" s="349"/>
      <c r="AL88" s="349"/>
      <c r="AM88" s="349"/>
      <c r="AN88" s="349"/>
      <c r="AO88" s="349"/>
      <c r="AP88" s="349"/>
      <c r="AQ88" s="349"/>
    </row>
    <row r="89" spans="1:102" ht="15" customHeight="1" thickTop="1" thickBot="1">
      <c r="A89" s="345"/>
      <c r="B89" s="345"/>
      <c r="C89" s="345">
        <v>7511</v>
      </c>
      <c r="D89" s="609" t="str">
        <f>IF(MasterSheet!$A$1=1,MasterSheet!C144,MasterSheet!B144)</f>
        <v>Pozajmice i krediti iz domaćih izvora</v>
      </c>
      <c r="E89" s="624">
        <v>102834751.84999999</v>
      </c>
      <c r="F89" s="611">
        <f t="shared" si="8"/>
        <v>3.1058517623074602</v>
      </c>
      <c r="G89" s="612">
        <v>63454375.850000001</v>
      </c>
      <c r="H89" s="611">
        <f t="shared" si="10"/>
        <v>2.015064333121626</v>
      </c>
      <c r="I89" s="612">
        <v>16440519.380000001</v>
      </c>
      <c r="J89" s="611">
        <f t="shared" si="11"/>
        <v>0.49654241558441559</v>
      </c>
      <c r="K89" s="620">
        <f t="shared" si="12"/>
        <v>86394232.469999999</v>
      </c>
      <c r="L89" s="621">
        <f t="shared" si="9"/>
        <v>525.49576125374199</v>
      </c>
      <c r="M89" s="615">
        <f t="shared" si="13"/>
        <v>39380375.999999993</v>
      </c>
      <c r="N89" s="616">
        <f t="shared" si="14"/>
        <v>62.060930349533947</v>
      </c>
      <c r="O89" s="730">
        <f t="shared" si="15"/>
        <v>86394232.469999999</v>
      </c>
      <c r="P89" s="381">
        <f>+SUM(E89:E92)</f>
        <v>351936526.56</v>
      </c>
      <c r="Q89" s="345">
        <v>43015713.520000003</v>
      </c>
      <c r="R89" s="345"/>
      <c r="S89" s="345"/>
      <c r="T89" s="345"/>
      <c r="U89" s="345"/>
      <c r="V89" s="345"/>
      <c r="W89" s="345"/>
      <c r="AB89" s="349"/>
      <c r="AC89" s="484"/>
      <c r="AD89" s="476"/>
      <c r="AE89" s="349"/>
      <c r="AF89" s="349"/>
      <c r="AG89" s="349"/>
      <c r="AH89" s="349"/>
      <c r="AI89" s="349"/>
      <c r="AJ89" s="349"/>
      <c r="AK89" s="349"/>
      <c r="AL89" s="349"/>
      <c r="AM89" s="349"/>
      <c r="AN89" s="349"/>
      <c r="AO89" s="349"/>
      <c r="AP89" s="349"/>
      <c r="AQ89" s="349"/>
    </row>
    <row r="90" spans="1:102" ht="15" customHeight="1" thickTop="1" thickBot="1">
      <c r="A90" s="345"/>
      <c r="B90" s="345"/>
      <c r="C90" s="345">
        <v>7512</v>
      </c>
      <c r="D90" s="609" t="str">
        <f>IF(MasterSheet!$A$1=1,MasterSheet!C145,MasterSheet!B145)</f>
        <v>Pozajmice i krediti iz inostranih izvora</v>
      </c>
      <c r="E90" s="624">
        <v>230537476.81999999</v>
      </c>
      <c r="F90" s="611">
        <f t="shared" si="8"/>
        <v>6.9627748964059197</v>
      </c>
      <c r="G90" s="612">
        <v>258129375.97</v>
      </c>
      <c r="H90" s="611">
        <f t="shared" si="10"/>
        <v>8.1971856452842182</v>
      </c>
      <c r="I90" s="612">
        <v>157815618.09999999</v>
      </c>
      <c r="J90" s="611">
        <f t="shared" si="11"/>
        <v>4.7664034460887947</v>
      </c>
      <c r="K90" s="620">
        <f t="shared" si="12"/>
        <v>72721858.719999999</v>
      </c>
      <c r="L90" s="621">
        <f t="shared" si="9"/>
        <v>46.080267336987987</v>
      </c>
      <c r="M90" s="615">
        <f t="shared" si="13"/>
        <v>-27591899.150000006</v>
      </c>
      <c r="N90" s="616">
        <f t="shared" si="14"/>
        <v>-10.689174390289764</v>
      </c>
      <c r="O90" s="730">
        <f t="shared" si="15"/>
        <v>72721858.719999999</v>
      </c>
      <c r="P90" s="345"/>
      <c r="Q90" s="345">
        <v>1839262.87</v>
      </c>
      <c r="R90" s="345"/>
      <c r="S90" s="345"/>
      <c r="T90" s="345"/>
      <c r="U90" s="345"/>
      <c r="V90" s="345"/>
      <c r="W90" s="345"/>
      <c r="AB90" s="349"/>
      <c r="AC90" s="476"/>
      <c r="AD90" s="476"/>
      <c r="AE90" s="349"/>
      <c r="AF90" s="349"/>
      <c r="AG90" s="349"/>
      <c r="AH90" s="349"/>
      <c r="AI90" s="349"/>
      <c r="AJ90" s="349"/>
      <c r="AK90" s="349"/>
      <c r="AL90" s="349"/>
      <c r="AM90" s="349"/>
      <c r="AN90" s="349"/>
      <c r="AO90" s="349"/>
      <c r="AP90" s="349"/>
      <c r="AQ90" s="349"/>
    </row>
    <row r="91" spans="1:102" ht="15" customHeight="1" thickTop="1" thickBot="1">
      <c r="A91" s="345"/>
      <c r="B91" s="345"/>
      <c r="C91" s="345">
        <v>74</v>
      </c>
      <c r="D91" s="609" t="str">
        <f>IF(MasterSheet!$A$1=1,MasterSheet!C146,MasterSheet!B146)</f>
        <v>Donacije</v>
      </c>
      <c r="E91" s="624">
        <v>6615451.54</v>
      </c>
      <c r="F91" s="611">
        <f t="shared" si="8"/>
        <v>0.19980222108124435</v>
      </c>
      <c r="G91" s="612">
        <v>5037276.03</v>
      </c>
      <c r="H91" s="611">
        <f t="shared" si="10"/>
        <v>0.15996430708161322</v>
      </c>
      <c r="I91" s="612">
        <v>0</v>
      </c>
      <c r="J91" s="611">
        <f t="shared" si="11"/>
        <v>0</v>
      </c>
      <c r="K91" s="620">
        <f t="shared" si="12"/>
        <v>6615451.54</v>
      </c>
      <c r="L91" s="621"/>
      <c r="M91" s="615">
        <f t="shared" si="13"/>
        <v>1578175.5099999998</v>
      </c>
      <c r="N91" s="616">
        <f t="shared" si="14"/>
        <v>31.329939050411724</v>
      </c>
      <c r="O91" s="730">
        <f t="shared" si="15"/>
        <v>6615451.54</v>
      </c>
      <c r="P91" s="345"/>
      <c r="Q91" s="345">
        <v>845852.93</v>
      </c>
      <c r="R91" s="345"/>
      <c r="S91" s="345"/>
      <c r="T91" s="345"/>
      <c r="U91" s="345"/>
      <c r="V91" s="345"/>
      <c r="W91" s="345"/>
      <c r="AB91" s="349"/>
      <c r="AC91" s="481"/>
      <c r="AD91" s="476"/>
      <c r="AE91" s="349"/>
      <c r="AF91" s="349"/>
      <c r="AG91" s="349"/>
      <c r="AH91" s="349"/>
      <c r="AI91" s="349"/>
      <c r="AJ91" s="349"/>
      <c r="AK91" s="349"/>
      <c r="AL91" s="349"/>
      <c r="AM91" s="349"/>
      <c r="AN91" s="349"/>
      <c r="AO91" s="349"/>
      <c r="AP91" s="349"/>
      <c r="AQ91" s="349"/>
    </row>
    <row r="92" spans="1:102" ht="13.5" thickTop="1" thickBot="1">
      <c r="A92" s="345"/>
      <c r="B92" s="345"/>
      <c r="C92" s="345">
        <v>72</v>
      </c>
      <c r="D92" s="609" t="str">
        <f>IF(MasterSheet!$A$1=1,MasterSheet!C147,MasterSheet!B147)</f>
        <v>Prihodi od privatizacije</v>
      </c>
      <c r="E92" s="624">
        <v>11948846.35</v>
      </c>
      <c r="F92" s="611">
        <f t="shared" si="8"/>
        <v>0.36088330866807611</v>
      </c>
      <c r="G92" s="612">
        <v>3484625.4</v>
      </c>
      <c r="H92" s="611">
        <f t="shared" si="10"/>
        <v>0.11065815814544298</v>
      </c>
      <c r="I92" s="612">
        <v>3591180.8066666662</v>
      </c>
      <c r="J92" s="611">
        <f t="shared" si="11"/>
        <v>0.10846212040672505</v>
      </c>
      <c r="K92" s="620">
        <f t="shared" si="12"/>
        <v>8357665.543333333</v>
      </c>
      <c r="L92" s="621">
        <f t="shared" si="9"/>
        <v>232.72750644629662</v>
      </c>
      <c r="M92" s="615">
        <f t="shared" si="13"/>
        <v>8464220.9499999993</v>
      </c>
      <c r="N92" s="616">
        <f t="shared" si="14"/>
        <v>242.90188982723942</v>
      </c>
      <c r="O92" s="730">
        <f t="shared" si="15"/>
        <v>8357665.543333333</v>
      </c>
      <c r="P92" s="345"/>
      <c r="Q92" s="345">
        <f>SUM(Q88:Q91)</f>
        <v>99357081.170000017</v>
      </c>
      <c r="R92" s="345"/>
      <c r="S92" s="345"/>
      <c r="T92" s="345"/>
      <c r="U92" s="345"/>
      <c r="V92" s="345"/>
      <c r="W92" s="345"/>
      <c r="AB92" s="349"/>
      <c r="AC92" s="482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</row>
    <row r="93" spans="1:102" ht="13.5" thickTop="1" thickBot="1">
      <c r="A93" s="345"/>
      <c r="B93" s="345"/>
      <c r="C93" s="345">
        <v>99</v>
      </c>
      <c r="D93" s="631" t="str">
        <f>IF(MasterSheet!$A$1=1,MasterSheet!C148,MasterSheet!B148)</f>
        <v>Povećanje/smanjenje depozita</v>
      </c>
      <c r="E93" s="641">
        <v>18161526.032917634</v>
      </c>
      <c r="F93" s="619">
        <f t="shared" si="8"/>
        <v>0.5485208708220366</v>
      </c>
      <c r="G93" s="618">
        <v>890073.66000062227</v>
      </c>
      <c r="H93" s="619">
        <f t="shared" si="10"/>
        <v>2.8265279771375745E-2</v>
      </c>
      <c r="I93" s="618">
        <f>-I87-SUM(I89:I92)</f>
        <v>-14125578.438359261</v>
      </c>
      <c r="J93" s="619">
        <f t="shared" si="11"/>
        <v>-0.4266257456466101</v>
      </c>
      <c r="K93" s="620">
        <f t="shared" si="12"/>
        <v>32287104.471276894</v>
      </c>
      <c r="L93" s="621">
        <f t="shared" si="9"/>
        <v>-228.5719102560671</v>
      </c>
      <c r="M93" s="632">
        <f t="shared" si="13"/>
        <v>17271452.372917011</v>
      </c>
      <c r="N93" s="642">
        <f t="shared" si="14"/>
        <v>1940.4520265103606</v>
      </c>
      <c r="O93" s="731">
        <f t="shared" si="15"/>
        <v>32287104.471276894</v>
      </c>
      <c r="P93" s="345"/>
      <c r="Q93" s="345">
        <f>S88+Q92</f>
        <v>99357081.170000017</v>
      </c>
      <c r="R93" s="345"/>
      <c r="S93" s="345"/>
      <c r="T93" s="345"/>
      <c r="U93" s="345"/>
      <c r="V93" s="345"/>
      <c r="W93" s="345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349"/>
      <c r="AN93" s="349"/>
      <c r="AO93" s="349"/>
      <c r="AP93" s="349"/>
      <c r="AQ93" s="349"/>
    </row>
    <row r="94" spans="1:102" ht="12.75" thickTop="1">
      <c r="A94" s="345"/>
      <c r="B94" s="345"/>
      <c r="C94" s="345"/>
      <c r="D94" s="558" t="str">
        <f>IF(MasterSheet!$A$1=1,MasterSheet!C149,MasterSheet!B149)</f>
        <v>Izvor: Ministarstvo finansija Crne Gore</v>
      </c>
      <c r="E94" s="562"/>
      <c r="F94" s="562"/>
      <c r="G94" s="561"/>
      <c r="H94" s="561"/>
      <c r="I94" s="563"/>
      <c r="J94" s="561"/>
      <c r="K94" s="564"/>
      <c r="L94" s="563"/>
      <c r="M94" s="565"/>
      <c r="N94" s="565"/>
      <c r="O94" s="345"/>
      <c r="P94" s="345"/>
      <c r="Q94" s="345"/>
      <c r="R94" s="345"/>
      <c r="S94" s="345"/>
      <c r="T94" s="345"/>
      <c r="U94" s="345"/>
      <c r="V94" s="345"/>
      <c r="W94" s="345"/>
      <c r="AB94" s="349"/>
      <c r="AC94" s="349"/>
      <c r="AD94" s="349"/>
      <c r="AE94" s="349"/>
      <c r="AF94" s="349"/>
      <c r="AG94" s="349"/>
      <c r="AH94" s="349"/>
      <c r="AI94" s="349"/>
      <c r="AJ94" s="349"/>
      <c r="AK94" s="349"/>
      <c r="AL94" s="349"/>
      <c r="AM94" s="349"/>
      <c r="AN94" s="349"/>
      <c r="AO94" s="349"/>
      <c r="AP94" s="349"/>
      <c r="AQ94" s="349"/>
    </row>
    <row r="95" spans="1:102">
      <c r="A95" s="345"/>
      <c r="B95" s="345"/>
      <c r="C95" s="345"/>
      <c r="D95" s="382"/>
      <c r="E95" s="382"/>
      <c r="F95" s="382"/>
      <c r="G95" s="349"/>
      <c r="H95" s="349"/>
      <c r="I95" s="348"/>
      <c r="J95" s="349"/>
      <c r="K95" s="350"/>
      <c r="L95" s="348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AB95" s="349"/>
      <c r="AC95" s="349"/>
      <c r="AD95" s="349"/>
      <c r="AE95" s="349"/>
      <c r="AF95" s="349"/>
      <c r="AG95" s="349"/>
      <c r="AH95" s="349"/>
      <c r="AI95" s="349"/>
      <c r="AJ95" s="349"/>
      <c r="AK95" s="349"/>
      <c r="AL95" s="349"/>
      <c r="AM95" s="349"/>
      <c r="AN95" s="349"/>
      <c r="AO95" s="349"/>
      <c r="AP95" s="349"/>
      <c r="AQ95" s="349"/>
    </row>
    <row r="96" spans="1:102">
      <c r="A96" s="345"/>
      <c r="B96" s="345"/>
      <c r="C96" s="345"/>
      <c r="D96" s="383"/>
      <c r="E96" s="473"/>
      <c r="F96" s="473"/>
      <c r="G96" s="473"/>
      <c r="H96" s="349"/>
      <c r="J96" s="345"/>
      <c r="M96" s="345"/>
      <c r="N96" s="345"/>
      <c r="O96" s="345"/>
      <c r="P96" s="345"/>
      <c r="Q96" s="345">
        <v>-140228758.34780544</v>
      </c>
      <c r="R96" s="345"/>
      <c r="S96" s="345"/>
      <c r="T96" s="345"/>
      <c r="U96" s="345"/>
      <c r="V96" s="345"/>
      <c r="W96" s="345"/>
    </row>
    <row r="97" spans="1:23">
      <c r="A97" s="345"/>
      <c r="B97" s="345"/>
      <c r="C97" s="345"/>
      <c r="D97" s="383"/>
      <c r="E97" s="473"/>
      <c r="F97" s="382"/>
      <c r="G97" s="349"/>
      <c r="H97" s="349"/>
      <c r="J97" s="345"/>
      <c r="M97" s="345"/>
      <c r="N97" s="345"/>
      <c r="O97" s="345"/>
      <c r="P97" s="345"/>
      <c r="Q97" s="345"/>
      <c r="R97" s="345"/>
      <c r="S97" s="345"/>
      <c r="T97" s="345"/>
      <c r="U97" s="345"/>
      <c r="V97" s="345"/>
      <c r="W97" s="345"/>
    </row>
    <row r="98" spans="1:23">
      <c r="A98" s="345"/>
      <c r="B98" s="345"/>
      <c r="C98" s="345"/>
      <c r="D98" s="345"/>
      <c r="E98" s="471"/>
      <c r="F98" s="382"/>
      <c r="G98" s="349"/>
      <c r="H98" s="349"/>
      <c r="J98" s="345"/>
      <c r="M98" s="345"/>
      <c r="N98" s="345"/>
      <c r="O98" s="345"/>
      <c r="P98" s="345"/>
      <c r="Q98" s="345">
        <f>Q96+Q92</f>
        <v>-40871677.177805424</v>
      </c>
      <c r="R98" s="345"/>
      <c r="S98" s="345"/>
      <c r="T98" s="345"/>
      <c r="U98" s="345"/>
      <c r="V98" s="345"/>
      <c r="W98" s="345"/>
    </row>
    <row r="99" spans="1:23">
      <c r="A99" s="345"/>
      <c r="B99" s="345"/>
      <c r="C99" s="345"/>
      <c r="D99" s="383"/>
      <c r="E99" s="474"/>
      <c r="F99" s="382"/>
      <c r="G99" s="349"/>
      <c r="H99" s="349"/>
      <c r="J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</row>
    <row r="100" spans="1:23">
      <c r="A100" s="345"/>
      <c r="B100" s="345"/>
      <c r="C100" s="345"/>
      <c r="D100" s="383"/>
      <c r="E100" s="345"/>
      <c r="F100" s="349"/>
      <c r="G100" s="349"/>
      <c r="H100" s="384"/>
      <c r="J100" s="345"/>
      <c r="M100" s="345"/>
      <c r="N100" s="345"/>
      <c r="O100" s="345"/>
      <c r="P100" s="345"/>
      <c r="Q100" s="345"/>
      <c r="R100" s="345"/>
      <c r="S100" s="345"/>
      <c r="T100" s="345"/>
      <c r="U100" s="345"/>
      <c r="V100" s="345"/>
      <c r="W100" s="345"/>
    </row>
    <row r="101" spans="1:23">
      <c r="A101" s="345"/>
      <c r="B101" s="345"/>
      <c r="C101" s="345"/>
      <c r="D101" s="383"/>
      <c r="E101" s="345"/>
      <c r="F101" s="382"/>
      <c r="G101" s="349"/>
      <c r="H101" s="345"/>
      <c r="J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</row>
    <row r="102" spans="1:23">
      <c r="A102" s="345"/>
      <c r="B102" s="345"/>
      <c r="C102" s="345"/>
      <c r="D102" s="383"/>
      <c r="E102" s="345"/>
      <c r="F102" s="349"/>
      <c r="G102" s="349"/>
      <c r="H102" s="345"/>
      <c r="J102" s="345"/>
      <c r="M102" s="345"/>
      <c r="N102" s="345"/>
      <c r="O102" s="345"/>
      <c r="P102" s="345"/>
      <c r="Q102" s="345"/>
      <c r="R102" s="345"/>
      <c r="S102" s="345"/>
      <c r="T102" s="345"/>
      <c r="U102" s="345"/>
      <c r="V102" s="345"/>
      <c r="W102" s="345"/>
    </row>
    <row r="103" spans="1:23" ht="13.5" customHeight="1">
      <c r="A103" s="345"/>
      <c r="B103" s="345"/>
      <c r="C103" s="345"/>
      <c r="D103" s="383"/>
      <c r="E103" s="472"/>
      <c r="F103" s="382"/>
      <c r="G103" s="349"/>
      <c r="H103" s="345"/>
      <c r="J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</row>
    <row r="104" spans="1:23" ht="13.5" customHeight="1">
      <c r="A104" s="345"/>
      <c r="B104" s="345"/>
      <c r="C104" s="345"/>
      <c r="D104" s="383"/>
      <c r="E104" s="345"/>
      <c r="F104" s="349"/>
      <c r="G104" s="349"/>
      <c r="H104" s="345"/>
      <c r="J104" s="345"/>
      <c r="M104" s="345"/>
      <c r="N104" s="345"/>
      <c r="O104" s="345"/>
      <c r="P104" s="345"/>
      <c r="Q104" s="345"/>
      <c r="R104" s="345"/>
      <c r="S104" s="345"/>
      <c r="T104" s="345"/>
      <c r="U104" s="345"/>
      <c r="V104" s="345"/>
      <c r="W104" s="345"/>
    </row>
    <row r="105" spans="1:23">
      <c r="A105" s="345"/>
      <c r="B105" s="345"/>
      <c r="C105" s="345"/>
      <c r="D105" s="383"/>
      <c r="E105" s="383"/>
      <c r="F105" s="382"/>
      <c r="G105" s="349"/>
      <c r="H105" s="345"/>
      <c r="J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</row>
    <row r="106" spans="1:23">
      <c r="A106" s="345"/>
      <c r="B106" s="345"/>
      <c r="C106" s="345"/>
      <c r="D106" s="383"/>
      <c r="E106" s="383"/>
      <c r="F106" s="382"/>
      <c r="G106" s="349"/>
      <c r="H106" s="345"/>
      <c r="J106" s="345"/>
      <c r="M106" s="345"/>
      <c r="N106" s="345"/>
      <c r="O106" s="345"/>
      <c r="P106" s="345"/>
      <c r="Q106" s="345"/>
      <c r="R106" s="345"/>
      <c r="S106" s="345"/>
      <c r="T106" s="345"/>
      <c r="U106" s="345"/>
      <c r="V106" s="345"/>
      <c r="W106" s="345"/>
    </row>
    <row r="107" spans="1:23">
      <c r="A107" s="345"/>
      <c r="B107" s="345"/>
      <c r="C107" s="345"/>
      <c r="D107" s="383"/>
      <c r="E107" s="383"/>
      <c r="F107" s="382"/>
      <c r="G107" s="349"/>
      <c r="H107" s="345"/>
      <c r="J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</row>
    <row r="108" spans="1:23">
      <c r="A108" s="345"/>
      <c r="B108" s="345"/>
      <c r="C108" s="345"/>
      <c r="D108" s="383"/>
      <c r="E108" s="383"/>
      <c r="F108" s="382"/>
      <c r="G108" s="349"/>
      <c r="H108" s="345"/>
      <c r="J108" s="345"/>
      <c r="M108" s="345"/>
      <c r="N108" s="345"/>
      <c r="O108" s="345"/>
      <c r="P108" s="345"/>
      <c r="Q108" s="345"/>
      <c r="R108" s="345"/>
      <c r="S108" s="345"/>
      <c r="T108" s="345"/>
      <c r="U108" s="345"/>
      <c r="V108" s="345"/>
      <c r="W108" s="345"/>
    </row>
    <row r="109" spans="1:23">
      <c r="A109" s="345"/>
      <c r="B109" s="345"/>
      <c r="C109" s="345"/>
      <c r="D109" s="383"/>
      <c r="E109" s="383"/>
      <c r="F109" s="382"/>
      <c r="G109" s="349"/>
      <c r="H109" s="345"/>
      <c r="J109" s="345"/>
      <c r="M109" s="345"/>
      <c r="N109" s="345"/>
      <c r="O109" s="345"/>
      <c r="P109" s="345"/>
      <c r="Q109" s="345"/>
      <c r="R109" s="345"/>
      <c r="S109" s="345"/>
      <c r="T109" s="345"/>
      <c r="U109" s="345"/>
      <c r="V109" s="345"/>
      <c r="W109" s="345"/>
    </row>
    <row r="110" spans="1:23">
      <c r="A110" s="345"/>
      <c r="B110" s="345"/>
      <c r="C110" s="345"/>
      <c r="D110" s="383"/>
      <c r="E110" s="383"/>
      <c r="F110" s="382"/>
      <c r="G110" s="349"/>
      <c r="H110" s="345"/>
      <c r="J110" s="345"/>
      <c r="M110" s="345"/>
      <c r="N110" s="345"/>
      <c r="O110" s="345"/>
      <c r="P110" s="345"/>
      <c r="Q110" s="345"/>
      <c r="R110" s="345"/>
      <c r="S110" s="345"/>
      <c r="T110" s="345"/>
      <c r="U110" s="345"/>
      <c r="V110" s="345"/>
      <c r="W110" s="345"/>
    </row>
    <row r="111" spans="1:23">
      <c r="A111" s="345"/>
      <c r="B111" s="345"/>
      <c r="C111" s="345"/>
      <c r="D111" s="383"/>
      <c r="E111" s="383"/>
      <c r="F111" s="382"/>
      <c r="G111" s="349"/>
      <c r="H111" s="345"/>
      <c r="J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</row>
    <row r="112" spans="1:23">
      <c r="A112" s="345"/>
      <c r="B112" s="345"/>
      <c r="C112" s="345"/>
      <c r="D112" s="383"/>
      <c r="E112" s="383"/>
      <c r="F112" s="382"/>
      <c r="G112" s="349"/>
      <c r="H112" s="345"/>
      <c r="J112" s="345"/>
      <c r="M112" s="345"/>
      <c r="N112" s="345"/>
      <c r="O112" s="345"/>
      <c r="P112" s="345"/>
      <c r="Q112" s="345"/>
      <c r="R112" s="345"/>
      <c r="S112" s="345"/>
      <c r="T112" s="345"/>
      <c r="U112" s="345"/>
      <c r="V112" s="345"/>
      <c r="W112" s="345"/>
    </row>
    <row r="113" spans="1:23">
      <c r="A113" s="345"/>
      <c r="B113" s="345"/>
      <c r="C113" s="345"/>
      <c r="D113" s="383"/>
      <c r="E113" s="383"/>
      <c r="F113" s="382"/>
      <c r="G113" s="349"/>
      <c r="H113" s="345"/>
      <c r="J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</row>
    <row r="114" spans="1:23">
      <c r="A114" s="345"/>
      <c r="B114" s="345"/>
      <c r="C114" s="345"/>
      <c r="D114" s="383"/>
      <c r="E114" s="383"/>
      <c r="F114" s="382"/>
      <c r="G114" s="349"/>
      <c r="H114" s="345"/>
      <c r="J114" s="345"/>
      <c r="M114" s="345"/>
      <c r="N114" s="345"/>
      <c r="O114" s="345"/>
      <c r="P114" s="345"/>
      <c r="Q114" s="345"/>
      <c r="R114" s="345"/>
      <c r="S114" s="345"/>
      <c r="T114" s="345"/>
      <c r="U114" s="345"/>
      <c r="V114" s="345"/>
      <c r="W114" s="345"/>
    </row>
    <row r="115" spans="1:23">
      <c r="A115" s="345"/>
      <c r="B115" s="345"/>
      <c r="C115" s="345"/>
      <c r="D115" s="383"/>
      <c r="E115" s="383"/>
      <c r="F115" s="382"/>
      <c r="G115" s="349"/>
      <c r="H115" s="345"/>
      <c r="J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</row>
    <row r="116" spans="1:23">
      <c r="A116" s="345"/>
      <c r="B116" s="345"/>
      <c r="C116" s="345"/>
      <c r="D116" s="383"/>
      <c r="E116" s="383"/>
      <c r="F116" s="382"/>
      <c r="G116" s="349"/>
      <c r="H116" s="345"/>
      <c r="J116" s="345"/>
      <c r="M116" s="345"/>
      <c r="N116" s="345"/>
      <c r="O116" s="345"/>
      <c r="P116" s="345"/>
      <c r="Q116" s="345"/>
      <c r="R116" s="345"/>
      <c r="S116" s="345"/>
      <c r="T116" s="345"/>
      <c r="U116" s="345"/>
      <c r="V116" s="345"/>
      <c r="W116" s="345"/>
    </row>
    <row r="117" spans="1:23">
      <c r="A117" s="345"/>
      <c r="B117" s="345"/>
      <c r="C117" s="345"/>
      <c r="D117" s="383"/>
      <c r="E117" s="383"/>
      <c r="F117" s="382"/>
      <c r="G117" s="349"/>
      <c r="H117" s="345"/>
      <c r="J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</row>
    <row r="118" spans="1:23">
      <c r="A118" s="345"/>
      <c r="B118" s="345"/>
      <c r="C118" s="345"/>
      <c r="D118" s="383"/>
      <c r="E118" s="383"/>
      <c r="F118" s="382"/>
      <c r="G118" s="349"/>
      <c r="H118" s="345"/>
      <c r="J118" s="345"/>
      <c r="M118" s="345"/>
      <c r="N118" s="345"/>
      <c r="O118" s="345"/>
      <c r="P118" s="345"/>
      <c r="Q118" s="345"/>
      <c r="R118" s="345"/>
      <c r="S118" s="345"/>
      <c r="T118" s="345"/>
      <c r="U118" s="345"/>
      <c r="V118" s="345"/>
      <c r="W118" s="345"/>
    </row>
    <row r="119" spans="1:23">
      <c r="A119" s="345"/>
      <c r="B119" s="345"/>
      <c r="C119" s="345"/>
      <c r="D119" s="383"/>
      <c r="E119" s="383"/>
      <c r="F119" s="382"/>
      <c r="G119" s="349"/>
      <c r="H119" s="345"/>
      <c r="J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</row>
    <row r="120" spans="1:23">
      <c r="A120" s="345"/>
      <c r="B120" s="345"/>
      <c r="C120" s="345"/>
      <c r="D120" s="383"/>
      <c r="E120" s="383"/>
      <c r="F120" s="382"/>
      <c r="G120" s="349"/>
      <c r="H120" s="345"/>
      <c r="J120" s="345"/>
      <c r="M120" s="345"/>
      <c r="N120" s="345"/>
      <c r="O120" s="345"/>
      <c r="P120" s="345"/>
      <c r="Q120" s="345"/>
      <c r="R120" s="345"/>
      <c r="S120" s="345"/>
      <c r="T120" s="345"/>
      <c r="U120" s="345"/>
      <c r="V120" s="345"/>
      <c r="W120" s="345"/>
    </row>
    <row r="121" spans="1:23">
      <c r="A121" s="345"/>
      <c r="B121" s="345"/>
      <c r="C121" s="345"/>
      <c r="D121" s="345"/>
      <c r="E121" s="383"/>
      <c r="F121" s="382"/>
      <c r="G121" s="349"/>
      <c r="H121" s="345"/>
      <c r="J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</row>
    <row r="122" spans="1:23">
      <c r="A122" s="345"/>
      <c r="B122" s="345"/>
      <c r="C122" s="345"/>
      <c r="D122" s="345"/>
      <c r="E122" s="383"/>
      <c r="F122" s="382"/>
      <c r="G122" s="349"/>
      <c r="H122" s="345"/>
      <c r="J122" s="345"/>
      <c r="M122" s="345"/>
      <c r="N122" s="345"/>
      <c r="O122" s="345"/>
      <c r="P122" s="345"/>
      <c r="Q122" s="345"/>
      <c r="R122" s="345"/>
      <c r="S122" s="345"/>
      <c r="T122" s="345"/>
      <c r="U122" s="345"/>
      <c r="V122" s="345"/>
      <c r="W122" s="345"/>
    </row>
    <row r="123" spans="1:23">
      <c r="A123" s="345"/>
      <c r="B123" s="345"/>
      <c r="C123" s="345"/>
      <c r="D123" s="345"/>
      <c r="E123" s="383"/>
      <c r="F123" s="382"/>
      <c r="G123" s="349"/>
      <c r="H123" s="345"/>
      <c r="J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</row>
    <row r="124" spans="1:23">
      <c r="A124" s="345"/>
      <c r="B124" s="345"/>
      <c r="C124" s="345"/>
      <c r="D124" s="345"/>
      <c r="E124" s="383"/>
      <c r="F124" s="382"/>
      <c r="G124" s="349"/>
      <c r="H124" s="345"/>
      <c r="J124" s="345"/>
      <c r="M124" s="345"/>
      <c r="N124" s="345"/>
      <c r="O124" s="345"/>
      <c r="P124" s="345"/>
      <c r="Q124" s="345"/>
      <c r="R124" s="345"/>
      <c r="S124" s="345"/>
      <c r="T124" s="345"/>
      <c r="U124" s="345"/>
      <c r="V124" s="345"/>
      <c r="W124" s="345"/>
    </row>
    <row r="125" spans="1:23">
      <c r="A125" s="345"/>
      <c r="B125" s="345"/>
      <c r="C125" s="345"/>
      <c r="D125" s="345"/>
      <c r="E125" s="383"/>
      <c r="F125" s="382"/>
      <c r="G125" s="349"/>
      <c r="H125" s="345"/>
      <c r="J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</row>
    <row r="126" spans="1:23">
      <c r="A126" s="345"/>
      <c r="B126" s="345"/>
      <c r="C126" s="345"/>
      <c r="D126" s="345"/>
      <c r="E126" s="383"/>
      <c r="F126" s="382"/>
      <c r="G126" s="349"/>
      <c r="H126" s="345"/>
      <c r="J126" s="345"/>
      <c r="M126" s="345"/>
      <c r="N126" s="345"/>
      <c r="O126" s="345"/>
      <c r="P126" s="345"/>
      <c r="Q126" s="345"/>
      <c r="R126" s="345"/>
      <c r="S126" s="345"/>
      <c r="T126" s="345"/>
      <c r="U126" s="345"/>
      <c r="V126" s="345"/>
      <c r="W126" s="345"/>
    </row>
    <row r="127" spans="1:23">
      <c r="A127" s="345"/>
      <c r="B127" s="345"/>
      <c r="C127" s="345"/>
      <c r="D127" s="345"/>
      <c r="E127" s="383"/>
      <c r="F127" s="382"/>
      <c r="G127" s="349"/>
      <c r="H127" s="345"/>
      <c r="J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</row>
    <row r="128" spans="1:23">
      <c r="A128" s="345"/>
      <c r="B128" s="345"/>
      <c r="C128" s="345"/>
      <c r="D128" s="345"/>
      <c r="E128" s="383"/>
      <c r="F128" s="382"/>
      <c r="G128" s="349"/>
      <c r="H128" s="345"/>
      <c r="J128" s="345"/>
      <c r="M128" s="345"/>
      <c r="N128" s="345"/>
      <c r="O128" s="345"/>
      <c r="P128" s="345"/>
      <c r="Q128" s="345"/>
      <c r="R128" s="345"/>
      <c r="S128" s="345"/>
      <c r="T128" s="345"/>
      <c r="U128" s="345"/>
      <c r="V128" s="345"/>
      <c r="W128" s="345"/>
    </row>
    <row r="129" spans="1:23">
      <c r="A129" s="345"/>
      <c r="B129" s="345"/>
      <c r="C129" s="345"/>
      <c r="D129" s="345"/>
      <c r="E129" s="383"/>
      <c r="F129" s="382"/>
      <c r="G129" s="349"/>
      <c r="H129" s="345"/>
      <c r="J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</row>
    <row r="130" spans="1:23">
      <c r="A130" s="345"/>
      <c r="B130" s="345"/>
      <c r="C130" s="345"/>
      <c r="D130" s="345"/>
      <c r="E130" s="383"/>
      <c r="F130" s="382"/>
      <c r="G130" s="349"/>
      <c r="H130" s="345"/>
      <c r="J130" s="345"/>
      <c r="M130" s="345"/>
      <c r="N130" s="345"/>
      <c r="O130" s="345"/>
      <c r="P130" s="345"/>
      <c r="Q130" s="345"/>
      <c r="R130" s="345"/>
      <c r="S130" s="345"/>
      <c r="T130" s="345"/>
      <c r="U130" s="345"/>
      <c r="V130" s="345"/>
      <c r="W130" s="345"/>
    </row>
    <row r="131" spans="1:23">
      <c r="A131" s="345"/>
      <c r="B131" s="345"/>
      <c r="C131" s="345"/>
      <c r="D131" s="345"/>
      <c r="E131" s="383"/>
      <c r="F131" s="382"/>
      <c r="G131" s="349"/>
      <c r="H131" s="345"/>
      <c r="J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</row>
    <row r="132" spans="1:23">
      <c r="A132" s="345"/>
      <c r="B132" s="345"/>
      <c r="C132" s="345"/>
      <c r="D132" s="345"/>
      <c r="E132" s="383"/>
      <c r="F132" s="382"/>
      <c r="G132" s="349"/>
      <c r="H132" s="345"/>
      <c r="J132" s="345"/>
      <c r="M132" s="345"/>
      <c r="N132" s="345"/>
      <c r="O132" s="345"/>
      <c r="P132" s="345"/>
      <c r="Q132" s="345"/>
      <c r="R132" s="345"/>
      <c r="S132" s="345"/>
      <c r="T132" s="345"/>
      <c r="U132" s="345"/>
      <c r="V132" s="345"/>
      <c r="W132" s="345"/>
    </row>
    <row r="133" spans="1:23">
      <c r="A133" s="345"/>
      <c r="B133" s="345"/>
      <c r="C133" s="345"/>
      <c r="D133" s="345"/>
      <c r="E133" s="383"/>
      <c r="F133" s="382"/>
      <c r="G133" s="349"/>
      <c r="H133" s="345"/>
      <c r="J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</row>
    <row r="134" spans="1:23">
      <c r="A134" s="345"/>
      <c r="B134" s="345"/>
      <c r="C134" s="345"/>
      <c r="D134" s="345"/>
      <c r="E134" s="383"/>
      <c r="F134" s="382"/>
      <c r="G134" s="349"/>
      <c r="H134" s="345"/>
      <c r="J134" s="345"/>
      <c r="M134" s="345"/>
      <c r="N134" s="345"/>
      <c r="O134" s="345"/>
      <c r="P134" s="345"/>
      <c r="Q134" s="345"/>
      <c r="R134" s="345"/>
      <c r="S134" s="345"/>
      <c r="T134" s="345"/>
      <c r="U134" s="345"/>
      <c r="V134" s="345"/>
      <c r="W134" s="345"/>
    </row>
    <row r="135" spans="1:23">
      <c r="A135" s="345"/>
      <c r="B135" s="345"/>
      <c r="C135" s="345"/>
      <c r="D135" s="345"/>
      <c r="E135" s="383"/>
      <c r="F135" s="382"/>
      <c r="G135" s="349"/>
      <c r="H135" s="345"/>
      <c r="J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</row>
    <row r="136" spans="1:23">
      <c r="A136" s="345"/>
      <c r="B136" s="345"/>
      <c r="C136" s="345"/>
      <c r="D136" s="345"/>
      <c r="E136" s="383"/>
      <c r="F136" s="382"/>
      <c r="G136" s="349"/>
      <c r="H136" s="345"/>
      <c r="J136" s="345"/>
      <c r="M136" s="345"/>
      <c r="N136" s="345"/>
      <c r="O136" s="345"/>
      <c r="P136" s="345"/>
      <c r="Q136" s="345"/>
      <c r="R136" s="345"/>
      <c r="S136" s="345"/>
      <c r="T136" s="345"/>
      <c r="U136" s="345"/>
      <c r="V136" s="345"/>
      <c r="W136" s="345"/>
    </row>
    <row r="137" spans="1:23">
      <c r="A137" s="345"/>
      <c r="B137" s="345"/>
      <c r="C137" s="345"/>
      <c r="D137" s="345"/>
      <c r="E137" s="383"/>
      <c r="F137" s="382"/>
      <c r="G137" s="349"/>
      <c r="H137" s="345"/>
      <c r="J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</row>
    <row r="138" spans="1:23">
      <c r="A138" s="345"/>
      <c r="B138" s="345"/>
      <c r="C138" s="345"/>
      <c r="D138" s="345"/>
      <c r="E138" s="383"/>
      <c r="F138" s="382"/>
      <c r="G138" s="349"/>
      <c r="H138" s="345"/>
      <c r="J138" s="345"/>
      <c r="M138" s="345"/>
      <c r="N138" s="345"/>
      <c r="O138" s="345"/>
      <c r="P138" s="345"/>
      <c r="Q138" s="345"/>
      <c r="R138" s="345"/>
      <c r="S138" s="345"/>
      <c r="T138" s="345"/>
      <c r="U138" s="345"/>
      <c r="V138" s="345"/>
      <c r="W138" s="345"/>
    </row>
    <row r="139" spans="1:23">
      <c r="A139" s="345"/>
      <c r="B139" s="345"/>
      <c r="C139" s="345"/>
      <c r="D139" s="345"/>
      <c r="E139" s="383"/>
      <c r="F139" s="382"/>
      <c r="G139" s="349"/>
      <c r="H139" s="345"/>
      <c r="J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</row>
    <row r="140" spans="1:23">
      <c r="A140" s="345"/>
      <c r="B140" s="345"/>
      <c r="C140" s="345"/>
      <c r="D140" s="345"/>
      <c r="E140" s="383"/>
      <c r="F140" s="382"/>
      <c r="G140" s="349"/>
      <c r="H140" s="345"/>
      <c r="J140" s="345"/>
      <c r="M140" s="345"/>
      <c r="N140" s="345"/>
      <c r="O140" s="345"/>
      <c r="P140" s="345"/>
      <c r="Q140" s="345"/>
      <c r="R140" s="345"/>
      <c r="S140" s="345"/>
      <c r="T140" s="345"/>
      <c r="U140" s="345"/>
      <c r="V140" s="345"/>
      <c r="W140" s="345"/>
    </row>
    <row r="141" spans="1:23">
      <c r="A141" s="345"/>
      <c r="B141" s="345"/>
      <c r="C141" s="345"/>
      <c r="D141" s="345"/>
      <c r="E141" s="383"/>
      <c r="F141" s="382"/>
      <c r="G141" s="349"/>
      <c r="H141" s="345"/>
      <c r="J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</row>
    <row r="142" spans="1:23">
      <c r="A142" s="345"/>
      <c r="B142" s="345"/>
      <c r="C142" s="345"/>
      <c r="D142" s="345"/>
      <c r="E142" s="383"/>
      <c r="F142" s="382"/>
      <c r="G142" s="349"/>
      <c r="H142" s="345"/>
      <c r="J142" s="345"/>
      <c r="M142" s="345"/>
      <c r="N142" s="345"/>
      <c r="O142" s="345"/>
      <c r="P142" s="345"/>
      <c r="Q142" s="345"/>
      <c r="R142" s="345"/>
      <c r="S142" s="345"/>
      <c r="T142" s="345"/>
      <c r="U142" s="345"/>
      <c r="V142" s="345"/>
      <c r="W142" s="345"/>
    </row>
    <row r="143" spans="1:23">
      <c r="A143" s="345"/>
      <c r="B143" s="345"/>
      <c r="C143" s="345"/>
      <c r="D143" s="345"/>
      <c r="E143" s="383"/>
      <c r="F143" s="382"/>
      <c r="G143" s="349"/>
      <c r="H143" s="345"/>
      <c r="J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</row>
    <row r="144" spans="1:23">
      <c r="A144" s="345"/>
      <c r="B144" s="345"/>
      <c r="C144" s="345"/>
      <c r="D144" s="345"/>
      <c r="E144" s="383"/>
      <c r="F144" s="382"/>
      <c r="G144" s="349"/>
      <c r="H144" s="345"/>
      <c r="J144" s="345"/>
      <c r="M144" s="345"/>
      <c r="N144" s="345"/>
      <c r="O144" s="345"/>
      <c r="P144" s="345"/>
      <c r="Q144" s="345"/>
      <c r="R144" s="345"/>
      <c r="S144" s="345"/>
      <c r="T144" s="345"/>
      <c r="U144" s="345"/>
      <c r="V144" s="345"/>
      <c r="W144" s="345"/>
    </row>
    <row r="145" spans="1:23">
      <c r="A145" s="345"/>
      <c r="B145" s="345"/>
      <c r="C145" s="345"/>
      <c r="D145" s="345"/>
      <c r="E145" s="383"/>
      <c r="F145" s="382"/>
      <c r="G145" s="349"/>
      <c r="H145" s="345"/>
      <c r="J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</row>
    <row r="146" spans="1:23">
      <c r="A146" s="345"/>
      <c r="B146" s="345"/>
      <c r="E146" s="383"/>
      <c r="F146" s="382"/>
      <c r="G146" s="349"/>
      <c r="H146" s="345"/>
    </row>
    <row r="147" spans="1:23" s="345" customFormat="1">
      <c r="E147" s="383"/>
      <c r="F147" s="382"/>
      <c r="G147" s="349"/>
    </row>
    <row r="148" spans="1:23" s="345" customFormat="1">
      <c r="E148" s="383"/>
      <c r="F148" s="382"/>
      <c r="G148" s="349"/>
    </row>
    <row r="149" spans="1:23" s="345" customFormat="1">
      <c r="E149" s="383"/>
      <c r="F149" s="382"/>
      <c r="G149" s="349"/>
    </row>
    <row r="150" spans="1:23" s="345" customFormat="1">
      <c r="E150" s="383"/>
      <c r="F150" s="382"/>
      <c r="G150" s="349"/>
    </row>
    <row r="151" spans="1:23" s="345" customFormat="1">
      <c r="E151" s="383"/>
      <c r="F151" s="382"/>
      <c r="G151" s="349"/>
    </row>
    <row r="152" spans="1:23" s="345" customFormat="1">
      <c r="E152" s="383"/>
      <c r="F152" s="382"/>
      <c r="G152" s="349"/>
    </row>
    <row r="153" spans="1:23" s="345" customFormat="1">
      <c r="E153" s="383"/>
      <c r="F153" s="382"/>
      <c r="G153" s="349"/>
    </row>
    <row r="154" spans="1:23" s="345" customFormat="1">
      <c r="E154" s="383"/>
      <c r="F154" s="382"/>
      <c r="G154" s="349"/>
    </row>
    <row r="155" spans="1:23" s="345" customFormat="1">
      <c r="E155" s="383"/>
      <c r="F155" s="382"/>
      <c r="G155" s="349"/>
    </row>
    <row r="156" spans="1:23" s="345" customFormat="1">
      <c r="E156" s="383"/>
      <c r="F156" s="382"/>
      <c r="G156" s="349"/>
    </row>
    <row r="157" spans="1:23" s="345" customFormat="1">
      <c r="E157" s="383"/>
      <c r="F157" s="382"/>
      <c r="G157" s="349"/>
    </row>
    <row r="158" spans="1:23" s="345" customFormat="1">
      <c r="E158" s="383"/>
      <c r="F158" s="382"/>
      <c r="G158" s="349"/>
    </row>
    <row r="159" spans="1:23" s="345" customFormat="1">
      <c r="E159" s="383"/>
      <c r="F159" s="382"/>
      <c r="G159" s="349"/>
    </row>
    <row r="160" spans="1:23" s="345" customFormat="1">
      <c r="E160" s="383"/>
      <c r="F160" s="382"/>
      <c r="G160" s="349"/>
    </row>
    <row r="161" spans="5:7" s="345" customFormat="1">
      <c r="E161" s="383"/>
      <c r="F161" s="382"/>
      <c r="G161" s="349"/>
    </row>
    <row r="162" spans="5:7" s="345" customFormat="1">
      <c r="E162" s="383"/>
      <c r="F162" s="382"/>
      <c r="G162" s="349"/>
    </row>
    <row r="163" spans="5:7" s="345" customFormat="1">
      <c r="E163" s="383"/>
      <c r="F163" s="382"/>
      <c r="G163" s="349"/>
    </row>
    <row r="164" spans="5:7" s="345" customFormat="1">
      <c r="E164" s="383"/>
      <c r="F164" s="382"/>
      <c r="G164" s="349"/>
    </row>
    <row r="165" spans="5:7" s="345" customFormat="1">
      <c r="E165" s="383"/>
      <c r="F165" s="382"/>
      <c r="G165" s="349"/>
    </row>
    <row r="166" spans="5:7" s="345" customFormat="1">
      <c r="E166" s="383"/>
      <c r="F166" s="382"/>
      <c r="G166" s="349"/>
    </row>
    <row r="167" spans="5:7" s="345" customFormat="1">
      <c r="E167" s="383"/>
      <c r="F167" s="382"/>
      <c r="G167" s="349"/>
    </row>
    <row r="168" spans="5:7" s="345" customFormat="1">
      <c r="E168" s="383"/>
      <c r="F168" s="382"/>
      <c r="G168" s="349"/>
    </row>
    <row r="169" spans="5:7" s="345" customFormat="1">
      <c r="E169" s="383"/>
      <c r="F169" s="382"/>
      <c r="G169" s="349"/>
    </row>
    <row r="170" spans="5:7" s="345" customFormat="1">
      <c r="E170" s="383"/>
      <c r="F170" s="382"/>
      <c r="G170" s="349"/>
    </row>
    <row r="171" spans="5:7" s="345" customFormat="1">
      <c r="E171" s="383"/>
      <c r="F171" s="382"/>
      <c r="G171" s="349"/>
    </row>
    <row r="172" spans="5:7" s="345" customFormat="1">
      <c r="E172" s="383"/>
      <c r="F172" s="382"/>
      <c r="G172" s="349"/>
    </row>
    <row r="173" spans="5:7" s="345" customFormat="1">
      <c r="E173" s="383"/>
      <c r="F173" s="382"/>
      <c r="G173" s="349"/>
    </row>
    <row r="174" spans="5:7" s="345" customFormat="1">
      <c r="E174" s="383"/>
      <c r="F174" s="382"/>
      <c r="G174" s="349"/>
    </row>
    <row r="175" spans="5:7" s="345" customFormat="1">
      <c r="E175" s="383"/>
      <c r="F175" s="382"/>
      <c r="G175" s="349"/>
    </row>
    <row r="176" spans="5:7" s="345" customFormat="1">
      <c r="E176" s="383"/>
      <c r="F176" s="382"/>
      <c r="G176" s="349"/>
    </row>
    <row r="177" spans="4:7" s="345" customFormat="1">
      <c r="E177" s="383"/>
      <c r="F177" s="382"/>
      <c r="G177" s="349"/>
    </row>
    <row r="178" spans="4:7" s="345" customFormat="1">
      <c r="E178" s="383"/>
      <c r="F178" s="382"/>
      <c r="G178" s="349"/>
    </row>
    <row r="179" spans="4:7" s="345" customFormat="1">
      <c r="E179" s="383"/>
      <c r="F179" s="382"/>
      <c r="G179" s="349"/>
    </row>
    <row r="180" spans="4:7" s="345" customFormat="1">
      <c r="E180" s="383"/>
      <c r="F180" s="382"/>
      <c r="G180" s="349"/>
    </row>
    <row r="181" spans="4:7" s="345" customFormat="1">
      <c r="E181" s="383"/>
      <c r="F181" s="382"/>
      <c r="G181" s="349"/>
    </row>
    <row r="182" spans="4:7" s="345" customFormat="1">
      <c r="E182" s="383"/>
      <c r="F182" s="382"/>
      <c r="G182" s="349"/>
    </row>
    <row r="183" spans="4:7" s="345" customFormat="1">
      <c r="E183" s="383"/>
      <c r="F183" s="382"/>
      <c r="G183" s="349"/>
    </row>
    <row r="184" spans="4:7" s="345" customFormat="1">
      <c r="E184" s="383"/>
      <c r="F184" s="382"/>
      <c r="G184" s="349"/>
    </row>
    <row r="185" spans="4:7" s="345" customFormat="1">
      <c r="E185" s="383"/>
      <c r="F185" s="382"/>
      <c r="G185" s="349"/>
    </row>
    <row r="186" spans="4:7" s="345" customFormat="1">
      <c r="D186" s="383"/>
      <c r="E186" s="383"/>
      <c r="F186" s="382"/>
      <c r="G186" s="349"/>
    </row>
    <row r="187" spans="4:7" s="345" customFormat="1">
      <c r="D187" s="383"/>
      <c r="E187" s="383"/>
      <c r="F187" s="382"/>
      <c r="G187" s="349"/>
    </row>
    <row r="188" spans="4:7" s="345" customFormat="1">
      <c r="E188" s="383"/>
      <c r="F188" s="382"/>
      <c r="G188" s="349"/>
    </row>
    <row r="189" spans="4:7" s="345" customFormat="1">
      <c r="E189" s="383"/>
      <c r="F189" s="382"/>
      <c r="G189" s="349"/>
    </row>
    <row r="190" spans="4:7" s="345" customFormat="1">
      <c r="E190" s="383"/>
      <c r="F190" s="382"/>
      <c r="G190" s="349"/>
    </row>
    <row r="191" spans="4:7" s="345" customFormat="1">
      <c r="E191" s="383"/>
      <c r="F191" s="382"/>
      <c r="G191" s="349"/>
    </row>
    <row r="192" spans="4:7" s="345" customFormat="1">
      <c r="E192" s="383"/>
      <c r="F192" s="382"/>
      <c r="G192" s="349"/>
    </row>
    <row r="193" spans="5:7" s="345" customFormat="1">
      <c r="E193" s="383"/>
      <c r="F193" s="382"/>
      <c r="G193" s="349"/>
    </row>
    <row r="194" spans="5:7" s="345" customFormat="1">
      <c r="E194" s="383"/>
      <c r="F194" s="382"/>
      <c r="G194" s="349"/>
    </row>
    <row r="195" spans="5:7" s="345" customFormat="1">
      <c r="E195" s="383"/>
      <c r="F195" s="382"/>
      <c r="G195" s="349"/>
    </row>
    <row r="196" spans="5:7" s="345" customFormat="1">
      <c r="E196" s="383"/>
      <c r="F196" s="382"/>
      <c r="G196" s="349"/>
    </row>
    <row r="197" spans="5:7" s="345" customFormat="1">
      <c r="E197" s="383"/>
      <c r="F197" s="382"/>
      <c r="G197" s="349"/>
    </row>
    <row r="198" spans="5:7" s="345" customFormat="1">
      <c r="E198" s="383"/>
      <c r="F198" s="382"/>
      <c r="G198" s="349"/>
    </row>
    <row r="199" spans="5:7" s="345" customFormat="1">
      <c r="E199" s="383"/>
      <c r="F199" s="382"/>
      <c r="G199" s="349"/>
    </row>
    <row r="200" spans="5:7" s="345" customFormat="1">
      <c r="E200" s="383"/>
      <c r="F200" s="382"/>
      <c r="G200" s="349"/>
    </row>
    <row r="201" spans="5:7" s="345" customFormat="1">
      <c r="E201" s="383"/>
      <c r="F201" s="382"/>
      <c r="G201" s="349"/>
    </row>
    <row r="202" spans="5:7" s="345" customFormat="1">
      <c r="E202" s="383"/>
      <c r="F202" s="382"/>
      <c r="G202" s="349"/>
    </row>
    <row r="203" spans="5:7" s="345" customFormat="1">
      <c r="E203" s="383"/>
      <c r="F203" s="382"/>
      <c r="G203" s="349"/>
    </row>
    <row r="204" spans="5:7" s="345" customFormat="1">
      <c r="F204" s="349"/>
      <c r="G204" s="349"/>
    </row>
    <row r="205" spans="5:7" s="345" customFormat="1">
      <c r="F205" s="349"/>
      <c r="G205" s="349"/>
    </row>
    <row r="206" spans="5:7" s="345" customFormat="1">
      <c r="F206" s="349"/>
      <c r="G206" s="349"/>
    </row>
    <row r="207" spans="5:7" s="345" customFormat="1">
      <c r="F207" s="349"/>
      <c r="G207" s="349"/>
    </row>
    <row r="208" spans="5:7" s="345" customFormat="1">
      <c r="F208" s="349"/>
      <c r="G208" s="349"/>
    </row>
    <row r="209" spans="6:7" s="345" customFormat="1">
      <c r="F209" s="349"/>
      <c r="G209" s="349"/>
    </row>
    <row r="210" spans="6:7" s="345" customFormat="1">
      <c r="F210" s="349"/>
      <c r="G210" s="349"/>
    </row>
    <row r="211" spans="6:7" s="345" customFormat="1">
      <c r="F211" s="349"/>
      <c r="G211" s="349"/>
    </row>
    <row r="212" spans="6:7" s="345" customFormat="1">
      <c r="F212" s="349"/>
      <c r="G212" s="349"/>
    </row>
    <row r="213" spans="6:7" s="345" customFormat="1">
      <c r="F213" s="349"/>
      <c r="G213" s="349"/>
    </row>
    <row r="214" spans="6:7" s="345" customFormat="1">
      <c r="F214" s="349"/>
      <c r="G214" s="349"/>
    </row>
    <row r="215" spans="6:7" s="345" customFormat="1">
      <c r="F215" s="349"/>
      <c r="G215" s="349"/>
    </row>
    <row r="216" spans="6:7" s="345" customFormat="1">
      <c r="F216" s="349"/>
      <c r="G216" s="349"/>
    </row>
    <row r="217" spans="6:7" s="345" customFormat="1">
      <c r="F217" s="349"/>
      <c r="G217" s="349"/>
    </row>
    <row r="218" spans="6:7" s="345" customFormat="1">
      <c r="F218" s="349"/>
      <c r="G218" s="349"/>
    </row>
    <row r="219" spans="6:7" s="345" customFormat="1">
      <c r="F219" s="349"/>
      <c r="G219" s="349"/>
    </row>
    <row r="220" spans="6:7" s="345" customFormat="1">
      <c r="F220" s="349"/>
      <c r="G220" s="349"/>
    </row>
    <row r="221" spans="6:7" s="345" customFormat="1">
      <c r="F221" s="349"/>
      <c r="G221" s="349"/>
    </row>
    <row r="222" spans="6:7" s="345" customFormat="1">
      <c r="F222" s="349"/>
      <c r="G222" s="349"/>
    </row>
    <row r="223" spans="6:7" s="345" customFormat="1">
      <c r="F223" s="349"/>
      <c r="G223" s="349"/>
    </row>
    <row r="224" spans="6:7" s="345" customFormat="1">
      <c r="F224" s="349"/>
      <c r="G224" s="349"/>
    </row>
    <row r="225" spans="6:7" s="345" customFormat="1">
      <c r="F225" s="349"/>
      <c r="G225" s="349"/>
    </row>
    <row r="226" spans="6:7" s="345" customFormat="1">
      <c r="F226" s="349"/>
      <c r="G226" s="349"/>
    </row>
    <row r="227" spans="6:7" s="345" customFormat="1">
      <c r="F227" s="349"/>
      <c r="G227" s="349"/>
    </row>
    <row r="228" spans="6:7" s="345" customFormat="1">
      <c r="F228" s="349"/>
      <c r="G228" s="349"/>
    </row>
    <row r="229" spans="6:7" s="345" customFormat="1">
      <c r="F229" s="349"/>
      <c r="G229" s="349"/>
    </row>
    <row r="230" spans="6:7" s="345" customFormat="1">
      <c r="F230" s="349"/>
      <c r="G230" s="349"/>
    </row>
    <row r="231" spans="6:7" s="345" customFormat="1">
      <c r="F231" s="349"/>
      <c r="G231" s="349"/>
    </row>
    <row r="232" spans="6:7" s="345" customFormat="1">
      <c r="F232" s="349"/>
      <c r="G232" s="349"/>
    </row>
    <row r="233" spans="6:7" s="345" customFormat="1">
      <c r="F233" s="349"/>
      <c r="G233" s="349"/>
    </row>
    <row r="234" spans="6:7" s="345" customFormat="1">
      <c r="F234" s="349"/>
      <c r="G234" s="349"/>
    </row>
    <row r="235" spans="6:7" s="345" customFormat="1">
      <c r="F235" s="349"/>
      <c r="G235" s="349"/>
    </row>
    <row r="236" spans="6:7" s="345" customFormat="1">
      <c r="F236" s="349"/>
      <c r="G236" s="349"/>
    </row>
    <row r="237" spans="6:7" s="345" customFormat="1">
      <c r="F237" s="349"/>
      <c r="G237" s="349"/>
    </row>
    <row r="238" spans="6:7" s="345" customFormat="1">
      <c r="F238" s="349"/>
      <c r="G238" s="349"/>
    </row>
    <row r="239" spans="6:7" s="345" customFormat="1">
      <c r="F239" s="349"/>
      <c r="G239" s="349"/>
    </row>
    <row r="240" spans="6:7" s="345" customFormat="1">
      <c r="F240" s="349"/>
      <c r="G240" s="349"/>
    </row>
    <row r="241" spans="6:7" s="345" customFormat="1">
      <c r="F241" s="349"/>
      <c r="G241" s="349"/>
    </row>
    <row r="242" spans="6:7" s="345" customFormat="1">
      <c r="F242" s="349"/>
      <c r="G242" s="349"/>
    </row>
    <row r="243" spans="6:7" s="345" customFormat="1">
      <c r="F243" s="349"/>
      <c r="G243" s="349"/>
    </row>
    <row r="244" spans="6:7" s="345" customFormat="1">
      <c r="F244" s="349"/>
      <c r="G244" s="349"/>
    </row>
    <row r="245" spans="6:7" s="345" customFormat="1">
      <c r="F245" s="349"/>
      <c r="G245" s="349"/>
    </row>
    <row r="246" spans="6:7" s="345" customFormat="1">
      <c r="F246" s="349"/>
      <c r="G246" s="349"/>
    </row>
    <row r="247" spans="6:7" s="345" customFormat="1">
      <c r="F247" s="349"/>
      <c r="G247" s="349"/>
    </row>
    <row r="248" spans="6:7" s="345" customFormat="1">
      <c r="F248" s="349"/>
      <c r="G248" s="349"/>
    </row>
    <row r="249" spans="6:7" s="345" customFormat="1">
      <c r="F249" s="349"/>
      <c r="G249" s="349"/>
    </row>
    <row r="250" spans="6:7" s="345" customFormat="1">
      <c r="F250" s="349"/>
      <c r="G250" s="349"/>
    </row>
    <row r="251" spans="6:7" s="345" customFormat="1">
      <c r="F251" s="349"/>
      <c r="G251" s="349"/>
    </row>
    <row r="252" spans="6:7" s="345" customFormat="1">
      <c r="F252" s="349"/>
      <c r="G252" s="349"/>
    </row>
    <row r="253" spans="6:7" s="345" customFormat="1">
      <c r="F253" s="349"/>
      <c r="G253" s="349"/>
    </row>
    <row r="254" spans="6:7" s="345" customFormat="1">
      <c r="F254" s="349"/>
      <c r="G254" s="349"/>
    </row>
    <row r="255" spans="6:7" s="345" customFormat="1">
      <c r="F255" s="349"/>
      <c r="G255" s="349"/>
    </row>
    <row r="256" spans="6:7" s="345" customFormat="1">
      <c r="F256" s="349"/>
      <c r="G256" s="349"/>
    </row>
    <row r="257" spans="6:7" s="345" customFormat="1">
      <c r="F257" s="349"/>
      <c r="G257" s="349"/>
    </row>
    <row r="258" spans="6:7" s="345" customFormat="1">
      <c r="F258" s="349"/>
      <c r="G258" s="349"/>
    </row>
    <row r="259" spans="6:7" s="345" customFormat="1">
      <c r="F259" s="349"/>
      <c r="G259" s="349"/>
    </row>
    <row r="260" spans="6:7" s="345" customFormat="1">
      <c r="F260" s="349"/>
      <c r="G260" s="349"/>
    </row>
    <row r="261" spans="6:7" s="345" customFormat="1">
      <c r="F261" s="349"/>
      <c r="G261" s="349"/>
    </row>
    <row r="262" spans="6:7" s="345" customFormat="1">
      <c r="F262" s="349"/>
      <c r="G262" s="349"/>
    </row>
    <row r="263" spans="6:7" s="345" customFormat="1">
      <c r="F263" s="349"/>
      <c r="G263" s="349"/>
    </row>
    <row r="264" spans="6:7" s="345" customFormat="1">
      <c r="F264" s="349"/>
      <c r="G264" s="349"/>
    </row>
    <row r="265" spans="6:7" s="345" customFormat="1">
      <c r="F265" s="349"/>
      <c r="G265" s="349"/>
    </row>
    <row r="266" spans="6:7" s="345" customFormat="1">
      <c r="F266" s="349"/>
      <c r="G266" s="349"/>
    </row>
    <row r="267" spans="6:7" s="345" customFormat="1">
      <c r="F267" s="349"/>
      <c r="G267" s="349"/>
    </row>
    <row r="268" spans="6:7" s="345" customFormat="1">
      <c r="F268" s="349"/>
      <c r="G268" s="349"/>
    </row>
    <row r="269" spans="6:7" s="345" customFormat="1">
      <c r="F269" s="349"/>
      <c r="G269" s="349"/>
    </row>
    <row r="270" spans="6:7" s="345" customFormat="1">
      <c r="F270" s="349"/>
      <c r="G270" s="349"/>
    </row>
    <row r="271" spans="6:7" s="345" customFormat="1">
      <c r="F271" s="349"/>
      <c r="G271" s="349"/>
    </row>
    <row r="272" spans="6:7" s="345" customFormat="1">
      <c r="F272" s="349"/>
      <c r="G272" s="349"/>
    </row>
    <row r="273" spans="6:7" s="345" customFormat="1">
      <c r="F273" s="349"/>
      <c r="G273" s="349"/>
    </row>
    <row r="274" spans="6:7" s="345" customFormat="1">
      <c r="F274" s="349"/>
      <c r="G274" s="349"/>
    </row>
    <row r="275" spans="6:7" s="345" customFormat="1">
      <c r="F275" s="349"/>
      <c r="G275" s="349"/>
    </row>
    <row r="276" spans="6:7" s="345" customFormat="1">
      <c r="F276" s="349"/>
      <c r="G276" s="349"/>
    </row>
    <row r="277" spans="6:7" s="345" customFormat="1">
      <c r="F277" s="349"/>
      <c r="G277" s="349"/>
    </row>
    <row r="278" spans="6:7" s="345" customFormat="1">
      <c r="F278" s="349"/>
      <c r="G278" s="349"/>
    </row>
    <row r="279" spans="6:7" s="345" customFormat="1">
      <c r="F279" s="349"/>
      <c r="G279" s="349"/>
    </row>
    <row r="280" spans="6:7" s="345" customFormat="1">
      <c r="F280" s="349"/>
      <c r="G280" s="349"/>
    </row>
    <row r="281" spans="6:7" s="345" customFormat="1">
      <c r="F281" s="349"/>
      <c r="G281" s="349"/>
    </row>
    <row r="282" spans="6:7" s="345" customFormat="1">
      <c r="F282" s="349"/>
      <c r="G282" s="349"/>
    </row>
    <row r="283" spans="6:7" s="345" customFormat="1">
      <c r="F283" s="349"/>
      <c r="G283" s="349"/>
    </row>
    <row r="284" spans="6:7" s="345" customFormat="1">
      <c r="F284" s="349"/>
      <c r="G284" s="349"/>
    </row>
    <row r="285" spans="6:7" s="345" customFormat="1">
      <c r="F285" s="349"/>
      <c r="G285" s="349"/>
    </row>
    <row r="286" spans="6:7" s="345" customFormat="1">
      <c r="F286" s="349"/>
      <c r="G286" s="349"/>
    </row>
    <row r="287" spans="6:7" s="345" customFormat="1">
      <c r="F287" s="349"/>
      <c r="G287" s="349"/>
    </row>
    <row r="288" spans="6:7" s="345" customFormat="1">
      <c r="F288" s="349"/>
      <c r="G288" s="349"/>
    </row>
    <row r="289" spans="6:7" s="345" customFormat="1">
      <c r="F289" s="349"/>
      <c r="G289" s="349"/>
    </row>
    <row r="290" spans="6:7" s="345" customFormat="1">
      <c r="F290" s="349"/>
      <c r="G290" s="349"/>
    </row>
    <row r="291" spans="6:7" s="345" customFormat="1">
      <c r="F291" s="349"/>
      <c r="G291" s="349"/>
    </row>
    <row r="292" spans="6:7" s="345" customFormat="1">
      <c r="F292" s="349"/>
      <c r="G292" s="349"/>
    </row>
    <row r="293" spans="6:7" s="345" customFormat="1">
      <c r="F293" s="349"/>
      <c r="G293" s="349"/>
    </row>
    <row r="294" spans="6:7" s="345" customFormat="1">
      <c r="F294" s="349"/>
      <c r="G294" s="349"/>
    </row>
    <row r="295" spans="6:7" s="345" customFormat="1">
      <c r="F295" s="349"/>
      <c r="G295" s="349"/>
    </row>
    <row r="296" spans="6:7" s="345" customFormat="1">
      <c r="F296" s="349"/>
      <c r="G296" s="349"/>
    </row>
    <row r="297" spans="6:7" s="345" customFormat="1">
      <c r="F297" s="349"/>
      <c r="G297" s="349"/>
    </row>
    <row r="298" spans="6:7" s="345" customFormat="1">
      <c r="F298" s="349"/>
      <c r="G298" s="349"/>
    </row>
    <row r="299" spans="6:7" s="345" customFormat="1">
      <c r="F299" s="349"/>
      <c r="G299" s="349"/>
    </row>
    <row r="300" spans="6:7" s="345" customFormat="1">
      <c r="F300" s="349"/>
      <c r="G300" s="349"/>
    </row>
    <row r="301" spans="6:7" s="345" customFormat="1">
      <c r="F301" s="349"/>
      <c r="G301" s="349"/>
    </row>
    <row r="302" spans="6:7" s="345" customFormat="1">
      <c r="F302" s="349"/>
      <c r="G302" s="349"/>
    </row>
    <row r="303" spans="6:7" s="345" customFormat="1">
      <c r="F303" s="349"/>
      <c r="G303" s="349"/>
    </row>
    <row r="304" spans="6:7" s="345" customFormat="1">
      <c r="F304" s="349"/>
      <c r="G304" s="349"/>
    </row>
    <row r="305" spans="6:7" s="345" customFormat="1">
      <c r="F305" s="349"/>
      <c r="G305" s="349"/>
    </row>
    <row r="306" spans="6:7" s="345" customFormat="1">
      <c r="F306" s="349"/>
      <c r="G306" s="349"/>
    </row>
    <row r="307" spans="6:7" s="345" customFormat="1">
      <c r="F307" s="349"/>
      <c r="G307" s="349"/>
    </row>
    <row r="308" spans="6:7" s="345" customFormat="1">
      <c r="F308" s="349"/>
      <c r="G308" s="349"/>
    </row>
    <row r="309" spans="6:7" s="345" customFormat="1">
      <c r="F309" s="349"/>
      <c r="G309" s="349"/>
    </row>
    <row r="310" spans="6:7" s="345" customFormat="1">
      <c r="F310" s="349"/>
      <c r="G310" s="349"/>
    </row>
    <row r="311" spans="6:7" s="345" customFormat="1">
      <c r="F311" s="349"/>
      <c r="G311" s="349"/>
    </row>
    <row r="312" spans="6:7" s="345" customFormat="1">
      <c r="F312" s="349"/>
      <c r="G312" s="349"/>
    </row>
    <row r="313" spans="6:7" s="345" customFormat="1">
      <c r="F313" s="349"/>
      <c r="G313" s="349"/>
    </row>
    <row r="314" spans="6:7" s="345" customFormat="1">
      <c r="F314" s="349"/>
      <c r="G314" s="349"/>
    </row>
    <row r="315" spans="6:7" s="345" customFormat="1">
      <c r="F315" s="349"/>
      <c r="G315" s="349"/>
    </row>
    <row r="316" spans="6:7" s="345" customFormat="1">
      <c r="F316" s="349"/>
      <c r="G316" s="349"/>
    </row>
    <row r="317" spans="6:7" s="345" customFormat="1">
      <c r="F317" s="349"/>
      <c r="G317" s="349"/>
    </row>
    <row r="318" spans="6:7" s="345" customFormat="1">
      <c r="F318" s="349"/>
      <c r="G318" s="349"/>
    </row>
    <row r="319" spans="6:7" s="345" customFormat="1">
      <c r="F319" s="349"/>
      <c r="G319" s="349"/>
    </row>
    <row r="320" spans="6:7" s="345" customFormat="1">
      <c r="F320" s="349"/>
      <c r="G320" s="349"/>
    </row>
    <row r="321" spans="6:7" s="345" customFormat="1">
      <c r="F321" s="349"/>
      <c r="G321" s="349"/>
    </row>
    <row r="322" spans="6:7" s="345" customFormat="1">
      <c r="F322" s="349"/>
      <c r="G322" s="349"/>
    </row>
    <row r="323" spans="6:7" s="345" customFormat="1">
      <c r="F323" s="349"/>
      <c r="G323" s="349"/>
    </row>
    <row r="324" spans="6:7" s="345" customFormat="1">
      <c r="F324" s="349"/>
      <c r="G324" s="349"/>
    </row>
    <row r="325" spans="6:7" s="345" customFormat="1">
      <c r="F325" s="349"/>
      <c r="G325" s="349"/>
    </row>
    <row r="326" spans="6:7" s="345" customFormat="1">
      <c r="F326" s="349"/>
      <c r="G326" s="349"/>
    </row>
    <row r="327" spans="6:7" s="345" customFormat="1">
      <c r="F327" s="349"/>
      <c r="G327" s="349"/>
    </row>
    <row r="328" spans="6:7" s="345" customFormat="1">
      <c r="F328" s="349"/>
      <c r="G328" s="349"/>
    </row>
    <row r="329" spans="6:7" s="345" customFormat="1">
      <c r="F329" s="349"/>
      <c r="G329" s="349"/>
    </row>
    <row r="330" spans="6:7" s="345" customFormat="1">
      <c r="F330" s="349"/>
      <c r="G330" s="349"/>
    </row>
    <row r="331" spans="6:7" s="345" customFormat="1">
      <c r="F331" s="349"/>
      <c r="G331" s="349"/>
    </row>
    <row r="332" spans="6:7" s="345" customFormat="1">
      <c r="F332" s="349"/>
      <c r="G332" s="349"/>
    </row>
    <row r="333" spans="6:7" s="345" customFormat="1">
      <c r="F333" s="349"/>
      <c r="G333" s="349"/>
    </row>
    <row r="334" spans="6:7" s="345" customFormat="1">
      <c r="F334" s="349"/>
      <c r="G334" s="349"/>
    </row>
    <row r="335" spans="6:7" s="345" customFormat="1">
      <c r="F335" s="349"/>
      <c r="G335" s="349"/>
    </row>
    <row r="336" spans="6:7" s="345" customFormat="1">
      <c r="F336" s="349"/>
      <c r="G336" s="349"/>
    </row>
    <row r="337" spans="6:7" s="345" customFormat="1">
      <c r="F337" s="349"/>
      <c r="G337" s="349"/>
    </row>
    <row r="338" spans="6:7" s="345" customFormat="1">
      <c r="F338" s="349"/>
      <c r="G338" s="349"/>
    </row>
    <row r="339" spans="6:7" s="345" customFormat="1">
      <c r="F339" s="349"/>
      <c r="G339" s="349"/>
    </row>
    <row r="340" spans="6:7" s="345" customFormat="1">
      <c r="F340" s="349"/>
      <c r="G340" s="349"/>
    </row>
    <row r="341" spans="6:7" s="345" customFormat="1">
      <c r="F341" s="349"/>
      <c r="G341" s="349"/>
    </row>
    <row r="342" spans="6:7" s="345" customFormat="1">
      <c r="F342" s="349"/>
      <c r="G342" s="349"/>
    </row>
    <row r="343" spans="6:7" s="345" customFormat="1">
      <c r="F343" s="349"/>
      <c r="G343" s="349"/>
    </row>
    <row r="344" spans="6:7" s="345" customFormat="1">
      <c r="F344" s="349"/>
      <c r="G344" s="349"/>
    </row>
    <row r="345" spans="6:7" s="345" customFormat="1">
      <c r="F345" s="349"/>
      <c r="G345" s="349"/>
    </row>
    <row r="346" spans="6:7" s="345" customFormat="1">
      <c r="F346" s="349"/>
      <c r="G346" s="349"/>
    </row>
    <row r="347" spans="6:7" s="345" customFormat="1">
      <c r="F347" s="349"/>
      <c r="G347" s="349"/>
    </row>
    <row r="348" spans="6:7" s="345" customFormat="1">
      <c r="F348" s="349"/>
      <c r="G348" s="349"/>
    </row>
    <row r="349" spans="6:7" s="345" customFormat="1">
      <c r="F349" s="349"/>
      <c r="G349" s="349"/>
    </row>
    <row r="350" spans="6:7" s="345" customFormat="1">
      <c r="F350" s="349"/>
      <c r="G350" s="349"/>
    </row>
    <row r="351" spans="6:7" s="345" customFormat="1">
      <c r="F351" s="349"/>
      <c r="G351" s="349"/>
    </row>
    <row r="352" spans="6:7" s="345" customFormat="1">
      <c r="F352" s="349"/>
      <c r="G352" s="349"/>
    </row>
    <row r="353" spans="6:7" s="345" customFormat="1">
      <c r="F353" s="349"/>
      <c r="G353" s="349"/>
    </row>
    <row r="354" spans="6:7" s="345" customFormat="1">
      <c r="F354" s="349"/>
      <c r="G354" s="349"/>
    </row>
    <row r="355" spans="6:7" s="345" customFormat="1">
      <c r="F355" s="349"/>
      <c r="G355" s="349"/>
    </row>
  </sheetData>
  <sheetProtection sort="0" autoFilter="0"/>
  <sortState ref="S66:T76">
    <sortCondition descending="1" ref="T66"/>
  </sortState>
  <mergeCells count="9">
    <mergeCell ref="D12:D13"/>
    <mergeCell ref="G12:H12"/>
    <mergeCell ref="G9:H9"/>
    <mergeCell ref="E9:F9"/>
    <mergeCell ref="M12:N12"/>
    <mergeCell ref="E12:F12"/>
    <mergeCell ref="G11:H11"/>
    <mergeCell ref="I12:J12"/>
    <mergeCell ref="K12:L12"/>
  </mergeCells>
  <printOptions horizontalCentered="1" verticalCentered="1"/>
  <pageMargins left="0" right="0" top="0.19685039370078741" bottom="0.19685039370078741" header="0" footer="0"/>
  <pageSetup paperSize="9" scale="39" orientation="portrait" r:id="rId1"/>
  <headerFooter alignWithMargins="0"/>
  <ignoredErrors>
    <ignoredError sqref="F14:F15 F93 F23 F33 F28 F40 F46:F49 F81:F83 F87:F88 F63 F69 H40 H33 H23 H28 H15" formula="1"/>
    <ignoredError sqref="I40" formulaRange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T234"/>
  <sheetViews>
    <sheetView zoomScale="90" zoomScaleNormal="90" workbookViewId="0">
      <selection activeCell="F18" sqref="F18:G18"/>
    </sheetView>
  </sheetViews>
  <sheetFormatPr defaultRowHeight="12"/>
  <cols>
    <col min="1" max="1" width="12.7109375" style="387" customWidth="1"/>
    <col min="2" max="2" width="7.7109375" style="438" customWidth="1"/>
    <col min="3" max="3" width="32.140625" style="387" customWidth="1"/>
    <col min="4" max="4" width="11.7109375" style="387" customWidth="1"/>
    <col min="5" max="5" width="11.140625" style="387" customWidth="1"/>
    <col min="6" max="7" width="9.7109375" style="387" customWidth="1"/>
    <col min="8" max="8" width="8" style="387" bestFit="1" customWidth="1"/>
    <col min="9" max="9" width="11.7109375" style="387" customWidth="1"/>
    <col min="10" max="21" width="13.85546875" style="387" customWidth="1"/>
    <col min="22" max="22" width="9.140625" style="387"/>
    <col min="23" max="24" width="48.28515625" style="387" customWidth="1"/>
    <col min="25" max="99" width="9.140625" style="387"/>
    <col min="100" max="100" width="15.42578125" style="387" customWidth="1"/>
    <col min="101" max="101" width="12.7109375" style="387" customWidth="1"/>
    <col min="102" max="102" width="11.85546875" style="387" customWidth="1"/>
    <col min="103" max="16384" width="9.140625" style="387"/>
  </cols>
  <sheetData>
    <row r="1" spans="1:124">
      <c r="A1" s="385"/>
      <c r="B1" s="386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24">
      <c r="A2" s="385"/>
      <c r="B2" s="386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</row>
    <row r="3" spans="1:124" ht="13.5" customHeight="1">
      <c r="A3" s="385"/>
      <c r="B3" s="386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</row>
    <row r="4" spans="1:124" ht="13.5" customHeight="1">
      <c r="A4" s="385"/>
      <c r="B4" s="386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</row>
    <row r="5" spans="1:124" ht="13.5" customHeight="1">
      <c r="A5" s="385"/>
      <c r="B5" s="386"/>
      <c r="C5" s="388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</row>
    <row r="6" spans="1:124" ht="13.5" customHeight="1">
      <c r="A6" s="385"/>
      <c r="B6" s="386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389"/>
      <c r="AU6" s="389"/>
      <c r="AV6" s="389"/>
      <c r="AW6" s="389"/>
      <c r="AX6" s="389"/>
      <c r="AY6" s="389"/>
      <c r="AZ6" s="389"/>
      <c r="BA6" s="389"/>
      <c r="BB6" s="389"/>
      <c r="BC6" s="389"/>
      <c r="BD6" s="389"/>
      <c r="BE6" s="389"/>
      <c r="BF6" s="389"/>
      <c r="BG6" s="389"/>
      <c r="BH6" s="389"/>
      <c r="BI6" s="389"/>
      <c r="BJ6" s="389"/>
      <c r="BK6" s="389"/>
      <c r="BL6" s="389"/>
      <c r="BM6" s="389"/>
      <c r="BN6" s="389"/>
      <c r="BO6" s="389"/>
      <c r="BP6" s="389"/>
      <c r="BQ6" s="389"/>
      <c r="BR6" s="389"/>
      <c r="BS6" s="389"/>
      <c r="BT6" s="389"/>
      <c r="BU6" s="389"/>
      <c r="BV6" s="389"/>
      <c r="BW6" s="389"/>
      <c r="BX6" s="389"/>
      <c r="BY6" s="389"/>
      <c r="BZ6" s="389"/>
      <c r="CA6" s="389"/>
      <c r="CB6" s="389"/>
      <c r="CC6" s="389"/>
      <c r="CD6" s="389"/>
      <c r="CE6" s="389"/>
      <c r="CF6" s="389"/>
      <c r="CG6" s="389"/>
      <c r="CH6" s="389"/>
      <c r="CI6" s="389"/>
      <c r="CJ6" s="389"/>
      <c r="CK6" s="389"/>
      <c r="CL6" s="389"/>
      <c r="CM6" s="389"/>
      <c r="CN6" s="389"/>
      <c r="CO6" s="389"/>
      <c r="CP6" s="389"/>
      <c r="CQ6" s="389"/>
      <c r="CR6" s="389"/>
      <c r="CS6" s="389"/>
      <c r="CT6" s="389"/>
      <c r="CU6" s="389"/>
      <c r="CV6" s="389"/>
      <c r="CW6" s="389"/>
      <c r="CX6" s="389"/>
      <c r="CY6" s="389"/>
      <c r="CZ6" s="389"/>
      <c r="DA6" s="389"/>
      <c r="DB6" s="389"/>
      <c r="DC6" s="389"/>
      <c r="DD6" s="389"/>
    </row>
    <row r="7" spans="1:124" ht="13.5" customHeight="1">
      <c r="A7" s="385"/>
      <c r="B7" s="386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389"/>
      <c r="AX7" s="389"/>
      <c r="AY7" s="389"/>
      <c r="AZ7" s="389"/>
      <c r="BA7" s="389"/>
      <c r="BB7" s="389"/>
      <c r="BC7" s="389"/>
      <c r="BD7" s="389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89"/>
      <c r="CK7" s="389"/>
      <c r="CL7" s="389"/>
      <c r="CM7" s="389"/>
      <c r="CN7" s="389"/>
      <c r="CO7" s="389"/>
      <c r="CP7" s="389"/>
      <c r="CQ7" s="389"/>
      <c r="CR7" s="389"/>
      <c r="CS7" s="389"/>
      <c r="CT7" s="389"/>
      <c r="CU7" s="389"/>
      <c r="CV7" s="389"/>
      <c r="CW7" s="389"/>
      <c r="CX7" s="389"/>
      <c r="CY7" s="389"/>
      <c r="CZ7" s="389"/>
      <c r="DA7" s="389"/>
      <c r="DB7" s="389"/>
      <c r="DC7" s="389"/>
      <c r="DD7" s="389"/>
    </row>
    <row r="8" spans="1:124">
      <c r="A8" s="385"/>
      <c r="B8" s="386"/>
      <c r="C8" s="390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U8" s="389"/>
      <c r="V8" s="389"/>
      <c r="W8" s="389"/>
      <c r="X8" s="389"/>
      <c r="Y8" s="389"/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89"/>
      <c r="AK8" s="389"/>
      <c r="AL8" s="389"/>
      <c r="AM8" s="389"/>
      <c r="AN8" s="389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</row>
    <row r="9" spans="1:124">
      <c r="A9" s="385"/>
      <c r="B9" s="386"/>
      <c r="C9" s="385"/>
      <c r="D9" s="391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U9" s="389"/>
      <c r="V9" s="389"/>
      <c r="W9" s="389"/>
      <c r="X9" s="389"/>
      <c r="Y9" s="389"/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  <c r="BA9" s="389"/>
      <c r="BB9" s="389"/>
      <c r="BC9" s="389"/>
      <c r="BD9" s="389"/>
      <c r="BE9" s="389"/>
      <c r="BF9" s="389"/>
      <c r="BG9" s="389"/>
      <c r="BH9" s="389"/>
      <c r="BI9" s="389"/>
      <c r="BJ9" s="389"/>
      <c r="BK9" s="389"/>
      <c r="BL9" s="389"/>
      <c r="BM9" s="389"/>
      <c r="BN9" s="389"/>
      <c r="BO9" s="389"/>
      <c r="BP9" s="389"/>
      <c r="BQ9" s="389"/>
      <c r="BR9" s="389"/>
      <c r="BS9" s="389"/>
      <c r="BT9" s="389"/>
      <c r="BU9" s="389"/>
      <c r="BV9" s="389"/>
      <c r="BW9" s="389"/>
      <c r="BX9" s="389"/>
      <c r="BY9" s="389"/>
      <c r="BZ9" s="389"/>
      <c r="CA9" s="389"/>
      <c r="CB9" s="389"/>
      <c r="CC9" s="389"/>
      <c r="CD9" s="389"/>
      <c r="CE9" s="389"/>
      <c r="CF9" s="389"/>
      <c r="CG9" s="389"/>
      <c r="CH9" s="389"/>
      <c r="CI9" s="389"/>
      <c r="CJ9" s="389"/>
      <c r="CK9" s="389"/>
      <c r="CL9" s="389"/>
      <c r="CM9" s="389"/>
      <c r="CN9" s="389"/>
      <c r="CO9" s="389"/>
      <c r="CP9" s="389"/>
      <c r="CQ9" s="389"/>
      <c r="CR9" s="389"/>
      <c r="CS9" s="389"/>
      <c r="CT9" s="389"/>
      <c r="CU9" s="389"/>
      <c r="CV9" s="389"/>
      <c r="CW9" s="389"/>
      <c r="CX9" s="389"/>
      <c r="CY9" s="389"/>
      <c r="CZ9" s="389"/>
      <c r="DA9" s="389"/>
      <c r="DB9" s="389"/>
      <c r="DC9" s="389"/>
      <c r="DD9" s="389"/>
    </row>
    <row r="10" spans="1:124">
      <c r="A10" s="385"/>
      <c r="B10" s="386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89"/>
      <c r="AK10" s="389"/>
      <c r="AL10" s="389"/>
      <c r="AM10" s="389"/>
      <c r="AN10" s="389"/>
      <c r="AO10" s="389"/>
      <c r="AP10" s="389"/>
      <c r="AQ10" s="389"/>
      <c r="AR10" s="389"/>
      <c r="AS10" s="389"/>
      <c r="AT10" s="389"/>
      <c r="AU10" s="389"/>
      <c r="AV10" s="389"/>
      <c r="AW10" s="389"/>
      <c r="AX10" s="389"/>
      <c r="AY10" s="389"/>
      <c r="AZ10" s="389"/>
      <c r="BA10" s="389"/>
      <c r="BB10" s="389"/>
      <c r="BC10" s="389"/>
      <c r="BD10" s="389"/>
      <c r="BE10" s="389"/>
      <c r="BF10" s="389"/>
      <c r="BG10" s="389"/>
      <c r="BH10" s="389"/>
      <c r="BI10" s="389"/>
      <c r="BJ10" s="389"/>
      <c r="BK10" s="389"/>
      <c r="BL10" s="389"/>
      <c r="BM10" s="389"/>
      <c r="BN10" s="389"/>
      <c r="BO10" s="389"/>
      <c r="BP10" s="389"/>
      <c r="BQ10" s="389"/>
      <c r="BR10" s="389"/>
      <c r="BS10" s="389"/>
      <c r="BT10" s="389"/>
      <c r="BU10" s="389"/>
      <c r="BV10" s="389"/>
      <c r="BW10" s="389"/>
      <c r="BX10" s="389"/>
      <c r="BY10" s="389"/>
      <c r="BZ10" s="389"/>
      <c r="CA10" s="389"/>
      <c r="CB10" s="389"/>
      <c r="CC10" s="389"/>
      <c r="CD10" s="389"/>
      <c r="CE10" s="389"/>
      <c r="CF10" s="389"/>
      <c r="CG10" s="389"/>
      <c r="CH10" s="389"/>
      <c r="CI10" s="389"/>
      <c r="CJ10" s="389"/>
      <c r="CK10" s="389"/>
      <c r="CL10" s="389"/>
      <c r="CM10" s="389"/>
      <c r="CN10" s="389"/>
      <c r="CO10" s="389"/>
      <c r="CP10" s="389"/>
      <c r="CQ10" s="389"/>
      <c r="CR10" s="389"/>
      <c r="CS10" s="389"/>
      <c r="CT10" s="389"/>
      <c r="CU10" s="389"/>
      <c r="CV10" s="389"/>
      <c r="CW10" s="389"/>
      <c r="CX10" s="389"/>
      <c r="CY10" s="389"/>
      <c r="CZ10" s="389"/>
      <c r="DA10" s="389"/>
      <c r="DB10" s="389"/>
      <c r="DC10" s="389"/>
      <c r="DD10" s="389"/>
    </row>
    <row r="11" spans="1:124">
      <c r="A11" s="392"/>
      <c r="B11" s="393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89"/>
      <c r="AK11" s="389"/>
      <c r="AL11" s="389"/>
      <c r="AM11" s="389"/>
      <c r="AN11" s="389"/>
      <c r="AO11" s="389"/>
      <c r="AP11" s="389"/>
      <c r="AQ11" s="389"/>
      <c r="AR11" s="389"/>
      <c r="AS11" s="389"/>
      <c r="AT11" s="389"/>
      <c r="AU11" s="389"/>
      <c r="AV11" s="389"/>
      <c r="AW11" s="389"/>
      <c r="AX11" s="389"/>
      <c r="AY11" s="389"/>
      <c r="AZ11" s="389"/>
      <c r="BA11" s="389"/>
      <c r="BB11" s="389"/>
      <c r="BC11" s="389"/>
      <c r="BD11" s="389"/>
      <c r="BE11" s="389"/>
      <c r="BF11" s="389"/>
      <c r="BG11" s="389"/>
      <c r="BH11" s="389"/>
      <c r="BI11" s="389"/>
      <c r="BJ11" s="389"/>
      <c r="BK11" s="389"/>
      <c r="BL11" s="389"/>
      <c r="BM11" s="389"/>
      <c r="BN11" s="389"/>
      <c r="BO11" s="389"/>
      <c r="BP11" s="389"/>
      <c r="BQ11" s="389"/>
      <c r="BR11" s="389"/>
      <c r="BS11" s="389"/>
      <c r="BT11" s="389"/>
      <c r="BU11" s="389"/>
      <c r="BV11" s="389"/>
      <c r="BW11" s="389"/>
      <c r="BX11" s="389"/>
      <c r="BY11" s="389"/>
      <c r="BZ11" s="389"/>
      <c r="CA11" s="389"/>
      <c r="CB11" s="389"/>
      <c r="CC11" s="389"/>
      <c r="CD11" s="389"/>
      <c r="CE11" s="389"/>
      <c r="CF11" s="389"/>
      <c r="CG11" s="389"/>
      <c r="CH11" s="389"/>
      <c r="CI11" s="389"/>
      <c r="CJ11" s="389"/>
      <c r="CK11" s="389"/>
      <c r="CL11" s="389"/>
      <c r="CM11" s="389"/>
      <c r="CN11" s="389"/>
      <c r="CO11" s="389"/>
      <c r="CP11" s="389"/>
      <c r="CQ11" s="389"/>
      <c r="CR11" s="389"/>
      <c r="CS11" s="389"/>
      <c r="CT11" s="389"/>
      <c r="CU11" s="389"/>
      <c r="CV11" s="389"/>
      <c r="CW11" s="389"/>
      <c r="CX11" s="389"/>
      <c r="CY11" s="389"/>
      <c r="CZ11" s="389"/>
      <c r="DA11" s="389"/>
      <c r="DB11" s="389"/>
      <c r="DC11" s="389"/>
      <c r="DD11" s="389"/>
    </row>
    <row r="12" spans="1:124" ht="17.25" customHeight="1">
      <c r="A12" s="392"/>
      <c r="B12" s="393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94"/>
      <c r="Q12" s="394"/>
      <c r="R12" s="394"/>
      <c r="S12" s="394"/>
      <c r="T12" s="394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4"/>
      <c r="DF12" s="394"/>
      <c r="DG12" s="394"/>
      <c r="DH12" s="394"/>
      <c r="DI12" s="394"/>
      <c r="DJ12" s="394"/>
      <c r="DK12" s="394"/>
      <c r="DL12" s="394"/>
      <c r="DM12" s="394"/>
      <c r="DN12" s="394"/>
      <c r="DO12" s="394"/>
      <c r="DP12" s="394"/>
      <c r="DQ12" s="394"/>
      <c r="DR12" s="394"/>
      <c r="DS12" s="394"/>
      <c r="DT12" s="394"/>
    </row>
    <row r="13" spans="1:124" ht="14.25" customHeight="1">
      <c r="A13" s="385"/>
      <c r="B13" s="386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94"/>
      <c r="Q13" s="394"/>
      <c r="R13" s="394"/>
      <c r="S13" s="394"/>
      <c r="T13" s="394"/>
      <c r="U13" s="395"/>
      <c r="V13" s="395"/>
      <c r="W13" s="396"/>
      <c r="X13" s="396"/>
      <c r="Y13" s="396"/>
      <c r="Z13" s="396"/>
      <c r="AA13" s="396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4"/>
      <c r="DF13" s="394"/>
      <c r="DG13" s="394"/>
      <c r="DH13" s="394"/>
      <c r="DI13" s="394"/>
      <c r="DJ13" s="394"/>
      <c r="DK13" s="394"/>
      <c r="DL13" s="394"/>
      <c r="DM13" s="394"/>
      <c r="DN13" s="394"/>
      <c r="DO13" s="394"/>
      <c r="DP13" s="394"/>
      <c r="DQ13" s="394"/>
      <c r="DR13" s="394"/>
      <c r="DS13" s="394"/>
      <c r="DT13" s="394"/>
    </row>
    <row r="14" spans="1:124" ht="15" customHeight="1" thickBot="1">
      <c r="A14" s="385"/>
      <c r="B14" s="386"/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94"/>
      <c r="Q14" s="394"/>
      <c r="R14" s="394"/>
      <c r="S14" s="394"/>
      <c r="T14" s="394"/>
      <c r="U14" s="395"/>
      <c r="V14" s="395"/>
      <c r="W14" s="397"/>
      <c r="X14" s="397"/>
      <c r="Y14" s="397"/>
      <c r="Z14" s="397"/>
      <c r="AA14" s="397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5"/>
      <c r="AQ14" s="395"/>
      <c r="AR14" s="395"/>
      <c r="AS14" s="395"/>
      <c r="AT14" s="395"/>
      <c r="AU14" s="395"/>
      <c r="AV14" s="395"/>
      <c r="AW14" s="395"/>
      <c r="AX14" s="395"/>
      <c r="AY14" s="395"/>
      <c r="AZ14" s="395"/>
      <c r="BA14" s="395"/>
      <c r="BB14" s="395"/>
      <c r="BC14" s="395"/>
      <c r="BD14" s="395"/>
      <c r="BE14" s="395"/>
      <c r="BF14" s="395"/>
      <c r="BG14" s="395"/>
      <c r="BH14" s="395"/>
      <c r="BI14" s="395"/>
      <c r="BJ14" s="395"/>
      <c r="BK14" s="395"/>
      <c r="BL14" s="395"/>
      <c r="BM14" s="395"/>
      <c r="BN14" s="395"/>
      <c r="BO14" s="395"/>
      <c r="BP14" s="395"/>
      <c r="BQ14" s="395"/>
      <c r="BR14" s="395"/>
      <c r="BS14" s="395"/>
      <c r="BT14" s="395"/>
      <c r="BU14" s="395"/>
      <c r="BV14" s="395"/>
      <c r="BW14" s="395"/>
      <c r="BX14" s="395"/>
      <c r="BY14" s="395"/>
      <c r="BZ14" s="395"/>
      <c r="CA14" s="395"/>
      <c r="CB14" s="395"/>
      <c r="CC14" s="395"/>
      <c r="CD14" s="395"/>
      <c r="CE14" s="395"/>
      <c r="CF14" s="395"/>
      <c r="CG14" s="395"/>
      <c r="CH14" s="395"/>
      <c r="CI14" s="395"/>
      <c r="CJ14" s="395"/>
      <c r="CK14" s="395"/>
      <c r="CL14" s="395"/>
      <c r="CM14" s="395"/>
      <c r="CN14" s="395"/>
      <c r="CO14" s="395"/>
      <c r="CP14" s="395"/>
      <c r="CQ14" s="395"/>
      <c r="CR14" s="395"/>
      <c r="CS14" s="395"/>
      <c r="CT14" s="395"/>
      <c r="CU14" s="395"/>
      <c r="CV14" s="395"/>
      <c r="CW14" s="395"/>
      <c r="CX14" s="395"/>
      <c r="CY14" s="395"/>
      <c r="CZ14" s="395"/>
      <c r="DA14" s="395"/>
      <c r="DB14" s="395"/>
      <c r="DC14" s="395"/>
      <c r="DD14" s="395"/>
      <c r="DE14" s="394"/>
      <c r="DF14" s="394"/>
      <c r="DG14" s="394"/>
      <c r="DH14" s="394"/>
      <c r="DI14" s="394"/>
      <c r="DJ14" s="394"/>
      <c r="DK14" s="394"/>
      <c r="DL14" s="394"/>
      <c r="DM14" s="394"/>
      <c r="DN14" s="394"/>
      <c r="DO14" s="394"/>
      <c r="DP14" s="394"/>
      <c r="DQ14" s="394"/>
      <c r="DR14" s="394"/>
      <c r="DS14" s="394"/>
      <c r="DT14" s="394"/>
    </row>
    <row r="15" spans="1:124" ht="15.75" customHeight="1" thickTop="1" thickBot="1">
      <c r="A15" s="385"/>
      <c r="B15" s="386"/>
      <c r="C15" s="643" t="str">
        <f>'Cental Budget'!D9</f>
        <v>BDP (u mil. €)</v>
      </c>
      <c r="D15" s="773">
        <v>3311000000</v>
      </c>
      <c r="E15" s="773"/>
      <c r="F15" s="773">
        <f>'Cental Budget'!G9</f>
        <v>3149000000</v>
      </c>
      <c r="G15" s="773"/>
      <c r="H15" s="644"/>
      <c r="I15" s="644"/>
      <c r="J15" s="398"/>
      <c r="K15" s="398"/>
      <c r="L15" s="398"/>
      <c r="M15" s="398"/>
      <c r="N15" s="398"/>
      <c r="O15" s="398"/>
      <c r="P15" s="399"/>
      <c r="Q15" s="399"/>
      <c r="R15" s="399"/>
      <c r="S15" s="399"/>
      <c r="T15" s="399"/>
      <c r="U15" s="399"/>
      <c r="V15" s="399"/>
      <c r="W15" s="400"/>
      <c r="X15" s="395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395"/>
      <c r="CI15" s="395"/>
      <c r="CJ15" s="395"/>
      <c r="CK15" s="395"/>
      <c r="CL15" s="395"/>
      <c r="CM15" s="395"/>
      <c r="CN15" s="395"/>
      <c r="CO15" s="395"/>
      <c r="CP15" s="395"/>
      <c r="CQ15" s="395"/>
      <c r="CR15" s="395"/>
      <c r="CS15" s="395"/>
      <c r="CT15" s="395"/>
      <c r="CU15" s="395"/>
      <c r="CV15" s="395"/>
      <c r="CW15" s="395"/>
      <c r="CX15" s="395"/>
      <c r="CY15" s="395"/>
      <c r="CZ15" s="395"/>
      <c r="DA15" s="395"/>
      <c r="DB15" s="395"/>
      <c r="DC15" s="395"/>
      <c r="DD15" s="395"/>
      <c r="DE15" s="394"/>
      <c r="DF15" s="394"/>
      <c r="DG15" s="394"/>
      <c r="DH15" s="394"/>
      <c r="DI15" s="394"/>
      <c r="DJ15" s="394"/>
      <c r="DK15" s="394"/>
      <c r="DL15" s="394"/>
      <c r="DM15" s="394"/>
      <c r="DN15" s="394"/>
      <c r="DO15" s="394"/>
      <c r="DP15" s="394"/>
      <c r="DQ15" s="394"/>
      <c r="DR15" s="394"/>
      <c r="DS15" s="394"/>
      <c r="DT15" s="394"/>
    </row>
    <row r="16" spans="1:124" ht="15" hidden="1" customHeight="1" thickTop="1">
      <c r="A16" s="385"/>
      <c r="B16" s="386"/>
      <c r="C16" s="645"/>
      <c r="D16" s="645"/>
      <c r="E16" s="645"/>
      <c r="F16" s="645"/>
      <c r="G16" s="645"/>
      <c r="H16" s="644"/>
      <c r="I16" s="644"/>
      <c r="J16" s="398"/>
      <c r="K16" s="398"/>
      <c r="L16" s="398"/>
      <c r="M16" s="398"/>
      <c r="N16" s="398"/>
      <c r="O16" s="398"/>
      <c r="P16" s="399"/>
      <c r="Q16" s="399"/>
      <c r="R16" s="399"/>
      <c r="S16" s="399"/>
      <c r="T16" s="399"/>
      <c r="U16" s="399"/>
      <c r="V16" s="399"/>
      <c r="W16" s="401"/>
      <c r="X16" s="395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5"/>
      <c r="CR16" s="395"/>
      <c r="CS16" s="395"/>
      <c r="CT16" s="395"/>
      <c r="CU16" s="395"/>
      <c r="CV16" s="395"/>
      <c r="CW16" s="395"/>
      <c r="CX16" s="395"/>
      <c r="CY16" s="395"/>
      <c r="CZ16" s="395"/>
      <c r="DA16" s="395"/>
      <c r="DB16" s="395"/>
      <c r="DC16" s="395"/>
      <c r="DD16" s="395"/>
      <c r="DE16" s="394"/>
      <c r="DF16" s="394"/>
      <c r="DG16" s="394"/>
      <c r="DH16" s="394"/>
      <c r="DI16" s="394"/>
      <c r="DJ16" s="394"/>
      <c r="DK16" s="394"/>
      <c r="DL16" s="394"/>
      <c r="DM16" s="394"/>
      <c r="DN16" s="394"/>
      <c r="DO16" s="394"/>
      <c r="DP16" s="394"/>
      <c r="DQ16" s="394"/>
      <c r="DR16" s="394"/>
      <c r="DS16" s="394"/>
      <c r="DT16" s="394"/>
    </row>
    <row r="17" spans="1:124" ht="13.5" hidden="1" thickTop="1" thickBot="1">
      <c r="A17" s="385"/>
      <c r="B17" s="386"/>
      <c r="C17" s="646"/>
      <c r="D17" s="774" t="s">
        <v>385</v>
      </c>
      <c r="E17" s="774"/>
      <c r="F17" s="647"/>
      <c r="G17" s="647"/>
      <c r="H17" s="648"/>
      <c r="I17" s="648"/>
      <c r="J17" s="402"/>
      <c r="K17" s="402"/>
      <c r="L17" s="402"/>
      <c r="M17" s="402"/>
      <c r="N17" s="402"/>
      <c r="O17" s="402"/>
      <c r="P17" s="403"/>
      <c r="Q17" s="403"/>
      <c r="R17" s="403"/>
      <c r="S17" s="403"/>
      <c r="T17" s="403"/>
      <c r="U17" s="403"/>
      <c r="V17" s="403"/>
      <c r="W17" s="404"/>
      <c r="X17" s="404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95"/>
      <c r="BQ17" s="395"/>
      <c r="BR17" s="395"/>
      <c r="BS17" s="395"/>
      <c r="BT17" s="395"/>
      <c r="BU17" s="395"/>
      <c r="BV17" s="395"/>
      <c r="BW17" s="395"/>
      <c r="BX17" s="395"/>
      <c r="BY17" s="395"/>
      <c r="BZ17" s="395"/>
      <c r="CA17" s="395"/>
      <c r="CB17" s="395"/>
      <c r="CC17" s="395"/>
      <c r="CD17" s="395"/>
      <c r="CE17" s="395"/>
      <c r="CF17" s="395"/>
      <c r="CG17" s="395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4"/>
      <c r="DF17" s="394"/>
      <c r="DG17" s="394"/>
      <c r="DH17" s="394"/>
      <c r="DI17" s="394"/>
      <c r="DJ17" s="394"/>
      <c r="DK17" s="394"/>
      <c r="DL17" s="394"/>
      <c r="DM17" s="394"/>
      <c r="DN17" s="394"/>
      <c r="DO17" s="394"/>
      <c r="DP17" s="394"/>
      <c r="DQ17" s="394"/>
      <c r="DR17" s="394"/>
      <c r="DS17" s="394"/>
      <c r="DT17" s="394"/>
    </row>
    <row r="18" spans="1:124" ht="15" customHeight="1" thickTop="1">
      <c r="A18" s="385"/>
      <c r="B18" s="386"/>
      <c r="C18" s="771" t="str">
        <f>IF(MasterSheet!$A$1=1,MasterSheet!B158,MasterSheet!B157)</f>
        <v>Lokalna samouprava</v>
      </c>
      <c r="D18" s="769" t="s">
        <v>428</v>
      </c>
      <c r="E18" s="770"/>
      <c r="F18" s="769" t="s">
        <v>429</v>
      </c>
      <c r="G18" s="770"/>
      <c r="H18" s="769" t="s">
        <v>416</v>
      </c>
      <c r="I18" s="770"/>
      <c r="J18" s="402"/>
      <c r="K18" s="402"/>
      <c r="L18" s="402"/>
      <c r="M18" s="402"/>
      <c r="N18" s="402"/>
      <c r="O18" s="402"/>
      <c r="P18" s="403"/>
      <c r="Q18" s="403"/>
      <c r="R18" s="403"/>
      <c r="S18" s="403"/>
      <c r="T18" s="403"/>
      <c r="U18" s="403"/>
      <c r="V18" s="403"/>
      <c r="W18" s="404"/>
      <c r="X18" s="404"/>
      <c r="Y18" s="403"/>
      <c r="Z18" s="403"/>
      <c r="AA18" s="403"/>
      <c r="AB18" s="403"/>
      <c r="AC18" s="403"/>
      <c r="AD18" s="403"/>
      <c r="AE18" s="403"/>
      <c r="AF18" s="403"/>
      <c r="AG18" s="403"/>
      <c r="AH18" s="403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95"/>
      <c r="BQ18" s="395"/>
      <c r="BR18" s="395"/>
      <c r="BS18" s="395"/>
      <c r="BT18" s="395"/>
      <c r="BU18" s="395"/>
      <c r="BV18" s="395"/>
      <c r="BW18" s="395"/>
      <c r="BX18" s="395"/>
      <c r="BY18" s="395"/>
      <c r="BZ18" s="395"/>
      <c r="CA18" s="395"/>
      <c r="CB18" s="395"/>
      <c r="CC18" s="395"/>
      <c r="CD18" s="395"/>
      <c r="CE18" s="395"/>
      <c r="CF18" s="395"/>
      <c r="CG18" s="395"/>
      <c r="CH18" s="395"/>
      <c r="CI18" s="395"/>
      <c r="CJ18" s="395"/>
      <c r="CK18" s="395"/>
      <c r="CL18" s="395"/>
      <c r="CM18" s="395"/>
      <c r="CN18" s="395"/>
      <c r="CO18" s="395"/>
      <c r="CP18" s="395"/>
      <c r="CQ18" s="395"/>
      <c r="CR18" s="395"/>
      <c r="CS18" s="395"/>
      <c r="CT18" s="395"/>
      <c r="CU18" s="395"/>
      <c r="CV18" s="395"/>
      <c r="CW18" s="395"/>
      <c r="CX18" s="395"/>
      <c r="CY18" s="395"/>
      <c r="CZ18" s="395"/>
      <c r="DA18" s="395"/>
      <c r="DB18" s="395"/>
      <c r="DC18" s="395"/>
      <c r="DD18" s="395"/>
      <c r="DE18" s="394"/>
      <c r="DF18" s="394"/>
      <c r="DG18" s="394"/>
      <c r="DH18" s="394"/>
      <c r="DI18" s="394"/>
      <c r="DJ18" s="394"/>
      <c r="DK18" s="394"/>
      <c r="DL18" s="394"/>
      <c r="DM18" s="394"/>
      <c r="DN18" s="394"/>
      <c r="DO18" s="394"/>
      <c r="DP18" s="394"/>
      <c r="DQ18" s="394"/>
      <c r="DR18" s="394"/>
      <c r="DS18" s="394"/>
      <c r="DT18" s="394"/>
    </row>
    <row r="19" spans="1:124" ht="29.25" customHeight="1" thickBot="1">
      <c r="A19" s="385"/>
      <c r="B19" s="386"/>
      <c r="C19" s="772"/>
      <c r="D19" s="649" t="str">
        <f>IF(MasterSheet!$A$1=1,MasterSheet!M69,MasterSheet!M68)</f>
        <v>mil. €</v>
      </c>
      <c r="E19" s="650" t="str">
        <f>IF(MasterSheet!$A$1=1,MasterSheet!N69,MasterSheet!N68)</f>
        <v>% BDP</v>
      </c>
      <c r="F19" s="649" t="str">
        <f>IF(MasterSheet!$A$1=1,MasterSheet!O69,MasterSheet!O68)</f>
        <v>mil. €</v>
      </c>
      <c r="G19" s="650" t="str">
        <f>IF(MasterSheet!$A$1=1,MasterSheet!P69,MasterSheet!P68)</f>
        <v>% BDP</v>
      </c>
      <c r="H19" s="649" t="s">
        <v>420</v>
      </c>
      <c r="I19" s="650" t="s">
        <v>421</v>
      </c>
      <c r="J19" s="402"/>
      <c r="K19" s="402"/>
      <c r="L19" s="402"/>
      <c r="M19" s="402"/>
      <c r="N19" s="402"/>
      <c r="O19" s="402"/>
      <c r="P19" s="403"/>
      <c r="Q19" s="403"/>
      <c r="R19" s="403"/>
      <c r="S19" s="403"/>
      <c r="T19" s="403"/>
      <c r="U19" s="403"/>
      <c r="V19" s="403"/>
      <c r="W19" s="404"/>
      <c r="X19" s="404"/>
      <c r="Y19" s="403"/>
      <c r="Z19" s="403"/>
      <c r="AA19" s="403"/>
      <c r="AB19" s="403"/>
      <c r="AC19" s="403"/>
      <c r="AD19" s="403"/>
      <c r="AE19" s="403"/>
      <c r="AF19" s="403"/>
      <c r="AG19" s="403"/>
      <c r="AH19" s="403"/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  <c r="BW19" s="395"/>
      <c r="BX19" s="395"/>
      <c r="BY19" s="395"/>
      <c r="BZ19" s="395"/>
      <c r="CA19" s="395"/>
      <c r="CB19" s="395"/>
      <c r="CC19" s="395"/>
      <c r="CD19" s="395"/>
      <c r="CE19" s="395"/>
      <c r="CF19" s="395"/>
      <c r="CG19" s="395"/>
      <c r="CH19" s="395"/>
      <c r="CI19" s="395"/>
      <c r="CJ19" s="395"/>
      <c r="CK19" s="395"/>
      <c r="CL19" s="395"/>
      <c r="CM19" s="395"/>
      <c r="CN19" s="395"/>
      <c r="CO19" s="395"/>
      <c r="CP19" s="395"/>
      <c r="CQ19" s="395"/>
      <c r="CR19" s="395"/>
      <c r="CS19" s="395"/>
      <c r="CT19" s="395"/>
      <c r="CU19" s="395"/>
      <c r="CV19" s="395"/>
      <c r="CW19" s="395"/>
      <c r="CX19" s="395"/>
      <c r="CY19" s="395"/>
      <c r="CZ19" s="395"/>
      <c r="DA19" s="395"/>
      <c r="DB19" s="395"/>
      <c r="DC19" s="395"/>
      <c r="DD19" s="395"/>
      <c r="DE19" s="394"/>
      <c r="DF19" s="394"/>
      <c r="DG19" s="394"/>
      <c r="DH19" s="394"/>
      <c r="DI19" s="394"/>
      <c r="DJ19" s="394"/>
      <c r="DK19" s="394"/>
      <c r="DL19" s="394"/>
      <c r="DM19" s="394"/>
      <c r="DN19" s="394"/>
      <c r="DO19" s="394"/>
      <c r="DP19" s="394"/>
      <c r="DQ19" s="394"/>
      <c r="DR19" s="394"/>
      <c r="DS19" s="394"/>
      <c r="DT19" s="394"/>
    </row>
    <row r="20" spans="1:124" ht="15" customHeight="1" thickTop="1" thickBot="1">
      <c r="A20" s="385"/>
      <c r="B20" s="386"/>
      <c r="C20" s="651" t="str">
        <f>IF(MasterSheet!$A$1=1,MasterSheet!C160,MasterSheet!B160)</f>
        <v>Izvorni prihodi</v>
      </c>
      <c r="D20" s="652">
        <f>D21+D35+D41+D51</f>
        <v>185447554.46000001</v>
      </c>
      <c r="E20" s="653">
        <f>+D20/$D$15*100</f>
        <v>5.600953019027485</v>
      </c>
      <c r="F20" s="652">
        <f>+F21+F35+F41+F51</f>
        <v>178889279.60333332</v>
      </c>
      <c r="G20" s="653">
        <f>+F20/$F$15*100</f>
        <v>5.680828186831798</v>
      </c>
      <c r="H20" s="654">
        <f>+D20-F20</f>
        <v>6558274.8566666842</v>
      </c>
      <c r="I20" s="655">
        <f>+D20/F20*100-100</f>
        <v>3.6661083722897843</v>
      </c>
      <c r="J20" s="405"/>
      <c r="K20" s="405"/>
      <c r="L20" s="405"/>
      <c r="M20" s="405"/>
      <c r="N20" s="405"/>
      <c r="O20" s="405"/>
      <c r="P20" s="406"/>
      <c r="Q20" s="406"/>
      <c r="R20" s="406"/>
      <c r="S20" s="406"/>
      <c r="T20" s="406"/>
      <c r="U20" s="395"/>
      <c r="V20" s="395"/>
      <c r="W20" s="404"/>
      <c r="X20" s="404"/>
      <c r="Y20" s="395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8"/>
      <c r="AM20" s="408"/>
      <c r="AN20" s="408"/>
      <c r="AO20" s="408"/>
      <c r="AP20" s="408"/>
      <c r="AQ20" s="408"/>
      <c r="AR20" s="408"/>
      <c r="AS20" s="408"/>
      <c r="AT20" s="408"/>
      <c r="AU20" s="408"/>
      <c r="AV20" s="408"/>
      <c r="AW20" s="408"/>
      <c r="AX20" s="408"/>
      <c r="AY20" s="408"/>
      <c r="AZ20" s="408"/>
      <c r="BA20" s="408"/>
      <c r="BB20" s="408"/>
      <c r="BC20" s="408"/>
      <c r="BD20" s="408"/>
      <c r="BE20" s="408"/>
      <c r="BF20" s="408"/>
      <c r="BG20" s="408"/>
      <c r="BH20" s="408"/>
      <c r="BI20" s="408"/>
      <c r="BJ20" s="408"/>
      <c r="BK20" s="408"/>
      <c r="BL20" s="408"/>
      <c r="BM20" s="408"/>
      <c r="BN20" s="408"/>
      <c r="BO20" s="408"/>
      <c r="BP20" s="408"/>
      <c r="BQ20" s="408"/>
      <c r="BR20" s="408"/>
      <c r="BS20" s="408"/>
      <c r="BT20" s="408"/>
      <c r="BU20" s="408"/>
      <c r="BV20" s="408"/>
      <c r="BW20" s="395"/>
      <c r="BX20" s="395"/>
      <c r="BY20" s="395"/>
      <c r="BZ20" s="395"/>
      <c r="CA20" s="395"/>
      <c r="CB20" s="395"/>
      <c r="CC20" s="395"/>
      <c r="CD20" s="395"/>
      <c r="CE20" s="395"/>
      <c r="CF20" s="395"/>
      <c r="CG20" s="395"/>
      <c r="CH20" s="395"/>
      <c r="CI20" s="395"/>
      <c r="CJ20" s="395"/>
      <c r="CK20" s="395"/>
      <c r="CL20" s="395"/>
      <c r="CM20" s="395"/>
      <c r="CN20" s="395"/>
      <c r="CO20" s="395"/>
      <c r="CP20" s="395"/>
      <c r="CQ20" s="395"/>
      <c r="CR20" s="395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</row>
    <row r="21" spans="1:124" ht="15" customHeight="1" thickTop="1">
      <c r="A21" s="385"/>
      <c r="B21" s="386">
        <v>711</v>
      </c>
      <c r="C21" s="656" t="str">
        <f>IF(MasterSheet!$A$1=1,MasterSheet!C161,MasterSheet!B161)</f>
        <v>Porezi</v>
      </c>
      <c r="D21" s="657">
        <f>D22+D24+D26</f>
        <v>107789616.19</v>
      </c>
      <c r="E21" s="658">
        <f t="shared" ref="E21:E84" si="0">+D21/$D$15*100</f>
        <v>3.2555003379643614</v>
      </c>
      <c r="F21" s="657">
        <f>+F22+F24+F26+F29</f>
        <v>98546975.843333334</v>
      </c>
      <c r="G21" s="658">
        <f t="shared" ref="G21:G84" si="1">+F21/$F$15*100</f>
        <v>3.1294689057901981</v>
      </c>
      <c r="H21" s="659">
        <f t="shared" ref="H21:H84" si="2">+D21-F21</f>
        <v>9242640.3466666639</v>
      </c>
      <c r="I21" s="660">
        <f t="shared" ref="I21:I75" si="3">+D21/F21*100-100</f>
        <v>9.3789182951289121</v>
      </c>
      <c r="J21" s="560"/>
      <c r="K21" s="405"/>
      <c r="L21" s="405"/>
      <c r="M21" s="405"/>
      <c r="N21" s="405"/>
      <c r="O21" s="405"/>
      <c r="P21" s="406"/>
      <c r="Q21" s="406"/>
      <c r="R21" s="406"/>
      <c r="S21" s="406"/>
      <c r="T21" s="406"/>
      <c r="U21" s="395"/>
      <c r="V21" s="395"/>
      <c r="W21" s="404"/>
      <c r="X21" s="404"/>
      <c r="Y21" s="395"/>
      <c r="Z21" s="409"/>
      <c r="AA21" s="409"/>
      <c r="AB21" s="409"/>
      <c r="AC21" s="409"/>
      <c r="AD21" s="409"/>
      <c r="AE21" s="409"/>
      <c r="AF21" s="409"/>
      <c r="AG21" s="409"/>
      <c r="AH21" s="409"/>
      <c r="AI21" s="409"/>
      <c r="AJ21" s="409"/>
      <c r="AK21" s="409"/>
      <c r="AL21" s="410"/>
      <c r="AM21" s="410"/>
      <c r="AN21" s="410"/>
      <c r="AO21" s="410"/>
      <c r="AP21" s="410"/>
      <c r="AQ21" s="410"/>
      <c r="AR21" s="410"/>
      <c r="AS21" s="410"/>
      <c r="AT21" s="410"/>
      <c r="AU21" s="410"/>
      <c r="AV21" s="410"/>
      <c r="AW21" s="410"/>
      <c r="AX21" s="408"/>
      <c r="AY21" s="410"/>
      <c r="AZ21" s="410"/>
      <c r="BA21" s="410"/>
      <c r="BB21" s="410"/>
      <c r="BC21" s="410"/>
      <c r="BD21" s="410"/>
      <c r="BE21" s="410"/>
      <c r="BF21" s="410"/>
      <c r="BG21" s="410"/>
      <c r="BH21" s="410"/>
      <c r="BI21" s="410"/>
      <c r="BJ21" s="410"/>
      <c r="BK21" s="410"/>
      <c r="BL21" s="410"/>
      <c r="BM21" s="410"/>
      <c r="BN21" s="410"/>
      <c r="BO21" s="410"/>
      <c r="BP21" s="410"/>
      <c r="BQ21" s="410"/>
      <c r="BR21" s="410"/>
      <c r="BS21" s="410"/>
      <c r="BT21" s="410"/>
      <c r="BU21" s="410"/>
      <c r="BV21" s="410"/>
      <c r="BW21" s="408"/>
      <c r="BX21" s="408"/>
      <c r="BY21" s="408"/>
      <c r="BZ21" s="408"/>
      <c r="CA21" s="408"/>
      <c r="CB21" s="408"/>
      <c r="CC21" s="408"/>
      <c r="CD21" s="408"/>
      <c r="CE21" s="408"/>
      <c r="CF21" s="408"/>
      <c r="CG21" s="408"/>
      <c r="CH21" s="408"/>
      <c r="CI21" s="410"/>
      <c r="CJ21" s="410"/>
      <c r="CK21" s="410"/>
      <c r="CL21" s="410"/>
      <c r="CM21" s="410"/>
      <c r="CN21" s="410"/>
      <c r="CO21" s="410"/>
      <c r="CP21" s="410"/>
      <c r="CQ21" s="410"/>
      <c r="CR21" s="410"/>
      <c r="CS21" s="410"/>
      <c r="CT21" s="410"/>
      <c r="CU21" s="395"/>
      <c r="CV21" s="395"/>
      <c r="CW21" s="395"/>
      <c r="CX21" s="395"/>
      <c r="CY21" s="395"/>
      <c r="CZ21" s="395"/>
      <c r="DA21" s="395"/>
      <c r="DB21" s="395"/>
      <c r="DC21" s="395"/>
      <c r="DD21" s="395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</row>
    <row r="22" spans="1:124" ht="15" customHeight="1">
      <c r="A22" s="385"/>
      <c r="B22" s="386">
        <v>7111</v>
      </c>
      <c r="C22" s="661" t="str">
        <f>IF(MasterSheet!$A$1=1,MasterSheet!C162,MasterSheet!B162)</f>
        <v>Porez na dohodak fizičkih lica</v>
      </c>
      <c r="D22" s="662">
        <v>28533236.52</v>
      </c>
      <c r="E22" s="663">
        <f t="shared" si="0"/>
        <v>0.861770961038961</v>
      </c>
      <c r="F22" s="662">
        <v>27420611.093333334</v>
      </c>
      <c r="G22" s="663">
        <f t="shared" si="1"/>
        <v>0.87077202582830537</v>
      </c>
      <c r="H22" s="664">
        <f t="shared" si="2"/>
        <v>1112625.4266666658</v>
      </c>
      <c r="I22" s="665">
        <f t="shared" si="3"/>
        <v>4.0576244740846619</v>
      </c>
      <c r="J22" s="405"/>
      <c r="K22" s="405"/>
      <c r="L22" s="405"/>
      <c r="M22" s="405"/>
      <c r="N22" s="405"/>
      <c r="O22" s="405"/>
      <c r="P22" s="406"/>
      <c r="Q22" s="406"/>
      <c r="R22" s="406"/>
      <c r="S22" s="406"/>
      <c r="T22" s="406"/>
      <c r="U22" s="395"/>
      <c r="V22" s="395"/>
      <c r="W22" s="404"/>
      <c r="X22" s="404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5"/>
      <c r="BY22" s="395"/>
      <c r="BZ22" s="395"/>
      <c r="CA22" s="395"/>
      <c r="CB22" s="395"/>
      <c r="CC22" s="395"/>
      <c r="CD22" s="395"/>
      <c r="CE22" s="395"/>
      <c r="CF22" s="395"/>
      <c r="CG22" s="395"/>
      <c r="CH22" s="395"/>
      <c r="CI22" s="395"/>
      <c r="CJ22" s="395"/>
      <c r="CK22" s="395"/>
      <c r="CL22" s="395"/>
      <c r="CM22" s="395"/>
      <c r="CN22" s="395"/>
      <c r="CO22" s="395"/>
      <c r="CP22" s="395"/>
      <c r="CQ22" s="395"/>
      <c r="CR22" s="395"/>
      <c r="CS22" s="395"/>
      <c r="CT22" s="395"/>
      <c r="CU22" s="395"/>
      <c r="CV22" s="395"/>
      <c r="CW22" s="395"/>
      <c r="CX22" s="395"/>
      <c r="CY22" s="395"/>
      <c r="CZ22" s="395"/>
      <c r="DA22" s="395"/>
      <c r="DB22" s="395"/>
      <c r="DC22" s="395"/>
      <c r="DD22" s="395"/>
      <c r="DE22" s="394"/>
      <c r="DF22" s="394"/>
      <c r="DG22" s="394"/>
      <c r="DH22" s="394"/>
      <c r="DI22" s="394"/>
      <c r="DJ22" s="394"/>
      <c r="DK22" s="394"/>
      <c r="DL22" s="394"/>
      <c r="DM22" s="394"/>
      <c r="DN22" s="394"/>
      <c r="DO22" s="394"/>
      <c r="DP22" s="394"/>
      <c r="DQ22" s="394"/>
      <c r="DR22" s="394"/>
      <c r="DS22" s="394"/>
      <c r="DT22" s="394"/>
    </row>
    <row r="23" spans="1:124" ht="15" hidden="1" customHeight="1">
      <c r="A23" s="385"/>
      <c r="B23" s="386"/>
      <c r="C23" s="661" t="str">
        <f>IF(MasterSheet!$A$1=1,MasterSheet!C163,MasterSheet!B163)</f>
        <v>Porez na dobit pravnih lica</v>
      </c>
      <c r="D23" s="662">
        <v>0</v>
      </c>
      <c r="E23" s="663">
        <f t="shared" si="0"/>
        <v>0</v>
      </c>
      <c r="F23" s="662"/>
      <c r="G23" s="663">
        <f t="shared" si="1"/>
        <v>0</v>
      </c>
      <c r="H23" s="664">
        <f t="shared" si="2"/>
        <v>0</v>
      </c>
      <c r="I23" s="665" t="e">
        <f t="shared" si="3"/>
        <v>#DIV/0!</v>
      </c>
      <c r="J23" s="405"/>
      <c r="K23" s="405"/>
      <c r="L23" s="405"/>
      <c r="M23" s="405"/>
      <c r="N23" s="405"/>
      <c r="O23" s="405"/>
      <c r="P23" s="406"/>
      <c r="Q23" s="406"/>
      <c r="R23" s="406"/>
      <c r="S23" s="406"/>
      <c r="T23" s="406"/>
      <c r="U23" s="395"/>
      <c r="V23" s="395"/>
      <c r="W23" s="404"/>
      <c r="X23" s="404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95"/>
      <c r="AL23" s="395"/>
      <c r="AM23" s="395"/>
      <c r="AN23" s="395"/>
      <c r="AO23" s="395"/>
      <c r="AP23" s="395"/>
      <c r="AQ23" s="395"/>
      <c r="AR23" s="395"/>
      <c r="AS23" s="395"/>
      <c r="AT23" s="395"/>
      <c r="AU23" s="395"/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5"/>
      <c r="BY23" s="395"/>
      <c r="BZ23" s="395"/>
      <c r="CA23" s="395"/>
      <c r="CB23" s="395"/>
      <c r="CC23" s="395"/>
      <c r="CD23" s="395"/>
      <c r="CE23" s="395"/>
      <c r="CF23" s="395"/>
      <c r="CG23" s="395"/>
      <c r="CH23" s="395"/>
      <c r="CI23" s="395"/>
      <c r="CJ23" s="395"/>
      <c r="CK23" s="395"/>
      <c r="CL23" s="395"/>
      <c r="CM23" s="395"/>
      <c r="CN23" s="395"/>
      <c r="CO23" s="395"/>
      <c r="CP23" s="395"/>
      <c r="CQ23" s="395"/>
      <c r="CR23" s="395"/>
      <c r="CS23" s="395"/>
      <c r="CT23" s="395"/>
      <c r="CU23" s="395"/>
      <c r="CV23" s="395"/>
      <c r="CW23" s="395"/>
      <c r="CX23" s="395"/>
      <c r="CY23" s="395"/>
      <c r="CZ23" s="395"/>
      <c r="DA23" s="395"/>
      <c r="DB23" s="395"/>
      <c r="DC23" s="395"/>
      <c r="DD23" s="395"/>
      <c r="DE23" s="394"/>
      <c r="DF23" s="394"/>
      <c r="DG23" s="394"/>
      <c r="DH23" s="394"/>
      <c r="DI23" s="394"/>
      <c r="DJ23" s="394"/>
      <c r="DK23" s="394"/>
      <c r="DL23" s="394"/>
      <c r="DM23" s="394"/>
      <c r="DN23" s="394"/>
      <c r="DO23" s="394"/>
      <c r="DP23" s="394"/>
      <c r="DQ23" s="394"/>
      <c r="DR23" s="394"/>
      <c r="DS23" s="394"/>
      <c r="DT23" s="394"/>
    </row>
    <row r="24" spans="1:124" ht="15" customHeight="1">
      <c r="A24" s="385"/>
      <c r="B24" s="386">
        <v>7113</v>
      </c>
      <c r="C24" s="661" t="str">
        <f>IF(MasterSheet!$A$1=1,MasterSheet!C164,MasterSheet!B164)</f>
        <v>Porez na promet nepokretnosti</v>
      </c>
      <c r="D24" s="662">
        <v>16826511.530000001</v>
      </c>
      <c r="E24" s="663">
        <f t="shared" si="0"/>
        <v>0.50820028782845061</v>
      </c>
      <c r="F24" s="662">
        <v>12973044.599999998</v>
      </c>
      <c r="G24" s="663">
        <f t="shared" si="1"/>
        <v>0.41197347094315645</v>
      </c>
      <c r="H24" s="664">
        <f t="shared" si="2"/>
        <v>3853466.9300000034</v>
      </c>
      <c r="I24" s="665">
        <f t="shared" si="3"/>
        <v>29.703643584174557</v>
      </c>
      <c r="J24" s="405"/>
      <c r="K24" s="405"/>
      <c r="L24" s="405"/>
      <c r="M24" s="405"/>
      <c r="N24" s="405"/>
      <c r="O24" s="405"/>
      <c r="P24" s="406"/>
      <c r="Q24" s="406"/>
      <c r="R24" s="406"/>
      <c r="S24" s="406"/>
      <c r="T24" s="406"/>
      <c r="U24" s="395"/>
      <c r="V24" s="395"/>
      <c r="W24" s="401"/>
      <c r="X24" s="401"/>
      <c r="Y24" s="395"/>
      <c r="Z24" s="395"/>
      <c r="AA24" s="395"/>
      <c r="AB24" s="395"/>
      <c r="AC24" s="395"/>
      <c r="AD24" s="395"/>
      <c r="AE24" s="395"/>
      <c r="AF24" s="395"/>
      <c r="AG24" s="395"/>
      <c r="AH24" s="395"/>
      <c r="AI24" s="395"/>
      <c r="AJ24" s="395"/>
      <c r="AK24" s="395"/>
      <c r="AL24" s="395"/>
      <c r="AM24" s="395"/>
      <c r="AN24" s="395"/>
      <c r="AO24" s="395"/>
      <c r="AP24" s="395"/>
      <c r="AQ24" s="395"/>
      <c r="AR24" s="395"/>
      <c r="AS24" s="395"/>
      <c r="AT24" s="395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411"/>
      <c r="CX24" s="411"/>
      <c r="CY24" s="395"/>
      <c r="CZ24" s="395"/>
      <c r="DA24" s="395"/>
      <c r="DB24" s="395"/>
      <c r="DC24" s="395"/>
      <c r="DD24" s="395"/>
      <c r="DE24" s="394"/>
      <c r="DF24" s="394"/>
      <c r="DG24" s="394"/>
      <c r="DH24" s="394"/>
      <c r="DI24" s="394"/>
      <c r="DJ24" s="394"/>
      <c r="DK24" s="394"/>
      <c r="DL24" s="394"/>
      <c r="DM24" s="394"/>
      <c r="DN24" s="394"/>
      <c r="DO24" s="394"/>
      <c r="DP24" s="394"/>
      <c r="DQ24" s="394"/>
      <c r="DR24" s="394"/>
      <c r="DS24" s="394"/>
      <c r="DT24" s="394"/>
    </row>
    <row r="25" spans="1:124" ht="15" hidden="1" customHeight="1">
      <c r="A25" s="385"/>
      <c r="B25" s="386"/>
      <c r="C25" s="661" t="str">
        <f>IF(MasterSheet!$A$1=1,MasterSheet!C165,MasterSheet!B165)</f>
        <v>Porez na dodatu vrijednost</v>
      </c>
      <c r="D25" s="662">
        <v>0</v>
      </c>
      <c r="E25" s="663">
        <f t="shared" si="0"/>
        <v>0</v>
      </c>
      <c r="F25" s="662"/>
      <c r="G25" s="663">
        <f t="shared" si="1"/>
        <v>0</v>
      </c>
      <c r="H25" s="664">
        <f t="shared" si="2"/>
        <v>0</v>
      </c>
      <c r="I25" s="665" t="e">
        <f t="shared" si="3"/>
        <v>#DIV/0!</v>
      </c>
      <c r="J25" s="405"/>
      <c r="K25" s="405"/>
      <c r="L25" s="405"/>
      <c r="M25" s="405"/>
      <c r="N25" s="405"/>
      <c r="O25" s="405"/>
      <c r="P25" s="406"/>
      <c r="Q25" s="406"/>
      <c r="R25" s="406"/>
      <c r="S25" s="406"/>
      <c r="T25" s="406"/>
      <c r="U25" s="395"/>
      <c r="V25" s="395"/>
      <c r="W25" s="404"/>
      <c r="X25" s="404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95"/>
      <c r="BQ25" s="395"/>
      <c r="BR25" s="395"/>
      <c r="BS25" s="395"/>
      <c r="BT25" s="395"/>
      <c r="BU25" s="395"/>
      <c r="BV25" s="395"/>
      <c r="BW25" s="395"/>
      <c r="BX25" s="395"/>
      <c r="BY25" s="395"/>
      <c r="BZ25" s="395"/>
      <c r="CA25" s="395"/>
      <c r="CB25" s="395"/>
      <c r="CC25" s="395"/>
      <c r="CD25" s="395"/>
      <c r="CE25" s="395"/>
      <c r="CF25" s="395"/>
      <c r="CG25" s="395"/>
      <c r="CH25" s="395"/>
      <c r="CI25" s="395"/>
      <c r="CJ25" s="395"/>
      <c r="CK25" s="395"/>
      <c r="CL25" s="395"/>
      <c r="CM25" s="395"/>
      <c r="CN25" s="395"/>
      <c r="CO25" s="395"/>
      <c r="CP25" s="395"/>
      <c r="CQ25" s="395"/>
      <c r="CR25" s="395"/>
      <c r="CS25" s="395"/>
      <c r="CT25" s="395"/>
      <c r="CU25" s="395"/>
      <c r="CV25" s="395"/>
      <c r="CW25" s="411"/>
      <c r="CX25" s="411"/>
      <c r="CY25" s="395"/>
      <c r="CZ25" s="395"/>
      <c r="DA25" s="395"/>
      <c r="DB25" s="395"/>
      <c r="DC25" s="395"/>
      <c r="DD25" s="395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</row>
    <row r="26" spans="1:124" ht="15" customHeight="1">
      <c r="A26" s="385"/>
      <c r="B26" s="386">
        <v>7117</v>
      </c>
      <c r="C26" s="661" t="str">
        <f>IF(MasterSheet!$A$1=1,MasterSheet!C166,MasterSheet!B166)</f>
        <v>Lokalni porezi</v>
      </c>
      <c r="D26" s="662">
        <v>62429868.140000001</v>
      </c>
      <c r="E26" s="663">
        <f t="shared" si="0"/>
        <v>1.8855290890969496</v>
      </c>
      <c r="F26" s="662">
        <v>50963320.149999999</v>
      </c>
      <c r="G26" s="663">
        <f t="shared" si="1"/>
        <v>1.6183969561765641</v>
      </c>
      <c r="H26" s="664">
        <f t="shared" si="2"/>
        <v>11466547.990000002</v>
      </c>
      <c r="I26" s="665">
        <f t="shared" si="3"/>
        <v>22.499609437239542</v>
      </c>
      <c r="J26" s="405"/>
      <c r="K26" s="405"/>
      <c r="L26" s="405"/>
      <c r="M26" s="405"/>
      <c r="N26" s="405"/>
      <c r="O26" s="405"/>
      <c r="P26" s="406"/>
      <c r="Q26" s="406"/>
      <c r="R26" s="406"/>
      <c r="S26" s="406"/>
      <c r="T26" s="406"/>
      <c r="U26" s="395"/>
      <c r="V26" s="395"/>
      <c r="W26" s="404"/>
      <c r="X26" s="404"/>
      <c r="Y26" s="395"/>
      <c r="Z26" s="395"/>
      <c r="AA26" s="395"/>
      <c r="AB26" s="395"/>
      <c r="AC26" s="395"/>
      <c r="AD26" s="395"/>
      <c r="AE26" s="395"/>
      <c r="AF26" s="395"/>
      <c r="AG26" s="395"/>
      <c r="AH26" s="395"/>
      <c r="AI26" s="395"/>
      <c r="AJ26" s="395"/>
      <c r="AK26" s="395"/>
      <c r="AL26" s="395"/>
      <c r="AM26" s="395"/>
      <c r="AN26" s="395"/>
      <c r="AO26" s="395"/>
      <c r="AP26" s="395"/>
      <c r="AQ26" s="395"/>
      <c r="AR26" s="395"/>
      <c r="AS26" s="395"/>
      <c r="AT26" s="395"/>
      <c r="AU26" s="395"/>
      <c r="AV26" s="395"/>
      <c r="AW26" s="395"/>
      <c r="AX26" s="395"/>
      <c r="AY26" s="395"/>
      <c r="AZ26" s="395"/>
      <c r="BA26" s="395"/>
      <c r="BB26" s="395"/>
      <c r="BC26" s="395"/>
      <c r="BD26" s="395"/>
      <c r="BE26" s="395"/>
      <c r="BF26" s="395"/>
      <c r="BG26" s="395"/>
      <c r="BH26" s="395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5"/>
      <c r="BY26" s="395"/>
      <c r="BZ26" s="395"/>
      <c r="CA26" s="395"/>
      <c r="CB26" s="395"/>
      <c r="CC26" s="395"/>
      <c r="CD26" s="395"/>
      <c r="CE26" s="395"/>
      <c r="CF26" s="395"/>
      <c r="CG26" s="395"/>
      <c r="CH26" s="395"/>
      <c r="CI26" s="395"/>
      <c r="CJ26" s="395"/>
      <c r="CK26" s="395"/>
      <c r="CL26" s="395"/>
      <c r="CM26" s="395"/>
      <c r="CN26" s="395"/>
      <c r="CO26" s="395"/>
      <c r="CP26" s="395"/>
      <c r="CQ26" s="395"/>
      <c r="CR26" s="395"/>
      <c r="CS26" s="395"/>
      <c r="CT26" s="395"/>
      <c r="CU26" s="395"/>
      <c r="CV26" s="395"/>
      <c r="CW26" s="411"/>
      <c r="CX26" s="411"/>
      <c r="CY26" s="395"/>
      <c r="CZ26" s="395"/>
      <c r="DA26" s="395"/>
      <c r="DB26" s="395"/>
      <c r="DC26" s="395"/>
      <c r="DD26" s="395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</row>
    <row r="27" spans="1:124" ht="15" hidden="1" customHeight="1">
      <c r="A27" s="385"/>
      <c r="B27" s="386"/>
      <c r="C27" s="661" t="str">
        <f>IF(MasterSheet!$A$1=1,MasterSheet!C167,MasterSheet!B167)</f>
        <v>Akcize</v>
      </c>
      <c r="D27" s="662"/>
      <c r="E27" s="663">
        <f t="shared" si="0"/>
        <v>0</v>
      </c>
      <c r="F27" s="662"/>
      <c r="G27" s="663">
        <f t="shared" si="1"/>
        <v>0</v>
      </c>
      <c r="H27" s="664">
        <f t="shared" si="2"/>
        <v>0</v>
      </c>
      <c r="I27" s="665" t="e">
        <f t="shared" si="3"/>
        <v>#DIV/0!</v>
      </c>
      <c r="J27" s="405"/>
      <c r="K27" s="405"/>
      <c r="L27" s="405"/>
      <c r="M27" s="405"/>
      <c r="N27" s="405"/>
      <c r="O27" s="405"/>
      <c r="P27" s="406"/>
      <c r="Q27" s="406"/>
      <c r="R27" s="406"/>
      <c r="S27" s="406"/>
      <c r="T27" s="406"/>
      <c r="U27" s="395"/>
      <c r="V27" s="395"/>
      <c r="W27" s="404"/>
      <c r="X27" s="404"/>
      <c r="Y27" s="395"/>
      <c r="Z27" s="395"/>
      <c r="AA27" s="395"/>
      <c r="AB27" s="395"/>
      <c r="AC27" s="395"/>
      <c r="AD27" s="395"/>
      <c r="AE27" s="395"/>
      <c r="AF27" s="395"/>
      <c r="AG27" s="395"/>
      <c r="AH27" s="395"/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  <c r="BW27" s="395"/>
      <c r="BX27" s="395"/>
      <c r="BY27" s="395"/>
      <c r="BZ27" s="395"/>
      <c r="CA27" s="395"/>
      <c r="CB27" s="395"/>
      <c r="CC27" s="395"/>
      <c r="CD27" s="395"/>
      <c r="CE27" s="395"/>
      <c r="CF27" s="395"/>
      <c r="CG27" s="395"/>
      <c r="CH27" s="395"/>
      <c r="CI27" s="395"/>
      <c r="CJ27" s="395"/>
      <c r="CK27" s="395"/>
      <c r="CL27" s="395"/>
      <c r="CM27" s="395"/>
      <c r="CN27" s="395"/>
      <c r="CO27" s="395"/>
      <c r="CP27" s="395"/>
      <c r="CQ27" s="395"/>
      <c r="CR27" s="395"/>
      <c r="CS27" s="395"/>
      <c r="CT27" s="395"/>
      <c r="CU27" s="395"/>
      <c r="CV27" s="395"/>
      <c r="CW27" s="411"/>
      <c r="CX27" s="411"/>
      <c r="CY27" s="395"/>
      <c r="CZ27" s="395"/>
      <c r="DA27" s="395"/>
      <c r="DB27" s="395"/>
      <c r="DC27" s="395"/>
      <c r="DD27" s="395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</row>
    <row r="28" spans="1:124" ht="15" hidden="1" customHeight="1">
      <c r="A28" s="385"/>
      <c r="B28" s="386"/>
      <c r="C28" s="661" t="str">
        <f>IF(MasterSheet!$A$1=1,MasterSheet!C168,MasterSheet!B168)</f>
        <v>Porez na međunarodnu trgovinu i transakcije</v>
      </c>
      <c r="D28" s="662"/>
      <c r="E28" s="663">
        <f t="shared" si="0"/>
        <v>0</v>
      </c>
      <c r="F28" s="662"/>
      <c r="G28" s="663">
        <f t="shared" si="1"/>
        <v>0</v>
      </c>
      <c r="H28" s="664">
        <f t="shared" si="2"/>
        <v>0</v>
      </c>
      <c r="I28" s="665" t="e">
        <f t="shared" si="3"/>
        <v>#DIV/0!</v>
      </c>
      <c r="J28" s="405"/>
      <c r="K28" s="405"/>
      <c r="L28" s="405"/>
      <c r="M28" s="405"/>
      <c r="N28" s="405"/>
      <c r="O28" s="405"/>
      <c r="P28" s="406"/>
      <c r="Q28" s="406"/>
      <c r="R28" s="406"/>
      <c r="S28" s="406"/>
      <c r="T28" s="406"/>
      <c r="U28" s="395"/>
      <c r="V28" s="395"/>
      <c r="W28" s="404"/>
      <c r="X28" s="404"/>
      <c r="Y28" s="395"/>
      <c r="Z28" s="39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5"/>
      <c r="CC28" s="395"/>
      <c r="CD28" s="395"/>
      <c r="CE28" s="395"/>
      <c r="CF28" s="395"/>
      <c r="CG28" s="395"/>
      <c r="CH28" s="395"/>
      <c r="CI28" s="395"/>
      <c r="CJ28" s="395"/>
      <c r="CK28" s="395"/>
      <c r="CL28" s="395"/>
      <c r="CM28" s="395"/>
      <c r="CN28" s="395"/>
      <c r="CO28" s="395"/>
      <c r="CP28" s="395"/>
      <c r="CQ28" s="395"/>
      <c r="CR28" s="395"/>
      <c r="CS28" s="395"/>
      <c r="CT28" s="395"/>
      <c r="CU28" s="395"/>
      <c r="CV28" s="395"/>
      <c r="CW28" s="411"/>
      <c r="CX28" s="411"/>
      <c r="CY28" s="395"/>
      <c r="CZ28" s="395"/>
      <c r="DA28" s="395"/>
      <c r="DB28" s="395"/>
      <c r="DC28" s="395"/>
      <c r="DD28" s="395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</row>
    <row r="29" spans="1:124" ht="15" customHeight="1">
      <c r="A29" s="385"/>
      <c r="B29" s="386">
        <v>7118</v>
      </c>
      <c r="C29" s="661" t="str">
        <f>IF(MasterSheet!$A$1=1,MasterSheet!C169,MasterSheet!B169)</f>
        <v>Ostali republički porezi</v>
      </c>
      <c r="D29" s="662"/>
      <c r="E29" s="663">
        <f t="shared" si="0"/>
        <v>0</v>
      </c>
      <c r="F29" s="662">
        <v>7190000</v>
      </c>
      <c r="G29" s="663">
        <f t="shared" si="1"/>
        <v>0.2283264528421721</v>
      </c>
      <c r="H29" s="664">
        <f t="shared" si="2"/>
        <v>-7190000</v>
      </c>
      <c r="I29" s="665">
        <f t="shared" si="3"/>
        <v>-100</v>
      </c>
      <c r="J29" s="405"/>
      <c r="K29" s="405"/>
      <c r="L29" s="405"/>
      <c r="M29" s="405"/>
      <c r="N29" s="405"/>
      <c r="O29" s="405"/>
      <c r="P29" s="406"/>
      <c r="Q29" s="406"/>
      <c r="R29" s="406"/>
      <c r="S29" s="406"/>
      <c r="T29" s="406"/>
      <c r="U29" s="395"/>
      <c r="V29" s="395"/>
      <c r="W29" s="401"/>
      <c r="X29" s="401"/>
      <c r="Y29" s="395"/>
      <c r="Z29" s="395"/>
      <c r="AA29" s="395"/>
      <c r="AB29" s="395"/>
      <c r="AC29" s="395"/>
      <c r="AD29" s="395"/>
      <c r="AE29" s="395"/>
      <c r="AF29" s="395"/>
      <c r="AG29" s="395"/>
      <c r="AH29" s="395"/>
      <c r="AI29" s="395"/>
      <c r="AJ29" s="395"/>
      <c r="AK29" s="395"/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95"/>
      <c r="BN29" s="395"/>
      <c r="BO29" s="395"/>
      <c r="BP29" s="395"/>
      <c r="BQ29" s="395"/>
      <c r="BR29" s="395"/>
      <c r="BS29" s="395"/>
      <c r="BT29" s="395"/>
      <c r="BU29" s="395"/>
      <c r="BV29" s="395"/>
      <c r="BW29" s="395"/>
      <c r="BX29" s="395"/>
      <c r="BY29" s="395"/>
      <c r="BZ29" s="395"/>
      <c r="CA29" s="395"/>
      <c r="CB29" s="395"/>
      <c r="CC29" s="395"/>
      <c r="CD29" s="395"/>
      <c r="CE29" s="395"/>
      <c r="CF29" s="395"/>
      <c r="CG29" s="395"/>
      <c r="CH29" s="395"/>
      <c r="CI29" s="395"/>
      <c r="CJ29" s="395"/>
      <c r="CK29" s="395"/>
      <c r="CL29" s="395"/>
      <c r="CM29" s="395"/>
      <c r="CN29" s="395"/>
      <c r="CO29" s="395"/>
      <c r="CP29" s="395"/>
      <c r="CQ29" s="395"/>
      <c r="CR29" s="395"/>
      <c r="CS29" s="395"/>
      <c r="CT29" s="395"/>
      <c r="CU29" s="395"/>
      <c r="CV29" s="395"/>
      <c r="CW29" s="412"/>
      <c r="CX29" s="412"/>
      <c r="CY29" s="395"/>
      <c r="CZ29" s="395"/>
      <c r="DA29" s="395"/>
      <c r="DB29" s="395"/>
      <c r="DC29" s="395"/>
      <c r="DD29" s="395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</row>
    <row r="30" spans="1:124" ht="15" hidden="1" customHeight="1">
      <c r="A30" s="385"/>
      <c r="B30" s="386"/>
      <c r="C30" s="666" t="str">
        <f>IF(MasterSheet!$A$1=1,MasterSheet!C170,MasterSheet!B170)</f>
        <v>Doprinosi</v>
      </c>
      <c r="D30" s="667">
        <v>0</v>
      </c>
      <c r="E30" s="663">
        <f t="shared" si="0"/>
        <v>0</v>
      </c>
      <c r="F30" s="667"/>
      <c r="G30" s="663">
        <f t="shared" si="1"/>
        <v>0</v>
      </c>
      <c r="H30" s="668">
        <f t="shared" si="2"/>
        <v>0</v>
      </c>
      <c r="I30" s="665" t="e">
        <f t="shared" si="3"/>
        <v>#DIV/0!</v>
      </c>
      <c r="J30" s="405"/>
      <c r="K30" s="405"/>
      <c r="L30" s="405"/>
      <c r="M30" s="405"/>
      <c r="N30" s="405"/>
      <c r="O30" s="405"/>
      <c r="P30" s="406"/>
      <c r="Q30" s="406"/>
      <c r="R30" s="406"/>
      <c r="S30" s="406"/>
      <c r="T30" s="406"/>
      <c r="U30" s="395"/>
      <c r="V30" s="395"/>
      <c r="W30" s="404"/>
      <c r="X30" s="404"/>
      <c r="Y30" s="395"/>
      <c r="Z30" s="395"/>
      <c r="AA30" s="395"/>
      <c r="AB30" s="395"/>
      <c r="AC30" s="395"/>
      <c r="AD30" s="395"/>
      <c r="AE30" s="395"/>
      <c r="AF30" s="395"/>
      <c r="AG30" s="395"/>
      <c r="AH30" s="395"/>
      <c r="AI30" s="395"/>
      <c r="AJ30" s="395"/>
      <c r="AK30" s="395"/>
      <c r="AL30" s="395"/>
      <c r="AM30" s="395"/>
      <c r="AN30" s="395"/>
      <c r="AO30" s="395"/>
      <c r="AP30" s="395"/>
      <c r="AQ30" s="395"/>
      <c r="AR30" s="395"/>
      <c r="AS30" s="395"/>
      <c r="AT30" s="395"/>
      <c r="AU30" s="395"/>
      <c r="AV30" s="395"/>
      <c r="AW30" s="395"/>
      <c r="AX30" s="395"/>
      <c r="AY30" s="395"/>
      <c r="AZ30" s="395"/>
      <c r="BA30" s="395"/>
      <c r="BB30" s="395"/>
      <c r="BC30" s="395"/>
      <c r="BD30" s="395"/>
      <c r="BE30" s="395"/>
      <c r="BF30" s="395"/>
      <c r="BG30" s="395"/>
      <c r="BH30" s="395"/>
      <c r="BI30" s="395"/>
      <c r="BJ30" s="395"/>
      <c r="BK30" s="395"/>
      <c r="BL30" s="395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  <c r="BW30" s="395"/>
      <c r="BX30" s="395"/>
      <c r="BY30" s="395"/>
      <c r="BZ30" s="395"/>
      <c r="CA30" s="395"/>
      <c r="CB30" s="395"/>
      <c r="CC30" s="395"/>
      <c r="CD30" s="395"/>
      <c r="CE30" s="395"/>
      <c r="CF30" s="395"/>
      <c r="CG30" s="395"/>
      <c r="CH30" s="395"/>
      <c r="CI30" s="395"/>
      <c r="CJ30" s="395"/>
      <c r="CK30" s="395"/>
      <c r="CL30" s="395"/>
      <c r="CM30" s="395"/>
      <c r="CN30" s="395"/>
      <c r="CO30" s="395"/>
      <c r="CP30" s="395"/>
      <c r="CQ30" s="395"/>
      <c r="CR30" s="395"/>
      <c r="CS30" s="395"/>
      <c r="CT30" s="395"/>
      <c r="CU30" s="395"/>
      <c r="CV30" s="395"/>
      <c r="CW30" s="395"/>
      <c r="CX30" s="395"/>
      <c r="CY30" s="395"/>
      <c r="CZ30" s="395"/>
      <c r="DA30" s="395"/>
      <c r="DB30" s="395"/>
      <c r="DC30" s="395"/>
      <c r="DD30" s="395"/>
      <c r="DE30" s="394"/>
      <c r="DF30" s="394"/>
      <c r="DG30" s="394"/>
      <c r="DH30" s="394"/>
      <c r="DI30" s="394"/>
      <c r="DJ30" s="394"/>
      <c r="DK30" s="394"/>
      <c r="DL30" s="394"/>
      <c r="DM30" s="394"/>
      <c r="DN30" s="394"/>
      <c r="DO30" s="394"/>
      <c r="DP30" s="394"/>
      <c r="DQ30" s="394"/>
      <c r="DR30" s="394"/>
      <c r="DS30" s="394"/>
      <c r="DT30" s="394"/>
    </row>
    <row r="31" spans="1:124" ht="15" hidden="1" customHeight="1">
      <c r="A31" s="385"/>
      <c r="B31" s="386"/>
      <c r="C31" s="661" t="str">
        <f>IF(MasterSheet!$A$1=1,MasterSheet!C171,MasterSheet!B171)</f>
        <v>Doprinosi za penzijsko i invalidsko osiguranje</v>
      </c>
      <c r="D31" s="662"/>
      <c r="E31" s="663">
        <f t="shared" si="0"/>
        <v>0</v>
      </c>
      <c r="F31" s="662"/>
      <c r="G31" s="663">
        <f t="shared" si="1"/>
        <v>0</v>
      </c>
      <c r="H31" s="664">
        <f t="shared" si="2"/>
        <v>0</v>
      </c>
      <c r="I31" s="665" t="e">
        <f t="shared" si="3"/>
        <v>#DIV/0!</v>
      </c>
      <c r="J31" s="405"/>
      <c r="K31" s="405"/>
      <c r="L31" s="405"/>
      <c r="M31" s="405"/>
      <c r="N31" s="405"/>
      <c r="O31" s="405"/>
      <c r="P31" s="406"/>
      <c r="Q31" s="406"/>
      <c r="R31" s="406"/>
      <c r="S31" s="406"/>
      <c r="T31" s="406"/>
      <c r="U31" s="395"/>
      <c r="V31" s="395"/>
      <c r="W31" s="404"/>
      <c r="X31" s="404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395"/>
      <c r="AO31" s="395"/>
      <c r="AP31" s="395"/>
      <c r="AQ31" s="395"/>
      <c r="AR31" s="395"/>
      <c r="AS31" s="395"/>
      <c r="AT31" s="395"/>
      <c r="AU31" s="395"/>
      <c r="AV31" s="395"/>
      <c r="AW31" s="395"/>
      <c r="AX31" s="395"/>
      <c r="AY31" s="395"/>
      <c r="AZ31" s="395"/>
      <c r="BA31" s="395"/>
      <c r="BB31" s="395"/>
      <c r="BC31" s="395"/>
      <c r="BD31" s="395"/>
      <c r="BE31" s="395"/>
      <c r="BF31" s="395"/>
      <c r="BG31" s="395"/>
      <c r="BH31" s="395"/>
      <c r="BI31" s="395"/>
      <c r="BJ31" s="395"/>
      <c r="BK31" s="395"/>
      <c r="BL31" s="395"/>
      <c r="BM31" s="395"/>
      <c r="BN31" s="395"/>
      <c r="BO31" s="395"/>
      <c r="BP31" s="395"/>
      <c r="BQ31" s="395"/>
      <c r="BR31" s="395"/>
      <c r="BS31" s="395"/>
      <c r="BT31" s="395"/>
      <c r="BU31" s="395"/>
      <c r="BV31" s="395"/>
      <c r="BW31" s="395"/>
      <c r="BX31" s="395"/>
      <c r="BY31" s="395"/>
      <c r="BZ31" s="395"/>
      <c r="CA31" s="395"/>
      <c r="CB31" s="395"/>
      <c r="CC31" s="395"/>
      <c r="CD31" s="395"/>
      <c r="CE31" s="395"/>
      <c r="CF31" s="395"/>
      <c r="CG31" s="395"/>
      <c r="CH31" s="395"/>
      <c r="CI31" s="395"/>
      <c r="CJ31" s="395"/>
      <c r="CK31" s="395"/>
      <c r="CL31" s="395"/>
      <c r="CM31" s="395"/>
      <c r="CN31" s="395"/>
      <c r="CO31" s="395"/>
      <c r="CP31" s="395"/>
      <c r="CQ31" s="395"/>
      <c r="CR31" s="395"/>
      <c r="CS31" s="395"/>
      <c r="CT31" s="395"/>
      <c r="CU31" s="395"/>
      <c r="CV31" s="395"/>
      <c r="CW31" s="395"/>
      <c r="CX31" s="395"/>
      <c r="CY31" s="395"/>
      <c r="CZ31" s="395"/>
      <c r="DA31" s="395"/>
      <c r="DB31" s="395"/>
      <c r="DC31" s="395"/>
      <c r="DD31" s="395"/>
      <c r="DE31" s="394"/>
      <c r="DF31" s="394"/>
      <c r="DG31" s="394"/>
      <c r="DH31" s="394"/>
      <c r="DI31" s="394"/>
      <c r="DJ31" s="394"/>
      <c r="DK31" s="394"/>
      <c r="DL31" s="394"/>
      <c r="DM31" s="394"/>
      <c r="DN31" s="394"/>
      <c r="DO31" s="394"/>
      <c r="DP31" s="394"/>
      <c r="DQ31" s="394"/>
      <c r="DR31" s="394"/>
      <c r="DS31" s="394"/>
      <c r="DT31" s="394"/>
    </row>
    <row r="32" spans="1:124" ht="15" hidden="1" customHeight="1">
      <c r="A32" s="385"/>
      <c r="B32" s="386"/>
      <c r="C32" s="661" t="str">
        <f>IF(MasterSheet!$A$1=1,MasterSheet!C172,MasterSheet!B172)</f>
        <v>Doprinosi za zdravstveno osiguranje</v>
      </c>
      <c r="D32" s="662"/>
      <c r="E32" s="663">
        <f t="shared" si="0"/>
        <v>0</v>
      </c>
      <c r="F32" s="662"/>
      <c r="G32" s="663">
        <f t="shared" si="1"/>
        <v>0</v>
      </c>
      <c r="H32" s="664">
        <f t="shared" si="2"/>
        <v>0</v>
      </c>
      <c r="I32" s="665" t="e">
        <f t="shared" si="3"/>
        <v>#DIV/0!</v>
      </c>
      <c r="J32" s="405"/>
      <c r="K32" s="405"/>
      <c r="L32" s="405"/>
      <c r="M32" s="405"/>
      <c r="N32" s="405"/>
      <c r="O32" s="405"/>
      <c r="P32" s="406"/>
      <c r="Q32" s="406"/>
      <c r="R32" s="406"/>
      <c r="S32" s="406"/>
      <c r="T32" s="406"/>
      <c r="U32" s="395"/>
      <c r="V32" s="395"/>
      <c r="W32" s="404"/>
      <c r="X32" s="404"/>
      <c r="Y32" s="395"/>
      <c r="Z32" s="395"/>
      <c r="AA32" s="395"/>
      <c r="AB32" s="395"/>
      <c r="AC32" s="395"/>
      <c r="AD32" s="395"/>
      <c r="AE32" s="395"/>
      <c r="AF32" s="395"/>
      <c r="AG32" s="395"/>
      <c r="AH32" s="395"/>
      <c r="AI32" s="395"/>
      <c r="AJ32" s="395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/>
      <c r="AY32" s="395"/>
      <c r="AZ32" s="395"/>
      <c r="BA32" s="395"/>
      <c r="BB32" s="395"/>
      <c r="BC32" s="395"/>
      <c r="BD32" s="395"/>
      <c r="BE32" s="395"/>
      <c r="BF32" s="395"/>
      <c r="BG32" s="395"/>
      <c r="BH32" s="395"/>
      <c r="BI32" s="395"/>
      <c r="BJ32" s="395"/>
      <c r="BK32" s="395"/>
      <c r="BL32" s="395"/>
      <c r="BM32" s="395"/>
      <c r="BN32" s="395"/>
      <c r="BO32" s="395"/>
      <c r="BP32" s="395"/>
      <c r="BQ32" s="395"/>
      <c r="BR32" s="395"/>
      <c r="BS32" s="395"/>
      <c r="BT32" s="395"/>
      <c r="BU32" s="395"/>
      <c r="BV32" s="395"/>
      <c r="BW32" s="395"/>
      <c r="BX32" s="395"/>
      <c r="BY32" s="395"/>
      <c r="BZ32" s="395"/>
      <c r="CA32" s="395"/>
      <c r="CB32" s="395"/>
      <c r="CC32" s="395"/>
      <c r="CD32" s="395"/>
      <c r="CE32" s="395"/>
      <c r="CF32" s="395"/>
      <c r="CG32" s="395"/>
      <c r="CH32" s="395"/>
      <c r="CI32" s="395"/>
      <c r="CJ32" s="395"/>
      <c r="CK32" s="395"/>
      <c r="CL32" s="395"/>
      <c r="CM32" s="395"/>
      <c r="CN32" s="395"/>
      <c r="CO32" s="395"/>
      <c r="CP32" s="395"/>
      <c r="CQ32" s="395"/>
      <c r="CR32" s="395"/>
      <c r="CS32" s="395"/>
      <c r="CT32" s="395"/>
      <c r="CU32" s="395"/>
      <c r="CV32" s="395"/>
      <c r="CW32" s="395"/>
      <c r="CX32" s="395"/>
      <c r="CY32" s="395"/>
      <c r="CZ32" s="395"/>
      <c r="DA32" s="395"/>
      <c r="DB32" s="395"/>
      <c r="DC32" s="395"/>
      <c r="DD32" s="395"/>
      <c r="DE32" s="394"/>
      <c r="DF32" s="394"/>
      <c r="DG32" s="394"/>
      <c r="DH32" s="394"/>
      <c r="DI32" s="394"/>
      <c r="DJ32" s="394"/>
      <c r="DK32" s="394"/>
      <c r="DL32" s="394"/>
      <c r="DM32" s="394"/>
      <c r="DN32" s="394"/>
      <c r="DO32" s="394"/>
      <c r="DP32" s="394"/>
      <c r="DQ32" s="394"/>
      <c r="DR32" s="394"/>
      <c r="DS32" s="394"/>
      <c r="DT32" s="394"/>
    </row>
    <row r="33" spans="1:124" ht="15" hidden="1" customHeight="1">
      <c r="A33" s="385"/>
      <c r="B33" s="386"/>
      <c r="C33" s="661" t="str">
        <f>IF(MasterSheet!$A$1=1,MasterSheet!C173,MasterSheet!B173)</f>
        <v>Doprinosi za osiguranje od nezaposlenosti</v>
      </c>
      <c r="D33" s="662"/>
      <c r="E33" s="663">
        <f t="shared" si="0"/>
        <v>0</v>
      </c>
      <c r="F33" s="662"/>
      <c r="G33" s="663">
        <f t="shared" si="1"/>
        <v>0</v>
      </c>
      <c r="H33" s="664">
        <f t="shared" si="2"/>
        <v>0</v>
      </c>
      <c r="I33" s="665" t="e">
        <f t="shared" si="3"/>
        <v>#DIV/0!</v>
      </c>
      <c r="J33" s="405"/>
      <c r="K33" s="405"/>
      <c r="L33" s="405"/>
      <c r="M33" s="405"/>
      <c r="N33" s="405"/>
      <c r="O33" s="405"/>
      <c r="P33" s="406"/>
      <c r="Q33" s="406"/>
      <c r="R33" s="406"/>
      <c r="S33" s="406"/>
      <c r="T33" s="406"/>
      <c r="U33" s="395"/>
      <c r="V33" s="395"/>
      <c r="W33" s="404"/>
      <c r="X33" s="404"/>
      <c r="Y33" s="395"/>
      <c r="Z33" s="395"/>
      <c r="AA33" s="395"/>
      <c r="AB33" s="395"/>
      <c r="AC33" s="395"/>
      <c r="AD33" s="395"/>
      <c r="AE33" s="395"/>
      <c r="AF33" s="395"/>
      <c r="AG33" s="395"/>
      <c r="AH33" s="395"/>
      <c r="AI33" s="395"/>
      <c r="AJ33" s="395"/>
      <c r="AK33" s="395"/>
      <c r="AL33" s="395"/>
      <c r="AM33" s="395"/>
      <c r="AN33" s="395"/>
      <c r="AO33" s="395"/>
      <c r="AP33" s="395"/>
      <c r="AQ33" s="395"/>
      <c r="AR33" s="395"/>
      <c r="AS33" s="395"/>
      <c r="AT33" s="395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5"/>
      <c r="BK33" s="395"/>
      <c r="BL33" s="395"/>
      <c r="BM33" s="395"/>
      <c r="BN33" s="395"/>
      <c r="BO33" s="395"/>
      <c r="BP33" s="395"/>
      <c r="BQ33" s="395"/>
      <c r="BR33" s="395"/>
      <c r="BS33" s="395"/>
      <c r="BT33" s="395"/>
      <c r="BU33" s="395"/>
      <c r="BV33" s="395"/>
      <c r="BW33" s="395"/>
      <c r="BX33" s="395"/>
      <c r="BY33" s="395"/>
      <c r="BZ33" s="395"/>
      <c r="CA33" s="395"/>
      <c r="CB33" s="395"/>
      <c r="CC33" s="395"/>
      <c r="CD33" s="395"/>
      <c r="CE33" s="395"/>
      <c r="CF33" s="395"/>
      <c r="CG33" s="395"/>
      <c r="CH33" s="395"/>
      <c r="CI33" s="395"/>
      <c r="CJ33" s="395"/>
      <c r="CK33" s="395"/>
      <c r="CL33" s="395"/>
      <c r="CM33" s="395"/>
      <c r="CN33" s="395"/>
      <c r="CO33" s="395"/>
      <c r="CP33" s="395"/>
      <c r="CQ33" s="395"/>
      <c r="CR33" s="395"/>
      <c r="CS33" s="395"/>
      <c r="CT33" s="395"/>
      <c r="CU33" s="395"/>
      <c r="CV33" s="395"/>
      <c r="CW33" s="395"/>
      <c r="CX33" s="395"/>
      <c r="CY33" s="395"/>
      <c r="CZ33" s="395"/>
      <c r="DA33" s="395"/>
      <c r="DB33" s="395"/>
      <c r="DC33" s="395"/>
      <c r="DD33" s="395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</row>
    <row r="34" spans="1:124" ht="15" hidden="1" customHeight="1">
      <c r="A34" s="385"/>
      <c r="B34" s="386"/>
      <c r="C34" s="661" t="str">
        <f>IF(MasterSheet!$A$1=1,MasterSheet!C174,MasterSheet!B174)</f>
        <v>Ostali doprinosi</v>
      </c>
      <c r="D34" s="662"/>
      <c r="E34" s="663">
        <f t="shared" si="0"/>
        <v>0</v>
      </c>
      <c r="F34" s="662"/>
      <c r="G34" s="663">
        <f t="shared" si="1"/>
        <v>0</v>
      </c>
      <c r="H34" s="664">
        <f t="shared" si="2"/>
        <v>0</v>
      </c>
      <c r="I34" s="665" t="e">
        <f t="shared" si="3"/>
        <v>#DIV/0!</v>
      </c>
      <c r="J34" s="405"/>
      <c r="K34" s="405"/>
      <c r="L34" s="405"/>
      <c r="M34" s="405"/>
      <c r="N34" s="405"/>
      <c r="O34" s="405"/>
      <c r="P34" s="406"/>
      <c r="Q34" s="406"/>
      <c r="R34" s="406"/>
      <c r="S34" s="406"/>
      <c r="T34" s="406"/>
      <c r="U34" s="395"/>
      <c r="V34" s="395"/>
      <c r="W34" s="404"/>
      <c r="X34" s="404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5"/>
      <c r="AK34" s="395"/>
      <c r="AL34" s="395"/>
      <c r="AM34" s="395"/>
      <c r="AN34" s="395"/>
      <c r="AO34" s="395"/>
      <c r="AP34" s="395"/>
      <c r="AQ34" s="395"/>
      <c r="AR34" s="395"/>
      <c r="AS34" s="395"/>
      <c r="AT34" s="395"/>
      <c r="AU34" s="395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5"/>
      <c r="BK34" s="395"/>
      <c r="BL34" s="395"/>
      <c r="BM34" s="395"/>
      <c r="BN34" s="395"/>
      <c r="BO34" s="395"/>
      <c r="BP34" s="395"/>
      <c r="BQ34" s="395"/>
      <c r="BR34" s="395"/>
      <c r="BS34" s="395"/>
      <c r="BT34" s="395"/>
      <c r="BU34" s="395"/>
      <c r="BV34" s="395"/>
      <c r="BW34" s="395"/>
      <c r="BX34" s="395"/>
      <c r="BY34" s="395"/>
      <c r="BZ34" s="395"/>
      <c r="CA34" s="395"/>
      <c r="CB34" s="395"/>
      <c r="CC34" s="395"/>
      <c r="CD34" s="395"/>
      <c r="CE34" s="395"/>
      <c r="CF34" s="395"/>
      <c r="CG34" s="395"/>
      <c r="CH34" s="395"/>
      <c r="CI34" s="395"/>
      <c r="CJ34" s="395"/>
      <c r="CK34" s="395"/>
      <c r="CL34" s="395"/>
      <c r="CM34" s="395"/>
      <c r="CN34" s="395"/>
      <c r="CO34" s="395"/>
      <c r="CP34" s="395"/>
      <c r="CQ34" s="395"/>
      <c r="CR34" s="395"/>
      <c r="CS34" s="395"/>
      <c r="CT34" s="395"/>
      <c r="CU34" s="395"/>
      <c r="CV34" s="395"/>
      <c r="CW34" s="411"/>
      <c r="CX34" s="411"/>
      <c r="CY34" s="411"/>
      <c r="CZ34" s="395"/>
      <c r="DA34" s="395"/>
      <c r="DB34" s="395"/>
      <c r="DC34" s="395"/>
      <c r="DD34" s="395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</row>
    <row r="35" spans="1:124" ht="15" customHeight="1">
      <c r="A35" s="385"/>
      <c r="B35" s="386">
        <v>713</v>
      </c>
      <c r="C35" s="666" t="str">
        <f>IF(MasterSheet!$A$1=1,MasterSheet!C175,MasterSheet!B175)</f>
        <v>Takse</v>
      </c>
      <c r="D35" s="667">
        <f>D36+D39+D40</f>
        <v>6096926.2999999998</v>
      </c>
      <c r="E35" s="669">
        <f t="shared" si="0"/>
        <v>0.1841415372999094</v>
      </c>
      <c r="F35" s="667">
        <f>+F36+F39+F40</f>
        <v>5497737.2399999993</v>
      </c>
      <c r="G35" s="669">
        <f t="shared" si="1"/>
        <v>0.17458676532232451</v>
      </c>
      <c r="H35" s="668">
        <f t="shared" si="2"/>
        <v>599189.06000000052</v>
      </c>
      <c r="I35" s="670">
        <f t="shared" si="3"/>
        <v>10.898830443195223</v>
      </c>
      <c r="J35" s="405"/>
      <c r="K35" s="405"/>
      <c r="L35" s="405"/>
      <c r="M35" s="405"/>
      <c r="N35" s="405"/>
      <c r="O35" s="405"/>
      <c r="P35" s="406"/>
      <c r="Q35" s="406"/>
      <c r="R35" s="406"/>
      <c r="S35" s="406"/>
      <c r="T35" s="406"/>
      <c r="U35" s="395"/>
      <c r="V35" s="395"/>
      <c r="W35" s="401"/>
      <c r="X35" s="401"/>
      <c r="Y35" s="395"/>
      <c r="Z35" s="395"/>
      <c r="AA35" s="395"/>
      <c r="AB35" s="395"/>
      <c r="AC35" s="395"/>
      <c r="AD35" s="395"/>
      <c r="AE35" s="395"/>
      <c r="AF35" s="395"/>
      <c r="AG35" s="395"/>
      <c r="AH35" s="395"/>
      <c r="AI35" s="395"/>
      <c r="AJ35" s="395"/>
      <c r="AK35" s="395"/>
      <c r="AL35" s="395"/>
      <c r="AM35" s="395"/>
      <c r="AN35" s="395"/>
      <c r="AO35" s="395"/>
      <c r="AP35" s="395"/>
      <c r="AQ35" s="395"/>
      <c r="AR35" s="395"/>
      <c r="AS35" s="395"/>
      <c r="AT35" s="395"/>
      <c r="AU35" s="395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  <c r="BO35" s="395"/>
      <c r="BP35" s="395"/>
      <c r="BQ35" s="395"/>
      <c r="BR35" s="395"/>
      <c r="BS35" s="395"/>
      <c r="BT35" s="395"/>
      <c r="BU35" s="395"/>
      <c r="BV35" s="395"/>
      <c r="BW35" s="395"/>
      <c r="BX35" s="395"/>
      <c r="BY35" s="395"/>
      <c r="BZ35" s="395"/>
      <c r="CA35" s="395"/>
      <c r="CB35" s="395"/>
      <c r="CC35" s="395"/>
      <c r="CD35" s="395"/>
      <c r="CE35" s="395"/>
      <c r="CF35" s="395"/>
      <c r="CG35" s="395"/>
      <c r="CH35" s="395"/>
      <c r="CI35" s="395"/>
      <c r="CJ35" s="395"/>
      <c r="CK35" s="395"/>
      <c r="CL35" s="395"/>
      <c r="CM35" s="395"/>
      <c r="CN35" s="395"/>
      <c r="CO35" s="395"/>
      <c r="CP35" s="395"/>
      <c r="CQ35" s="395"/>
      <c r="CR35" s="395"/>
      <c r="CS35" s="395"/>
      <c r="CT35" s="395"/>
      <c r="CU35" s="395"/>
      <c r="CV35" s="395"/>
      <c r="CW35" s="411"/>
      <c r="CX35" s="411"/>
      <c r="CY35" s="411"/>
      <c r="CZ35" s="395"/>
      <c r="DA35" s="395"/>
      <c r="DB35" s="395"/>
      <c r="DC35" s="395"/>
      <c r="DD35" s="395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</row>
    <row r="36" spans="1:124" ht="15" customHeight="1">
      <c r="A36" s="385"/>
      <c r="B36" s="386">
        <v>7131</v>
      </c>
      <c r="C36" s="661" t="str">
        <f>IF(MasterSheet!$A$1=1,MasterSheet!C176,MasterSheet!B176)</f>
        <v>Administrativne takse</v>
      </c>
      <c r="D36" s="662">
        <v>1513336.1</v>
      </c>
      <c r="E36" s="663">
        <f t="shared" si="0"/>
        <v>4.5706315312594385E-2</v>
      </c>
      <c r="F36" s="662">
        <v>1596441.0999999996</v>
      </c>
      <c r="G36" s="663">
        <f t="shared" si="1"/>
        <v>5.0696764052080012E-2</v>
      </c>
      <c r="H36" s="664">
        <f t="shared" si="2"/>
        <v>-83104.999999999534</v>
      </c>
      <c r="I36" s="665">
        <f t="shared" si="3"/>
        <v>-5.2056414733997656</v>
      </c>
      <c r="J36" s="405"/>
      <c r="K36" s="405"/>
      <c r="L36" s="405"/>
      <c r="M36" s="405"/>
      <c r="N36" s="405"/>
      <c r="O36" s="405"/>
      <c r="P36" s="406"/>
      <c r="Q36" s="406"/>
      <c r="R36" s="406"/>
      <c r="S36" s="406"/>
      <c r="T36" s="406"/>
      <c r="U36" s="395"/>
      <c r="V36" s="395"/>
      <c r="W36" s="404"/>
      <c r="X36" s="404"/>
      <c r="Y36" s="395"/>
      <c r="Z36" s="395"/>
      <c r="AA36" s="395"/>
      <c r="AB36" s="395"/>
      <c r="AC36" s="395"/>
      <c r="AD36" s="395"/>
      <c r="AE36" s="395"/>
      <c r="AF36" s="395"/>
      <c r="AG36" s="395"/>
      <c r="AH36" s="395"/>
      <c r="AI36" s="395"/>
      <c r="AJ36" s="395"/>
      <c r="AK36" s="395"/>
      <c r="AL36" s="395"/>
      <c r="AM36" s="395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  <c r="BO36" s="395"/>
      <c r="BP36" s="395"/>
      <c r="BQ36" s="395"/>
      <c r="BR36" s="395"/>
      <c r="BS36" s="395"/>
      <c r="BT36" s="395"/>
      <c r="BU36" s="395"/>
      <c r="BV36" s="395"/>
      <c r="BW36" s="395"/>
      <c r="BX36" s="395"/>
      <c r="BY36" s="395"/>
      <c r="BZ36" s="395"/>
      <c r="CA36" s="395"/>
      <c r="CB36" s="395"/>
      <c r="CC36" s="395"/>
      <c r="CD36" s="395"/>
      <c r="CE36" s="395"/>
      <c r="CF36" s="395"/>
      <c r="CG36" s="395"/>
      <c r="CH36" s="395"/>
      <c r="CI36" s="395"/>
      <c r="CJ36" s="395"/>
      <c r="CK36" s="395"/>
      <c r="CL36" s="395"/>
      <c r="CM36" s="395"/>
      <c r="CN36" s="395"/>
      <c r="CO36" s="395"/>
      <c r="CP36" s="395"/>
      <c r="CQ36" s="395"/>
      <c r="CR36" s="395"/>
      <c r="CS36" s="395"/>
      <c r="CT36" s="395"/>
      <c r="CU36" s="395"/>
      <c r="CV36" s="395"/>
      <c r="CW36" s="411"/>
      <c r="CX36" s="411"/>
      <c r="CY36" s="411"/>
      <c r="CZ36" s="395"/>
      <c r="DA36" s="395"/>
      <c r="DB36" s="395"/>
      <c r="DC36" s="395"/>
      <c r="DD36" s="395"/>
      <c r="DE36" s="394"/>
      <c r="DF36" s="394"/>
      <c r="DG36" s="394"/>
      <c r="DH36" s="394"/>
      <c r="DI36" s="394"/>
      <c r="DJ36" s="394"/>
      <c r="DK36" s="394"/>
      <c r="DL36" s="394"/>
      <c r="DM36" s="394"/>
      <c r="DN36" s="394"/>
      <c r="DO36" s="394"/>
      <c r="DP36" s="394"/>
      <c r="DQ36" s="394"/>
      <c r="DR36" s="394"/>
      <c r="DS36" s="394"/>
      <c r="DT36" s="394"/>
    </row>
    <row r="37" spans="1:124" ht="15" hidden="1" customHeight="1">
      <c r="A37" s="385"/>
      <c r="B37" s="386"/>
      <c r="C37" s="661" t="str">
        <f>IF(MasterSheet!$A$1=1,MasterSheet!C177,MasterSheet!B177)</f>
        <v>Sudske takse</v>
      </c>
      <c r="D37" s="662">
        <v>0</v>
      </c>
      <c r="E37" s="663">
        <f t="shared" si="0"/>
        <v>0</v>
      </c>
      <c r="F37" s="662"/>
      <c r="G37" s="663">
        <f t="shared" si="1"/>
        <v>0</v>
      </c>
      <c r="H37" s="664">
        <f t="shared" si="2"/>
        <v>0</v>
      </c>
      <c r="I37" s="665" t="e">
        <f t="shared" si="3"/>
        <v>#DIV/0!</v>
      </c>
      <c r="J37" s="405"/>
      <c r="K37" s="405"/>
      <c r="L37" s="405"/>
      <c r="M37" s="405"/>
      <c r="N37" s="405"/>
      <c r="O37" s="405"/>
      <c r="P37" s="406"/>
      <c r="Q37" s="406"/>
      <c r="R37" s="406"/>
      <c r="S37" s="406"/>
      <c r="T37" s="406"/>
      <c r="U37" s="395"/>
      <c r="V37" s="395"/>
      <c r="W37" s="404"/>
      <c r="X37" s="404"/>
      <c r="Y37" s="395"/>
      <c r="Z37" s="395"/>
      <c r="AA37" s="395"/>
      <c r="AB37" s="395"/>
      <c r="AC37" s="395"/>
      <c r="AD37" s="395"/>
      <c r="AE37" s="395"/>
      <c r="AF37" s="395"/>
      <c r="AG37" s="395"/>
      <c r="AH37" s="395"/>
      <c r="AI37" s="395"/>
      <c r="AJ37" s="395"/>
      <c r="AK37" s="395"/>
      <c r="AL37" s="395"/>
      <c r="AM37" s="395"/>
      <c r="AN37" s="395"/>
      <c r="AO37" s="395"/>
      <c r="AP37" s="395"/>
      <c r="AQ37" s="395"/>
      <c r="AR37" s="395"/>
      <c r="AS37" s="395"/>
      <c r="AT37" s="395"/>
      <c r="AU37" s="395"/>
      <c r="AV37" s="395"/>
      <c r="AW37" s="395"/>
      <c r="AX37" s="395"/>
      <c r="AY37" s="395"/>
      <c r="AZ37" s="395"/>
      <c r="BA37" s="395"/>
      <c r="BB37" s="395"/>
      <c r="BC37" s="395"/>
      <c r="BD37" s="395"/>
      <c r="BE37" s="395"/>
      <c r="BF37" s="395"/>
      <c r="BG37" s="395"/>
      <c r="BH37" s="395"/>
      <c r="BI37" s="395"/>
      <c r="BJ37" s="395"/>
      <c r="BK37" s="395"/>
      <c r="BL37" s="395"/>
      <c r="BM37" s="39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  <c r="BX37" s="395"/>
      <c r="BY37" s="395"/>
      <c r="BZ37" s="395"/>
      <c r="CA37" s="395"/>
      <c r="CB37" s="395"/>
      <c r="CC37" s="395"/>
      <c r="CD37" s="395"/>
      <c r="CE37" s="395"/>
      <c r="CF37" s="395"/>
      <c r="CG37" s="395"/>
      <c r="CH37" s="395"/>
      <c r="CI37" s="395"/>
      <c r="CJ37" s="395"/>
      <c r="CK37" s="395"/>
      <c r="CL37" s="395"/>
      <c r="CM37" s="395"/>
      <c r="CN37" s="395"/>
      <c r="CO37" s="395"/>
      <c r="CP37" s="395"/>
      <c r="CQ37" s="395"/>
      <c r="CR37" s="395"/>
      <c r="CS37" s="395"/>
      <c r="CT37" s="395"/>
      <c r="CU37" s="395"/>
      <c r="CV37" s="395"/>
      <c r="CW37" s="411"/>
      <c r="CX37" s="411"/>
      <c r="CY37" s="411"/>
      <c r="CZ37" s="395"/>
      <c r="DA37" s="395"/>
      <c r="DB37" s="395"/>
      <c r="DC37" s="395"/>
      <c r="DD37" s="395"/>
      <c r="DE37" s="394"/>
      <c r="DF37" s="394"/>
      <c r="DG37" s="394"/>
      <c r="DH37" s="394"/>
      <c r="DI37" s="394"/>
      <c r="DJ37" s="394"/>
      <c r="DK37" s="394"/>
      <c r="DL37" s="394"/>
      <c r="DM37" s="394"/>
      <c r="DN37" s="394"/>
      <c r="DO37" s="394"/>
      <c r="DP37" s="394"/>
      <c r="DQ37" s="394"/>
      <c r="DR37" s="394"/>
      <c r="DS37" s="394"/>
      <c r="DT37" s="394"/>
    </row>
    <row r="38" spans="1:124" ht="15" hidden="1" customHeight="1">
      <c r="A38" s="385"/>
      <c r="B38" s="386"/>
      <c r="C38" s="661" t="str">
        <f>IF(MasterSheet!$A$1=1,MasterSheet!C178,MasterSheet!B178)</f>
        <v>Boravišne takse</v>
      </c>
      <c r="D38" s="662">
        <v>0</v>
      </c>
      <c r="E38" s="663">
        <f t="shared" si="0"/>
        <v>0</v>
      </c>
      <c r="F38" s="662"/>
      <c r="G38" s="663">
        <f t="shared" si="1"/>
        <v>0</v>
      </c>
      <c r="H38" s="664">
        <f t="shared" si="2"/>
        <v>0</v>
      </c>
      <c r="I38" s="665" t="e">
        <f t="shared" si="3"/>
        <v>#DIV/0!</v>
      </c>
      <c r="J38" s="405"/>
      <c r="K38" s="405"/>
      <c r="L38" s="405"/>
      <c r="M38" s="405"/>
      <c r="N38" s="405"/>
      <c r="O38" s="405"/>
      <c r="P38" s="406"/>
      <c r="Q38" s="406"/>
      <c r="R38" s="406"/>
      <c r="S38" s="406"/>
      <c r="T38" s="406"/>
      <c r="U38" s="395"/>
      <c r="V38" s="395"/>
      <c r="W38" s="404"/>
      <c r="X38" s="404"/>
      <c r="Y38" s="395"/>
      <c r="Z38" s="395"/>
      <c r="AA38" s="395"/>
      <c r="AB38" s="395"/>
      <c r="AC38" s="395"/>
      <c r="AD38" s="395"/>
      <c r="AE38" s="395"/>
      <c r="AF38" s="395"/>
      <c r="AG38" s="395"/>
      <c r="AH38" s="395"/>
      <c r="AI38" s="395"/>
      <c r="AJ38" s="395"/>
      <c r="AK38" s="395"/>
      <c r="AL38" s="395"/>
      <c r="AM38" s="395"/>
      <c r="AN38" s="395"/>
      <c r="AO38" s="395"/>
      <c r="AP38" s="395"/>
      <c r="AQ38" s="395"/>
      <c r="AR38" s="395"/>
      <c r="AS38" s="395"/>
      <c r="AT38" s="395"/>
      <c r="AU38" s="395"/>
      <c r="AV38" s="395"/>
      <c r="AW38" s="395"/>
      <c r="AX38" s="395"/>
      <c r="AY38" s="395"/>
      <c r="AZ38" s="395"/>
      <c r="BA38" s="395"/>
      <c r="BB38" s="395"/>
      <c r="BC38" s="395"/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  <c r="BX38" s="395"/>
      <c r="BY38" s="395"/>
      <c r="BZ38" s="395"/>
      <c r="CA38" s="395"/>
      <c r="CB38" s="395"/>
      <c r="CC38" s="395"/>
      <c r="CD38" s="395"/>
      <c r="CE38" s="395"/>
      <c r="CF38" s="395"/>
      <c r="CG38" s="395"/>
      <c r="CH38" s="395"/>
      <c r="CI38" s="395"/>
      <c r="CJ38" s="395"/>
      <c r="CK38" s="395"/>
      <c r="CL38" s="395"/>
      <c r="CM38" s="395"/>
      <c r="CN38" s="395"/>
      <c r="CO38" s="395"/>
      <c r="CP38" s="395"/>
      <c r="CQ38" s="395"/>
      <c r="CR38" s="395"/>
      <c r="CS38" s="395"/>
      <c r="CT38" s="395"/>
      <c r="CU38" s="395"/>
      <c r="CV38" s="395"/>
      <c r="CW38" s="411"/>
      <c r="CX38" s="411"/>
      <c r="CY38" s="411"/>
      <c r="CZ38" s="395"/>
      <c r="DA38" s="395"/>
      <c r="DB38" s="395"/>
      <c r="DC38" s="395"/>
      <c r="DD38" s="395"/>
      <c r="DE38" s="394"/>
      <c r="DF38" s="394"/>
      <c r="DG38" s="394"/>
      <c r="DH38" s="394"/>
      <c r="DI38" s="394"/>
      <c r="DJ38" s="394"/>
      <c r="DK38" s="394"/>
      <c r="DL38" s="394"/>
      <c r="DM38" s="394"/>
      <c r="DN38" s="394"/>
      <c r="DO38" s="394"/>
      <c r="DP38" s="394"/>
      <c r="DQ38" s="394"/>
      <c r="DR38" s="394"/>
      <c r="DS38" s="394"/>
      <c r="DT38" s="394"/>
    </row>
    <row r="39" spans="1:124" ht="15" customHeight="1">
      <c r="A39" s="385"/>
      <c r="B39" s="386">
        <v>7135</v>
      </c>
      <c r="C39" s="661" t="str">
        <f>IF(MasterSheet!$A$1=1,MasterSheet!C179,MasterSheet!B179)</f>
        <v>Lokalne komunalne takse</v>
      </c>
      <c r="D39" s="662">
        <v>4306483.08</v>
      </c>
      <c r="E39" s="663">
        <f t="shared" si="0"/>
        <v>0.13006593415886439</v>
      </c>
      <c r="F39" s="662">
        <v>3653549.09</v>
      </c>
      <c r="G39" s="663">
        <f t="shared" si="1"/>
        <v>0.11602251794220386</v>
      </c>
      <c r="H39" s="664">
        <f t="shared" si="2"/>
        <v>652933.99000000022</v>
      </c>
      <c r="I39" s="665">
        <f t="shared" si="3"/>
        <v>17.871225318612048</v>
      </c>
      <c r="J39" s="405"/>
      <c r="K39" s="405"/>
      <c r="L39" s="405"/>
      <c r="M39" s="405"/>
      <c r="N39" s="405"/>
      <c r="O39" s="405"/>
      <c r="P39" s="406"/>
      <c r="Q39" s="406"/>
      <c r="R39" s="406"/>
      <c r="S39" s="406"/>
      <c r="T39" s="406"/>
      <c r="U39" s="395"/>
      <c r="V39" s="395"/>
      <c r="W39" s="404"/>
      <c r="X39" s="404"/>
      <c r="Y39" s="395"/>
      <c r="Z39" s="395"/>
      <c r="AA39" s="395"/>
      <c r="AB39" s="395"/>
      <c r="AC39" s="395"/>
      <c r="AD39" s="395"/>
      <c r="AE39" s="395"/>
      <c r="AF39" s="395"/>
      <c r="AG39" s="395"/>
      <c r="AH39" s="395"/>
      <c r="AI39" s="395"/>
      <c r="AJ39" s="395"/>
      <c r="AK39" s="395"/>
      <c r="AL39" s="395"/>
      <c r="AM39" s="395"/>
      <c r="AN39" s="395"/>
      <c r="AO39" s="395"/>
      <c r="AP39" s="395"/>
      <c r="AQ39" s="395"/>
      <c r="AR39" s="395"/>
      <c r="AS39" s="395"/>
      <c r="AT39" s="395"/>
      <c r="AU39" s="395"/>
      <c r="AV39" s="395"/>
      <c r="AW39" s="395"/>
      <c r="AX39" s="395"/>
      <c r="AY39" s="395"/>
      <c r="AZ39" s="395"/>
      <c r="BA39" s="395"/>
      <c r="BB39" s="395"/>
      <c r="BC39" s="395"/>
      <c r="BD39" s="395"/>
      <c r="BE39" s="395"/>
      <c r="BF39" s="395"/>
      <c r="BG39" s="395"/>
      <c r="BH39" s="395"/>
      <c r="BI39" s="395"/>
      <c r="BJ39" s="395"/>
      <c r="BK39" s="395"/>
      <c r="BL39" s="395"/>
      <c r="BM39" s="395"/>
      <c r="BN39" s="395"/>
      <c r="BO39" s="395"/>
      <c r="BP39" s="395"/>
      <c r="BQ39" s="395"/>
      <c r="BR39" s="395"/>
      <c r="BS39" s="395"/>
      <c r="BT39" s="395"/>
      <c r="BU39" s="395"/>
      <c r="BV39" s="395"/>
      <c r="BW39" s="395"/>
      <c r="BX39" s="395"/>
      <c r="BY39" s="395"/>
      <c r="BZ39" s="395"/>
      <c r="CA39" s="395"/>
      <c r="CB39" s="395"/>
      <c r="CC39" s="395"/>
      <c r="CD39" s="395"/>
      <c r="CE39" s="395"/>
      <c r="CF39" s="395"/>
      <c r="CG39" s="395"/>
      <c r="CH39" s="395"/>
      <c r="CI39" s="395"/>
      <c r="CJ39" s="395"/>
      <c r="CK39" s="395"/>
      <c r="CL39" s="395"/>
      <c r="CM39" s="395"/>
      <c r="CN39" s="395"/>
      <c r="CO39" s="395"/>
      <c r="CP39" s="395"/>
      <c r="CQ39" s="395"/>
      <c r="CR39" s="395"/>
      <c r="CS39" s="395"/>
      <c r="CT39" s="395"/>
      <c r="CU39" s="395"/>
      <c r="CV39" s="395"/>
      <c r="CW39" s="411"/>
      <c r="CX39" s="411"/>
      <c r="CY39" s="411"/>
      <c r="CZ39" s="395"/>
      <c r="DA39" s="395"/>
      <c r="DB39" s="395"/>
      <c r="DC39" s="395"/>
      <c r="DD39" s="395"/>
      <c r="DE39" s="394"/>
      <c r="DF39" s="394"/>
      <c r="DG39" s="394"/>
      <c r="DH39" s="394"/>
      <c r="DI39" s="394"/>
      <c r="DJ39" s="394"/>
      <c r="DK39" s="394"/>
      <c r="DL39" s="394"/>
      <c r="DM39" s="394"/>
      <c r="DN39" s="394"/>
      <c r="DO39" s="394"/>
      <c r="DP39" s="394"/>
      <c r="DQ39" s="394"/>
      <c r="DR39" s="394"/>
      <c r="DS39" s="394"/>
      <c r="DT39" s="394"/>
    </row>
    <row r="40" spans="1:124" ht="15" customHeight="1">
      <c r="A40" s="385"/>
      <c r="B40" s="386">
        <v>7136</v>
      </c>
      <c r="C40" s="661" t="str">
        <f>IF(MasterSheet!$A$1=1,MasterSheet!C180,MasterSheet!B180)</f>
        <v>Ostale takse</v>
      </c>
      <c r="D40" s="662">
        <v>277107.12</v>
      </c>
      <c r="E40" s="663">
        <f t="shared" si="0"/>
        <v>8.3692878284506202E-3</v>
      </c>
      <c r="F40" s="662">
        <v>247747.05000000002</v>
      </c>
      <c r="G40" s="663">
        <f t="shared" si="1"/>
        <v>7.8674833280406482E-3</v>
      </c>
      <c r="H40" s="664">
        <f t="shared" si="2"/>
        <v>29360.069999999978</v>
      </c>
      <c r="I40" s="665">
        <f t="shared" si="3"/>
        <v>11.850825267142426</v>
      </c>
      <c r="J40" s="405"/>
      <c r="K40" s="405"/>
      <c r="L40" s="405"/>
      <c r="M40" s="405"/>
      <c r="N40" s="405"/>
      <c r="O40" s="405"/>
      <c r="P40" s="406"/>
      <c r="Q40" s="406"/>
      <c r="R40" s="406"/>
      <c r="S40" s="406"/>
      <c r="T40" s="406"/>
      <c r="U40" s="395"/>
      <c r="V40" s="395"/>
      <c r="W40" s="404"/>
      <c r="X40" s="404"/>
      <c r="Y40" s="395"/>
      <c r="Z40" s="395"/>
      <c r="AA40" s="395"/>
      <c r="AB40" s="395"/>
      <c r="AC40" s="395"/>
      <c r="AD40" s="395"/>
      <c r="AE40" s="395"/>
      <c r="AF40" s="395"/>
      <c r="AG40" s="395"/>
      <c r="AH40" s="395"/>
      <c r="AI40" s="395"/>
      <c r="AJ40" s="395"/>
      <c r="AK40" s="395"/>
      <c r="AL40" s="395"/>
      <c r="AM40" s="395"/>
      <c r="AN40" s="395"/>
      <c r="AO40" s="395"/>
      <c r="AP40" s="395"/>
      <c r="AQ40" s="395"/>
      <c r="AR40" s="395"/>
      <c r="AS40" s="395"/>
      <c r="AT40" s="395"/>
      <c r="AU40" s="395"/>
      <c r="AV40" s="395"/>
      <c r="AW40" s="395"/>
      <c r="AX40" s="395"/>
      <c r="AY40" s="395"/>
      <c r="AZ40" s="395"/>
      <c r="BA40" s="395"/>
      <c r="BB40" s="395"/>
      <c r="BC40" s="395"/>
      <c r="BD40" s="395"/>
      <c r="BE40" s="395"/>
      <c r="BF40" s="395"/>
      <c r="BG40" s="395"/>
      <c r="BH40" s="395"/>
      <c r="BI40" s="395"/>
      <c r="BJ40" s="395"/>
      <c r="BK40" s="395"/>
      <c r="BL40" s="395"/>
      <c r="BM40" s="395"/>
      <c r="BN40" s="395"/>
      <c r="BO40" s="395"/>
      <c r="BP40" s="395"/>
      <c r="BQ40" s="395"/>
      <c r="BR40" s="395"/>
      <c r="BS40" s="395"/>
      <c r="BT40" s="395"/>
      <c r="BU40" s="395"/>
      <c r="BV40" s="395"/>
      <c r="BW40" s="395"/>
      <c r="BX40" s="395"/>
      <c r="BY40" s="395"/>
      <c r="BZ40" s="395"/>
      <c r="CA40" s="395"/>
      <c r="CB40" s="395"/>
      <c r="CC40" s="395"/>
      <c r="CD40" s="395"/>
      <c r="CE40" s="395"/>
      <c r="CF40" s="395"/>
      <c r="CG40" s="395"/>
      <c r="CH40" s="395"/>
      <c r="CI40" s="395"/>
      <c r="CJ40" s="395"/>
      <c r="CK40" s="395"/>
      <c r="CL40" s="395"/>
      <c r="CM40" s="395"/>
      <c r="CN40" s="395"/>
      <c r="CO40" s="395"/>
      <c r="CP40" s="395"/>
      <c r="CQ40" s="395"/>
      <c r="CR40" s="395"/>
      <c r="CS40" s="395"/>
      <c r="CT40" s="395"/>
      <c r="CU40" s="395"/>
      <c r="CV40" s="395"/>
      <c r="CW40" s="411"/>
      <c r="CX40" s="411"/>
      <c r="CY40" s="411"/>
      <c r="CZ40" s="395"/>
      <c r="DA40" s="395"/>
      <c r="DB40" s="395"/>
      <c r="DC40" s="395"/>
      <c r="DD40" s="395"/>
      <c r="DE40" s="394"/>
      <c r="DF40" s="394"/>
      <c r="DG40" s="394"/>
      <c r="DH40" s="394"/>
      <c r="DI40" s="394"/>
      <c r="DJ40" s="394"/>
      <c r="DK40" s="394"/>
      <c r="DL40" s="394"/>
      <c r="DM40" s="394"/>
      <c r="DN40" s="394"/>
      <c r="DO40" s="394"/>
      <c r="DP40" s="394"/>
      <c r="DQ40" s="394"/>
      <c r="DR40" s="394"/>
      <c r="DS40" s="394"/>
      <c r="DT40" s="394"/>
    </row>
    <row r="41" spans="1:124" ht="15" customHeight="1">
      <c r="A41" s="385"/>
      <c r="B41" s="386">
        <v>714</v>
      </c>
      <c r="C41" s="666" t="str">
        <f>IF(MasterSheet!$A$1=1,MasterSheet!C181,MasterSheet!B181)</f>
        <v>Naknade</v>
      </c>
      <c r="D41" s="667">
        <f>D42+D43+D44+D48+D50</f>
        <v>54927970.420000002</v>
      </c>
      <c r="E41" s="669">
        <f t="shared" si="0"/>
        <v>1.6589541051041983</v>
      </c>
      <c r="F41" s="667">
        <f>+F42+F43+F44+F48+F50</f>
        <v>61040850.5</v>
      </c>
      <c r="G41" s="669">
        <f t="shared" si="1"/>
        <v>1.9384201492537314</v>
      </c>
      <c r="H41" s="668">
        <f t="shared" si="2"/>
        <v>-6112880.0799999982</v>
      </c>
      <c r="I41" s="670">
        <f t="shared" si="3"/>
        <v>-10.014408432923133</v>
      </c>
      <c r="J41" s="405"/>
      <c r="K41" s="405"/>
      <c r="L41" s="405"/>
      <c r="M41" s="405"/>
      <c r="N41" s="405"/>
      <c r="O41" s="405"/>
      <c r="P41" s="406"/>
      <c r="Q41" s="406"/>
      <c r="R41" s="406"/>
      <c r="S41" s="406"/>
      <c r="T41" s="406"/>
      <c r="U41" s="395"/>
      <c r="V41" s="395"/>
      <c r="W41" s="404"/>
      <c r="X41" s="404"/>
      <c r="Y41" s="395"/>
      <c r="Z41" s="395"/>
      <c r="AA41" s="395"/>
      <c r="AB41" s="395"/>
      <c r="AC41" s="395"/>
      <c r="AD41" s="395"/>
      <c r="AE41" s="395"/>
      <c r="AF41" s="395"/>
      <c r="AG41" s="395"/>
      <c r="AH41" s="395"/>
      <c r="AI41" s="395"/>
      <c r="AJ41" s="395"/>
      <c r="AK41" s="395"/>
      <c r="AL41" s="395"/>
      <c r="AM41" s="395"/>
      <c r="AN41" s="395"/>
      <c r="AO41" s="395"/>
      <c r="AP41" s="395"/>
      <c r="AQ41" s="395"/>
      <c r="AR41" s="395"/>
      <c r="AS41" s="395"/>
      <c r="AT41" s="395"/>
      <c r="AU41" s="395"/>
      <c r="AV41" s="395"/>
      <c r="AW41" s="395"/>
      <c r="AX41" s="395"/>
      <c r="AY41" s="395"/>
      <c r="AZ41" s="395"/>
      <c r="BA41" s="395"/>
      <c r="BB41" s="395"/>
      <c r="BC41" s="395"/>
      <c r="BD41" s="395"/>
      <c r="BE41" s="395"/>
      <c r="BF41" s="395"/>
      <c r="BG41" s="395"/>
      <c r="BH41" s="395"/>
      <c r="BI41" s="395"/>
      <c r="BJ41" s="395"/>
      <c r="BK41" s="395"/>
      <c r="BL41" s="395"/>
      <c r="BM41" s="395"/>
      <c r="BN41" s="395"/>
      <c r="BO41" s="395"/>
      <c r="BP41" s="395"/>
      <c r="BQ41" s="395"/>
      <c r="BR41" s="395"/>
      <c r="BS41" s="395"/>
      <c r="BT41" s="395"/>
      <c r="BU41" s="395"/>
      <c r="BV41" s="395"/>
      <c r="BW41" s="395"/>
      <c r="BX41" s="395"/>
      <c r="BY41" s="395"/>
      <c r="BZ41" s="395"/>
      <c r="CA41" s="395"/>
      <c r="CB41" s="395"/>
      <c r="CC41" s="395"/>
      <c r="CD41" s="395"/>
      <c r="CE41" s="395"/>
      <c r="CF41" s="395"/>
      <c r="CG41" s="395"/>
      <c r="CH41" s="395"/>
      <c r="CI41" s="395"/>
      <c r="CJ41" s="395"/>
      <c r="CK41" s="395"/>
      <c r="CL41" s="395"/>
      <c r="CM41" s="395"/>
      <c r="CN41" s="395"/>
      <c r="CO41" s="395"/>
      <c r="CP41" s="395"/>
      <c r="CQ41" s="395"/>
      <c r="CR41" s="395"/>
      <c r="CS41" s="395"/>
      <c r="CT41" s="395"/>
      <c r="CU41" s="395"/>
      <c r="CV41" s="395"/>
      <c r="CW41" s="411"/>
      <c r="CX41" s="411"/>
      <c r="CY41" s="411"/>
      <c r="CZ41" s="395"/>
      <c r="DA41" s="395"/>
      <c r="DB41" s="395"/>
      <c r="DC41" s="395"/>
      <c r="DD41" s="395"/>
      <c r="DE41" s="394"/>
      <c r="DF41" s="394"/>
      <c r="DG41" s="394"/>
      <c r="DH41" s="394"/>
      <c r="DI41" s="394"/>
      <c r="DJ41" s="394"/>
      <c r="DK41" s="394"/>
      <c r="DL41" s="394"/>
      <c r="DM41" s="394"/>
      <c r="DN41" s="394"/>
      <c r="DO41" s="394"/>
      <c r="DP41" s="394"/>
      <c r="DQ41" s="394"/>
      <c r="DR41" s="394"/>
      <c r="DS41" s="394"/>
      <c r="DT41" s="394"/>
    </row>
    <row r="42" spans="1:124" ht="15" hidden="1" customHeight="1">
      <c r="A42" s="385"/>
      <c r="B42" s="386"/>
      <c r="C42" s="661" t="str">
        <f>IF(MasterSheet!$A$1=1,MasterSheet!C182,MasterSheet!B182)</f>
        <v>Naknade za korišćenje dobara od opšteg interesa</v>
      </c>
      <c r="D42" s="662"/>
      <c r="E42" s="663">
        <f t="shared" si="0"/>
        <v>0</v>
      </c>
      <c r="F42" s="662"/>
      <c r="G42" s="663">
        <f t="shared" si="1"/>
        <v>0</v>
      </c>
      <c r="H42" s="664">
        <f t="shared" si="2"/>
        <v>0</v>
      </c>
      <c r="I42" s="665"/>
      <c r="J42" s="405"/>
      <c r="K42" s="405"/>
      <c r="L42" s="405"/>
      <c r="M42" s="405"/>
      <c r="N42" s="405"/>
      <c r="O42" s="405"/>
      <c r="P42" s="406"/>
      <c r="Q42" s="406"/>
      <c r="R42" s="406"/>
      <c r="S42" s="406"/>
      <c r="T42" s="406"/>
      <c r="U42" s="395"/>
      <c r="V42" s="395"/>
      <c r="W42" s="404"/>
      <c r="X42" s="404"/>
      <c r="Y42" s="395"/>
      <c r="Z42" s="395"/>
      <c r="AA42" s="395"/>
      <c r="AB42" s="395"/>
      <c r="AC42" s="395"/>
      <c r="AD42" s="395"/>
      <c r="AE42" s="395"/>
      <c r="AF42" s="395"/>
      <c r="AG42" s="395"/>
      <c r="AH42" s="395"/>
      <c r="AI42" s="395"/>
      <c r="AJ42" s="395"/>
      <c r="AK42" s="395"/>
      <c r="AL42" s="395"/>
      <c r="AM42" s="395"/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  <c r="BF42" s="395"/>
      <c r="BG42" s="395"/>
      <c r="BH42" s="395"/>
      <c r="BI42" s="395"/>
      <c r="BJ42" s="395"/>
      <c r="BK42" s="395"/>
      <c r="BL42" s="395"/>
      <c r="BM42" s="395"/>
      <c r="BN42" s="395"/>
      <c r="BO42" s="395"/>
      <c r="BP42" s="395"/>
      <c r="BQ42" s="395"/>
      <c r="BR42" s="395"/>
      <c r="BS42" s="395"/>
      <c r="BT42" s="395"/>
      <c r="BU42" s="395"/>
      <c r="BV42" s="395"/>
      <c r="BW42" s="395"/>
      <c r="BX42" s="395"/>
      <c r="BY42" s="395"/>
      <c r="BZ42" s="395"/>
      <c r="CA42" s="395"/>
      <c r="CB42" s="395"/>
      <c r="CC42" s="395"/>
      <c r="CD42" s="395"/>
      <c r="CE42" s="395"/>
      <c r="CF42" s="395"/>
      <c r="CG42" s="395"/>
      <c r="CH42" s="395"/>
      <c r="CI42" s="395"/>
      <c r="CJ42" s="395"/>
      <c r="CK42" s="395"/>
      <c r="CL42" s="395"/>
      <c r="CM42" s="395"/>
      <c r="CN42" s="395"/>
      <c r="CO42" s="395"/>
      <c r="CP42" s="395"/>
      <c r="CQ42" s="395"/>
      <c r="CR42" s="395"/>
      <c r="CS42" s="395"/>
      <c r="CT42" s="395"/>
      <c r="CU42" s="395"/>
      <c r="CV42" s="395"/>
      <c r="CW42" s="411"/>
      <c r="CX42" s="411"/>
      <c r="CY42" s="411"/>
      <c r="CZ42" s="395"/>
      <c r="DA42" s="395"/>
      <c r="DB42" s="395"/>
      <c r="DC42" s="395"/>
      <c r="DD42" s="395"/>
      <c r="DE42" s="394"/>
      <c r="DF42" s="394"/>
      <c r="DG42" s="394"/>
      <c r="DH42" s="394"/>
      <c r="DI42" s="394"/>
      <c r="DJ42" s="394"/>
      <c r="DK42" s="394"/>
      <c r="DL42" s="394"/>
      <c r="DM42" s="394"/>
      <c r="DN42" s="394"/>
      <c r="DO42" s="394"/>
      <c r="DP42" s="394"/>
      <c r="DQ42" s="394"/>
      <c r="DR42" s="394"/>
      <c r="DS42" s="394"/>
      <c r="DT42" s="394"/>
    </row>
    <row r="43" spans="1:124" ht="15" customHeight="1">
      <c r="A43" s="385"/>
      <c r="B43" s="386">
        <v>7142</v>
      </c>
      <c r="C43" s="661" t="str">
        <f>IF(MasterSheet!$A$1=1,MasterSheet!C183,MasterSheet!B183)</f>
        <v>Naknade za korišćenje prirodnih dobara</v>
      </c>
      <c r="D43" s="662">
        <v>9299146.75</v>
      </c>
      <c r="E43" s="663">
        <f t="shared" si="0"/>
        <v>0.28085613862881303</v>
      </c>
      <c r="F43" s="662">
        <v>4492097.82</v>
      </c>
      <c r="G43" s="663">
        <f t="shared" si="1"/>
        <v>0.14265156621149572</v>
      </c>
      <c r="H43" s="664">
        <f t="shared" si="2"/>
        <v>4807048.93</v>
      </c>
      <c r="I43" s="665">
        <f t="shared" si="3"/>
        <v>107.01122554806699</v>
      </c>
      <c r="J43" s="405"/>
      <c r="K43" s="405"/>
      <c r="L43" s="405"/>
      <c r="M43" s="405"/>
      <c r="N43" s="405"/>
      <c r="O43" s="405"/>
      <c r="P43" s="406"/>
      <c r="Q43" s="406"/>
      <c r="R43" s="406"/>
      <c r="S43" s="406"/>
      <c r="T43" s="406"/>
      <c r="U43" s="395"/>
      <c r="V43" s="395"/>
      <c r="W43" s="404"/>
      <c r="X43" s="404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395"/>
      <c r="AJ43" s="395"/>
      <c r="AK43" s="395"/>
      <c r="AL43" s="395"/>
      <c r="AM43" s="395"/>
      <c r="AN43" s="395"/>
      <c r="AO43" s="395"/>
      <c r="AP43" s="395"/>
      <c r="AQ43" s="395"/>
      <c r="AR43" s="395"/>
      <c r="AS43" s="395"/>
      <c r="AT43" s="395"/>
      <c r="AU43" s="395"/>
      <c r="AV43" s="395"/>
      <c r="AW43" s="395"/>
      <c r="AX43" s="395"/>
      <c r="AY43" s="395"/>
      <c r="AZ43" s="395"/>
      <c r="BA43" s="395"/>
      <c r="BB43" s="395"/>
      <c r="BC43" s="395"/>
      <c r="BD43" s="395"/>
      <c r="BE43" s="395"/>
      <c r="BF43" s="395"/>
      <c r="BG43" s="395"/>
      <c r="BH43" s="395"/>
      <c r="BI43" s="395"/>
      <c r="BJ43" s="395"/>
      <c r="BK43" s="395"/>
      <c r="BL43" s="395"/>
      <c r="BM43" s="395"/>
      <c r="BN43" s="395"/>
      <c r="BO43" s="395"/>
      <c r="BP43" s="395"/>
      <c r="BQ43" s="395"/>
      <c r="BR43" s="395"/>
      <c r="BS43" s="395"/>
      <c r="BT43" s="395"/>
      <c r="BU43" s="395"/>
      <c r="BV43" s="395"/>
      <c r="BW43" s="395"/>
      <c r="BX43" s="395"/>
      <c r="BY43" s="395"/>
      <c r="BZ43" s="395"/>
      <c r="CA43" s="395"/>
      <c r="CB43" s="395"/>
      <c r="CC43" s="395"/>
      <c r="CD43" s="395"/>
      <c r="CE43" s="395"/>
      <c r="CF43" s="395"/>
      <c r="CG43" s="395"/>
      <c r="CH43" s="395"/>
      <c r="CI43" s="395"/>
      <c r="CJ43" s="395"/>
      <c r="CK43" s="395"/>
      <c r="CL43" s="395"/>
      <c r="CM43" s="395"/>
      <c r="CN43" s="395"/>
      <c r="CO43" s="395"/>
      <c r="CP43" s="395"/>
      <c r="CQ43" s="395"/>
      <c r="CR43" s="395"/>
      <c r="CS43" s="395"/>
      <c r="CT43" s="395"/>
      <c r="CU43" s="395"/>
      <c r="CV43" s="395"/>
      <c r="CW43" s="411"/>
      <c r="CX43" s="411"/>
      <c r="CY43" s="411"/>
      <c r="CZ43" s="395"/>
      <c r="DA43" s="395"/>
      <c r="DB43" s="395"/>
      <c r="DC43" s="395"/>
      <c r="DD43" s="395"/>
      <c r="DE43" s="394"/>
      <c r="DF43" s="394"/>
      <c r="DG43" s="394"/>
      <c r="DH43" s="394"/>
      <c r="DI43" s="394"/>
      <c r="DJ43" s="394"/>
      <c r="DK43" s="394"/>
      <c r="DL43" s="394"/>
      <c r="DM43" s="394"/>
      <c r="DN43" s="394"/>
      <c r="DO43" s="394"/>
      <c r="DP43" s="394"/>
      <c r="DQ43" s="394"/>
      <c r="DR43" s="394"/>
      <c r="DS43" s="394"/>
      <c r="DT43" s="394"/>
    </row>
    <row r="44" spans="1:124" ht="15" customHeight="1">
      <c r="A44" s="385"/>
      <c r="B44" s="386">
        <v>7145</v>
      </c>
      <c r="C44" s="661" t="str">
        <f>IF(MasterSheet!$A$1=1,MasterSheet!C184,MasterSheet!B184)</f>
        <v>Naknade za komunalno opremanje građevinskog zemljišta</v>
      </c>
      <c r="D44" s="662">
        <v>37024035.200000003</v>
      </c>
      <c r="E44" s="663">
        <f t="shared" si="0"/>
        <v>1.1182130836605255</v>
      </c>
      <c r="F44" s="662">
        <v>49545886.130000003</v>
      </c>
      <c r="G44" s="663">
        <f t="shared" si="1"/>
        <v>1.5733847611940299</v>
      </c>
      <c r="H44" s="664">
        <f t="shared" si="2"/>
        <v>-12521850.93</v>
      </c>
      <c r="I44" s="665">
        <f t="shared" si="3"/>
        <v>-25.273240440477309</v>
      </c>
      <c r="J44" s="405"/>
      <c r="K44" s="405"/>
      <c r="L44" s="405"/>
      <c r="M44" s="405"/>
      <c r="N44" s="405"/>
      <c r="O44" s="405"/>
      <c r="P44" s="406"/>
      <c r="Q44" s="406"/>
      <c r="R44" s="406"/>
      <c r="S44" s="406"/>
      <c r="T44" s="406"/>
      <c r="U44" s="395"/>
      <c r="V44" s="395"/>
      <c r="W44" s="404"/>
      <c r="X44" s="404"/>
      <c r="Y44" s="395"/>
      <c r="Z44" s="395"/>
      <c r="AA44" s="395"/>
      <c r="AB44" s="395"/>
      <c r="AC44" s="395"/>
      <c r="AD44" s="395"/>
      <c r="AE44" s="395"/>
      <c r="AF44" s="395"/>
      <c r="AG44" s="395"/>
      <c r="AH44" s="395"/>
      <c r="AI44" s="395"/>
      <c r="AJ44" s="395"/>
      <c r="AK44" s="395"/>
      <c r="AL44" s="395"/>
      <c r="AM44" s="395"/>
      <c r="AN44" s="395"/>
      <c r="AO44" s="395"/>
      <c r="AP44" s="395"/>
      <c r="AQ44" s="395"/>
      <c r="AR44" s="395"/>
      <c r="AS44" s="395"/>
      <c r="AT44" s="395"/>
      <c r="AU44" s="395"/>
      <c r="AV44" s="395"/>
      <c r="AW44" s="395"/>
      <c r="AX44" s="395"/>
      <c r="AY44" s="395"/>
      <c r="AZ44" s="395"/>
      <c r="BA44" s="395"/>
      <c r="BB44" s="395"/>
      <c r="BC44" s="395"/>
      <c r="BD44" s="395"/>
      <c r="BE44" s="395"/>
      <c r="BF44" s="395"/>
      <c r="BG44" s="395"/>
      <c r="BH44" s="395"/>
      <c r="BI44" s="395"/>
      <c r="BJ44" s="395"/>
      <c r="BK44" s="395"/>
      <c r="BL44" s="395"/>
      <c r="BM44" s="395"/>
      <c r="BN44" s="395"/>
      <c r="BO44" s="395"/>
      <c r="BP44" s="395"/>
      <c r="BQ44" s="395"/>
      <c r="BR44" s="395"/>
      <c r="BS44" s="395"/>
      <c r="BT44" s="395"/>
      <c r="BU44" s="395"/>
      <c r="BV44" s="395"/>
      <c r="BW44" s="395"/>
      <c r="BX44" s="395"/>
      <c r="BY44" s="395"/>
      <c r="BZ44" s="395"/>
      <c r="CA44" s="395"/>
      <c r="CB44" s="395"/>
      <c r="CC44" s="395"/>
      <c r="CD44" s="395"/>
      <c r="CE44" s="395"/>
      <c r="CF44" s="395"/>
      <c r="CG44" s="395"/>
      <c r="CH44" s="395"/>
      <c r="CI44" s="395"/>
      <c r="CJ44" s="395"/>
      <c r="CK44" s="395"/>
      <c r="CL44" s="395"/>
      <c r="CM44" s="395"/>
      <c r="CN44" s="395"/>
      <c r="CO44" s="395"/>
      <c r="CP44" s="395"/>
      <c r="CQ44" s="395"/>
      <c r="CR44" s="395"/>
      <c r="CS44" s="395"/>
      <c r="CT44" s="395"/>
      <c r="CU44" s="395"/>
      <c r="CV44" s="395"/>
      <c r="CW44" s="411"/>
      <c r="CX44" s="411"/>
      <c r="CY44" s="411"/>
      <c r="CZ44" s="395"/>
      <c r="DA44" s="395"/>
      <c r="DB44" s="395"/>
      <c r="DC44" s="395"/>
      <c r="DD44" s="395"/>
      <c r="DE44" s="394"/>
      <c r="DF44" s="394"/>
      <c r="DG44" s="394"/>
      <c r="DH44" s="394"/>
      <c r="DI44" s="394"/>
      <c r="DJ44" s="394"/>
      <c r="DK44" s="394"/>
      <c r="DL44" s="394"/>
      <c r="DM44" s="394"/>
      <c r="DN44" s="394"/>
      <c r="DO44" s="394"/>
      <c r="DP44" s="394"/>
      <c r="DQ44" s="394"/>
      <c r="DR44" s="394"/>
      <c r="DS44" s="394"/>
      <c r="DT44" s="394"/>
    </row>
    <row r="45" spans="1:124" ht="15" hidden="1" customHeight="1">
      <c r="A45" s="385"/>
      <c r="B45" s="386"/>
      <c r="C45" s="661" t="str">
        <f>IF(MasterSheet!$A$1=1,MasterSheet!C185,MasterSheet!B185)</f>
        <v>Naknade za korišćenje građevinskog zemljišta</v>
      </c>
      <c r="D45" s="662">
        <v>0</v>
      </c>
      <c r="E45" s="663">
        <f t="shared" si="0"/>
        <v>0</v>
      </c>
      <c r="F45" s="662"/>
      <c r="G45" s="663">
        <f t="shared" si="1"/>
        <v>0</v>
      </c>
      <c r="H45" s="664">
        <f t="shared" si="2"/>
        <v>0</v>
      </c>
      <c r="I45" s="665" t="e">
        <f t="shared" si="3"/>
        <v>#DIV/0!</v>
      </c>
      <c r="J45" s="405"/>
      <c r="K45" s="405"/>
      <c r="L45" s="405"/>
      <c r="M45" s="405"/>
      <c r="N45" s="405"/>
      <c r="O45" s="405"/>
      <c r="P45" s="406"/>
      <c r="Q45" s="406"/>
      <c r="R45" s="406"/>
      <c r="S45" s="406"/>
      <c r="T45" s="406"/>
      <c r="U45" s="395"/>
      <c r="V45" s="395"/>
      <c r="W45" s="401"/>
      <c r="X45" s="401"/>
      <c r="Y45" s="395"/>
      <c r="Z45" s="395"/>
      <c r="AA45" s="395"/>
      <c r="AB45" s="395"/>
      <c r="AC45" s="395"/>
      <c r="AD45" s="395"/>
      <c r="AE45" s="395"/>
      <c r="AF45" s="395"/>
      <c r="AG45" s="395"/>
      <c r="AH45" s="395"/>
      <c r="AI45" s="395"/>
      <c r="AJ45" s="395"/>
      <c r="AK45" s="395"/>
      <c r="AL45" s="395"/>
      <c r="AM45" s="395"/>
      <c r="AN45" s="395"/>
      <c r="AO45" s="395"/>
      <c r="AP45" s="395"/>
      <c r="AQ45" s="395"/>
      <c r="AR45" s="395"/>
      <c r="AS45" s="395"/>
      <c r="AT45" s="395"/>
      <c r="AU45" s="395"/>
      <c r="AV45" s="395"/>
      <c r="AW45" s="395"/>
      <c r="AX45" s="395"/>
      <c r="AY45" s="395"/>
      <c r="AZ45" s="395"/>
      <c r="BA45" s="395"/>
      <c r="BB45" s="395"/>
      <c r="BC45" s="395"/>
      <c r="BD45" s="395"/>
      <c r="BE45" s="395"/>
      <c r="BF45" s="395"/>
      <c r="BG45" s="395"/>
      <c r="BH45" s="395"/>
      <c r="BI45" s="395"/>
      <c r="BJ45" s="395"/>
      <c r="BK45" s="395"/>
      <c r="BL45" s="395"/>
      <c r="BM45" s="395"/>
      <c r="BN45" s="395"/>
      <c r="BO45" s="395"/>
      <c r="BP45" s="395"/>
      <c r="BQ45" s="395"/>
      <c r="BR45" s="395"/>
      <c r="BS45" s="395"/>
      <c r="BT45" s="395"/>
      <c r="BU45" s="395"/>
      <c r="BV45" s="395"/>
      <c r="BW45" s="395"/>
      <c r="BX45" s="395"/>
      <c r="BY45" s="395"/>
      <c r="BZ45" s="395"/>
      <c r="CA45" s="395"/>
      <c r="CB45" s="395"/>
      <c r="CC45" s="395"/>
      <c r="CD45" s="395"/>
      <c r="CE45" s="395"/>
      <c r="CF45" s="395"/>
      <c r="CG45" s="395"/>
      <c r="CH45" s="395"/>
      <c r="CI45" s="395"/>
      <c r="CJ45" s="395"/>
      <c r="CK45" s="395"/>
      <c r="CL45" s="395"/>
      <c r="CM45" s="395"/>
      <c r="CN45" s="395"/>
      <c r="CO45" s="395"/>
      <c r="CP45" s="395"/>
      <c r="CQ45" s="395"/>
      <c r="CR45" s="395"/>
      <c r="CS45" s="395"/>
      <c r="CT45" s="395"/>
      <c r="CU45" s="395"/>
      <c r="CV45" s="395"/>
      <c r="CW45" s="412"/>
      <c r="CX45" s="412"/>
      <c r="CY45" s="411"/>
      <c r="CZ45" s="395"/>
      <c r="DA45" s="395"/>
      <c r="DB45" s="395"/>
      <c r="DC45" s="395"/>
      <c r="DD45" s="395"/>
      <c r="DE45" s="394"/>
      <c r="DF45" s="394"/>
      <c r="DG45" s="394"/>
      <c r="DH45" s="394"/>
      <c r="DI45" s="394"/>
      <c r="DJ45" s="394"/>
      <c r="DK45" s="394"/>
      <c r="DL45" s="394"/>
      <c r="DM45" s="394"/>
      <c r="DN45" s="394"/>
      <c r="DO45" s="394"/>
      <c r="DP45" s="394"/>
      <c r="DQ45" s="394"/>
      <c r="DR45" s="394"/>
      <c r="DS45" s="394"/>
      <c r="DT45" s="394"/>
    </row>
    <row r="46" spans="1:124" ht="15" hidden="1" customHeight="1">
      <c r="A46" s="385"/>
      <c r="B46" s="386"/>
      <c r="C46" s="661" t="str">
        <f>IF(MasterSheet!$A$1=1,MasterSheet!C186,MasterSheet!B186)</f>
        <v>Ekološke naknade</v>
      </c>
      <c r="D46" s="662">
        <v>0</v>
      </c>
      <c r="E46" s="663">
        <f t="shared" si="0"/>
        <v>0</v>
      </c>
      <c r="F46" s="662"/>
      <c r="G46" s="663">
        <f t="shared" si="1"/>
        <v>0</v>
      </c>
      <c r="H46" s="664">
        <f t="shared" si="2"/>
        <v>0</v>
      </c>
      <c r="I46" s="665" t="e">
        <f t="shared" si="3"/>
        <v>#DIV/0!</v>
      </c>
      <c r="J46" s="405"/>
      <c r="K46" s="405"/>
      <c r="L46" s="405"/>
      <c r="M46" s="405"/>
      <c r="N46" s="405"/>
      <c r="O46" s="405"/>
      <c r="P46" s="406"/>
      <c r="Q46" s="406"/>
      <c r="R46" s="406"/>
      <c r="S46" s="406"/>
      <c r="T46" s="406"/>
      <c r="U46" s="395"/>
      <c r="V46" s="395"/>
      <c r="W46" s="404"/>
      <c r="X46" s="404"/>
      <c r="Y46" s="395"/>
      <c r="Z46" s="395"/>
      <c r="AA46" s="395"/>
      <c r="AB46" s="395"/>
      <c r="AC46" s="395"/>
      <c r="AD46" s="395"/>
      <c r="AE46" s="395"/>
      <c r="AF46" s="395"/>
      <c r="AG46" s="395"/>
      <c r="AH46" s="395"/>
      <c r="AI46" s="395"/>
      <c r="AJ46" s="395"/>
      <c r="AK46" s="395"/>
      <c r="AL46" s="395"/>
      <c r="AM46" s="395"/>
      <c r="AN46" s="395"/>
      <c r="AO46" s="395"/>
      <c r="AP46" s="395"/>
      <c r="AQ46" s="395"/>
      <c r="AR46" s="395"/>
      <c r="AS46" s="395"/>
      <c r="AT46" s="395"/>
      <c r="AU46" s="395"/>
      <c r="AV46" s="395"/>
      <c r="AW46" s="395"/>
      <c r="AX46" s="395"/>
      <c r="AY46" s="395"/>
      <c r="AZ46" s="395"/>
      <c r="BA46" s="395"/>
      <c r="BB46" s="395"/>
      <c r="BC46" s="395"/>
      <c r="BD46" s="395"/>
      <c r="BE46" s="395"/>
      <c r="BF46" s="395"/>
      <c r="BG46" s="395"/>
      <c r="BH46" s="395"/>
      <c r="BI46" s="395"/>
      <c r="BJ46" s="395"/>
      <c r="BK46" s="395"/>
      <c r="BL46" s="395"/>
      <c r="BM46" s="395"/>
      <c r="BN46" s="395"/>
      <c r="BO46" s="395"/>
      <c r="BP46" s="395"/>
      <c r="BQ46" s="395"/>
      <c r="BR46" s="395"/>
      <c r="BS46" s="395"/>
      <c r="BT46" s="395"/>
      <c r="BU46" s="395"/>
      <c r="BV46" s="395"/>
      <c r="BW46" s="395"/>
      <c r="BX46" s="395"/>
      <c r="BY46" s="395"/>
      <c r="BZ46" s="395"/>
      <c r="CA46" s="395"/>
      <c r="CB46" s="395"/>
      <c r="CC46" s="395"/>
      <c r="CD46" s="395"/>
      <c r="CE46" s="395"/>
      <c r="CF46" s="395"/>
      <c r="CG46" s="395"/>
      <c r="CH46" s="395"/>
      <c r="CI46" s="395"/>
      <c r="CJ46" s="395"/>
      <c r="CK46" s="395"/>
      <c r="CL46" s="395"/>
      <c r="CM46" s="395"/>
      <c r="CN46" s="395"/>
      <c r="CO46" s="395"/>
      <c r="CP46" s="395"/>
      <c r="CQ46" s="395"/>
      <c r="CR46" s="395"/>
      <c r="CS46" s="395"/>
      <c r="CT46" s="395"/>
      <c r="CU46" s="395"/>
      <c r="CV46" s="395"/>
      <c r="CW46" s="395"/>
      <c r="CX46" s="395"/>
      <c r="CY46" s="395"/>
      <c r="CZ46" s="395"/>
      <c r="DA46" s="395"/>
      <c r="DB46" s="395"/>
      <c r="DC46" s="395"/>
      <c r="DD46" s="395"/>
      <c r="DE46" s="394"/>
      <c r="DF46" s="394"/>
      <c r="DG46" s="394"/>
      <c r="DH46" s="394"/>
      <c r="DI46" s="394"/>
      <c r="DJ46" s="394"/>
      <c r="DK46" s="394"/>
      <c r="DL46" s="394"/>
      <c r="DM46" s="394"/>
      <c r="DN46" s="394"/>
      <c r="DO46" s="394"/>
      <c r="DP46" s="394"/>
      <c r="DQ46" s="394"/>
      <c r="DR46" s="394"/>
      <c r="DS46" s="394"/>
      <c r="DT46" s="394"/>
    </row>
    <row r="47" spans="1:124" ht="15" hidden="1" customHeight="1">
      <c r="A47" s="385"/>
      <c r="B47" s="386"/>
      <c r="C47" s="661" t="str">
        <f>IF(MasterSheet!$A$1=1,MasterSheet!C187,MasterSheet!B187)</f>
        <v>Naknade za priređivanje igara na sreću</v>
      </c>
      <c r="D47" s="662">
        <v>0</v>
      </c>
      <c r="E47" s="663">
        <f t="shared" si="0"/>
        <v>0</v>
      </c>
      <c r="F47" s="662"/>
      <c r="G47" s="663">
        <f t="shared" si="1"/>
        <v>0</v>
      </c>
      <c r="H47" s="664">
        <f t="shared" si="2"/>
        <v>0</v>
      </c>
      <c r="I47" s="665" t="e">
        <f t="shared" si="3"/>
        <v>#DIV/0!</v>
      </c>
      <c r="J47" s="405"/>
      <c r="K47" s="405"/>
      <c r="L47" s="405"/>
      <c r="M47" s="405"/>
      <c r="N47" s="405"/>
      <c r="O47" s="405"/>
      <c r="P47" s="406"/>
      <c r="Q47" s="406"/>
      <c r="R47" s="406"/>
      <c r="S47" s="406"/>
      <c r="T47" s="406"/>
      <c r="U47" s="395"/>
      <c r="V47" s="395"/>
      <c r="W47" s="404"/>
      <c r="X47" s="404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5"/>
      <c r="AM47" s="395"/>
      <c r="AN47" s="395"/>
      <c r="AO47" s="395"/>
      <c r="AP47" s="395"/>
      <c r="AQ47" s="395"/>
      <c r="AR47" s="395"/>
      <c r="AS47" s="395"/>
      <c r="AT47" s="395"/>
      <c r="AU47" s="395"/>
      <c r="AV47" s="395"/>
      <c r="AW47" s="395"/>
      <c r="AX47" s="395"/>
      <c r="AY47" s="395"/>
      <c r="AZ47" s="395"/>
      <c r="BA47" s="395"/>
      <c r="BB47" s="395"/>
      <c r="BC47" s="395"/>
      <c r="BD47" s="395"/>
      <c r="BE47" s="395"/>
      <c r="BF47" s="395"/>
      <c r="BG47" s="395"/>
      <c r="BH47" s="395"/>
      <c r="BI47" s="395"/>
      <c r="BJ47" s="395"/>
      <c r="BK47" s="395"/>
      <c r="BL47" s="395"/>
      <c r="BM47" s="395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5"/>
      <c r="BY47" s="395"/>
      <c r="BZ47" s="395"/>
      <c r="CA47" s="395"/>
      <c r="CB47" s="395"/>
      <c r="CC47" s="395"/>
      <c r="CD47" s="395"/>
      <c r="CE47" s="395"/>
      <c r="CF47" s="395"/>
      <c r="CG47" s="395"/>
      <c r="CH47" s="395"/>
      <c r="CI47" s="395"/>
      <c r="CJ47" s="395"/>
      <c r="CK47" s="395"/>
      <c r="CL47" s="395"/>
      <c r="CM47" s="395"/>
      <c r="CN47" s="395"/>
      <c r="CO47" s="395"/>
      <c r="CP47" s="395"/>
      <c r="CQ47" s="395"/>
      <c r="CR47" s="395"/>
      <c r="CS47" s="395"/>
      <c r="CT47" s="395"/>
      <c r="CU47" s="395"/>
      <c r="CV47" s="395"/>
      <c r="CW47" s="395"/>
      <c r="CX47" s="395"/>
      <c r="CY47" s="395"/>
      <c r="CZ47" s="395"/>
      <c r="DA47" s="395"/>
      <c r="DB47" s="395"/>
      <c r="DC47" s="395"/>
      <c r="DD47" s="395"/>
      <c r="DE47" s="394"/>
      <c r="DF47" s="394"/>
      <c r="DG47" s="394"/>
      <c r="DH47" s="394"/>
      <c r="DI47" s="394"/>
      <c r="DJ47" s="394"/>
      <c r="DK47" s="394"/>
      <c r="DL47" s="394"/>
      <c r="DM47" s="394"/>
      <c r="DN47" s="394"/>
      <c r="DO47" s="394"/>
      <c r="DP47" s="394"/>
      <c r="DQ47" s="394"/>
      <c r="DR47" s="394"/>
      <c r="DS47" s="394"/>
      <c r="DT47" s="394"/>
    </row>
    <row r="48" spans="1:124" ht="15" customHeight="1">
      <c r="A48" s="385"/>
      <c r="B48" s="386">
        <v>7147</v>
      </c>
      <c r="C48" s="661" t="str">
        <f>IF(MasterSheet!$A$1=1,MasterSheet!C188,MasterSheet!B188)</f>
        <v>Naknade za lokalne puteve</v>
      </c>
      <c r="D48" s="662">
        <v>2857504.52</v>
      </c>
      <c r="E48" s="663">
        <f t="shared" si="0"/>
        <v>8.6303368166717007E-2</v>
      </c>
      <c r="F48" s="662">
        <v>2629995.87</v>
      </c>
      <c r="G48" s="663">
        <f t="shared" si="1"/>
        <v>8.3518446173388369E-2</v>
      </c>
      <c r="H48" s="664">
        <f t="shared" si="2"/>
        <v>227508.64999999991</v>
      </c>
      <c r="I48" s="665">
        <f t="shared" si="3"/>
        <v>8.6505325957032824</v>
      </c>
      <c r="J48" s="405"/>
      <c r="K48" s="405"/>
      <c r="L48" s="405"/>
      <c r="M48" s="405"/>
      <c r="N48" s="405"/>
      <c r="O48" s="405"/>
      <c r="P48" s="406"/>
      <c r="Q48" s="406"/>
      <c r="R48" s="406"/>
      <c r="S48" s="406"/>
      <c r="T48" s="406"/>
      <c r="U48" s="395"/>
      <c r="V48" s="395"/>
      <c r="W48" s="404"/>
      <c r="X48" s="404"/>
      <c r="Y48" s="395"/>
      <c r="Z48" s="395"/>
      <c r="AA48" s="395"/>
      <c r="AB48" s="395"/>
      <c r="AC48" s="395"/>
      <c r="AD48" s="395"/>
      <c r="AE48" s="395"/>
      <c r="AF48" s="395"/>
      <c r="AG48" s="395"/>
      <c r="AH48" s="395"/>
      <c r="AI48" s="395"/>
      <c r="AJ48" s="395"/>
      <c r="AK48" s="395"/>
      <c r="AL48" s="395"/>
      <c r="AM48" s="395"/>
      <c r="AN48" s="395"/>
      <c r="AO48" s="395"/>
      <c r="AP48" s="395"/>
      <c r="AQ48" s="395"/>
      <c r="AR48" s="395"/>
      <c r="AS48" s="395"/>
      <c r="AT48" s="395"/>
      <c r="AU48" s="395"/>
      <c r="AV48" s="395"/>
      <c r="AW48" s="395"/>
      <c r="AX48" s="395"/>
      <c r="AY48" s="395"/>
      <c r="AZ48" s="395"/>
      <c r="BA48" s="395"/>
      <c r="BB48" s="395"/>
      <c r="BC48" s="395"/>
      <c r="BD48" s="395"/>
      <c r="BE48" s="395"/>
      <c r="BF48" s="395"/>
      <c r="BG48" s="395"/>
      <c r="BH48" s="395"/>
      <c r="BI48" s="395"/>
      <c r="BJ48" s="395"/>
      <c r="BK48" s="395"/>
      <c r="BL48" s="395"/>
      <c r="BM48" s="395"/>
      <c r="BN48" s="395"/>
      <c r="BO48" s="395"/>
      <c r="BP48" s="395"/>
      <c r="BQ48" s="395"/>
      <c r="BR48" s="395"/>
      <c r="BS48" s="395"/>
      <c r="BT48" s="395"/>
      <c r="BU48" s="395"/>
      <c r="BV48" s="395"/>
      <c r="BW48" s="395"/>
      <c r="BX48" s="395"/>
      <c r="BY48" s="395"/>
      <c r="BZ48" s="395"/>
      <c r="CA48" s="395"/>
      <c r="CB48" s="395"/>
      <c r="CC48" s="395"/>
      <c r="CD48" s="395"/>
      <c r="CE48" s="395"/>
      <c r="CF48" s="395"/>
      <c r="CG48" s="395"/>
      <c r="CH48" s="395"/>
      <c r="CI48" s="395"/>
      <c r="CJ48" s="395"/>
      <c r="CK48" s="395"/>
      <c r="CL48" s="395"/>
      <c r="CM48" s="395"/>
      <c r="CN48" s="395"/>
      <c r="CO48" s="395"/>
      <c r="CP48" s="395"/>
      <c r="CQ48" s="395"/>
      <c r="CR48" s="395"/>
      <c r="CS48" s="395"/>
      <c r="CT48" s="395"/>
      <c r="CU48" s="395"/>
      <c r="CV48" s="395"/>
      <c r="CW48" s="413"/>
      <c r="CX48" s="413"/>
      <c r="CY48" s="413"/>
      <c r="CZ48" s="413"/>
      <c r="DA48" s="413"/>
      <c r="DB48" s="414"/>
      <c r="DC48" s="395"/>
      <c r="DD48" s="395"/>
      <c r="DE48" s="394"/>
      <c r="DF48" s="394"/>
      <c r="DG48" s="394"/>
      <c r="DH48" s="394"/>
      <c r="DI48" s="394"/>
      <c r="DJ48" s="394"/>
      <c r="DK48" s="394"/>
      <c r="DL48" s="394"/>
      <c r="DM48" s="394"/>
      <c r="DN48" s="394"/>
      <c r="DO48" s="394"/>
      <c r="DP48" s="394"/>
      <c r="DQ48" s="394"/>
      <c r="DR48" s="394"/>
      <c r="DS48" s="394"/>
      <c r="DT48" s="394"/>
    </row>
    <row r="49" spans="1:124" ht="15" hidden="1" customHeight="1">
      <c r="A49" s="385"/>
      <c r="B49" s="386"/>
      <c r="C49" s="661" t="str">
        <f>IF(MasterSheet!$A$1=1,MasterSheet!C189,MasterSheet!B189)</f>
        <v>Naknada za puteve</v>
      </c>
      <c r="D49" s="662">
        <v>0</v>
      </c>
      <c r="E49" s="663">
        <f t="shared" si="0"/>
        <v>0</v>
      </c>
      <c r="F49" s="662"/>
      <c r="G49" s="663">
        <f t="shared" si="1"/>
        <v>0</v>
      </c>
      <c r="H49" s="664">
        <f t="shared" si="2"/>
        <v>0</v>
      </c>
      <c r="I49" s="665" t="e">
        <f t="shared" si="3"/>
        <v>#DIV/0!</v>
      </c>
      <c r="J49" s="405"/>
      <c r="K49" s="405"/>
      <c r="L49" s="405"/>
      <c r="M49" s="405"/>
      <c r="N49" s="405"/>
      <c r="O49" s="405"/>
      <c r="P49" s="406"/>
      <c r="Q49" s="406"/>
      <c r="R49" s="406"/>
      <c r="S49" s="406"/>
      <c r="T49" s="406"/>
      <c r="U49" s="395"/>
      <c r="V49" s="395"/>
      <c r="W49" s="404"/>
      <c r="X49" s="404"/>
      <c r="Y49" s="395"/>
      <c r="Z49" s="395"/>
      <c r="AA49" s="395"/>
      <c r="AB49" s="395"/>
      <c r="AC49" s="395"/>
      <c r="AD49" s="395"/>
      <c r="AE49" s="395"/>
      <c r="AF49" s="395"/>
      <c r="AG49" s="395"/>
      <c r="AH49" s="395"/>
      <c r="AI49" s="395"/>
      <c r="AJ49" s="395"/>
      <c r="AK49" s="395"/>
      <c r="AL49" s="395"/>
      <c r="AM49" s="395"/>
      <c r="AN49" s="395"/>
      <c r="AO49" s="395"/>
      <c r="AP49" s="395"/>
      <c r="AQ49" s="395"/>
      <c r="AR49" s="395"/>
      <c r="AS49" s="395"/>
      <c r="AT49" s="395"/>
      <c r="AU49" s="395"/>
      <c r="AV49" s="395"/>
      <c r="AW49" s="395"/>
      <c r="AX49" s="395"/>
      <c r="AY49" s="395"/>
      <c r="AZ49" s="395"/>
      <c r="BA49" s="395"/>
      <c r="BB49" s="395"/>
      <c r="BC49" s="395"/>
      <c r="BD49" s="395"/>
      <c r="BE49" s="395"/>
      <c r="BF49" s="395"/>
      <c r="BG49" s="395"/>
      <c r="BH49" s="395"/>
      <c r="BI49" s="395"/>
      <c r="BJ49" s="395"/>
      <c r="BK49" s="395"/>
      <c r="BL49" s="395"/>
      <c r="BM49" s="395"/>
      <c r="BN49" s="395"/>
      <c r="BO49" s="395"/>
      <c r="BP49" s="395"/>
      <c r="BQ49" s="395"/>
      <c r="BR49" s="395"/>
      <c r="BS49" s="395"/>
      <c r="BT49" s="395"/>
      <c r="BU49" s="395"/>
      <c r="BV49" s="395"/>
      <c r="BW49" s="395"/>
      <c r="BX49" s="395"/>
      <c r="BY49" s="395"/>
      <c r="BZ49" s="395"/>
      <c r="CA49" s="395"/>
      <c r="CB49" s="395"/>
      <c r="CC49" s="395"/>
      <c r="CD49" s="395"/>
      <c r="CE49" s="395"/>
      <c r="CF49" s="395"/>
      <c r="CG49" s="395"/>
      <c r="CH49" s="395"/>
      <c r="CI49" s="395"/>
      <c r="CJ49" s="395"/>
      <c r="CK49" s="395"/>
      <c r="CL49" s="395"/>
      <c r="CM49" s="395"/>
      <c r="CN49" s="395"/>
      <c r="CO49" s="395"/>
      <c r="CP49" s="395"/>
      <c r="CQ49" s="395"/>
      <c r="CR49" s="395"/>
      <c r="CS49" s="395"/>
      <c r="CT49" s="395"/>
      <c r="CU49" s="395"/>
      <c r="CV49" s="395"/>
      <c r="CW49" s="413"/>
      <c r="CX49" s="413"/>
      <c r="CY49" s="415"/>
      <c r="CZ49" s="415"/>
      <c r="DA49" s="416"/>
      <c r="DB49" s="414"/>
      <c r="DC49" s="395"/>
      <c r="DD49" s="395"/>
      <c r="DE49" s="394"/>
      <c r="DF49" s="394"/>
      <c r="DG49" s="394"/>
      <c r="DH49" s="394"/>
      <c r="DI49" s="394"/>
      <c r="DJ49" s="394"/>
      <c r="DK49" s="394"/>
      <c r="DL49" s="394"/>
      <c r="DM49" s="394"/>
      <c r="DN49" s="394"/>
      <c r="DO49" s="394"/>
      <c r="DP49" s="394"/>
      <c r="DQ49" s="394"/>
      <c r="DR49" s="394"/>
      <c r="DS49" s="394"/>
      <c r="DT49" s="394"/>
    </row>
    <row r="50" spans="1:124" ht="15" customHeight="1">
      <c r="A50" s="385"/>
      <c r="B50" s="386">
        <v>7149</v>
      </c>
      <c r="C50" s="661" t="str">
        <f>IF(MasterSheet!$A$1=1,MasterSheet!C190,MasterSheet!B190)</f>
        <v>Ostale naknade</v>
      </c>
      <c r="D50" s="662">
        <v>5747283.9499999993</v>
      </c>
      <c r="E50" s="663">
        <f t="shared" si="0"/>
        <v>0.17358151464814253</v>
      </c>
      <c r="F50" s="662">
        <v>4372870.68</v>
      </c>
      <c r="G50" s="663">
        <f t="shared" si="1"/>
        <v>0.13886537567481741</v>
      </c>
      <c r="H50" s="664">
        <f t="shared" si="2"/>
        <v>1374413.2699999996</v>
      </c>
      <c r="I50" s="665">
        <f t="shared" si="3"/>
        <v>31.43045771479342</v>
      </c>
      <c r="J50" s="405"/>
      <c r="K50" s="405"/>
      <c r="L50" s="405"/>
      <c r="M50" s="405"/>
      <c r="N50" s="405"/>
      <c r="O50" s="405"/>
      <c r="P50" s="406"/>
      <c r="Q50" s="406"/>
      <c r="R50" s="406"/>
      <c r="S50" s="406"/>
      <c r="T50" s="406"/>
      <c r="U50" s="395"/>
      <c r="V50" s="395"/>
      <c r="W50" s="401"/>
      <c r="X50" s="401"/>
      <c r="Y50" s="395"/>
      <c r="Z50" s="395"/>
      <c r="AA50" s="395"/>
      <c r="AB50" s="395"/>
      <c r="AC50" s="395"/>
      <c r="AD50" s="395"/>
      <c r="AE50" s="395"/>
      <c r="AF50" s="395"/>
      <c r="AG50" s="395"/>
      <c r="AH50" s="395"/>
      <c r="AI50" s="395"/>
      <c r="AJ50" s="395"/>
      <c r="AK50" s="395"/>
      <c r="AL50" s="395"/>
      <c r="AM50" s="395"/>
      <c r="AN50" s="395"/>
      <c r="AO50" s="395"/>
      <c r="AP50" s="395"/>
      <c r="AQ50" s="395"/>
      <c r="AR50" s="395"/>
      <c r="AS50" s="395"/>
      <c r="AT50" s="395"/>
      <c r="AU50" s="395"/>
      <c r="AV50" s="395"/>
      <c r="AW50" s="395"/>
      <c r="AX50" s="395"/>
      <c r="AY50" s="395"/>
      <c r="AZ50" s="395"/>
      <c r="BA50" s="395"/>
      <c r="BB50" s="395"/>
      <c r="BC50" s="395"/>
      <c r="BD50" s="395"/>
      <c r="BE50" s="395"/>
      <c r="BF50" s="395"/>
      <c r="BG50" s="395"/>
      <c r="BH50" s="395"/>
      <c r="BI50" s="395"/>
      <c r="BJ50" s="395"/>
      <c r="BK50" s="395"/>
      <c r="BL50" s="395"/>
      <c r="BM50" s="395"/>
      <c r="BN50" s="395"/>
      <c r="BO50" s="395"/>
      <c r="BP50" s="395"/>
      <c r="BQ50" s="395"/>
      <c r="BR50" s="395"/>
      <c r="BS50" s="395"/>
      <c r="BT50" s="395"/>
      <c r="BU50" s="395"/>
      <c r="BV50" s="395"/>
      <c r="BW50" s="395"/>
      <c r="BX50" s="395"/>
      <c r="BY50" s="395"/>
      <c r="BZ50" s="395"/>
      <c r="CA50" s="395"/>
      <c r="CB50" s="395"/>
      <c r="CC50" s="395"/>
      <c r="CD50" s="395"/>
      <c r="CE50" s="395"/>
      <c r="CF50" s="395"/>
      <c r="CG50" s="395"/>
      <c r="CH50" s="395"/>
      <c r="CI50" s="395"/>
      <c r="CJ50" s="395"/>
      <c r="CK50" s="395"/>
      <c r="CL50" s="395"/>
      <c r="CM50" s="395"/>
      <c r="CN50" s="395"/>
      <c r="CO50" s="395"/>
      <c r="CP50" s="395"/>
      <c r="CQ50" s="395"/>
      <c r="CR50" s="395"/>
      <c r="CS50" s="395"/>
      <c r="CT50" s="395"/>
      <c r="CU50" s="395"/>
      <c r="CV50" s="395"/>
      <c r="CW50" s="395"/>
      <c r="CX50" s="395"/>
      <c r="CY50" s="417"/>
      <c r="CZ50" s="417"/>
      <c r="DA50" s="417"/>
      <c r="DB50" s="414"/>
      <c r="DC50" s="395"/>
      <c r="DD50" s="395"/>
      <c r="DE50" s="394"/>
      <c r="DF50" s="394"/>
      <c r="DG50" s="394"/>
      <c r="DH50" s="394"/>
      <c r="DI50" s="394"/>
      <c r="DJ50" s="394"/>
      <c r="DK50" s="394"/>
      <c r="DL50" s="394"/>
      <c r="DM50" s="394"/>
      <c r="DN50" s="394"/>
      <c r="DO50" s="394"/>
      <c r="DP50" s="394"/>
      <c r="DQ50" s="394"/>
      <c r="DR50" s="394"/>
      <c r="DS50" s="394"/>
      <c r="DT50" s="394"/>
    </row>
    <row r="51" spans="1:124" ht="15" customHeight="1">
      <c r="A51" s="385"/>
      <c r="B51" s="386">
        <v>715</v>
      </c>
      <c r="C51" s="666" t="str">
        <f>IF(MasterSheet!$A$1=1,MasterSheet!C191,MasterSheet!B191)</f>
        <v>Ostali prihodi</v>
      </c>
      <c r="D51" s="667">
        <v>16633041.550000001</v>
      </c>
      <c r="E51" s="669">
        <f t="shared" si="0"/>
        <v>0.50235703865901549</v>
      </c>
      <c r="F51" s="667">
        <f>+F52+F53+F54+F55</f>
        <v>13803716.02</v>
      </c>
      <c r="G51" s="669">
        <f t="shared" si="1"/>
        <v>0.43835236646554465</v>
      </c>
      <c r="H51" s="668">
        <f t="shared" si="2"/>
        <v>2829325.5300000012</v>
      </c>
      <c r="I51" s="670">
        <f t="shared" si="3"/>
        <v>20.49683958943109</v>
      </c>
      <c r="J51" s="405"/>
      <c r="K51" s="405"/>
      <c r="L51" s="405"/>
      <c r="M51" s="405"/>
      <c r="N51" s="405"/>
      <c r="O51" s="405"/>
      <c r="P51" s="406"/>
      <c r="Q51" s="406"/>
      <c r="R51" s="406"/>
      <c r="S51" s="406"/>
      <c r="T51" s="406"/>
      <c r="U51" s="395"/>
      <c r="V51" s="395"/>
      <c r="W51" s="401"/>
      <c r="X51" s="401"/>
      <c r="Y51" s="395"/>
      <c r="Z51" s="395"/>
      <c r="AA51" s="395"/>
      <c r="AB51" s="395"/>
      <c r="AC51" s="395"/>
      <c r="AD51" s="395"/>
      <c r="AE51" s="395"/>
      <c r="AF51" s="395"/>
      <c r="AG51" s="395"/>
      <c r="AH51" s="395"/>
      <c r="AI51" s="395"/>
      <c r="AJ51" s="395"/>
      <c r="AK51" s="395"/>
      <c r="AL51" s="395"/>
      <c r="AM51" s="395"/>
      <c r="AN51" s="395"/>
      <c r="AO51" s="395"/>
      <c r="AP51" s="395"/>
      <c r="AQ51" s="395"/>
      <c r="AR51" s="395"/>
      <c r="AS51" s="395"/>
      <c r="AT51" s="395"/>
      <c r="AU51" s="395"/>
      <c r="AV51" s="395"/>
      <c r="AW51" s="395"/>
      <c r="AX51" s="395"/>
      <c r="AY51" s="395"/>
      <c r="AZ51" s="395"/>
      <c r="BA51" s="395"/>
      <c r="BB51" s="395"/>
      <c r="BC51" s="395"/>
      <c r="BD51" s="395"/>
      <c r="BE51" s="395"/>
      <c r="BF51" s="395"/>
      <c r="BG51" s="395"/>
      <c r="BH51" s="395"/>
      <c r="BI51" s="395"/>
      <c r="BJ51" s="395"/>
      <c r="BK51" s="395"/>
      <c r="BL51" s="395"/>
      <c r="BM51" s="395"/>
      <c r="BN51" s="395"/>
      <c r="BO51" s="395"/>
      <c r="BP51" s="395"/>
      <c r="BQ51" s="395"/>
      <c r="BR51" s="395"/>
      <c r="BS51" s="395"/>
      <c r="BT51" s="395"/>
      <c r="BU51" s="395"/>
      <c r="BV51" s="395"/>
      <c r="BW51" s="395"/>
      <c r="BX51" s="395"/>
      <c r="BY51" s="395"/>
      <c r="BZ51" s="395"/>
      <c r="CA51" s="395"/>
      <c r="CB51" s="395"/>
      <c r="CC51" s="395"/>
      <c r="CD51" s="395"/>
      <c r="CE51" s="395"/>
      <c r="CF51" s="395"/>
      <c r="CG51" s="395"/>
      <c r="CH51" s="395"/>
      <c r="CI51" s="395"/>
      <c r="CJ51" s="395"/>
      <c r="CK51" s="395"/>
      <c r="CL51" s="395"/>
      <c r="CM51" s="395"/>
      <c r="CN51" s="395"/>
      <c r="CO51" s="395"/>
      <c r="CP51" s="395"/>
      <c r="CQ51" s="395"/>
      <c r="CR51" s="395"/>
      <c r="CS51" s="395"/>
      <c r="CT51" s="395"/>
      <c r="CU51" s="395"/>
      <c r="CV51" s="395"/>
      <c r="CW51" s="395"/>
      <c r="CX51" s="395"/>
      <c r="CY51" s="417"/>
      <c r="CZ51" s="417"/>
      <c r="DA51" s="417"/>
      <c r="DB51" s="414"/>
      <c r="DC51" s="395"/>
      <c r="DD51" s="395"/>
      <c r="DE51" s="394"/>
      <c r="DF51" s="394"/>
      <c r="DG51" s="394"/>
      <c r="DH51" s="394"/>
      <c r="DI51" s="394"/>
      <c r="DJ51" s="394"/>
      <c r="DK51" s="394"/>
      <c r="DL51" s="394"/>
      <c r="DM51" s="394"/>
      <c r="DN51" s="394"/>
      <c r="DO51" s="394"/>
      <c r="DP51" s="394"/>
      <c r="DQ51" s="394"/>
      <c r="DR51" s="394"/>
      <c r="DS51" s="394"/>
      <c r="DT51" s="394"/>
    </row>
    <row r="52" spans="1:124" ht="15" customHeight="1">
      <c r="A52" s="385"/>
      <c r="B52" s="386">
        <v>7151</v>
      </c>
      <c r="C52" s="661" t="str">
        <f>IF(MasterSheet!$A$1=1,MasterSheet!C192,MasterSheet!B192)</f>
        <v>Prihodi od kapitala</v>
      </c>
      <c r="D52" s="662">
        <v>1441129.76</v>
      </c>
      <c r="E52" s="663">
        <f t="shared" si="0"/>
        <v>4.3525513742071878E-2</v>
      </c>
      <c r="F52" s="662">
        <v>284541.62999999995</v>
      </c>
      <c r="G52" s="663">
        <f t="shared" si="1"/>
        <v>9.0359361702127654E-3</v>
      </c>
      <c r="H52" s="664">
        <f t="shared" si="2"/>
        <v>1156588.1300000001</v>
      </c>
      <c r="I52" s="665">
        <f t="shared" si="3"/>
        <v>406.47413526098103</v>
      </c>
      <c r="J52" s="405"/>
      <c r="K52" s="405"/>
      <c r="L52" s="405"/>
      <c r="M52" s="405"/>
      <c r="N52" s="405"/>
      <c r="O52" s="405"/>
      <c r="P52" s="406"/>
      <c r="Q52" s="406"/>
      <c r="R52" s="406"/>
      <c r="S52" s="406"/>
      <c r="T52" s="406"/>
      <c r="U52" s="395"/>
      <c r="V52" s="395"/>
      <c r="W52" s="418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5"/>
      <c r="AN52" s="395"/>
      <c r="AO52" s="395"/>
      <c r="AP52" s="395"/>
      <c r="AQ52" s="395"/>
      <c r="AR52" s="395"/>
      <c r="AS52" s="395"/>
      <c r="AT52" s="395"/>
      <c r="AU52" s="395"/>
      <c r="AV52" s="395"/>
      <c r="AW52" s="395"/>
      <c r="AX52" s="395"/>
      <c r="AY52" s="395"/>
      <c r="AZ52" s="395"/>
      <c r="BA52" s="395"/>
      <c r="BB52" s="395"/>
      <c r="BC52" s="395"/>
      <c r="BD52" s="395"/>
      <c r="BE52" s="395"/>
      <c r="BF52" s="395"/>
      <c r="BG52" s="395"/>
      <c r="BH52" s="395"/>
      <c r="BI52" s="395"/>
      <c r="BJ52" s="395"/>
      <c r="BK52" s="395"/>
      <c r="BL52" s="395"/>
      <c r="BM52" s="395"/>
      <c r="BN52" s="395"/>
      <c r="BO52" s="395"/>
      <c r="BP52" s="395"/>
      <c r="BQ52" s="395"/>
      <c r="BR52" s="395"/>
      <c r="BS52" s="395"/>
      <c r="BT52" s="395"/>
      <c r="BU52" s="395"/>
      <c r="BV52" s="395"/>
      <c r="BW52" s="395"/>
      <c r="BX52" s="395"/>
      <c r="BY52" s="395"/>
      <c r="BZ52" s="395"/>
      <c r="CA52" s="395"/>
      <c r="CB52" s="395"/>
      <c r="CC52" s="395"/>
      <c r="CD52" s="395"/>
      <c r="CE52" s="395"/>
      <c r="CF52" s="395"/>
      <c r="CG52" s="395"/>
      <c r="CH52" s="395"/>
      <c r="CI52" s="395"/>
      <c r="CJ52" s="395"/>
      <c r="CK52" s="395"/>
      <c r="CL52" s="395"/>
      <c r="CM52" s="395"/>
      <c r="CN52" s="395"/>
      <c r="CO52" s="395"/>
      <c r="CP52" s="395"/>
      <c r="CQ52" s="395"/>
      <c r="CR52" s="395"/>
      <c r="CS52" s="395"/>
      <c r="CT52" s="395"/>
      <c r="CU52" s="395"/>
      <c r="CV52" s="403"/>
      <c r="CW52" s="403"/>
      <c r="CX52" s="403"/>
      <c r="CY52" s="417"/>
      <c r="CZ52" s="417"/>
      <c r="DA52" s="417"/>
      <c r="DB52" s="414"/>
      <c r="DC52" s="395"/>
      <c r="DD52" s="395"/>
      <c r="DE52" s="394"/>
      <c r="DF52" s="394"/>
      <c r="DG52" s="394"/>
      <c r="DH52" s="394"/>
      <c r="DI52" s="394"/>
      <c r="DJ52" s="394"/>
      <c r="DK52" s="394"/>
      <c r="DL52" s="394"/>
      <c r="DM52" s="394"/>
      <c r="DN52" s="394"/>
      <c r="DO52" s="394"/>
      <c r="DP52" s="394"/>
      <c r="DQ52" s="394"/>
      <c r="DR52" s="394"/>
      <c r="DS52" s="394"/>
      <c r="DT52" s="394"/>
    </row>
    <row r="53" spans="1:124" ht="15" customHeight="1">
      <c r="A53" s="385"/>
      <c r="B53" s="386">
        <v>7152</v>
      </c>
      <c r="C53" s="661" t="str">
        <f>IF(MasterSheet!$A$1=1,MasterSheet!C193,MasterSheet!B193)</f>
        <v>Novčane kazne i oduzete imovinske koristi</v>
      </c>
      <c r="D53" s="662">
        <v>322351.43499999994</v>
      </c>
      <c r="E53" s="663">
        <f t="shared" si="0"/>
        <v>9.7357727272727249E-3</v>
      </c>
      <c r="F53" s="662">
        <v>346643.42</v>
      </c>
      <c r="G53" s="663">
        <f t="shared" si="1"/>
        <v>1.1008047634169578E-2</v>
      </c>
      <c r="H53" s="664">
        <f t="shared" si="2"/>
        <v>-24291.985000000044</v>
      </c>
      <c r="I53" s="665">
        <f t="shared" si="3"/>
        <v>-7.007773290489709</v>
      </c>
      <c r="J53" s="405"/>
      <c r="K53" s="405"/>
      <c r="L53" s="405"/>
      <c r="M53" s="405"/>
      <c r="N53" s="405"/>
      <c r="O53" s="405"/>
      <c r="P53" s="406"/>
      <c r="Q53" s="406"/>
      <c r="R53" s="406"/>
      <c r="S53" s="406"/>
      <c r="T53" s="406"/>
      <c r="U53" s="395"/>
      <c r="V53" s="395"/>
      <c r="W53" s="418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95"/>
      <c r="AJ53" s="395"/>
      <c r="AK53" s="395"/>
      <c r="AL53" s="395"/>
      <c r="AM53" s="395"/>
      <c r="AN53" s="395"/>
      <c r="AO53" s="395"/>
      <c r="AP53" s="395"/>
      <c r="AQ53" s="395"/>
      <c r="AR53" s="395"/>
      <c r="AS53" s="395"/>
      <c r="AT53" s="395"/>
      <c r="AU53" s="395"/>
      <c r="AV53" s="395"/>
      <c r="AW53" s="395"/>
      <c r="AX53" s="395"/>
      <c r="AY53" s="395"/>
      <c r="AZ53" s="395"/>
      <c r="BA53" s="395"/>
      <c r="BB53" s="395"/>
      <c r="BC53" s="395"/>
      <c r="BD53" s="395"/>
      <c r="BE53" s="395"/>
      <c r="BF53" s="395"/>
      <c r="BG53" s="395"/>
      <c r="BH53" s="395"/>
      <c r="BI53" s="395"/>
      <c r="BJ53" s="395"/>
      <c r="BK53" s="395"/>
      <c r="BL53" s="395"/>
      <c r="BM53" s="395"/>
      <c r="BN53" s="395"/>
      <c r="BO53" s="395"/>
      <c r="BP53" s="395"/>
      <c r="BQ53" s="395"/>
      <c r="BR53" s="395"/>
      <c r="BS53" s="395"/>
      <c r="BT53" s="395"/>
      <c r="BU53" s="395"/>
      <c r="BV53" s="395"/>
      <c r="BW53" s="395"/>
      <c r="BX53" s="395"/>
      <c r="BY53" s="395"/>
      <c r="BZ53" s="395"/>
      <c r="CA53" s="395"/>
      <c r="CB53" s="395"/>
      <c r="CC53" s="395"/>
      <c r="CD53" s="395"/>
      <c r="CE53" s="395"/>
      <c r="CF53" s="395"/>
      <c r="CG53" s="395"/>
      <c r="CH53" s="395"/>
      <c r="CI53" s="395"/>
      <c r="CJ53" s="395"/>
      <c r="CK53" s="395"/>
      <c r="CL53" s="395"/>
      <c r="CM53" s="395"/>
      <c r="CN53" s="395"/>
      <c r="CO53" s="395"/>
      <c r="CP53" s="395"/>
      <c r="CQ53" s="395"/>
      <c r="CR53" s="395"/>
      <c r="CS53" s="395"/>
      <c r="CT53" s="395"/>
      <c r="CU53" s="395"/>
      <c r="CV53" s="403"/>
      <c r="CW53" s="403"/>
      <c r="CX53" s="403"/>
      <c r="CY53" s="417"/>
      <c r="CZ53" s="417"/>
      <c r="DA53" s="417"/>
      <c r="DB53" s="414"/>
      <c r="DC53" s="395"/>
      <c r="DD53" s="395"/>
      <c r="DE53" s="394"/>
      <c r="DF53" s="394"/>
      <c r="DG53" s="394"/>
      <c r="DH53" s="394"/>
      <c r="DI53" s="394"/>
      <c r="DJ53" s="394"/>
      <c r="DK53" s="394"/>
      <c r="DL53" s="394"/>
      <c r="DM53" s="394"/>
      <c r="DN53" s="394"/>
      <c r="DO53" s="394"/>
      <c r="DP53" s="394"/>
      <c r="DQ53" s="394"/>
      <c r="DR53" s="394"/>
      <c r="DS53" s="394"/>
      <c r="DT53" s="394"/>
    </row>
    <row r="54" spans="1:124" ht="15" customHeight="1">
      <c r="A54" s="385"/>
      <c r="B54" s="386">
        <v>7153</v>
      </c>
      <c r="C54" s="661" t="str">
        <f>IF(MasterSheet!$A$1=1,MasterSheet!C194,MasterSheet!B194)</f>
        <v>Prihodi koje organi ostvaruju vršenjem svoje djelatnosti</v>
      </c>
      <c r="D54" s="662">
        <v>1844465.5950000002</v>
      </c>
      <c r="E54" s="663">
        <f t="shared" si="0"/>
        <v>5.5707206131078234E-2</v>
      </c>
      <c r="F54" s="662">
        <v>4971901.540000001</v>
      </c>
      <c r="G54" s="663">
        <f t="shared" si="1"/>
        <v>0.15788826738647191</v>
      </c>
      <c r="H54" s="664">
        <f t="shared" si="2"/>
        <v>-3127435.9450000008</v>
      </c>
      <c r="I54" s="665">
        <f t="shared" si="3"/>
        <v>-62.902209946015944</v>
      </c>
      <c r="J54" s="385"/>
      <c r="K54" s="385"/>
      <c r="L54" s="385"/>
      <c r="M54" s="385"/>
      <c r="N54" s="385"/>
      <c r="O54" s="385"/>
      <c r="P54" s="394"/>
      <c r="Q54" s="394"/>
      <c r="R54" s="394"/>
      <c r="S54" s="394"/>
      <c r="T54" s="394"/>
      <c r="U54" s="403"/>
      <c r="V54" s="395"/>
      <c r="W54" s="401"/>
      <c r="X54" s="401"/>
      <c r="Y54" s="395"/>
      <c r="Z54" s="395"/>
      <c r="AA54" s="395"/>
      <c r="AB54" s="395"/>
      <c r="AC54" s="395"/>
      <c r="AD54" s="395"/>
      <c r="AE54" s="395"/>
      <c r="AF54" s="395"/>
      <c r="AG54" s="395"/>
      <c r="AH54" s="395"/>
      <c r="AI54" s="395"/>
      <c r="AJ54" s="395"/>
      <c r="AK54" s="395"/>
      <c r="AL54" s="395"/>
      <c r="AM54" s="395"/>
      <c r="AN54" s="395"/>
      <c r="AO54" s="395"/>
      <c r="AP54" s="395"/>
      <c r="AQ54" s="395"/>
      <c r="AR54" s="395"/>
      <c r="AS54" s="395"/>
      <c r="AT54" s="395"/>
      <c r="AU54" s="395"/>
      <c r="AV54" s="395"/>
      <c r="AW54" s="395"/>
      <c r="AX54" s="395"/>
      <c r="AY54" s="395"/>
      <c r="AZ54" s="395"/>
      <c r="BA54" s="395"/>
      <c r="BB54" s="395"/>
      <c r="BC54" s="395"/>
      <c r="BD54" s="395"/>
      <c r="BE54" s="395"/>
      <c r="BF54" s="395"/>
      <c r="BG54" s="395"/>
      <c r="BH54" s="395"/>
      <c r="BI54" s="395"/>
      <c r="BJ54" s="395"/>
      <c r="BK54" s="395"/>
      <c r="BL54" s="395"/>
      <c r="BM54" s="395"/>
      <c r="BN54" s="395"/>
      <c r="BO54" s="395"/>
      <c r="BP54" s="395"/>
      <c r="BQ54" s="395"/>
      <c r="BR54" s="395"/>
      <c r="BS54" s="395"/>
      <c r="BT54" s="395"/>
      <c r="BU54" s="395"/>
      <c r="BV54" s="395"/>
      <c r="BW54" s="395"/>
      <c r="BX54" s="395"/>
      <c r="BY54" s="395"/>
      <c r="BZ54" s="395"/>
      <c r="CA54" s="395"/>
      <c r="CB54" s="395"/>
      <c r="CC54" s="395"/>
      <c r="CD54" s="395"/>
      <c r="CE54" s="395"/>
      <c r="CF54" s="395"/>
      <c r="CG54" s="395"/>
      <c r="CH54" s="395"/>
      <c r="CI54" s="395"/>
      <c r="CJ54" s="395"/>
      <c r="CK54" s="395"/>
      <c r="CL54" s="395"/>
      <c r="CM54" s="395"/>
      <c r="CN54" s="395"/>
      <c r="CO54" s="395"/>
      <c r="CP54" s="395"/>
      <c r="CQ54" s="395"/>
      <c r="CR54" s="395"/>
      <c r="CS54" s="395"/>
      <c r="CT54" s="395"/>
      <c r="CU54" s="395"/>
      <c r="CV54" s="395"/>
      <c r="CW54" s="395"/>
      <c r="CX54" s="395"/>
      <c r="CY54" s="417"/>
      <c r="CZ54" s="417"/>
      <c r="DA54" s="417"/>
      <c r="DB54" s="414"/>
      <c r="DC54" s="395"/>
      <c r="DD54" s="395"/>
      <c r="DE54" s="394"/>
      <c r="DF54" s="394"/>
      <c r="DG54" s="394"/>
      <c r="DH54" s="394"/>
      <c r="DI54" s="394"/>
      <c r="DJ54" s="394"/>
      <c r="DK54" s="394"/>
      <c r="DL54" s="394"/>
      <c r="DM54" s="394"/>
      <c r="DN54" s="394"/>
      <c r="DO54" s="394"/>
      <c r="DP54" s="394"/>
      <c r="DQ54" s="394"/>
      <c r="DR54" s="394"/>
      <c r="DS54" s="394"/>
      <c r="DT54" s="394"/>
    </row>
    <row r="55" spans="1:124" ht="15" customHeight="1">
      <c r="A55" s="385"/>
      <c r="B55" s="386">
        <v>7155</v>
      </c>
      <c r="C55" s="661" t="str">
        <f>IF(MasterSheet!$A$1=1,MasterSheet!C195,MasterSheet!B195)</f>
        <v>Ostali prihodi</v>
      </c>
      <c r="D55" s="662">
        <v>4571974.915</v>
      </c>
      <c r="E55" s="663">
        <f t="shared" si="0"/>
        <v>0.13808441301721536</v>
      </c>
      <c r="F55" s="662">
        <v>8200629.4299999997</v>
      </c>
      <c r="G55" s="663">
        <f t="shared" si="1"/>
        <v>0.26042011527469039</v>
      </c>
      <c r="H55" s="664">
        <f t="shared" si="2"/>
        <v>-3628654.5149999997</v>
      </c>
      <c r="I55" s="665">
        <f t="shared" si="3"/>
        <v>-44.248487826135076</v>
      </c>
      <c r="J55" s="405"/>
      <c r="K55" s="405"/>
      <c r="L55" s="405"/>
      <c r="M55" s="405"/>
      <c r="N55" s="405"/>
      <c r="O55" s="405"/>
      <c r="P55" s="406"/>
      <c r="Q55" s="406"/>
      <c r="R55" s="406"/>
      <c r="S55" s="406"/>
      <c r="T55" s="406"/>
      <c r="U55" s="403"/>
      <c r="V55" s="395"/>
      <c r="W55" s="419"/>
      <c r="X55" s="419"/>
      <c r="Y55" s="395"/>
      <c r="Z55" s="395"/>
      <c r="AA55" s="395"/>
      <c r="AB55" s="395"/>
      <c r="AC55" s="395"/>
      <c r="AD55" s="395"/>
      <c r="AE55" s="395"/>
      <c r="AF55" s="395"/>
      <c r="AG55" s="395"/>
      <c r="AH55" s="395"/>
      <c r="AI55" s="395"/>
      <c r="AJ55" s="395"/>
      <c r="AK55" s="395"/>
      <c r="AL55" s="395"/>
      <c r="AM55" s="395"/>
      <c r="AN55" s="395"/>
      <c r="AO55" s="395"/>
      <c r="AP55" s="395"/>
      <c r="AQ55" s="395"/>
      <c r="AR55" s="395"/>
      <c r="AS55" s="395"/>
      <c r="AT55" s="395"/>
      <c r="AU55" s="395"/>
      <c r="AV55" s="395"/>
      <c r="AW55" s="395"/>
      <c r="AX55" s="395"/>
      <c r="AY55" s="395"/>
      <c r="AZ55" s="395"/>
      <c r="BA55" s="395"/>
      <c r="BB55" s="395"/>
      <c r="BC55" s="395"/>
      <c r="BD55" s="395"/>
      <c r="BE55" s="395"/>
      <c r="BF55" s="395"/>
      <c r="BG55" s="395"/>
      <c r="BH55" s="395"/>
      <c r="BI55" s="395"/>
      <c r="BJ55" s="395"/>
      <c r="BK55" s="395"/>
      <c r="BL55" s="395"/>
      <c r="BM55" s="395"/>
      <c r="BN55" s="395"/>
      <c r="BO55" s="395"/>
      <c r="BP55" s="395"/>
      <c r="BQ55" s="395"/>
      <c r="BR55" s="395"/>
      <c r="BS55" s="395"/>
      <c r="BT55" s="395"/>
      <c r="BU55" s="395"/>
      <c r="BV55" s="395"/>
      <c r="BW55" s="395"/>
      <c r="BX55" s="395"/>
      <c r="BY55" s="395"/>
      <c r="BZ55" s="395"/>
      <c r="CA55" s="395"/>
      <c r="CB55" s="395"/>
      <c r="CC55" s="395"/>
      <c r="CD55" s="395"/>
      <c r="CE55" s="395"/>
      <c r="CF55" s="395"/>
      <c r="CG55" s="395"/>
      <c r="CH55" s="395"/>
      <c r="CI55" s="395"/>
      <c r="CJ55" s="395"/>
      <c r="CK55" s="395"/>
      <c r="CL55" s="395"/>
      <c r="CM55" s="395"/>
      <c r="CN55" s="395"/>
      <c r="CO55" s="395"/>
      <c r="CP55" s="395"/>
      <c r="CQ55" s="395"/>
      <c r="CR55" s="395"/>
      <c r="CS55" s="395"/>
      <c r="CT55" s="395"/>
      <c r="CU55" s="395"/>
      <c r="CV55" s="395"/>
      <c r="CW55" s="420"/>
      <c r="CX55" s="420"/>
      <c r="CY55" s="421"/>
      <c r="CZ55" s="421"/>
      <c r="DA55" s="421"/>
      <c r="DB55" s="414"/>
      <c r="DC55" s="395"/>
      <c r="DD55" s="395"/>
      <c r="DE55" s="394"/>
      <c r="DF55" s="394"/>
      <c r="DG55" s="394"/>
      <c r="DH55" s="394"/>
      <c r="DI55" s="394"/>
      <c r="DJ55" s="394"/>
      <c r="DK55" s="394"/>
      <c r="DL55" s="394"/>
      <c r="DM55" s="394"/>
      <c r="DN55" s="394"/>
      <c r="DO55" s="394"/>
      <c r="DP55" s="394"/>
      <c r="DQ55" s="394"/>
      <c r="DR55" s="394"/>
      <c r="DS55" s="394"/>
      <c r="DT55" s="394"/>
    </row>
    <row r="56" spans="1:124" ht="23.25" thickBot="1">
      <c r="A56" s="385"/>
      <c r="B56" s="386"/>
      <c r="C56" s="666" t="str">
        <f>IF(MasterSheet!$A$1=1,MasterSheet!C196,MasterSheet!B196)</f>
        <v>Primici od otplate kredita i sredstva prenijeta iz prethodne godine</v>
      </c>
      <c r="D56" s="671">
        <v>0</v>
      </c>
      <c r="E56" s="672">
        <f t="shared" si="0"/>
        <v>0</v>
      </c>
      <c r="F56" s="671">
        <v>0</v>
      </c>
      <c r="G56" s="672">
        <f t="shared" si="1"/>
        <v>0</v>
      </c>
      <c r="H56" s="673">
        <f t="shared" si="2"/>
        <v>0</v>
      </c>
      <c r="I56" s="674"/>
      <c r="J56" s="405"/>
      <c r="K56" s="405"/>
      <c r="L56" s="405"/>
      <c r="M56" s="405"/>
      <c r="N56" s="405"/>
      <c r="O56" s="405"/>
      <c r="P56" s="406"/>
      <c r="Q56" s="406"/>
      <c r="R56" s="406"/>
      <c r="S56" s="406"/>
      <c r="T56" s="406"/>
      <c r="U56" s="403"/>
      <c r="V56" s="395"/>
      <c r="W56" s="422"/>
      <c r="X56" s="422"/>
      <c r="Y56" s="395"/>
      <c r="Z56" s="395"/>
      <c r="AA56" s="395"/>
      <c r="AB56" s="395"/>
      <c r="AC56" s="395"/>
      <c r="AD56" s="395"/>
      <c r="AE56" s="395"/>
      <c r="AF56" s="395"/>
      <c r="AG56" s="395"/>
      <c r="AH56" s="395"/>
      <c r="AI56" s="395"/>
      <c r="AJ56" s="395"/>
      <c r="AK56" s="395"/>
      <c r="AL56" s="395"/>
      <c r="AM56" s="395"/>
      <c r="AN56" s="395"/>
      <c r="AO56" s="395"/>
      <c r="AP56" s="395"/>
      <c r="AQ56" s="395"/>
      <c r="AR56" s="395"/>
      <c r="AS56" s="395"/>
      <c r="AT56" s="395"/>
      <c r="AU56" s="395"/>
      <c r="AV56" s="395"/>
      <c r="AW56" s="395"/>
      <c r="AX56" s="395"/>
      <c r="AY56" s="395"/>
      <c r="AZ56" s="395"/>
      <c r="BA56" s="395"/>
      <c r="BB56" s="395"/>
      <c r="BC56" s="395"/>
      <c r="BD56" s="395"/>
      <c r="BE56" s="395"/>
      <c r="BF56" s="395"/>
      <c r="BG56" s="395"/>
      <c r="BH56" s="395"/>
      <c r="BI56" s="395"/>
      <c r="BJ56" s="395"/>
      <c r="BK56" s="395"/>
      <c r="BL56" s="395"/>
      <c r="BM56" s="395"/>
      <c r="BN56" s="395"/>
      <c r="BO56" s="395"/>
      <c r="BP56" s="395"/>
      <c r="BQ56" s="395"/>
      <c r="BR56" s="395"/>
      <c r="BS56" s="395"/>
      <c r="BT56" s="395"/>
      <c r="BU56" s="395"/>
      <c r="BV56" s="395"/>
      <c r="BW56" s="395"/>
      <c r="BX56" s="395"/>
      <c r="BY56" s="395"/>
      <c r="BZ56" s="395"/>
      <c r="CA56" s="395"/>
      <c r="CB56" s="395"/>
      <c r="CC56" s="395"/>
      <c r="CD56" s="395"/>
      <c r="CE56" s="395"/>
      <c r="CF56" s="395"/>
      <c r="CG56" s="395"/>
      <c r="CH56" s="395"/>
      <c r="CI56" s="395"/>
      <c r="CJ56" s="395"/>
      <c r="CK56" s="395"/>
      <c r="CL56" s="395"/>
      <c r="CM56" s="395"/>
      <c r="CN56" s="395"/>
      <c r="CO56" s="395"/>
      <c r="CP56" s="395"/>
      <c r="CQ56" s="395"/>
      <c r="CR56" s="395"/>
      <c r="CS56" s="395"/>
      <c r="CT56" s="395"/>
      <c r="CU56" s="395"/>
      <c r="CV56" s="395"/>
      <c r="CW56" s="395"/>
      <c r="CX56" s="395"/>
      <c r="CY56" s="395"/>
      <c r="CZ56" s="395"/>
      <c r="DA56" s="395"/>
      <c r="DB56" s="395"/>
      <c r="DC56" s="395"/>
      <c r="DD56" s="395"/>
      <c r="DE56" s="394"/>
      <c r="DF56" s="394"/>
      <c r="DG56" s="394"/>
      <c r="DH56" s="394"/>
      <c r="DI56" s="394"/>
      <c r="DJ56" s="394"/>
      <c r="DK56" s="394"/>
      <c r="DL56" s="394"/>
      <c r="DM56" s="394"/>
      <c r="DN56" s="394"/>
      <c r="DO56" s="394"/>
      <c r="DP56" s="394"/>
      <c r="DQ56" s="394"/>
      <c r="DR56" s="394"/>
      <c r="DS56" s="394"/>
      <c r="DT56" s="394"/>
    </row>
    <row r="57" spans="1:124" ht="15" customHeight="1" thickTop="1" thickBot="1">
      <c r="A57" s="385"/>
      <c r="B57" s="386"/>
      <c r="C57" s="675" t="str">
        <f>IF(MasterSheet!$A$1=1,MasterSheet!C197,MasterSheet!B197)</f>
        <v>Donacije</v>
      </c>
      <c r="D57" s="676">
        <v>0</v>
      </c>
      <c r="E57" s="677">
        <f t="shared" si="0"/>
        <v>0</v>
      </c>
      <c r="F57" s="676"/>
      <c r="G57" s="677">
        <f t="shared" si="1"/>
        <v>0</v>
      </c>
      <c r="H57" s="678">
        <f t="shared" si="2"/>
        <v>0</v>
      </c>
      <c r="I57" s="679"/>
      <c r="J57" s="405"/>
      <c r="K57" s="405"/>
      <c r="L57" s="405"/>
      <c r="M57" s="405"/>
      <c r="N57" s="405"/>
      <c r="O57" s="405"/>
      <c r="P57" s="406"/>
      <c r="Q57" s="406"/>
      <c r="R57" s="406"/>
      <c r="S57" s="406"/>
      <c r="T57" s="406"/>
      <c r="U57" s="403"/>
      <c r="V57" s="395"/>
      <c r="W57" s="422"/>
      <c r="X57" s="422"/>
      <c r="Y57" s="395"/>
      <c r="Z57" s="395"/>
      <c r="AA57" s="395"/>
      <c r="AB57" s="395"/>
      <c r="AC57" s="395"/>
      <c r="AD57" s="395"/>
      <c r="AE57" s="395"/>
      <c r="AF57" s="395"/>
      <c r="AG57" s="395"/>
      <c r="AH57" s="395"/>
      <c r="AI57" s="395"/>
      <c r="AJ57" s="395"/>
      <c r="AK57" s="395"/>
      <c r="AL57" s="395"/>
      <c r="AM57" s="395"/>
      <c r="AN57" s="395"/>
      <c r="AO57" s="395"/>
      <c r="AP57" s="395"/>
      <c r="AQ57" s="395"/>
      <c r="AR57" s="395"/>
      <c r="AS57" s="395"/>
      <c r="AT57" s="395"/>
      <c r="AU57" s="395"/>
      <c r="AV57" s="395"/>
      <c r="AW57" s="395"/>
      <c r="AX57" s="395"/>
      <c r="AY57" s="395"/>
      <c r="AZ57" s="395"/>
      <c r="BA57" s="395"/>
      <c r="BB57" s="395"/>
      <c r="BC57" s="395"/>
      <c r="BD57" s="395"/>
      <c r="BE57" s="395"/>
      <c r="BF57" s="395"/>
      <c r="BG57" s="395"/>
      <c r="BH57" s="395"/>
      <c r="BI57" s="395"/>
      <c r="BJ57" s="395"/>
      <c r="BK57" s="395"/>
      <c r="BL57" s="395"/>
      <c r="BM57" s="395"/>
      <c r="BN57" s="395"/>
      <c r="BO57" s="395"/>
      <c r="BP57" s="395"/>
      <c r="BQ57" s="395"/>
      <c r="BR57" s="395"/>
      <c r="BS57" s="395"/>
      <c r="BT57" s="395"/>
      <c r="BU57" s="395"/>
      <c r="BV57" s="395"/>
      <c r="BW57" s="395"/>
      <c r="BX57" s="395"/>
      <c r="BY57" s="395"/>
      <c r="BZ57" s="395"/>
      <c r="CA57" s="395"/>
      <c r="CB57" s="395"/>
      <c r="CC57" s="395"/>
      <c r="CD57" s="395"/>
      <c r="CE57" s="395"/>
      <c r="CF57" s="395"/>
      <c r="CG57" s="395"/>
      <c r="CH57" s="395"/>
      <c r="CI57" s="395"/>
      <c r="CJ57" s="395"/>
      <c r="CK57" s="395"/>
      <c r="CL57" s="395"/>
      <c r="CM57" s="395"/>
      <c r="CN57" s="395"/>
      <c r="CO57" s="395"/>
      <c r="CP57" s="395"/>
      <c r="CQ57" s="395"/>
      <c r="CR57" s="395"/>
      <c r="CS57" s="395"/>
      <c r="CT57" s="395"/>
      <c r="CU57" s="395"/>
      <c r="CV57" s="395"/>
      <c r="CW57" s="395"/>
      <c r="CX57" s="395"/>
      <c r="CY57" s="395"/>
      <c r="CZ57" s="417"/>
      <c r="DA57" s="395"/>
      <c r="DB57" s="395"/>
      <c r="DC57" s="395"/>
      <c r="DD57" s="395"/>
      <c r="DE57" s="394"/>
      <c r="DF57" s="394"/>
      <c r="DG57" s="394"/>
      <c r="DH57" s="394"/>
      <c r="DI57" s="394"/>
      <c r="DJ57" s="394"/>
      <c r="DK57" s="394"/>
      <c r="DL57" s="394"/>
      <c r="DM57" s="394"/>
      <c r="DN57" s="394"/>
      <c r="DO57" s="394"/>
      <c r="DP57" s="394"/>
      <c r="DQ57" s="394"/>
      <c r="DR57" s="394"/>
      <c r="DS57" s="394"/>
      <c r="DT57" s="394"/>
    </row>
    <row r="58" spans="1:124" ht="15" customHeight="1" thickTop="1" thickBot="1">
      <c r="A58" s="385"/>
      <c r="B58" s="386"/>
      <c r="C58" s="680" t="str">
        <f>IF(MasterSheet!$A$1=1,MasterSheet!C198,MasterSheet!B198)</f>
        <v>Izdaci</v>
      </c>
      <c r="D58" s="681">
        <f>+D60+D74+D80+D86+D87+D88</f>
        <v>146487112.00999999</v>
      </c>
      <c r="E58" s="653">
        <f>+D58/$D$15*100</f>
        <v>4.424255874660223</v>
      </c>
      <c r="F58" s="681">
        <f>+F60+F74+F80+F86+F87+F88+F89</f>
        <v>160307833.25000006</v>
      </c>
      <c r="G58" s="653">
        <f t="shared" si="1"/>
        <v>5.0907536757700882</v>
      </c>
      <c r="H58" s="682">
        <f t="shared" si="2"/>
        <v>-13820721.240000069</v>
      </c>
      <c r="I58" s="655">
        <f t="shared" si="3"/>
        <v>-8.6213636350799305</v>
      </c>
      <c r="J58" s="405"/>
      <c r="K58" s="405"/>
      <c r="L58" s="405"/>
      <c r="M58" s="405"/>
      <c r="N58" s="405"/>
      <c r="O58" s="405"/>
      <c r="P58" s="406"/>
      <c r="Q58" s="406"/>
      <c r="R58" s="406"/>
      <c r="S58" s="406"/>
      <c r="T58" s="406"/>
      <c r="U58" s="403"/>
      <c r="V58" s="395"/>
      <c r="W58" s="422"/>
      <c r="X58" s="422"/>
      <c r="Y58" s="395"/>
      <c r="Z58" s="395"/>
      <c r="AA58" s="395"/>
      <c r="AB58" s="395"/>
      <c r="AC58" s="395"/>
      <c r="AD58" s="395"/>
      <c r="AE58" s="395"/>
      <c r="AF58" s="395"/>
      <c r="AG58" s="395"/>
      <c r="AH58" s="395"/>
      <c r="AI58" s="395"/>
      <c r="AJ58" s="395"/>
      <c r="AK58" s="395"/>
      <c r="AL58" s="395"/>
      <c r="AM58" s="395"/>
      <c r="AN58" s="395"/>
      <c r="AO58" s="395"/>
      <c r="AP58" s="395"/>
      <c r="AQ58" s="395"/>
      <c r="AR58" s="395"/>
      <c r="AS58" s="395"/>
      <c r="AT58" s="395"/>
      <c r="AU58" s="395"/>
      <c r="AV58" s="395"/>
      <c r="AW58" s="395"/>
      <c r="AX58" s="395"/>
      <c r="AY58" s="395"/>
      <c r="AZ58" s="395"/>
      <c r="BA58" s="395"/>
      <c r="BB58" s="395"/>
      <c r="BC58" s="395"/>
      <c r="BD58" s="395"/>
      <c r="BE58" s="395"/>
      <c r="BF58" s="395"/>
      <c r="BG58" s="395"/>
      <c r="BH58" s="395"/>
      <c r="BI58" s="395"/>
      <c r="BJ58" s="395"/>
      <c r="BK58" s="395"/>
      <c r="BL58" s="395"/>
      <c r="BM58" s="395"/>
      <c r="BN58" s="395"/>
      <c r="BO58" s="395"/>
      <c r="BP58" s="395"/>
      <c r="BQ58" s="395"/>
      <c r="BR58" s="395"/>
      <c r="BS58" s="395"/>
      <c r="BT58" s="395"/>
      <c r="BU58" s="395"/>
      <c r="BV58" s="395"/>
      <c r="BW58" s="395"/>
      <c r="BX58" s="395"/>
      <c r="BY58" s="395"/>
      <c r="BZ58" s="395"/>
      <c r="CA58" s="395"/>
      <c r="CB58" s="395"/>
      <c r="CC58" s="395"/>
      <c r="CD58" s="395"/>
      <c r="CE58" s="395"/>
      <c r="CF58" s="395"/>
      <c r="CG58" s="395"/>
      <c r="CH58" s="395"/>
      <c r="CI58" s="395"/>
      <c r="CJ58" s="395"/>
      <c r="CK58" s="395"/>
      <c r="CL58" s="395"/>
      <c r="CM58" s="395"/>
      <c r="CN58" s="395"/>
      <c r="CO58" s="395"/>
      <c r="CP58" s="395"/>
      <c r="CQ58" s="395"/>
      <c r="CR58" s="395"/>
      <c r="CS58" s="395"/>
      <c r="CT58" s="395"/>
      <c r="CU58" s="395"/>
      <c r="CV58" s="395"/>
      <c r="CW58" s="395"/>
      <c r="CX58" s="395"/>
      <c r="CY58" s="395"/>
      <c r="CZ58" s="395"/>
      <c r="DA58" s="395"/>
      <c r="DB58" s="395"/>
      <c r="DC58" s="395"/>
      <c r="DD58" s="395"/>
      <c r="DE58" s="394"/>
      <c r="DF58" s="394"/>
      <c r="DG58" s="394"/>
      <c r="DH58" s="394"/>
      <c r="DI58" s="394"/>
      <c r="DJ58" s="394"/>
      <c r="DK58" s="394"/>
      <c r="DL58" s="394"/>
      <c r="DM58" s="394"/>
      <c r="DN58" s="394"/>
      <c r="DO58" s="394"/>
      <c r="DP58" s="394"/>
      <c r="DQ58" s="394"/>
      <c r="DR58" s="394"/>
      <c r="DS58" s="394"/>
      <c r="DT58" s="394"/>
    </row>
    <row r="59" spans="1:124" ht="15" customHeight="1" thickTop="1" thickBot="1">
      <c r="A59" s="385"/>
      <c r="B59" s="386"/>
      <c r="C59" s="683" t="str">
        <f>IF(MasterSheet!$A$1=1,MasterSheet!C199,MasterSheet!B199)</f>
        <v>Tekuća potrošnja lokalne samouprave</v>
      </c>
      <c r="D59" s="652">
        <f>+D58-D86</f>
        <v>99331543.36999999</v>
      </c>
      <c r="E59" s="684">
        <f t="shared" si="0"/>
        <v>3.0000466134098458</v>
      </c>
      <c r="F59" s="652">
        <f>+F58-F86</f>
        <v>111991128.18000007</v>
      </c>
      <c r="G59" s="684">
        <f t="shared" si="1"/>
        <v>3.5564029272785036</v>
      </c>
      <c r="H59" s="654">
        <f t="shared" si="2"/>
        <v>-12659584.810000077</v>
      </c>
      <c r="I59" s="685">
        <f t="shared" si="3"/>
        <v>-11.304096150949292</v>
      </c>
      <c r="J59" s="405"/>
      <c r="K59" s="405"/>
      <c r="L59" s="405"/>
      <c r="M59" s="405"/>
      <c r="N59" s="405"/>
      <c r="O59" s="405"/>
      <c r="P59" s="406"/>
      <c r="Q59" s="406"/>
      <c r="R59" s="406"/>
      <c r="S59" s="406"/>
      <c r="T59" s="406"/>
      <c r="U59" s="403"/>
      <c r="V59" s="395"/>
      <c r="W59" s="422"/>
      <c r="X59" s="422"/>
      <c r="Y59" s="395"/>
      <c r="Z59" s="395"/>
      <c r="AA59" s="395"/>
      <c r="AB59" s="395"/>
      <c r="AC59" s="395"/>
      <c r="AD59" s="395"/>
      <c r="AE59" s="395"/>
      <c r="AF59" s="395"/>
      <c r="AG59" s="395"/>
      <c r="AH59" s="395"/>
      <c r="AI59" s="395"/>
      <c r="AJ59" s="395"/>
      <c r="AK59" s="395"/>
      <c r="AL59" s="395"/>
      <c r="AM59" s="395"/>
      <c r="AN59" s="395"/>
      <c r="AO59" s="395"/>
      <c r="AP59" s="395"/>
      <c r="AQ59" s="395"/>
      <c r="AR59" s="395"/>
      <c r="AS59" s="395"/>
      <c r="AT59" s="395"/>
      <c r="AU59" s="395"/>
      <c r="AV59" s="395"/>
      <c r="AW59" s="395"/>
      <c r="AX59" s="395"/>
      <c r="AY59" s="395"/>
      <c r="AZ59" s="395"/>
      <c r="BA59" s="395"/>
      <c r="BB59" s="395"/>
      <c r="BC59" s="395"/>
      <c r="BD59" s="395"/>
      <c r="BE59" s="395"/>
      <c r="BF59" s="395"/>
      <c r="BG59" s="395"/>
      <c r="BH59" s="395"/>
      <c r="BI59" s="395"/>
      <c r="BJ59" s="395"/>
      <c r="BK59" s="395"/>
      <c r="BL59" s="395"/>
      <c r="BM59" s="395"/>
      <c r="BN59" s="395"/>
      <c r="BO59" s="395"/>
      <c r="BP59" s="395"/>
      <c r="BQ59" s="395"/>
      <c r="BR59" s="395"/>
      <c r="BS59" s="395"/>
      <c r="BT59" s="395"/>
      <c r="BU59" s="395"/>
      <c r="BV59" s="395"/>
      <c r="BW59" s="395"/>
      <c r="BX59" s="395"/>
      <c r="BY59" s="395"/>
      <c r="BZ59" s="395"/>
      <c r="CA59" s="395"/>
      <c r="CB59" s="395"/>
      <c r="CC59" s="395"/>
      <c r="CD59" s="395"/>
      <c r="CE59" s="395"/>
      <c r="CF59" s="395"/>
      <c r="CG59" s="395"/>
      <c r="CH59" s="395"/>
      <c r="CI59" s="395"/>
      <c r="CJ59" s="395"/>
      <c r="CK59" s="395"/>
      <c r="CL59" s="395"/>
      <c r="CM59" s="395"/>
      <c r="CN59" s="395"/>
      <c r="CO59" s="395"/>
      <c r="CP59" s="395"/>
      <c r="CQ59" s="395"/>
      <c r="CR59" s="395"/>
      <c r="CS59" s="395"/>
      <c r="CT59" s="395"/>
      <c r="CU59" s="395"/>
      <c r="CV59" s="395"/>
      <c r="CW59" s="395"/>
      <c r="CX59" s="395"/>
      <c r="CY59" s="395"/>
      <c r="CZ59" s="395"/>
      <c r="DA59" s="395"/>
      <c r="DB59" s="395"/>
      <c r="DC59" s="395"/>
      <c r="DD59" s="395"/>
      <c r="DE59" s="394"/>
      <c r="DF59" s="394"/>
      <c r="DG59" s="394"/>
      <c r="DH59" s="394"/>
      <c r="DI59" s="394"/>
      <c r="DJ59" s="394"/>
      <c r="DK59" s="394"/>
      <c r="DL59" s="394"/>
      <c r="DM59" s="394"/>
      <c r="DN59" s="394"/>
      <c r="DO59" s="394"/>
      <c r="DP59" s="394"/>
      <c r="DQ59" s="394"/>
      <c r="DR59" s="394"/>
      <c r="DS59" s="394"/>
      <c r="DT59" s="394"/>
    </row>
    <row r="60" spans="1:124" ht="15" customHeight="1" thickTop="1">
      <c r="A60" s="385"/>
      <c r="B60" s="386"/>
      <c r="C60" s="686" t="str">
        <f>IF(MasterSheet!$A$1=1,MasterSheet!C200,MasterSheet!B200)</f>
        <v>Tekući izdaci</v>
      </c>
      <c r="D60" s="657">
        <f>D61+D67+D68+D69+D70+D71+D72+D73</f>
        <v>63265369.140000008</v>
      </c>
      <c r="E60" s="658">
        <f t="shared" si="0"/>
        <v>1.9107631875566295</v>
      </c>
      <c r="F60" s="657">
        <f>F61+F67+F68+F69+F70+F71+F72+F73</f>
        <v>62674225.200000018</v>
      </c>
      <c r="G60" s="658">
        <f t="shared" si="1"/>
        <v>1.9902897808828206</v>
      </c>
      <c r="H60" s="659">
        <f t="shared" si="2"/>
        <v>591143.93999999017</v>
      </c>
      <c r="I60" s="660">
        <f t="shared" si="3"/>
        <v>0.94320103377998521</v>
      </c>
      <c r="J60" s="405"/>
      <c r="K60" s="405"/>
      <c r="L60" s="405"/>
      <c r="M60" s="405"/>
      <c r="N60" s="405"/>
      <c r="O60" s="405"/>
      <c r="P60" s="406"/>
      <c r="Q60" s="406"/>
      <c r="R60" s="406"/>
      <c r="S60" s="406"/>
      <c r="T60" s="406"/>
      <c r="U60" s="403"/>
      <c r="V60" s="395"/>
      <c r="W60" s="422"/>
      <c r="X60" s="422"/>
      <c r="Y60" s="395"/>
      <c r="Z60" s="395"/>
      <c r="AA60" s="395"/>
      <c r="AB60" s="395"/>
      <c r="AC60" s="395"/>
      <c r="AD60" s="395"/>
      <c r="AE60" s="395"/>
      <c r="AF60" s="395"/>
      <c r="AG60" s="395"/>
      <c r="AH60" s="395"/>
      <c r="AI60" s="395"/>
      <c r="AJ60" s="395"/>
      <c r="AK60" s="395"/>
      <c r="AL60" s="395"/>
      <c r="AM60" s="395"/>
      <c r="AN60" s="395"/>
      <c r="AO60" s="395"/>
      <c r="AP60" s="395"/>
      <c r="AQ60" s="395"/>
      <c r="AR60" s="395"/>
      <c r="AS60" s="395"/>
      <c r="AT60" s="395"/>
      <c r="AU60" s="395"/>
      <c r="AV60" s="395"/>
      <c r="AW60" s="395"/>
      <c r="AX60" s="395"/>
      <c r="AY60" s="395"/>
      <c r="AZ60" s="395"/>
      <c r="BA60" s="395"/>
      <c r="BB60" s="395"/>
      <c r="BC60" s="395"/>
      <c r="BD60" s="395"/>
      <c r="BE60" s="395"/>
      <c r="BF60" s="395"/>
      <c r="BG60" s="395"/>
      <c r="BH60" s="395"/>
      <c r="BI60" s="395"/>
      <c r="BJ60" s="395"/>
      <c r="BK60" s="395"/>
      <c r="BL60" s="395"/>
      <c r="BM60" s="395"/>
      <c r="BN60" s="395"/>
      <c r="BO60" s="395"/>
      <c r="BP60" s="395"/>
      <c r="BQ60" s="395"/>
      <c r="BR60" s="395"/>
      <c r="BS60" s="395"/>
      <c r="BT60" s="395"/>
      <c r="BU60" s="395"/>
      <c r="BV60" s="395"/>
      <c r="BW60" s="395"/>
      <c r="BX60" s="395"/>
      <c r="BY60" s="395"/>
      <c r="BZ60" s="395"/>
      <c r="CA60" s="395"/>
      <c r="CB60" s="395"/>
      <c r="CC60" s="395"/>
      <c r="CD60" s="395"/>
      <c r="CE60" s="395"/>
      <c r="CF60" s="395"/>
      <c r="CG60" s="395"/>
      <c r="CH60" s="395"/>
      <c r="CI60" s="395"/>
      <c r="CJ60" s="395"/>
      <c r="CK60" s="395"/>
      <c r="CL60" s="395"/>
      <c r="CM60" s="395"/>
      <c r="CN60" s="395"/>
      <c r="CO60" s="395"/>
      <c r="CP60" s="395"/>
      <c r="CQ60" s="395"/>
      <c r="CR60" s="395"/>
      <c r="CS60" s="395"/>
      <c r="CT60" s="395"/>
      <c r="CU60" s="395"/>
      <c r="CV60" s="395"/>
      <c r="CW60" s="395"/>
      <c r="CX60" s="395"/>
      <c r="CY60" s="395"/>
      <c r="CZ60" s="395"/>
      <c r="DA60" s="395"/>
      <c r="DB60" s="395"/>
      <c r="DC60" s="395"/>
      <c r="DD60" s="395"/>
      <c r="DE60" s="394"/>
      <c r="DF60" s="394"/>
      <c r="DG60" s="394"/>
      <c r="DH60" s="394"/>
      <c r="DI60" s="394"/>
      <c r="DJ60" s="394"/>
      <c r="DK60" s="394"/>
      <c r="DL60" s="394"/>
      <c r="DM60" s="394"/>
      <c r="DN60" s="394"/>
      <c r="DO60" s="394"/>
      <c r="DP60" s="394"/>
      <c r="DQ60" s="394"/>
      <c r="DR60" s="394"/>
      <c r="DS60" s="394"/>
      <c r="DT60" s="394"/>
    </row>
    <row r="61" spans="1:124" ht="15" customHeight="1">
      <c r="A61" s="385"/>
      <c r="B61" s="386">
        <v>411</v>
      </c>
      <c r="C61" s="687" t="str">
        <f>IF(MasterSheet!$A$1=1,MasterSheet!C201,MasterSheet!B201)</f>
        <v>Bruto zarade i doprinosi na teret poslodavca</v>
      </c>
      <c r="D61" s="667">
        <f>+D62+D63+D64+D65+D66</f>
        <v>36040618.039999999</v>
      </c>
      <c r="E61" s="669">
        <f t="shared" si="0"/>
        <v>1.0885115687103593</v>
      </c>
      <c r="F61" s="667">
        <f>+F62+F63+F64+F65+F66</f>
        <v>33099260.940000013</v>
      </c>
      <c r="G61" s="669">
        <f t="shared" si="1"/>
        <v>1.0511038723404258</v>
      </c>
      <c r="H61" s="668">
        <f t="shared" si="2"/>
        <v>2941357.0999999866</v>
      </c>
      <c r="I61" s="670">
        <f t="shared" si="3"/>
        <v>8.8864736446287083</v>
      </c>
      <c r="J61" s="405"/>
      <c r="K61" s="405"/>
      <c r="L61" s="405"/>
      <c r="M61" s="405"/>
      <c r="N61" s="405"/>
      <c r="O61" s="405"/>
      <c r="P61" s="406"/>
      <c r="Q61" s="406"/>
      <c r="R61" s="406"/>
      <c r="S61" s="406"/>
      <c r="T61" s="406"/>
      <c r="U61" s="403"/>
      <c r="V61" s="395"/>
      <c r="W61" s="423"/>
      <c r="X61" s="423"/>
      <c r="Y61" s="395"/>
      <c r="Z61" s="395"/>
      <c r="AA61" s="395"/>
      <c r="AB61" s="395"/>
      <c r="AC61" s="395"/>
      <c r="AD61" s="395"/>
      <c r="AE61" s="395"/>
      <c r="AF61" s="395"/>
      <c r="AG61" s="395"/>
      <c r="AH61" s="395"/>
      <c r="AI61" s="395"/>
      <c r="AJ61" s="395"/>
      <c r="AK61" s="395"/>
      <c r="AL61" s="395"/>
      <c r="AM61" s="395"/>
      <c r="AN61" s="395"/>
      <c r="AO61" s="395"/>
      <c r="AP61" s="395"/>
      <c r="AQ61" s="395"/>
      <c r="AR61" s="395"/>
      <c r="AS61" s="395"/>
      <c r="AT61" s="395"/>
      <c r="AU61" s="395"/>
      <c r="AV61" s="395"/>
      <c r="AW61" s="395"/>
      <c r="AX61" s="395"/>
      <c r="AY61" s="395"/>
      <c r="AZ61" s="395"/>
      <c r="BA61" s="395"/>
      <c r="BB61" s="395"/>
      <c r="BC61" s="395"/>
      <c r="BD61" s="395"/>
      <c r="BE61" s="395"/>
      <c r="BF61" s="395"/>
      <c r="BG61" s="395"/>
      <c r="BH61" s="395"/>
      <c r="BI61" s="395"/>
      <c r="BJ61" s="395"/>
      <c r="BK61" s="395"/>
      <c r="BL61" s="395"/>
      <c r="BM61" s="395"/>
      <c r="BN61" s="395"/>
      <c r="BO61" s="395"/>
      <c r="BP61" s="395"/>
      <c r="BQ61" s="395"/>
      <c r="BR61" s="395"/>
      <c r="BS61" s="395"/>
      <c r="BT61" s="395"/>
      <c r="BU61" s="395"/>
      <c r="BV61" s="395"/>
      <c r="BW61" s="395"/>
      <c r="BX61" s="395"/>
      <c r="BY61" s="395"/>
      <c r="BZ61" s="395"/>
      <c r="CA61" s="395"/>
      <c r="CB61" s="395"/>
      <c r="CC61" s="395"/>
      <c r="CD61" s="395"/>
      <c r="CE61" s="395"/>
      <c r="CF61" s="395"/>
      <c r="CG61" s="395"/>
      <c r="CH61" s="395"/>
      <c r="CI61" s="395"/>
      <c r="CJ61" s="395"/>
      <c r="CK61" s="395"/>
      <c r="CL61" s="395"/>
      <c r="CM61" s="395"/>
      <c r="CN61" s="395"/>
      <c r="CO61" s="395"/>
      <c r="CP61" s="395"/>
      <c r="CQ61" s="395"/>
      <c r="CR61" s="395"/>
      <c r="CS61" s="395"/>
      <c r="CT61" s="395"/>
      <c r="CU61" s="395"/>
      <c r="CV61" s="395"/>
      <c r="CW61" s="395"/>
      <c r="CX61" s="395"/>
      <c r="CY61" s="395"/>
      <c r="CZ61" s="395"/>
      <c r="DA61" s="395"/>
      <c r="DB61" s="395"/>
      <c r="DC61" s="395"/>
      <c r="DD61" s="395"/>
      <c r="DE61" s="394"/>
      <c r="DF61" s="394"/>
      <c r="DG61" s="394"/>
      <c r="DH61" s="394"/>
      <c r="DI61" s="394"/>
      <c r="DJ61" s="394"/>
      <c r="DK61" s="394"/>
      <c r="DL61" s="394"/>
      <c r="DM61" s="394"/>
      <c r="DN61" s="394"/>
      <c r="DO61" s="394"/>
      <c r="DP61" s="394"/>
      <c r="DQ61" s="394"/>
      <c r="DR61" s="394"/>
      <c r="DS61" s="394"/>
      <c r="DT61" s="394"/>
    </row>
    <row r="62" spans="1:124" ht="15" customHeight="1">
      <c r="A62" s="385"/>
      <c r="B62" s="386">
        <v>4111</v>
      </c>
      <c r="C62" s="688" t="str">
        <f>IF(MasterSheet!$A$1=1,MasterSheet!C202,MasterSheet!B202)</f>
        <v>Neto zarade</v>
      </c>
      <c r="D62" s="667">
        <v>25093925.329999998</v>
      </c>
      <c r="E62" s="663">
        <f t="shared" si="0"/>
        <v>0.75789566082754456</v>
      </c>
      <c r="F62" s="667">
        <v>25572694.79000001</v>
      </c>
      <c r="G62" s="663">
        <f t="shared" si="1"/>
        <v>0.8120893867894573</v>
      </c>
      <c r="H62" s="664">
        <f t="shared" si="2"/>
        <v>-478769.46000001207</v>
      </c>
      <c r="I62" s="665">
        <f t="shared" si="3"/>
        <v>-1.8721900993681402</v>
      </c>
      <c r="J62" s="405"/>
      <c r="K62" s="405"/>
      <c r="L62" s="405"/>
      <c r="M62" s="405"/>
      <c r="N62" s="405"/>
      <c r="O62" s="405"/>
      <c r="P62" s="406"/>
      <c r="Q62" s="406"/>
      <c r="R62" s="406"/>
      <c r="S62" s="406"/>
      <c r="T62" s="406"/>
      <c r="U62" s="403"/>
      <c r="V62" s="395"/>
      <c r="W62" s="423"/>
      <c r="X62" s="423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95"/>
      <c r="AK62" s="395"/>
      <c r="AL62" s="395"/>
      <c r="AM62" s="395"/>
      <c r="AN62" s="395"/>
      <c r="AO62" s="395"/>
      <c r="AP62" s="395"/>
      <c r="AQ62" s="395"/>
      <c r="AR62" s="395"/>
      <c r="AS62" s="395"/>
      <c r="AT62" s="395"/>
      <c r="AU62" s="395"/>
      <c r="AV62" s="395"/>
      <c r="AW62" s="395"/>
      <c r="AX62" s="395"/>
      <c r="AY62" s="395"/>
      <c r="AZ62" s="395"/>
      <c r="BA62" s="395"/>
      <c r="BB62" s="395"/>
      <c r="BC62" s="395"/>
      <c r="BD62" s="395"/>
      <c r="BE62" s="395"/>
      <c r="BF62" s="395"/>
      <c r="BG62" s="395"/>
      <c r="BH62" s="395"/>
      <c r="BI62" s="395"/>
      <c r="BJ62" s="395"/>
      <c r="BK62" s="395"/>
      <c r="BL62" s="395"/>
      <c r="BM62" s="395"/>
      <c r="BN62" s="395"/>
      <c r="BO62" s="395"/>
      <c r="BP62" s="395"/>
      <c r="BQ62" s="395"/>
      <c r="BR62" s="395"/>
      <c r="BS62" s="395"/>
      <c r="BT62" s="395"/>
      <c r="BU62" s="395"/>
      <c r="BV62" s="395"/>
      <c r="BW62" s="395"/>
      <c r="BX62" s="395"/>
      <c r="BY62" s="395"/>
      <c r="BZ62" s="395"/>
      <c r="CA62" s="395"/>
      <c r="CB62" s="395"/>
      <c r="CC62" s="395"/>
      <c r="CD62" s="395"/>
      <c r="CE62" s="395"/>
      <c r="CF62" s="395"/>
      <c r="CG62" s="395"/>
      <c r="CH62" s="395"/>
      <c r="CI62" s="395"/>
      <c r="CJ62" s="395"/>
      <c r="CK62" s="395"/>
      <c r="CL62" s="395"/>
      <c r="CM62" s="395"/>
      <c r="CN62" s="395"/>
      <c r="CO62" s="395"/>
      <c r="CP62" s="395"/>
      <c r="CQ62" s="395"/>
      <c r="CR62" s="395"/>
      <c r="CS62" s="395"/>
      <c r="CT62" s="395"/>
      <c r="CU62" s="395"/>
      <c r="CV62" s="395"/>
      <c r="CW62" s="395"/>
      <c r="CX62" s="395"/>
      <c r="CY62" s="395"/>
      <c r="CZ62" s="395"/>
      <c r="DA62" s="395"/>
      <c r="DB62" s="395"/>
      <c r="DC62" s="395"/>
      <c r="DD62" s="395"/>
      <c r="DE62" s="394"/>
      <c r="DF62" s="394"/>
      <c r="DG62" s="394"/>
      <c r="DH62" s="394"/>
      <c r="DI62" s="394"/>
      <c r="DJ62" s="394"/>
      <c r="DK62" s="394"/>
      <c r="DL62" s="394"/>
      <c r="DM62" s="394"/>
      <c r="DN62" s="394"/>
      <c r="DO62" s="394"/>
      <c r="DP62" s="394"/>
      <c r="DQ62" s="394"/>
      <c r="DR62" s="394"/>
      <c r="DS62" s="394"/>
      <c r="DT62" s="394"/>
    </row>
    <row r="63" spans="1:124" ht="15" customHeight="1">
      <c r="A63" s="385"/>
      <c r="B63" s="386">
        <v>4112</v>
      </c>
      <c r="C63" s="688" t="str">
        <f>IF(MasterSheet!$A$1=1,MasterSheet!C203,MasterSheet!B203)</f>
        <v>Porez na zarade</v>
      </c>
      <c r="D63" s="662">
        <v>2345281.56</v>
      </c>
      <c r="E63" s="663">
        <f t="shared" si="0"/>
        <v>7.0833028088190877E-2</v>
      </c>
      <c r="F63" s="662">
        <v>1523568.7499999998</v>
      </c>
      <c r="G63" s="663">
        <f t="shared" si="1"/>
        <v>4.8382621467132417E-2</v>
      </c>
      <c r="H63" s="664">
        <f t="shared" si="2"/>
        <v>821712.81000000029</v>
      </c>
      <c r="I63" s="665">
        <f t="shared" si="3"/>
        <v>53.933425058764186</v>
      </c>
      <c r="J63" s="405"/>
      <c r="K63" s="405"/>
      <c r="L63" s="405"/>
      <c r="M63" s="405"/>
      <c r="N63" s="405"/>
      <c r="O63" s="405"/>
      <c r="P63" s="406"/>
      <c r="Q63" s="406"/>
      <c r="R63" s="406"/>
      <c r="S63" s="406"/>
      <c r="T63" s="406"/>
      <c r="U63" s="403"/>
      <c r="V63" s="395"/>
      <c r="W63" s="423"/>
      <c r="X63" s="423"/>
      <c r="Y63" s="395"/>
      <c r="Z63" s="395"/>
      <c r="AA63" s="395"/>
      <c r="AB63" s="395"/>
      <c r="AC63" s="395"/>
      <c r="AD63" s="395"/>
      <c r="AE63" s="395"/>
      <c r="AF63" s="395"/>
      <c r="AG63" s="395"/>
      <c r="AH63" s="395"/>
      <c r="AI63" s="395"/>
      <c r="AJ63" s="395"/>
      <c r="AK63" s="395"/>
      <c r="AL63" s="395"/>
      <c r="AM63" s="395"/>
      <c r="AN63" s="395"/>
      <c r="AO63" s="395"/>
      <c r="AP63" s="395"/>
      <c r="AQ63" s="395"/>
      <c r="AR63" s="395"/>
      <c r="AS63" s="395"/>
      <c r="AT63" s="395"/>
      <c r="AU63" s="395"/>
      <c r="AV63" s="395"/>
      <c r="AW63" s="395"/>
      <c r="AX63" s="395"/>
      <c r="AY63" s="395"/>
      <c r="AZ63" s="395"/>
      <c r="BA63" s="395"/>
      <c r="BB63" s="395"/>
      <c r="BC63" s="395"/>
      <c r="BD63" s="395"/>
      <c r="BE63" s="395"/>
      <c r="BF63" s="395"/>
      <c r="BG63" s="395"/>
      <c r="BH63" s="395"/>
      <c r="BI63" s="395"/>
      <c r="BJ63" s="395"/>
      <c r="BK63" s="395"/>
      <c r="BL63" s="395"/>
      <c r="BM63" s="395"/>
      <c r="BN63" s="395"/>
      <c r="BO63" s="395"/>
      <c r="BP63" s="395"/>
      <c r="BQ63" s="395"/>
      <c r="BR63" s="395"/>
      <c r="BS63" s="395"/>
      <c r="BT63" s="395"/>
      <c r="BU63" s="395"/>
      <c r="BV63" s="395"/>
      <c r="BW63" s="395"/>
      <c r="BX63" s="395"/>
      <c r="BY63" s="395"/>
      <c r="BZ63" s="395"/>
      <c r="CA63" s="395"/>
      <c r="CB63" s="395"/>
      <c r="CC63" s="395"/>
      <c r="CD63" s="395"/>
      <c r="CE63" s="395"/>
      <c r="CF63" s="395"/>
      <c r="CG63" s="395"/>
      <c r="CH63" s="395"/>
      <c r="CI63" s="395"/>
      <c r="CJ63" s="395"/>
      <c r="CK63" s="395"/>
      <c r="CL63" s="395"/>
      <c r="CM63" s="395"/>
      <c r="CN63" s="395"/>
      <c r="CO63" s="395"/>
      <c r="CP63" s="395"/>
      <c r="CQ63" s="395"/>
      <c r="CR63" s="395"/>
      <c r="CS63" s="395"/>
      <c r="CT63" s="395"/>
      <c r="CU63" s="395"/>
      <c r="CV63" s="395"/>
      <c r="CW63" s="395"/>
      <c r="CX63" s="395"/>
      <c r="CY63" s="395"/>
      <c r="CZ63" s="424"/>
      <c r="DA63" s="395"/>
      <c r="DB63" s="395"/>
      <c r="DC63" s="395"/>
      <c r="DD63" s="395"/>
      <c r="DE63" s="394"/>
      <c r="DF63" s="394"/>
      <c r="DG63" s="394"/>
      <c r="DH63" s="394"/>
      <c r="DI63" s="394"/>
      <c r="DJ63" s="394"/>
      <c r="DK63" s="394"/>
      <c r="DL63" s="394"/>
      <c r="DM63" s="394"/>
      <c r="DN63" s="394"/>
      <c r="DO63" s="394"/>
      <c r="DP63" s="394"/>
      <c r="DQ63" s="394"/>
      <c r="DR63" s="394"/>
      <c r="DS63" s="394"/>
      <c r="DT63" s="394"/>
    </row>
    <row r="64" spans="1:124" ht="15" customHeight="1">
      <c r="A64" s="385"/>
      <c r="B64" s="386">
        <v>4113</v>
      </c>
      <c r="C64" s="688" t="str">
        <f>IF(MasterSheet!$A$1=1,MasterSheet!C204,MasterSheet!B204)</f>
        <v>Doprinosi na teret zaposlenog</v>
      </c>
      <c r="D64" s="662">
        <v>5572315.9400000004</v>
      </c>
      <c r="E64" s="663">
        <f t="shared" si="0"/>
        <v>0.16829706855934765</v>
      </c>
      <c r="F64" s="662">
        <v>3904382.58</v>
      </c>
      <c r="G64" s="663">
        <f t="shared" si="1"/>
        <v>0.12398801460781202</v>
      </c>
      <c r="H64" s="664">
        <f t="shared" si="2"/>
        <v>1667933.3600000003</v>
      </c>
      <c r="I64" s="665">
        <f t="shared" si="3"/>
        <v>42.719516487546684</v>
      </c>
      <c r="J64" s="405"/>
      <c r="K64" s="405"/>
      <c r="L64" s="405"/>
      <c r="M64" s="405"/>
      <c r="N64" s="405"/>
      <c r="O64" s="405"/>
      <c r="P64" s="406"/>
      <c r="Q64" s="406"/>
      <c r="R64" s="406"/>
      <c r="S64" s="406"/>
      <c r="T64" s="406"/>
      <c r="U64" s="403"/>
      <c r="V64" s="395"/>
      <c r="W64" s="423"/>
      <c r="X64" s="423"/>
      <c r="Y64" s="395"/>
      <c r="Z64" s="395"/>
      <c r="AA64" s="395"/>
      <c r="AB64" s="395"/>
      <c r="AC64" s="395"/>
      <c r="AD64" s="395"/>
      <c r="AE64" s="395"/>
      <c r="AF64" s="395"/>
      <c r="AG64" s="395"/>
      <c r="AH64" s="395"/>
      <c r="AI64" s="395"/>
      <c r="AJ64" s="395"/>
      <c r="AK64" s="395"/>
      <c r="AL64" s="395"/>
      <c r="AM64" s="395"/>
      <c r="AN64" s="395"/>
      <c r="AO64" s="395"/>
      <c r="AP64" s="395"/>
      <c r="AQ64" s="395"/>
      <c r="AR64" s="395"/>
      <c r="AS64" s="395"/>
      <c r="AT64" s="395"/>
      <c r="AU64" s="395"/>
      <c r="AV64" s="395"/>
      <c r="AW64" s="395"/>
      <c r="AX64" s="395"/>
      <c r="AY64" s="395"/>
      <c r="AZ64" s="395"/>
      <c r="BA64" s="395"/>
      <c r="BB64" s="395"/>
      <c r="BC64" s="395"/>
      <c r="BD64" s="395"/>
      <c r="BE64" s="395"/>
      <c r="BF64" s="395"/>
      <c r="BG64" s="395"/>
      <c r="BH64" s="395"/>
      <c r="BI64" s="395"/>
      <c r="BJ64" s="395"/>
      <c r="BK64" s="395"/>
      <c r="BL64" s="395"/>
      <c r="BM64" s="395"/>
      <c r="BN64" s="395"/>
      <c r="BO64" s="395"/>
      <c r="BP64" s="395"/>
      <c r="BQ64" s="395"/>
      <c r="BR64" s="395"/>
      <c r="BS64" s="395"/>
      <c r="BT64" s="395"/>
      <c r="BU64" s="395"/>
      <c r="BV64" s="395"/>
      <c r="BW64" s="395"/>
      <c r="BX64" s="395"/>
      <c r="BY64" s="395"/>
      <c r="BZ64" s="395"/>
      <c r="CA64" s="395"/>
      <c r="CB64" s="395"/>
      <c r="CC64" s="395"/>
      <c r="CD64" s="395"/>
      <c r="CE64" s="395"/>
      <c r="CF64" s="395"/>
      <c r="CG64" s="395"/>
      <c r="CH64" s="395"/>
      <c r="CI64" s="395"/>
      <c r="CJ64" s="395"/>
      <c r="CK64" s="395"/>
      <c r="CL64" s="395"/>
      <c r="CM64" s="395"/>
      <c r="CN64" s="395"/>
      <c r="CO64" s="395"/>
      <c r="CP64" s="395"/>
      <c r="CQ64" s="395"/>
      <c r="CR64" s="395"/>
      <c r="CS64" s="395"/>
      <c r="CT64" s="395"/>
      <c r="CU64" s="395"/>
      <c r="CV64" s="395"/>
      <c r="CW64" s="395"/>
      <c r="CX64" s="395"/>
      <c r="CY64" s="395"/>
      <c r="CZ64" s="395"/>
      <c r="DA64" s="395"/>
      <c r="DB64" s="395"/>
      <c r="DC64" s="395"/>
      <c r="DD64" s="395"/>
      <c r="DE64" s="394"/>
      <c r="DF64" s="394"/>
      <c r="DG64" s="394"/>
      <c r="DH64" s="394"/>
      <c r="DI64" s="394"/>
      <c r="DJ64" s="394"/>
      <c r="DK64" s="394"/>
      <c r="DL64" s="394"/>
      <c r="DM64" s="394"/>
      <c r="DN64" s="394"/>
      <c r="DO64" s="394"/>
      <c r="DP64" s="394"/>
      <c r="DQ64" s="394"/>
      <c r="DR64" s="394"/>
      <c r="DS64" s="394"/>
      <c r="DT64" s="394"/>
    </row>
    <row r="65" spans="1:124" ht="15" customHeight="1">
      <c r="A65" s="385"/>
      <c r="B65" s="386">
        <v>4114</v>
      </c>
      <c r="C65" s="688" t="str">
        <f>IF(MasterSheet!$A$1=1,MasterSheet!C205,MasterSheet!B205)</f>
        <v>Doprinosi na teret poslodavca</v>
      </c>
      <c r="D65" s="662">
        <v>2698145.06</v>
      </c>
      <c r="E65" s="663">
        <f t="shared" si="0"/>
        <v>8.1490337058290549E-2</v>
      </c>
      <c r="F65" s="662">
        <v>1867935.3099999996</v>
      </c>
      <c r="G65" s="663">
        <f t="shared" si="1"/>
        <v>5.9318364877738949E-2</v>
      </c>
      <c r="H65" s="664">
        <f t="shared" si="2"/>
        <v>830209.75000000047</v>
      </c>
      <c r="I65" s="665">
        <f t="shared" si="3"/>
        <v>44.445315935486036</v>
      </c>
      <c r="J65" s="405"/>
      <c r="K65" s="405"/>
      <c r="L65" s="405"/>
      <c r="M65" s="405"/>
      <c r="N65" s="405"/>
      <c r="O65" s="405"/>
      <c r="P65" s="406"/>
      <c r="Q65" s="406"/>
      <c r="R65" s="406"/>
      <c r="S65" s="406"/>
      <c r="T65" s="406"/>
      <c r="U65" s="403"/>
      <c r="V65" s="395"/>
      <c r="W65" s="423"/>
      <c r="X65" s="423"/>
      <c r="Y65" s="395"/>
      <c r="Z65" s="395"/>
      <c r="AA65" s="395"/>
      <c r="AB65" s="395"/>
      <c r="AC65" s="395"/>
      <c r="AD65" s="395"/>
      <c r="AE65" s="395"/>
      <c r="AF65" s="395"/>
      <c r="AG65" s="395"/>
      <c r="AH65" s="395"/>
      <c r="AI65" s="395"/>
      <c r="AJ65" s="395"/>
      <c r="AK65" s="395"/>
      <c r="AL65" s="395"/>
      <c r="AM65" s="395"/>
      <c r="AN65" s="395"/>
      <c r="AO65" s="395"/>
      <c r="AP65" s="395"/>
      <c r="AQ65" s="395"/>
      <c r="AR65" s="395"/>
      <c r="AS65" s="395"/>
      <c r="AT65" s="395"/>
      <c r="AU65" s="395"/>
      <c r="AV65" s="395"/>
      <c r="AW65" s="395"/>
      <c r="AX65" s="395"/>
      <c r="AY65" s="395"/>
      <c r="AZ65" s="395"/>
      <c r="BA65" s="395"/>
      <c r="BB65" s="395"/>
      <c r="BC65" s="395"/>
      <c r="BD65" s="395"/>
      <c r="BE65" s="395"/>
      <c r="BF65" s="395"/>
      <c r="BG65" s="395"/>
      <c r="BH65" s="395"/>
      <c r="BI65" s="395"/>
      <c r="BJ65" s="395"/>
      <c r="BK65" s="395"/>
      <c r="BL65" s="395"/>
      <c r="BM65" s="395"/>
      <c r="BN65" s="395"/>
      <c r="BO65" s="395"/>
      <c r="BP65" s="395"/>
      <c r="BQ65" s="395"/>
      <c r="BR65" s="395"/>
      <c r="BS65" s="395"/>
      <c r="BT65" s="395"/>
      <c r="BU65" s="395"/>
      <c r="BV65" s="395"/>
      <c r="BW65" s="395"/>
      <c r="BX65" s="395"/>
      <c r="BY65" s="395"/>
      <c r="BZ65" s="395"/>
      <c r="CA65" s="395"/>
      <c r="CB65" s="395"/>
      <c r="CC65" s="395"/>
      <c r="CD65" s="395"/>
      <c r="CE65" s="395"/>
      <c r="CF65" s="395"/>
      <c r="CG65" s="395"/>
      <c r="CH65" s="395"/>
      <c r="CI65" s="395"/>
      <c r="CJ65" s="395"/>
      <c r="CK65" s="395"/>
      <c r="CL65" s="395"/>
      <c r="CM65" s="395"/>
      <c r="CN65" s="395"/>
      <c r="CO65" s="395"/>
      <c r="CP65" s="395"/>
      <c r="CQ65" s="395"/>
      <c r="CR65" s="395"/>
      <c r="CS65" s="395"/>
      <c r="CT65" s="395"/>
      <c r="CU65" s="395"/>
      <c r="CV65" s="395"/>
      <c r="CW65" s="395"/>
      <c r="CX65" s="395"/>
      <c r="CY65" s="395"/>
      <c r="CZ65" s="395"/>
      <c r="DA65" s="395"/>
      <c r="DB65" s="395"/>
      <c r="DC65" s="395"/>
      <c r="DD65" s="395"/>
      <c r="DE65" s="394"/>
      <c r="DF65" s="394"/>
      <c r="DG65" s="394"/>
      <c r="DH65" s="394"/>
      <c r="DI65" s="394"/>
      <c r="DJ65" s="394"/>
      <c r="DK65" s="394"/>
      <c r="DL65" s="394"/>
      <c r="DM65" s="394"/>
      <c r="DN65" s="394"/>
      <c r="DO65" s="394"/>
      <c r="DP65" s="394"/>
      <c r="DQ65" s="394"/>
      <c r="DR65" s="394"/>
      <c r="DS65" s="394"/>
      <c r="DT65" s="394"/>
    </row>
    <row r="66" spans="1:124" ht="15" customHeight="1">
      <c r="A66" s="388"/>
      <c r="B66" s="386">
        <v>4115</v>
      </c>
      <c r="C66" s="688" t="str">
        <f>IF(MasterSheet!$A$1=1,MasterSheet!C206,MasterSheet!B206)</f>
        <v>Prirez na porez</v>
      </c>
      <c r="D66" s="662">
        <v>330950.15000000002</v>
      </c>
      <c r="E66" s="663">
        <f t="shared" si="0"/>
        <v>9.9954741769858052E-3</v>
      </c>
      <c r="F66" s="662">
        <v>230679.51</v>
      </c>
      <c r="G66" s="663">
        <f t="shared" si="1"/>
        <v>7.3254845982851698E-3</v>
      </c>
      <c r="H66" s="664">
        <f t="shared" si="2"/>
        <v>100270.64000000001</v>
      </c>
      <c r="I66" s="665">
        <f t="shared" si="3"/>
        <v>43.467510400035081</v>
      </c>
      <c r="J66" s="405"/>
      <c r="K66" s="405"/>
      <c r="L66" s="405"/>
      <c r="M66" s="405"/>
      <c r="N66" s="405"/>
      <c r="O66" s="405"/>
      <c r="P66" s="406"/>
      <c r="Q66" s="406"/>
      <c r="R66" s="406"/>
      <c r="S66" s="406"/>
      <c r="T66" s="406"/>
      <c r="U66" s="403"/>
      <c r="V66" s="395"/>
      <c r="W66" s="423"/>
      <c r="X66" s="423"/>
      <c r="Y66" s="395"/>
      <c r="Z66" s="395"/>
      <c r="AA66" s="395"/>
      <c r="AB66" s="395"/>
      <c r="AC66" s="395"/>
      <c r="AD66" s="395"/>
      <c r="AE66" s="395"/>
      <c r="AF66" s="395"/>
      <c r="AG66" s="395"/>
      <c r="AH66" s="395"/>
      <c r="AI66" s="395"/>
      <c r="AJ66" s="395"/>
      <c r="AK66" s="395"/>
      <c r="AL66" s="395"/>
      <c r="AM66" s="395"/>
      <c r="AN66" s="395"/>
      <c r="AO66" s="395"/>
      <c r="AP66" s="395"/>
      <c r="AQ66" s="395"/>
      <c r="AR66" s="395"/>
      <c r="AS66" s="395"/>
      <c r="AT66" s="395"/>
      <c r="AU66" s="395"/>
      <c r="AV66" s="395"/>
      <c r="AW66" s="395"/>
      <c r="AX66" s="395"/>
      <c r="AY66" s="395"/>
      <c r="AZ66" s="395"/>
      <c r="BA66" s="395"/>
      <c r="BB66" s="395"/>
      <c r="BC66" s="395"/>
      <c r="BD66" s="395"/>
      <c r="BE66" s="395"/>
      <c r="BF66" s="395"/>
      <c r="BG66" s="395"/>
      <c r="BH66" s="395"/>
      <c r="BI66" s="395"/>
      <c r="BJ66" s="395"/>
      <c r="BK66" s="395"/>
      <c r="BL66" s="395"/>
      <c r="BM66" s="395"/>
      <c r="BN66" s="395"/>
      <c r="BO66" s="395"/>
      <c r="BP66" s="395"/>
      <c r="BQ66" s="395"/>
      <c r="BR66" s="395"/>
      <c r="BS66" s="395"/>
      <c r="BT66" s="395"/>
      <c r="BU66" s="395"/>
      <c r="BV66" s="395"/>
      <c r="BW66" s="395"/>
      <c r="BX66" s="395"/>
      <c r="BY66" s="395"/>
      <c r="BZ66" s="395"/>
      <c r="CA66" s="395"/>
      <c r="CB66" s="395"/>
      <c r="CC66" s="395"/>
      <c r="CD66" s="395"/>
      <c r="CE66" s="395"/>
      <c r="CF66" s="395"/>
      <c r="CG66" s="395"/>
      <c r="CH66" s="395"/>
      <c r="CI66" s="395"/>
      <c r="CJ66" s="395"/>
      <c r="CK66" s="395"/>
      <c r="CL66" s="395"/>
      <c r="CM66" s="395"/>
      <c r="CN66" s="395"/>
      <c r="CO66" s="395"/>
      <c r="CP66" s="395"/>
      <c r="CQ66" s="395"/>
      <c r="CR66" s="395"/>
      <c r="CS66" s="395"/>
      <c r="CT66" s="395"/>
      <c r="CU66" s="395"/>
      <c r="CV66" s="395"/>
      <c r="CW66" s="395"/>
      <c r="CX66" s="395"/>
      <c r="CY66" s="395"/>
      <c r="CZ66" s="395"/>
      <c r="DA66" s="395"/>
      <c r="DB66" s="395"/>
      <c r="DC66" s="395"/>
      <c r="DD66" s="395"/>
      <c r="DE66" s="394"/>
      <c r="DF66" s="394"/>
      <c r="DG66" s="394"/>
      <c r="DH66" s="394"/>
      <c r="DI66" s="394"/>
      <c r="DJ66" s="394"/>
      <c r="DK66" s="394"/>
      <c r="DL66" s="394"/>
      <c r="DM66" s="394"/>
      <c r="DN66" s="394"/>
      <c r="DO66" s="394"/>
      <c r="DP66" s="394"/>
      <c r="DQ66" s="394"/>
      <c r="DR66" s="394"/>
      <c r="DS66" s="394"/>
      <c r="DT66" s="394"/>
    </row>
    <row r="67" spans="1:124" ht="15" customHeight="1">
      <c r="A67" s="388"/>
      <c r="B67" s="425">
        <v>412</v>
      </c>
      <c r="C67" s="687" t="str">
        <f>IF(MasterSheet!$A$1=1,MasterSheet!C207,MasterSheet!B207)</f>
        <v>Ostala lična primanja</v>
      </c>
      <c r="D67" s="667">
        <v>2483676.67</v>
      </c>
      <c r="E67" s="669">
        <f t="shared" si="0"/>
        <v>7.5012886439142251E-2</v>
      </c>
      <c r="F67" s="667">
        <v>2935022.82</v>
      </c>
      <c r="G67" s="669">
        <f t="shared" si="1"/>
        <v>9.3204916481422678E-2</v>
      </c>
      <c r="H67" s="668">
        <f t="shared" si="2"/>
        <v>-451346.14999999991</v>
      </c>
      <c r="I67" s="670">
        <f t="shared" si="3"/>
        <v>-15.377943466892702</v>
      </c>
      <c r="J67" s="405"/>
      <c r="K67" s="405"/>
      <c r="L67" s="405"/>
      <c r="M67" s="405"/>
      <c r="N67" s="405"/>
      <c r="O67" s="405"/>
      <c r="P67" s="406"/>
      <c r="Q67" s="406"/>
      <c r="R67" s="406"/>
      <c r="S67" s="406"/>
      <c r="T67" s="406"/>
      <c r="U67" s="403"/>
      <c r="V67" s="395"/>
      <c r="W67" s="423"/>
      <c r="X67" s="423"/>
      <c r="Y67" s="395"/>
      <c r="Z67" s="395"/>
      <c r="AA67" s="395"/>
      <c r="AB67" s="395"/>
      <c r="AC67" s="395"/>
      <c r="AD67" s="395"/>
      <c r="AE67" s="395"/>
      <c r="AF67" s="395"/>
      <c r="AG67" s="395"/>
      <c r="AH67" s="395"/>
      <c r="AI67" s="395"/>
      <c r="AJ67" s="395"/>
      <c r="AK67" s="395"/>
      <c r="AL67" s="395"/>
      <c r="AM67" s="395"/>
      <c r="AN67" s="395"/>
      <c r="AO67" s="395"/>
      <c r="AP67" s="395"/>
      <c r="AQ67" s="395"/>
      <c r="AR67" s="395"/>
      <c r="AS67" s="395"/>
      <c r="AT67" s="395"/>
      <c r="AU67" s="395"/>
      <c r="AV67" s="395"/>
      <c r="AW67" s="395"/>
      <c r="AX67" s="395"/>
      <c r="AY67" s="395"/>
      <c r="AZ67" s="395"/>
      <c r="BA67" s="395"/>
      <c r="BB67" s="395"/>
      <c r="BC67" s="395"/>
      <c r="BD67" s="395"/>
      <c r="BE67" s="395"/>
      <c r="BF67" s="395"/>
      <c r="BG67" s="395"/>
      <c r="BH67" s="395"/>
      <c r="BI67" s="395"/>
      <c r="BJ67" s="395"/>
      <c r="BK67" s="395"/>
      <c r="BL67" s="395"/>
      <c r="BM67" s="395"/>
      <c r="BN67" s="395"/>
      <c r="BO67" s="395"/>
      <c r="BP67" s="395"/>
      <c r="BQ67" s="395"/>
      <c r="BR67" s="395"/>
      <c r="BS67" s="395"/>
      <c r="BT67" s="395"/>
      <c r="BU67" s="395"/>
      <c r="BV67" s="395"/>
      <c r="BW67" s="395"/>
      <c r="BX67" s="395"/>
      <c r="BY67" s="395"/>
      <c r="BZ67" s="395"/>
      <c r="CA67" s="395"/>
      <c r="CB67" s="395"/>
      <c r="CC67" s="395"/>
      <c r="CD67" s="395"/>
      <c r="CE67" s="395"/>
      <c r="CF67" s="395"/>
      <c r="CG67" s="395"/>
      <c r="CH67" s="395"/>
      <c r="CI67" s="395"/>
      <c r="CJ67" s="395"/>
      <c r="CK67" s="395"/>
      <c r="CL67" s="395"/>
      <c r="CM67" s="395"/>
      <c r="CN67" s="395"/>
      <c r="CO67" s="395"/>
      <c r="CP67" s="395"/>
      <c r="CQ67" s="395"/>
      <c r="CR67" s="395"/>
      <c r="CS67" s="395"/>
      <c r="CT67" s="395"/>
      <c r="CU67" s="395"/>
      <c r="CV67" s="395"/>
      <c r="CW67" s="395"/>
      <c r="CX67" s="395"/>
      <c r="CY67" s="395"/>
      <c r="CZ67" s="395"/>
      <c r="DA67" s="395"/>
      <c r="DB67" s="395"/>
      <c r="DC67" s="395"/>
      <c r="DD67" s="395"/>
      <c r="DE67" s="394"/>
      <c r="DF67" s="394"/>
      <c r="DG67" s="394"/>
      <c r="DH67" s="394"/>
      <c r="DI67" s="394"/>
      <c r="DJ67" s="394"/>
      <c r="DK67" s="394"/>
      <c r="DL67" s="394"/>
      <c r="DM67" s="394"/>
      <c r="DN67" s="394"/>
      <c r="DO67" s="394"/>
      <c r="DP67" s="394"/>
      <c r="DQ67" s="394"/>
      <c r="DR67" s="394"/>
      <c r="DS67" s="394"/>
      <c r="DT67" s="394"/>
    </row>
    <row r="68" spans="1:124" ht="15" customHeight="1">
      <c r="A68" s="388"/>
      <c r="B68" s="386">
        <v>413</v>
      </c>
      <c r="C68" s="687" t="str">
        <f>IF(MasterSheet!$A$1=1,MasterSheet!C208,MasterSheet!B208)</f>
        <v>Rashodi za materijal i usluge</v>
      </c>
      <c r="D68" s="667">
        <v>15003900.02</v>
      </c>
      <c r="E68" s="669">
        <f t="shared" si="0"/>
        <v>0.45315312654787065</v>
      </c>
      <c r="F68" s="667">
        <v>16836563.879999999</v>
      </c>
      <c r="G68" s="669">
        <f t="shared" si="1"/>
        <v>0.53466382597650042</v>
      </c>
      <c r="H68" s="668">
        <f t="shared" si="2"/>
        <v>-1832663.8599999994</v>
      </c>
      <c r="I68" s="670">
        <f t="shared" si="3"/>
        <v>-10.885023054953663</v>
      </c>
      <c r="J68" s="405"/>
      <c r="K68" s="405"/>
      <c r="L68" s="405"/>
      <c r="M68" s="405"/>
      <c r="N68" s="405"/>
      <c r="O68" s="405"/>
      <c r="P68" s="406"/>
      <c r="Q68" s="406"/>
      <c r="R68" s="406"/>
      <c r="S68" s="406"/>
      <c r="T68" s="406"/>
      <c r="U68" s="395"/>
      <c r="V68" s="395"/>
      <c r="W68" s="401"/>
      <c r="X68" s="401"/>
      <c r="Y68" s="395"/>
      <c r="Z68" s="395"/>
      <c r="AA68" s="395"/>
      <c r="AB68" s="395"/>
      <c r="AC68" s="395"/>
      <c r="AD68" s="395"/>
      <c r="AE68" s="395"/>
      <c r="AF68" s="395"/>
      <c r="AG68" s="395"/>
      <c r="AH68" s="395"/>
      <c r="AI68" s="395"/>
      <c r="AJ68" s="395"/>
      <c r="AK68" s="395"/>
      <c r="AL68" s="395"/>
      <c r="AM68" s="395"/>
      <c r="AN68" s="395"/>
      <c r="AO68" s="395"/>
      <c r="AP68" s="395"/>
      <c r="AQ68" s="395"/>
      <c r="AR68" s="395"/>
      <c r="AS68" s="395"/>
      <c r="AT68" s="395"/>
      <c r="AU68" s="395"/>
      <c r="AV68" s="395"/>
      <c r="AW68" s="395"/>
      <c r="AX68" s="395"/>
      <c r="AY68" s="395"/>
      <c r="AZ68" s="395"/>
      <c r="BA68" s="395"/>
      <c r="BB68" s="395"/>
      <c r="BC68" s="395"/>
      <c r="BD68" s="395"/>
      <c r="BE68" s="395"/>
      <c r="BF68" s="395"/>
      <c r="BG68" s="395"/>
      <c r="BH68" s="395"/>
      <c r="BI68" s="395"/>
      <c r="BJ68" s="395"/>
      <c r="BK68" s="395"/>
      <c r="BL68" s="395"/>
      <c r="BM68" s="395"/>
      <c r="BN68" s="395"/>
      <c r="BO68" s="395"/>
      <c r="BP68" s="395"/>
      <c r="BQ68" s="395"/>
      <c r="BR68" s="395"/>
      <c r="BS68" s="395"/>
      <c r="BT68" s="395"/>
      <c r="BU68" s="395"/>
      <c r="BV68" s="395"/>
      <c r="BW68" s="395"/>
      <c r="BX68" s="395"/>
      <c r="BY68" s="395"/>
      <c r="BZ68" s="395"/>
      <c r="CA68" s="395"/>
      <c r="CB68" s="395"/>
      <c r="CC68" s="395"/>
      <c r="CD68" s="395"/>
      <c r="CE68" s="395"/>
      <c r="CF68" s="395"/>
      <c r="CG68" s="395"/>
      <c r="CH68" s="395"/>
      <c r="CI68" s="395"/>
      <c r="CJ68" s="395"/>
      <c r="CK68" s="395"/>
      <c r="CL68" s="395"/>
      <c r="CM68" s="395"/>
      <c r="CN68" s="395"/>
      <c r="CO68" s="395"/>
      <c r="CP68" s="395"/>
      <c r="CQ68" s="395"/>
      <c r="CR68" s="395"/>
      <c r="CS68" s="395"/>
      <c r="CT68" s="395"/>
      <c r="CU68" s="395"/>
      <c r="CV68" s="395"/>
      <c r="CW68" s="395"/>
      <c r="CX68" s="395"/>
      <c r="CY68" s="395"/>
      <c r="CZ68" s="395"/>
      <c r="DA68" s="395"/>
      <c r="DB68" s="395"/>
      <c r="DC68" s="395"/>
      <c r="DD68" s="395"/>
      <c r="DE68" s="394"/>
      <c r="DF68" s="394"/>
      <c r="DG68" s="394"/>
      <c r="DH68" s="394"/>
      <c r="DI68" s="394"/>
      <c r="DJ68" s="394"/>
      <c r="DK68" s="394"/>
      <c r="DL68" s="394"/>
      <c r="DM68" s="394"/>
      <c r="DN68" s="394"/>
      <c r="DO68" s="394"/>
      <c r="DP68" s="394"/>
      <c r="DQ68" s="394"/>
      <c r="DR68" s="394"/>
      <c r="DS68" s="394"/>
      <c r="DT68" s="394"/>
    </row>
    <row r="69" spans="1:124" ht="15" customHeight="1">
      <c r="A69" s="385"/>
      <c r="B69" s="386">
        <v>414</v>
      </c>
      <c r="C69" s="687" t="str">
        <f>IF(MasterSheet!$A$1=1,MasterSheet!C209,MasterSheet!B209)</f>
        <v>Tekuće održavanje</v>
      </c>
      <c r="D69" s="667">
        <v>3981477.42</v>
      </c>
      <c r="E69" s="669">
        <f t="shared" si="0"/>
        <v>0.12024999758381152</v>
      </c>
      <c r="F69" s="667">
        <v>5028758.51</v>
      </c>
      <c r="G69" s="669">
        <f t="shared" si="1"/>
        <v>0.15969382375357255</v>
      </c>
      <c r="H69" s="668">
        <f t="shared" si="2"/>
        <v>-1047281.0899999999</v>
      </c>
      <c r="I69" s="670">
        <f t="shared" si="3"/>
        <v>-20.825837787147989</v>
      </c>
      <c r="J69" s="405"/>
      <c r="K69" s="405"/>
      <c r="L69" s="405"/>
      <c r="M69" s="405"/>
      <c r="N69" s="405"/>
      <c r="O69" s="405"/>
      <c r="P69" s="406"/>
      <c r="Q69" s="406"/>
      <c r="R69" s="406"/>
      <c r="S69" s="406"/>
      <c r="T69" s="406"/>
      <c r="U69" s="395"/>
      <c r="V69" s="395"/>
      <c r="W69" s="423"/>
      <c r="X69" s="423"/>
      <c r="Y69" s="395"/>
      <c r="Z69" s="395"/>
      <c r="AA69" s="395"/>
      <c r="AB69" s="395"/>
      <c r="AC69" s="395"/>
      <c r="AD69" s="395"/>
      <c r="AE69" s="395"/>
      <c r="AF69" s="395"/>
      <c r="AG69" s="395"/>
      <c r="AH69" s="395"/>
      <c r="AI69" s="395"/>
      <c r="AJ69" s="395"/>
      <c r="AK69" s="395"/>
      <c r="AL69" s="395"/>
      <c r="AM69" s="395"/>
      <c r="AN69" s="395"/>
      <c r="AO69" s="395"/>
      <c r="AP69" s="395"/>
      <c r="AQ69" s="395"/>
      <c r="AR69" s="395"/>
      <c r="AS69" s="395"/>
      <c r="AT69" s="395"/>
      <c r="AU69" s="395"/>
      <c r="AV69" s="395"/>
      <c r="AW69" s="395"/>
      <c r="AX69" s="395"/>
      <c r="AY69" s="395"/>
      <c r="AZ69" s="395"/>
      <c r="BA69" s="395"/>
      <c r="BB69" s="395"/>
      <c r="BC69" s="395"/>
      <c r="BD69" s="395"/>
      <c r="BE69" s="395"/>
      <c r="BF69" s="395"/>
      <c r="BG69" s="395"/>
      <c r="BH69" s="395"/>
      <c r="BI69" s="395"/>
      <c r="BJ69" s="395"/>
      <c r="BK69" s="395"/>
      <c r="BL69" s="395"/>
      <c r="BM69" s="395"/>
      <c r="BN69" s="395"/>
      <c r="BO69" s="395"/>
      <c r="BP69" s="395"/>
      <c r="BQ69" s="395"/>
      <c r="BR69" s="395"/>
      <c r="BS69" s="395"/>
      <c r="BT69" s="395"/>
      <c r="BU69" s="395"/>
      <c r="BV69" s="395"/>
      <c r="BW69" s="395"/>
      <c r="BX69" s="395"/>
      <c r="BY69" s="395"/>
      <c r="BZ69" s="395"/>
      <c r="CA69" s="395"/>
      <c r="CB69" s="395"/>
      <c r="CC69" s="395"/>
      <c r="CD69" s="395"/>
      <c r="CE69" s="395"/>
      <c r="CF69" s="395"/>
      <c r="CG69" s="395"/>
      <c r="CH69" s="395"/>
      <c r="CI69" s="395"/>
      <c r="CJ69" s="395"/>
      <c r="CK69" s="395"/>
      <c r="CL69" s="395"/>
      <c r="CM69" s="395"/>
      <c r="CN69" s="395"/>
      <c r="CO69" s="395"/>
      <c r="CP69" s="395"/>
      <c r="CQ69" s="395"/>
      <c r="CR69" s="395"/>
      <c r="CS69" s="395"/>
      <c r="CT69" s="395"/>
      <c r="CU69" s="395"/>
      <c r="CV69" s="395"/>
      <c r="CW69" s="395"/>
      <c r="CX69" s="395"/>
      <c r="CY69" s="395"/>
      <c r="CZ69" s="395"/>
      <c r="DA69" s="395"/>
      <c r="DB69" s="395"/>
      <c r="DC69" s="395"/>
      <c r="DD69" s="395"/>
      <c r="DE69" s="394"/>
      <c r="DF69" s="394"/>
      <c r="DG69" s="394"/>
      <c r="DH69" s="394"/>
      <c r="DI69" s="394"/>
      <c r="DJ69" s="394"/>
      <c r="DK69" s="394"/>
      <c r="DL69" s="394"/>
      <c r="DM69" s="394"/>
      <c r="DN69" s="394"/>
      <c r="DO69" s="394"/>
      <c r="DP69" s="394"/>
      <c r="DQ69" s="394"/>
      <c r="DR69" s="394"/>
      <c r="DS69" s="394"/>
      <c r="DT69" s="394"/>
    </row>
    <row r="70" spans="1:124" ht="15" customHeight="1">
      <c r="A70" s="385"/>
      <c r="B70" s="386">
        <v>415</v>
      </c>
      <c r="C70" s="687" t="str">
        <f>IF(MasterSheet!$A$1=1,MasterSheet!C210,MasterSheet!B210)</f>
        <v>Kamate</v>
      </c>
      <c r="D70" s="667">
        <v>3347292.06</v>
      </c>
      <c r="E70" s="669">
        <f t="shared" si="0"/>
        <v>0.10109610570824523</v>
      </c>
      <c r="F70" s="667">
        <v>2860462.2</v>
      </c>
      <c r="G70" s="669">
        <f t="shared" si="1"/>
        <v>9.0837161003493178E-2</v>
      </c>
      <c r="H70" s="668">
        <f t="shared" si="2"/>
        <v>486829.85999999987</v>
      </c>
      <c r="I70" s="670">
        <f t="shared" si="3"/>
        <v>17.01927261964866</v>
      </c>
      <c r="J70" s="405"/>
      <c r="K70" s="405"/>
      <c r="L70" s="405"/>
      <c r="M70" s="405"/>
      <c r="N70" s="405"/>
      <c r="O70" s="405"/>
      <c r="P70" s="406"/>
      <c r="Q70" s="406"/>
      <c r="R70" s="406"/>
      <c r="S70" s="406"/>
      <c r="T70" s="406"/>
      <c r="U70" s="395"/>
      <c r="V70" s="395"/>
      <c r="W70" s="423"/>
      <c r="X70" s="423"/>
      <c r="Y70" s="395"/>
      <c r="Z70" s="395"/>
      <c r="AA70" s="395"/>
      <c r="AB70" s="395"/>
      <c r="AC70" s="395"/>
      <c r="AD70" s="395"/>
      <c r="AE70" s="395"/>
      <c r="AF70" s="395"/>
      <c r="AG70" s="395"/>
      <c r="AH70" s="395"/>
      <c r="AI70" s="395"/>
      <c r="AJ70" s="395"/>
      <c r="AK70" s="395"/>
      <c r="AL70" s="395"/>
      <c r="AM70" s="395"/>
      <c r="AN70" s="395"/>
      <c r="AO70" s="395"/>
      <c r="AP70" s="395"/>
      <c r="AQ70" s="395"/>
      <c r="AR70" s="395"/>
      <c r="AS70" s="395"/>
      <c r="AT70" s="395"/>
      <c r="AU70" s="395"/>
      <c r="AV70" s="395"/>
      <c r="AW70" s="395"/>
      <c r="AX70" s="395"/>
      <c r="AY70" s="395"/>
      <c r="AZ70" s="395"/>
      <c r="BA70" s="395"/>
      <c r="BB70" s="395"/>
      <c r="BC70" s="395"/>
      <c r="BD70" s="395"/>
      <c r="BE70" s="395"/>
      <c r="BF70" s="395"/>
      <c r="BG70" s="395"/>
      <c r="BH70" s="395"/>
      <c r="BI70" s="395"/>
      <c r="BJ70" s="395"/>
      <c r="BK70" s="395"/>
      <c r="BL70" s="395"/>
      <c r="BM70" s="395"/>
      <c r="BN70" s="395"/>
      <c r="BO70" s="395"/>
      <c r="BP70" s="395"/>
      <c r="BQ70" s="395"/>
      <c r="BR70" s="395"/>
      <c r="BS70" s="395"/>
      <c r="BT70" s="395"/>
      <c r="BU70" s="395"/>
      <c r="BV70" s="395"/>
      <c r="BW70" s="395"/>
      <c r="BX70" s="395"/>
      <c r="BY70" s="395"/>
      <c r="BZ70" s="395"/>
      <c r="CA70" s="395"/>
      <c r="CB70" s="395"/>
      <c r="CC70" s="395"/>
      <c r="CD70" s="395"/>
      <c r="CE70" s="395"/>
      <c r="CF70" s="395"/>
      <c r="CG70" s="395"/>
      <c r="CH70" s="395"/>
      <c r="CI70" s="395"/>
      <c r="CJ70" s="395"/>
      <c r="CK70" s="395"/>
      <c r="CL70" s="395"/>
      <c r="CM70" s="395"/>
      <c r="CN70" s="395"/>
      <c r="CO70" s="395"/>
      <c r="CP70" s="395"/>
      <c r="CQ70" s="395"/>
      <c r="CR70" s="395"/>
      <c r="CS70" s="395"/>
      <c r="CT70" s="395"/>
      <c r="CU70" s="395"/>
      <c r="CV70" s="395"/>
      <c r="CW70" s="395"/>
      <c r="CX70" s="395"/>
      <c r="CY70" s="395"/>
      <c r="CZ70" s="395"/>
      <c r="DA70" s="395"/>
      <c r="DB70" s="395"/>
      <c r="DC70" s="395"/>
      <c r="DD70" s="395"/>
      <c r="DE70" s="394"/>
      <c r="DF70" s="394"/>
      <c r="DG70" s="394"/>
      <c r="DH70" s="394"/>
      <c r="DI70" s="394"/>
      <c r="DJ70" s="394"/>
      <c r="DK70" s="394"/>
      <c r="DL70" s="394"/>
      <c r="DM70" s="394"/>
      <c r="DN70" s="394"/>
      <c r="DO70" s="394"/>
      <c r="DP70" s="394"/>
      <c r="DQ70" s="394"/>
      <c r="DR70" s="394"/>
      <c r="DS70" s="394"/>
      <c r="DT70" s="394"/>
    </row>
    <row r="71" spans="1:124" ht="15" customHeight="1">
      <c r="A71" s="385"/>
      <c r="B71" s="386">
        <v>416</v>
      </c>
      <c r="C71" s="687" t="str">
        <f>IF(MasterSheet!$A$1=1,MasterSheet!C211,MasterSheet!B211)</f>
        <v>Renta</v>
      </c>
      <c r="D71" s="667">
        <v>435777.18</v>
      </c>
      <c r="E71" s="669">
        <f t="shared" si="0"/>
        <v>1.3161497432799757E-2</v>
      </c>
      <c r="F71" s="667">
        <v>317175.2</v>
      </c>
      <c r="G71" s="669">
        <f t="shared" si="1"/>
        <v>1.007225150841537E-2</v>
      </c>
      <c r="H71" s="668">
        <f t="shared" si="2"/>
        <v>118601.97999999998</v>
      </c>
      <c r="I71" s="670">
        <f t="shared" si="3"/>
        <v>37.393207287328892</v>
      </c>
      <c r="J71" s="405"/>
      <c r="K71" s="405"/>
      <c r="L71" s="405"/>
      <c r="M71" s="405"/>
      <c r="N71" s="405"/>
      <c r="O71" s="405"/>
      <c r="P71" s="406"/>
      <c r="Q71" s="406"/>
      <c r="R71" s="406"/>
      <c r="S71" s="406"/>
      <c r="T71" s="406"/>
      <c r="U71" s="395"/>
      <c r="V71" s="395"/>
      <c r="W71" s="423"/>
      <c r="X71" s="423"/>
      <c r="Y71" s="395"/>
      <c r="Z71" s="395"/>
      <c r="AA71" s="395"/>
      <c r="AB71" s="395"/>
      <c r="AC71" s="395"/>
      <c r="AD71" s="395"/>
      <c r="AE71" s="395"/>
      <c r="AF71" s="395"/>
      <c r="AG71" s="395"/>
      <c r="AH71" s="395"/>
      <c r="AI71" s="395"/>
      <c r="AJ71" s="395"/>
      <c r="AK71" s="395"/>
      <c r="AL71" s="395"/>
      <c r="AM71" s="395"/>
      <c r="AN71" s="395"/>
      <c r="AO71" s="395"/>
      <c r="AP71" s="395"/>
      <c r="AQ71" s="395"/>
      <c r="AR71" s="395"/>
      <c r="AS71" s="395"/>
      <c r="AT71" s="395"/>
      <c r="AU71" s="395"/>
      <c r="AV71" s="395"/>
      <c r="AW71" s="395"/>
      <c r="AX71" s="395"/>
      <c r="AY71" s="395"/>
      <c r="AZ71" s="395"/>
      <c r="BA71" s="395"/>
      <c r="BB71" s="395"/>
      <c r="BC71" s="395"/>
      <c r="BD71" s="395"/>
      <c r="BE71" s="395"/>
      <c r="BF71" s="395"/>
      <c r="BG71" s="395"/>
      <c r="BH71" s="395"/>
      <c r="BI71" s="395"/>
      <c r="BJ71" s="395"/>
      <c r="BK71" s="395"/>
      <c r="BL71" s="395"/>
      <c r="BM71" s="395"/>
      <c r="BN71" s="395"/>
      <c r="BO71" s="395"/>
      <c r="BP71" s="395"/>
      <c r="BQ71" s="395"/>
      <c r="BR71" s="395"/>
      <c r="BS71" s="395"/>
      <c r="BT71" s="395"/>
      <c r="BU71" s="395"/>
      <c r="BV71" s="395"/>
      <c r="BW71" s="395"/>
      <c r="BX71" s="395"/>
      <c r="BY71" s="395"/>
      <c r="BZ71" s="395"/>
      <c r="CA71" s="395"/>
      <c r="CB71" s="395"/>
      <c r="CC71" s="395"/>
      <c r="CD71" s="395"/>
      <c r="CE71" s="395"/>
      <c r="CF71" s="395"/>
      <c r="CG71" s="395"/>
      <c r="CH71" s="395"/>
      <c r="CI71" s="395"/>
      <c r="CJ71" s="395"/>
      <c r="CK71" s="395"/>
      <c r="CL71" s="395"/>
      <c r="CM71" s="395"/>
      <c r="CN71" s="395"/>
      <c r="CO71" s="395"/>
      <c r="CP71" s="395"/>
      <c r="CQ71" s="395"/>
      <c r="CR71" s="395"/>
      <c r="CS71" s="395"/>
      <c r="CT71" s="395"/>
      <c r="CU71" s="395"/>
      <c r="CV71" s="395"/>
      <c r="CW71" s="395"/>
      <c r="CX71" s="395"/>
      <c r="CY71" s="395"/>
      <c r="CZ71" s="395"/>
      <c r="DA71" s="395"/>
      <c r="DB71" s="395"/>
      <c r="DC71" s="395"/>
      <c r="DD71" s="395"/>
      <c r="DE71" s="394"/>
      <c r="DF71" s="394"/>
      <c r="DG71" s="394"/>
      <c r="DH71" s="394"/>
      <c r="DI71" s="394"/>
      <c r="DJ71" s="394"/>
      <c r="DK71" s="394"/>
      <c r="DL71" s="394"/>
      <c r="DM71" s="394"/>
      <c r="DN71" s="394"/>
      <c r="DO71" s="394"/>
      <c r="DP71" s="394"/>
      <c r="DQ71" s="394"/>
      <c r="DR71" s="394"/>
      <c r="DS71" s="394"/>
      <c r="DT71" s="394"/>
    </row>
    <row r="72" spans="1:124" ht="15" customHeight="1">
      <c r="A72" s="385"/>
      <c r="B72" s="386">
        <v>417</v>
      </c>
      <c r="C72" s="687" t="str">
        <f>IF(MasterSheet!$A$1=1,MasterSheet!C212,MasterSheet!B212)</f>
        <v>Subvencije</v>
      </c>
      <c r="D72" s="667">
        <v>758994.65</v>
      </c>
      <c r="E72" s="669">
        <f t="shared" si="0"/>
        <v>2.2923426457263668E-2</v>
      </c>
      <c r="F72" s="667">
        <v>754203.5</v>
      </c>
      <c r="G72" s="669">
        <f t="shared" si="1"/>
        <v>2.3950571610034933E-2</v>
      </c>
      <c r="H72" s="668">
        <f t="shared" si="2"/>
        <v>4791.1500000000233</v>
      </c>
      <c r="I72" s="670">
        <f t="shared" si="3"/>
        <v>0.63525958179721442</v>
      </c>
      <c r="J72" s="405"/>
      <c r="K72" s="405"/>
      <c r="L72" s="405"/>
      <c r="M72" s="405"/>
      <c r="N72" s="405"/>
      <c r="O72" s="405"/>
      <c r="P72" s="406"/>
      <c r="Q72" s="406"/>
      <c r="R72" s="406"/>
      <c r="S72" s="406"/>
      <c r="T72" s="406"/>
      <c r="U72" s="395"/>
      <c r="V72" s="395"/>
      <c r="W72" s="423"/>
      <c r="X72" s="423"/>
      <c r="Y72" s="395"/>
      <c r="Z72" s="395"/>
      <c r="AA72" s="395"/>
      <c r="AB72" s="395"/>
      <c r="AC72" s="395"/>
      <c r="AD72" s="395"/>
      <c r="AE72" s="395"/>
      <c r="AF72" s="395"/>
      <c r="AG72" s="395"/>
      <c r="AH72" s="395"/>
      <c r="AI72" s="395"/>
      <c r="AJ72" s="395"/>
      <c r="AK72" s="395"/>
      <c r="AL72" s="395"/>
      <c r="AM72" s="395"/>
      <c r="AN72" s="395"/>
      <c r="AO72" s="395"/>
      <c r="AP72" s="395"/>
      <c r="AQ72" s="395"/>
      <c r="AR72" s="395"/>
      <c r="AS72" s="395"/>
      <c r="AT72" s="395"/>
      <c r="AU72" s="395"/>
      <c r="AV72" s="395"/>
      <c r="AW72" s="395"/>
      <c r="AX72" s="395"/>
      <c r="AY72" s="395"/>
      <c r="AZ72" s="395"/>
      <c r="BA72" s="395"/>
      <c r="BB72" s="395"/>
      <c r="BC72" s="395"/>
      <c r="BD72" s="395"/>
      <c r="BE72" s="395"/>
      <c r="BF72" s="395"/>
      <c r="BG72" s="395"/>
      <c r="BH72" s="395"/>
      <c r="BI72" s="395"/>
      <c r="BJ72" s="395"/>
      <c r="BK72" s="395"/>
      <c r="BL72" s="395"/>
      <c r="BM72" s="395"/>
      <c r="BN72" s="395"/>
      <c r="BO72" s="395"/>
      <c r="BP72" s="395"/>
      <c r="BQ72" s="395"/>
      <c r="BR72" s="395"/>
      <c r="BS72" s="395"/>
      <c r="BT72" s="395"/>
      <c r="BU72" s="395"/>
      <c r="BV72" s="395"/>
      <c r="BW72" s="395"/>
      <c r="BX72" s="395"/>
      <c r="BY72" s="395"/>
      <c r="BZ72" s="395"/>
      <c r="CA72" s="395"/>
      <c r="CB72" s="395"/>
      <c r="CC72" s="395"/>
      <c r="CD72" s="395"/>
      <c r="CE72" s="395"/>
      <c r="CF72" s="395"/>
      <c r="CG72" s="395"/>
      <c r="CH72" s="395"/>
      <c r="CI72" s="395"/>
      <c r="CJ72" s="395"/>
      <c r="CK72" s="395"/>
      <c r="CL72" s="395"/>
      <c r="CM72" s="395"/>
      <c r="CN72" s="395"/>
      <c r="CO72" s="395"/>
      <c r="CP72" s="395"/>
      <c r="CQ72" s="395"/>
      <c r="CR72" s="395"/>
      <c r="CS72" s="395"/>
      <c r="CT72" s="395"/>
      <c r="CU72" s="395"/>
      <c r="CV72" s="395"/>
      <c r="CW72" s="395"/>
      <c r="CX72" s="395"/>
      <c r="CY72" s="395"/>
      <c r="CZ72" s="395"/>
      <c r="DA72" s="395"/>
      <c r="DB72" s="395"/>
      <c r="DC72" s="395"/>
      <c r="DD72" s="395"/>
      <c r="DE72" s="394"/>
      <c r="DF72" s="394"/>
      <c r="DG72" s="394"/>
      <c r="DH72" s="394"/>
      <c r="DI72" s="394"/>
      <c r="DJ72" s="394"/>
      <c r="DK72" s="394"/>
      <c r="DL72" s="394"/>
      <c r="DM72" s="394"/>
      <c r="DN72" s="394"/>
      <c r="DO72" s="394"/>
      <c r="DP72" s="394"/>
      <c r="DQ72" s="394"/>
      <c r="DR72" s="394"/>
      <c r="DS72" s="394"/>
      <c r="DT72" s="394"/>
    </row>
    <row r="73" spans="1:124" ht="15" customHeight="1">
      <c r="A73" s="385"/>
      <c r="B73" s="386">
        <v>418</v>
      </c>
      <c r="C73" s="687" t="str">
        <f>IF(MasterSheet!$A$1=1,MasterSheet!C213,MasterSheet!B213)</f>
        <v>Ostali izdaci</v>
      </c>
      <c r="D73" s="667">
        <v>1213633.1000000001</v>
      </c>
      <c r="E73" s="669">
        <f t="shared" si="0"/>
        <v>3.6654578677136819E-2</v>
      </c>
      <c r="F73" s="667">
        <v>842778.14999999991</v>
      </c>
      <c r="G73" s="669">
        <f t="shared" si="1"/>
        <v>2.6763358208955222E-2</v>
      </c>
      <c r="H73" s="668">
        <f t="shared" si="2"/>
        <v>370854.95000000019</v>
      </c>
      <c r="I73" s="670">
        <f t="shared" si="3"/>
        <v>44.00386388754859</v>
      </c>
      <c r="J73" s="385"/>
      <c r="K73" s="385"/>
      <c r="L73" s="385"/>
      <c r="M73" s="385"/>
      <c r="N73" s="385"/>
      <c r="O73" s="385"/>
      <c r="P73" s="394"/>
      <c r="Q73" s="394"/>
      <c r="R73" s="394"/>
      <c r="S73" s="394"/>
      <c r="T73" s="394"/>
      <c r="U73" s="395"/>
      <c r="V73" s="395"/>
      <c r="W73" s="423"/>
      <c r="X73" s="423"/>
      <c r="Y73" s="395"/>
      <c r="Z73" s="395"/>
      <c r="AA73" s="395"/>
      <c r="AB73" s="395"/>
      <c r="AC73" s="395"/>
      <c r="AD73" s="395"/>
      <c r="AE73" s="395"/>
      <c r="AF73" s="395"/>
      <c r="AG73" s="395"/>
      <c r="AH73" s="395"/>
      <c r="AI73" s="395"/>
      <c r="AJ73" s="395"/>
      <c r="AK73" s="395"/>
      <c r="AL73" s="395"/>
      <c r="AM73" s="395"/>
      <c r="AN73" s="395"/>
      <c r="AO73" s="395"/>
      <c r="AP73" s="395"/>
      <c r="AQ73" s="395"/>
      <c r="AR73" s="395"/>
      <c r="AS73" s="395"/>
      <c r="AT73" s="395"/>
      <c r="AU73" s="395"/>
      <c r="AV73" s="395"/>
      <c r="AW73" s="395"/>
      <c r="AX73" s="395"/>
      <c r="AY73" s="395"/>
      <c r="AZ73" s="395"/>
      <c r="BA73" s="395"/>
      <c r="BB73" s="395"/>
      <c r="BC73" s="395"/>
      <c r="BD73" s="395"/>
      <c r="BE73" s="395"/>
      <c r="BF73" s="395"/>
      <c r="BG73" s="395"/>
      <c r="BH73" s="395"/>
      <c r="BI73" s="395"/>
      <c r="BJ73" s="395"/>
      <c r="BK73" s="395"/>
      <c r="BL73" s="395"/>
      <c r="BM73" s="395"/>
      <c r="BN73" s="395"/>
      <c r="BO73" s="395"/>
      <c r="BP73" s="395"/>
      <c r="BQ73" s="395"/>
      <c r="BR73" s="395"/>
      <c r="BS73" s="395"/>
      <c r="BT73" s="395"/>
      <c r="BU73" s="395"/>
      <c r="BV73" s="395"/>
      <c r="BW73" s="395"/>
      <c r="BX73" s="395"/>
      <c r="BY73" s="395"/>
      <c r="BZ73" s="395"/>
      <c r="CA73" s="395"/>
      <c r="CB73" s="395"/>
      <c r="CC73" s="395"/>
      <c r="CD73" s="395"/>
      <c r="CE73" s="395"/>
      <c r="CF73" s="395"/>
      <c r="CG73" s="395"/>
      <c r="CH73" s="395"/>
      <c r="CI73" s="395"/>
      <c r="CJ73" s="395"/>
      <c r="CK73" s="395"/>
      <c r="CL73" s="395"/>
      <c r="CM73" s="395"/>
      <c r="CN73" s="395"/>
      <c r="CO73" s="395"/>
      <c r="CP73" s="395"/>
      <c r="CQ73" s="395"/>
      <c r="CR73" s="395"/>
      <c r="CS73" s="395"/>
      <c r="CT73" s="395"/>
      <c r="CU73" s="395"/>
      <c r="CV73" s="395"/>
      <c r="CW73" s="395"/>
      <c r="CX73" s="395"/>
      <c r="CY73" s="395"/>
      <c r="CZ73" s="395"/>
      <c r="DA73" s="395"/>
      <c r="DB73" s="395"/>
      <c r="DC73" s="395"/>
      <c r="DD73" s="395"/>
      <c r="DE73" s="394"/>
      <c r="DF73" s="394"/>
      <c r="DG73" s="394"/>
      <c r="DH73" s="394"/>
      <c r="DI73" s="394"/>
      <c r="DJ73" s="394"/>
      <c r="DK73" s="394"/>
      <c r="DL73" s="394"/>
      <c r="DM73" s="394"/>
      <c r="DN73" s="394"/>
      <c r="DO73" s="394"/>
      <c r="DP73" s="394"/>
      <c r="DQ73" s="394"/>
      <c r="DR73" s="394"/>
      <c r="DS73" s="394"/>
      <c r="DT73" s="394"/>
    </row>
    <row r="74" spans="1:124" ht="15" customHeight="1">
      <c r="A74" s="385"/>
      <c r="B74" s="386"/>
      <c r="C74" s="687" t="str">
        <f>IF(MasterSheet!$A$1=1,MasterSheet!C214,MasterSheet!B214)</f>
        <v>Transferi za socijalnu zaštitu</v>
      </c>
      <c r="D74" s="667">
        <v>436472.52</v>
      </c>
      <c r="E74" s="669">
        <f t="shared" si="0"/>
        <v>1.3182498338870433E-2</v>
      </c>
      <c r="F74" s="667">
        <v>453275.36</v>
      </c>
      <c r="G74" s="669">
        <f t="shared" si="1"/>
        <v>1.4394263575738329E-2</v>
      </c>
      <c r="H74" s="668">
        <f t="shared" si="2"/>
        <v>-16802.839999999967</v>
      </c>
      <c r="I74" s="670">
        <f t="shared" si="3"/>
        <v>-3.706982881222558</v>
      </c>
      <c r="J74" s="385"/>
      <c r="K74" s="385"/>
      <c r="L74" s="385"/>
      <c r="M74" s="385"/>
      <c r="N74" s="385"/>
      <c r="O74" s="385"/>
      <c r="P74" s="394"/>
      <c r="Q74" s="394"/>
      <c r="R74" s="394"/>
      <c r="S74" s="394"/>
      <c r="T74" s="394"/>
      <c r="U74" s="395"/>
      <c r="V74" s="395"/>
      <c r="W74" s="401"/>
      <c r="X74" s="401"/>
      <c r="Y74" s="395"/>
      <c r="Z74" s="395"/>
      <c r="AA74" s="395"/>
      <c r="AB74" s="395"/>
      <c r="AC74" s="395"/>
      <c r="AD74" s="395"/>
      <c r="AE74" s="395"/>
      <c r="AF74" s="395"/>
      <c r="AG74" s="395"/>
      <c r="AH74" s="395"/>
      <c r="AI74" s="395"/>
      <c r="AJ74" s="395"/>
      <c r="AK74" s="395"/>
      <c r="AL74" s="395"/>
      <c r="AM74" s="395"/>
      <c r="AN74" s="395"/>
      <c r="AO74" s="395"/>
      <c r="AP74" s="395"/>
      <c r="AQ74" s="395"/>
      <c r="AR74" s="395"/>
      <c r="AS74" s="395"/>
      <c r="AT74" s="395"/>
      <c r="AU74" s="395"/>
      <c r="AV74" s="395"/>
      <c r="AW74" s="395"/>
      <c r="AX74" s="395"/>
      <c r="AY74" s="395"/>
      <c r="AZ74" s="395"/>
      <c r="BA74" s="395"/>
      <c r="BB74" s="395"/>
      <c r="BC74" s="395"/>
      <c r="BD74" s="395"/>
      <c r="BE74" s="395"/>
      <c r="BF74" s="395"/>
      <c r="BG74" s="395"/>
      <c r="BH74" s="395"/>
      <c r="BI74" s="395"/>
      <c r="BJ74" s="395"/>
      <c r="BK74" s="395"/>
      <c r="BL74" s="395"/>
      <c r="BM74" s="395"/>
      <c r="BN74" s="395"/>
      <c r="BO74" s="395"/>
      <c r="BP74" s="395"/>
      <c r="BQ74" s="395"/>
      <c r="BR74" s="395"/>
      <c r="BS74" s="395"/>
      <c r="BT74" s="395"/>
      <c r="BU74" s="395"/>
      <c r="BV74" s="395"/>
      <c r="BW74" s="395"/>
      <c r="BX74" s="395"/>
      <c r="BY74" s="395"/>
      <c r="BZ74" s="395"/>
      <c r="CA74" s="395"/>
      <c r="CB74" s="395"/>
      <c r="CC74" s="395"/>
      <c r="CD74" s="395"/>
      <c r="CE74" s="395"/>
      <c r="CF74" s="395"/>
      <c r="CG74" s="395"/>
      <c r="CH74" s="395"/>
      <c r="CI74" s="395"/>
      <c r="CJ74" s="395"/>
      <c r="CK74" s="395"/>
      <c r="CL74" s="395"/>
      <c r="CM74" s="395"/>
      <c r="CN74" s="395"/>
      <c r="CO74" s="395"/>
      <c r="CP74" s="395"/>
      <c r="CQ74" s="395"/>
      <c r="CR74" s="395"/>
      <c r="CS74" s="395"/>
      <c r="CT74" s="395"/>
      <c r="CU74" s="395"/>
      <c r="CV74" s="395"/>
      <c r="CW74" s="395"/>
      <c r="CX74" s="395"/>
      <c r="CY74" s="395"/>
      <c r="CZ74" s="395"/>
      <c r="DA74" s="395"/>
      <c r="DB74" s="395"/>
      <c r="DC74" s="395"/>
      <c r="DD74" s="395"/>
      <c r="DE74" s="394"/>
      <c r="DF74" s="394"/>
      <c r="DG74" s="394"/>
      <c r="DH74" s="394"/>
      <c r="DI74" s="394"/>
      <c r="DJ74" s="394"/>
      <c r="DK74" s="394"/>
      <c r="DL74" s="394"/>
      <c r="DM74" s="394"/>
      <c r="DN74" s="394"/>
      <c r="DO74" s="394"/>
      <c r="DP74" s="394"/>
      <c r="DQ74" s="394"/>
      <c r="DR74" s="394"/>
      <c r="DS74" s="394"/>
      <c r="DT74" s="394"/>
    </row>
    <row r="75" spans="1:124" ht="15" customHeight="1">
      <c r="A75" s="385"/>
      <c r="B75" s="386">
        <v>421</v>
      </c>
      <c r="C75" s="688" t="str">
        <f>IF(MasterSheet!$A$1=1,MasterSheet!C215,MasterSheet!B215)</f>
        <v>Prava iz oblasti socijalne zaštite</v>
      </c>
      <c r="D75" s="667">
        <v>436472.52</v>
      </c>
      <c r="E75" s="663">
        <f t="shared" si="0"/>
        <v>1.3182498338870433E-2</v>
      </c>
      <c r="F75" s="667">
        <v>453275.36</v>
      </c>
      <c r="G75" s="663">
        <f t="shared" si="1"/>
        <v>1.4394263575738329E-2</v>
      </c>
      <c r="H75" s="664">
        <f t="shared" si="2"/>
        <v>-16802.839999999967</v>
      </c>
      <c r="I75" s="665">
        <f t="shared" si="3"/>
        <v>-3.706982881222558</v>
      </c>
      <c r="J75" s="405"/>
      <c r="K75" s="405"/>
      <c r="L75" s="405"/>
      <c r="M75" s="405"/>
      <c r="N75" s="405"/>
      <c r="O75" s="405"/>
      <c r="P75" s="406"/>
      <c r="Q75" s="406"/>
      <c r="R75" s="406"/>
      <c r="S75" s="406"/>
      <c r="T75" s="406"/>
      <c r="U75" s="395"/>
      <c r="V75" s="395"/>
      <c r="W75" s="423"/>
      <c r="X75" s="423"/>
      <c r="Y75" s="395"/>
      <c r="Z75" s="395"/>
      <c r="AA75" s="395"/>
      <c r="AB75" s="395"/>
      <c r="AC75" s="395"/>
      <c r="AD75" s="395"/>
      <c r="AE75" s="395"/>
      <c r="AF75" s="395"/>
      <c r="AG75" s="395"/>
      <c r="AH75" s="395"/>
      <c r="AI75" s="395"/>
      <c r="AJ75" s="395"/>
      <c r="AK75" s="395"/>
      <c r="AL75" s="395"/>
      <c r="AM75" s="395"/>
      <c r="AN75" s="395"/>
      <c r="AO75" s="395"/>
      <c r="AP75" s="395"/>
      <c r="AQ75" s="395"/>
      <c r="AR75" s="395"/>
      <c r="AS75" s="395"/>
      <c r="AT75" s="395"/>
      <c r="AU75" s="395"/>
      <c r="AV75" s="395"/>
      <c r="AW75" s="395"/>
      <c r="AX75" s="395"/>
      <c r="AY75" s="395"/>
      <c r="AZ75" s="395"/>
      <c r="BA75" s="395"/>
      <c r="BB75" s="395"/>
      <c r="BC75" s="395"/>
      <c r="BD75" s="395"/>
      <c r="BE75" s="395"/>
      <c r="BF75" s="395"/>
      <c r="BG75" s="395"/>
      <c r="BH75" s="395"/>
      <c r="BI75" s="395"/>
      <c r="BJ75" s="395"/>
      <c r="BK75" s="395"/>
      <c r="BL75" s="395"/>
      <c r="BM75" s="395"/>
      <c r="BN75" s="395"/>
      <c r="BO75" s="395"/>
      <c r="BP75" s="395"/>
      <c r="BQ75" s="395"/>
      <c r="BR75" s="395"/>
      <c r="BS75" s="395"/>
      <c r="BT75" s="395"/>
      <c r="BU75" s="395"/>
      <c r="BV75" s="395"/>
      <c r="BW75" s="395"/>
      <c r="BX75" s="395"/>
      <c r="BY75" s="395"/>
      <c r="BZ75" s="395"/>
      <c r="CA75" s="395"/>
      <c r="CB75" s="395"/>
      <c r="CC75" s="395"/>
      <c r="CD75" s="395"/>
      <c r="CE75" s="395"/>
      <c r="CF75" s="395"/>
      <c r="CG75" s="395"/>
      <c r="CH75" s="395"/>
      <c r="CI75" s="395"/>
      <c r="CJ75" s="395"/>
      <c r="CK75" s="395"/>
      <c r="CL75" s="395"/>
      <c r="CM75" s="395"/>
      <c r="CN75" s="395"/>
      <c r="CO75" s="395"/>
      <c r="CP75" s="395"/>
      <c r="CQ75" s="395"/>
      <c r="CR75" s="395"/>
      <c r="CS75" s="395"/>
      <c r="CT75" s="395"/>
      <c r="CU75" s="395"/>
      <c r="CV75" s="395"/>
      <c r="CW75" s="395"/>
      <c r="CX75" s="395"/>
      <c r="CY75" s="395"/>
      <c r="CZ75" s="395"/>
      <c r="DA75" s="395"/>
      <c r="DB75" s="395"/>
      <c r="DC75" s="395"/>
      <c r="DD75" s="395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</row>
    <row r="76" spans="1:124" ht="15" hidden="1" customHeight="1">
      <c r="A76" s="385"/>
      <c r="B76" s="386"/>
      <c r="C76" s="688" t="str">
        <f>IF(MasterSheet!$A$1=1,MasterSheet!C216,MasterSheet!B216)</f>
        <v>Sredstva za tehnološke viškove</v>
      </c>
      <c r="D76" s="662"/>
      <c r="E76" s="663">
        <f t="shared" si="0"/>
        <v>0</v>
      </c>
      <c r="F76" s="662"/>
      <c r="G76" s="663">
        <f t="shared" si="1"/>
        <v>0</v>
      </c>
      <c r="H76" s="664">
        <f t="shared" si="2"/>
        <v>0</v>
      </c>
      <c r="I76" s="665"/>
      <c r="J76" s="405"/>
      <c r="K76" s="405"/>
      <c r="L76" s="405"/>
      <c r="M76" s="405"/>
      <c r="N76" s="405"/>
      <c r="O76" s="405"/>
      <c r="P76" s="406"/>
      <c r="Q76" s="406"/>
      <c r="R76" s="406"/>
      <c r="S76" s="406"/>
      <c r="T76" s="406"/>
      <c r="U76" s="395"/>
      <c r="V76" s="395"/>
      <c r="W76" s="423"/>
      <c r="X76" s="423"/>
      <c r="Y76" s="395"/>
      <c r="Z76" s="395"/>
      <c r="AA76" s="395"/>
      <c r="AB76" s="395"/>
      <c r="AC76" s="395"/>
      <c r="AD76" s="395"/>
      <c r="AE76" s="395"/>
      <c r="AF76" s="395"/>
      <c r="AG76" s="395"/>
      <c r="AH76" s="395"/>
      <c r="AI76" s="395"/>
      <c r="AJ76" s="395"/>
      <c r="AK76" s="395"/>
      <c r="AL76" s="395"/>
      <c r="AM76" s="395"/>
      <c r="AN76" s="395"/>
      <c r="AO76" s="395"/>
      <c r="AP76" s="395"/>
      <c r="AQ76" s="395"/>
      <c r="AR76" s="395"/>
      <c r="AS76" s="395"/>
      <c r="AT76" s="395"/>
      <c r="AU76" s="395"/>
      <c r="AV76" s="395"/>
      <c r="AW76" s="395"/>
      <c r="AX76" s="395"/>
      <c r="AY76" s="395"/>
      <c r="AZ76" s="395"/>
      <c r="BA76" s="395"/>
      <c r="BB76" s="395"/>
      <c r="BC76" s="395"/>
      <c r="BD76" s="395"/>
      <c r="BE76" s="395"/>
      <c r="BF76" s="395"/>
      <c r="BG76" s="395"/>
      <c r="BH76" s="395"/>
      <c r="BI76" s="395"/>
      <c r="BJ76" s="395"/>
      <c r="BK76" s="395"/>
      <c r="BL76" s="395"/>
      <c r="BM76" s="395"/>
      <c r="BN76" s="395"/>
      <c r="BO76" s="395"/>
      <c r="BP76" s="395"/>
      <c r="BQ76" s="395"/>
      <c r="BR76" s="395"/>
      <c r="BS76" s="395"/>
      <c r="BT76" s="395"/>
      <c r="BU76" s="395"/>
      <c r="BV76" s="395"/>
      <c r="BW76" s="395"/>
      <c r="BX76" s="395"/>
      <c r="BY76" s="395"/>
      <c r="BZ76" s="395"/>
      <c r="CA76" s="395"/>
      <c r="CB76" s="395"/>
      <c r="CC76" s="395"/>
      <c r="CD76" s="395"/>
      <c r="CE76" s="395"/>
      <c r="CF76" s="395"/>
      <c r="CG76" s="395"/>
      <c r="CH76" s="395"/>
      <c r="CI76" s="395"/>
      <c r="CJ76" s="395"/>
      <c r="CK76" s="395"/>
      <c r="CL76" s="395"/>
      <c r="CM76" s="395"/>
      <c r="CN76" s="395"/>
      <c r="CO76" s="395"/>
      <c r="CP76" s="395"/>
      <c r="CQ76" s="395"/>
      <c r="CR76" s="395"/>
      <c r="CS76" s="395"/>
      <c r="CT76" s="395"/>
      <c r="CU76" s="395"/>
      <c r="CV76" s="395"/>
      <c r="CW76" s="395"/>
      <c r="CX76" s="395"/>
      <c r="CY76" s="395"/>
      <c r="CZ76" s="395"/>
      <c r="DA76" s="395"/>
      <c r="DB76" s="395"/>
      <c r="DC76" s="395"/>
      <c r="DD76" s="395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</row>
    <row r="77" spans="1:124" ht="15" hidden="1" customHeight="1">
      <c r="A77" s="385"/>
      <c r="B77" s="386"/>
      <c r="C77" s="688" t="str">
        <f>IF(MasterSheet!$A$1=1,MasterSheet!C217,MasterSheet!B217)</f>
        <v>Prava iz oblasti penzijskog i invalidskog osiguranja</v>
      </c>
      <c r="D77" s="662"/>
      <c r="E77" s="669">
        <f t="shared" si="0"/>
        <v>0</v>
      </c>
      <c r="F77" s="662"/>
      <c r="G77" s="669">
        <f t="shared" si="1"/>
        <v>0</v>
      </c>
      <c r="H77" s="664">
        <f t="shared" si="2"/>
        <v>0</v>
      </c>
      <c r="I77" s="670"/>
      <c r="J77" s="405"/>
      <c r="K77" s="405"/>
      <c r="L77" s="405"/>
      <c r="M77" s="405"/>
      <c r="N77" s="405"/>
      <c r="O77" s="405"/>
      <c r="P77" s="406"/>
      <c r="Q77" s="406"/>
      <c r="R77" s="406"/>
      <c r="S77" s="406"/>
      <c r="T77" s="406"/>
      <c r="U77" s="395"/>
      <c r="V77" s="395"/>
      <c r="W77" s="423"/>
      <c r="X77" s="423"/>
      <c r="Y77" s="395"/>
      <c r="Z77" s="395"/>
      <c r="AA77" s="395"/>
      <c r="AB77" s="395"/>
      <c r="AC77" s="395"/>
      <c r="AD77" s="395"/>
      <c r="AE77" s="395"/>
      <c r="AF77" s="395"/>
      <c r="AG77" s="395"/>
      <c r="AH77" s="395"/>
      <c r="AI77" s="395"/>
      <c r="AJ77" s="395"/>
      <c r="AK77" s="395"/>
      <c r="AL77" s="395"/>
      <c r="AM77" s="395"/>
      <c r="AN77" s="395"/>
      <c r="AO77" s="395"/>
      <c r="AP77" s="395"/>
      <c r="AQ77" s="395"/>
      <c r="AR77" s="395"/>
      <c r="AS77" s="395"/>
      <c r="AT77" s="395"/>
      <c r="AU77" s="395"/>
      <c r="AV77" s="395"/>
      <c r="AW77" s="395"/>
      <c r="AX77" s="395"/>
      <c r="AY77" s="395"/>
      <c r="AZ77" s="395"/>
      <c r="BA77" s="395"/>
      <c r="BB77" s="395"/>
      <c r="BC77" s="395"/>
      <c r="BD77" s="395"/>
      <c r="BE77" s="395"/>
      <c r="BF77" s="395"/>
      <c r="BG77" s="395"/>
      <c r="BH77" s="395"/>
      <c r="BI77" s="395"/>
      <c r="BJ77" s="395"/>
      <c r="BK77" s="395"/>
      <c r="BL77" s="395"/>
      <c r="BM77" s="395"/>
      <c r="BN77" s="395"/>
      <c r="BO77" s="395"/>
      <c r="BP77" s="395"/>
      <c r="BQ77" s="395"/>
      <c r="BR77" s="395"/>
      <c r="BS77" s="395"/>
      <c r="BT77" s="395"/>
      <c r="BU77" s="395"/>
      <c r="BV77" s="395"/>
      <c r="BW77" s="395"/>
      <c r="BX77" s="395"/>
      <c r="BY77" s="395"/>
      <c r="BZ77" s="395"/>
      <c r="CA77" s="395"/>
      <c r="CB77" s="395"/>
      <c r="CC77" s="395"/>
      <c r="CD77" s="395"/>
      <c r="CE77" s="395"/>
      <c r="CF77" s="395"/>
      <c r="CG77" s="395"/>
      <c r="CH77" s="395"/>
      <c r="CI77" s="395"/>
      <c r="CJ77" s="395"/>
      <c r="CK77" s="395"/>
      <c r="CL77" s="395"/>
      <c r="CM77" s="395"/>
      <c r="CN77" s="395"/>
      <c r="CO77" s="395"/>
      <c r="CP77" s="395"/>
      <c r="CQ77" s="395"/>
      <c r="CR77" s="395"/>
      <c r="CS77" s="395"/>
      <c r="CT77" s="395"/>
      <c r="CU77" s="395"/>
      <c r="CV77" s="395"/>
      <c r="CW77" s="395"/>
      <c r="CX77" s="395"/>
      <c r="CY77" s="395"/>
      <c r="CZ77" s="395"/>
      <c r="DA77" s="395"/>
      <c r="DB77" s="395"/>
      <c r="DC77" s="395"/>
      <c r="DD77" s="395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</row>
    <row r="78" spans="1:124" ht="13.5" hidden="1" customHeight="1">
      <c r="A78" s="385"/>
      <c r="B78" s="386"/>
      <c r="C78" s="688" t="str">
        <f>IF(MasterSheet!$A$1=1,MasterSheet!C218,MasterSheet!B218)</f>
        <v>Ostala prava iz oblasti zdravstvene zaštite</v>
      </c>
      <c r="D78" s="662"/>
      <c r="E78" s="669">
        <f t="shared" si="0"/>
        <v>0</v>
      </c>
      <c r="F78" s="662"/>
      <c r="G78" s="669">
        <f t="shared" si="1"/>
        <v>0</v>
      </c>
      <c r="H78" s="664">
        <f t="shared" si="2"/>
        <v>0</v>
      </c>
      <c r="I78" s="670"/>
      <c r="J78" s="405"/>
      <c r="K78" s="405"/>
      <c r="L78" s="405"/>
      <c r="M78" s="405"/>
      <c r="N78" s="405"/>
      <c r="O78" s="405"/>
      <c r="P78" s="406"/>
      <c r="Q78" s="406"/>
      <c r="R78" s="406"/>
      <c r="S78" s="406"/>
      <c r="T78" s="406"/>
      <c r="U78" s="395"/>
      <c r="V78" s="395"/>
      <c r="W78" s="423"/>
      <c r="X78" s="423"/>
      <c r="Y78" s="395"/>
      <c r="Z78" s="395"/>
      <c r="AA78" s="395"/>
      <c r="AB78" s="395"/>
      <c r="AC78" s="395"/>
      <c r="AD78" s="395"/>
      <c r="AE78" s="395"/>
      <c r="AF78" s="395"/>
      <c r="AG78" s="395"/>
      <c r="AH78" s="395"/>
      <c r="AI78" s="395"/>
      <c r="AJ78" s="395"/>
      <c r="AK78" s="395"/>
      <c r="AL78" s="395"/>
      <c r="AM78" s="395"/>
      <c r="AN78" s="395"/>
      <c r="AO78" s="395"/>
      <c r="AP78" s="395"/>
      <c r="AQ78" s="395"/>
      <c r="AR78" s="395"/>
      <c r="AS78" s="395"/>
      <c r="AT78" s="395"/>
      <c r="AU78" s="395"/>
      <c r="AV78" s="395"/>
      <c r="AW78" s="395"/>
      <c r="AX78" s="395"/>
      <c r="AY78" s="395"/>
      <c r="AZ78" s="395"/>
      <c r="BA78" s="395"/>
      <c r="BB78" s="395"/>
      <c r="BC78" s="395"/>
      <c r="BD78" s="395"/>
      <c r="BE78" s="395"/>
      <c r="BF78" s="395"/>
      <c r="BG78" s="395"/>
      <c r="BH78" s="395"/>
      <c r="BI78" s="395"/>
      <c r="BJ78" s="395"/>
      <c r="BK78" s="395"/>
      <c r="BL78" s="395"/>
      <c r="BM78" s="395"/>
      <c r="BN78" s="395"/>
      <c r="BO78" s="395"/>
      <c r="BP78" s="395"/>
      <c r="BQ78" s="395"/>
      <c r="BR78" s="395"/>
      <c r="BS78" s="395"/>
      <c r="BT78" s="395"/>
      <c r="BU78" s="395"/>
      <c r="BV78" s="395"/>
      <c r="BW78" s="395"/>
      <c r="BX78" s="395"/>
      <c r="BY78" s="395"/>
      <c r="BZ78" s="395"/>
      <c r="CA78" s="395"/>
      <c r="CB78" s="395"/>
      <c r="CC78" s="395"/>
      <c r="CD78" s="395"/>
      <c r="CE78" s="395"/>
      <c r="CF78" s="395"/>
      <c r="CG78" s="395"/>
      <c r="CH78" s="395"/>
      <c r="CI78" s="395"/>
      <c r="CJ78" s="395"/>
      <c r="CK78" s="395"/>
      <c r="CL78" s="395"/>
      <c r="CM78" s="395"/>
      <c r="CN78" s="395"/>
      <c r="CO78" s="395"/>
      <c r="CP78" s="395"/>
      <c r="CQ78" s="395"/>
      <c r="CR78" s="395"/>
      <c r="CS78" s="395"/>
      <c r="CT78" s="395"/>
      <c r="CU78" s="395"/>
      <c r="CV78" s="395"/>
      <c r="CW78" s="395"/>
      <c r="CX78" s="395"/>
      <c r="CY78" s="395"/>
      <c r="CZ78" s="395"/>
      <c r="DA78" s="395"/>
      <c r="DB78" s="395"/>
      <c r="DC78" s="395"/>
      <c r="DD78" s="395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</row>
    <row r="79" spans="1:124" ht="15" hidden="1" customHeight="1">
      <c r="A79" s="385"/>
      <c r="B79" s="386"/>
      <c r="C79" s="688" t="str">
        <f>IF(MasterSheet!$A$1=1,MasterSheet!C219,MasterSheet!B219)</f>
        <v>Ostala prava iz oblasti zdravstvenog osiguranja</v>
      </c>
      <c r="D79" s="662"/>
      <c r="E79" s="669">
        <f t="shared" si="0"/>
        <v>0</v>
      </c>
      <c r="F79" s="662"/>
      <c r="G79" s="669">
        <f t="shared" si="1"/>
        <v>0</v>
      </c>
      <c r="H79" s="664">
        <f t="shared" si="2"/>
        <v>0</v>
      </c>
      <c r="I79" s="670"/>
      <c r="J79" s="405"/>
      <c r="K79" s="405"/>
      <c r="L79" s="405"/>
      <c r="M79" s="405"/>
      <c r="N79" s="405"/>
      <c r="O79" s="405"/>
      <c r="P79" s="406"/>
      <c r="Q79" s="406"/>
      <c r="R79" s="406"/>
      <c r="S79" s="406"/>
      <c r="T79" s="406"/>
      <c r="U79" s="395"/>
      <c r="V79" s="395"/>
      <c r="W79" s="423"/>
      <c r="X79" s="423"/>
      <c r="Y79" s="395"/>
      <c r="Z79" s="395"/>
      <c r="AA79" s="395"/>
      <c r="AB79" s="395"/>
      <c r="AC79" s="395"/>
      <c r="AD79" s="395"/>
      <c r="AE79" s="395"/>
      <c r="AF79" s="395"/>
      <c r="AG79" s="395"/>
      <c r="AH79" s="395"/>
      <c r="AI79" s="395"/>
      <c r="AJ79" s="395"/>
      <c r="AK79" s="395"/>
      <c r="AL79" s="395"/>
      <c r="AM79" s="395"/>
      <c r="AN79" s="395"/>
      <c r="AO79" s="395"/>
      <c r="AP79" s="395"/>
      <c r="AQ79" s="395"/>
      <c r="AR79" s="395"/>
      <c r="AS79" s="395"/>
      <c r="AT79" s="395"/>
      <c r="AU79" s="395"/>
      <c r="AV79" s="395"/>
      <c r="AW79" s="395"/>
      <c r="AX79" s="395"/>
      <c r="AY79" s="395"/>
      <c r="AZ79" s="395"/>
      <c r="BA79" s="395"/>
      <c r="BB79" s="395"/>
      <c r="BC79" s="395"/>
      <c r="BD79" s="395"/>
      <c r="BE79" s="395"/>
      <c r="BF79" s="395"/>
      <c r="BG79" s="395"/>
      <c r="BH79" s="395"/>
      <c r="BI79" s="395"/>
      <c r="BJ79" s="395"/>
      <c r="BK79" s="395"/>
      <c r="BL79" s="395"/>
      <c r="BM79" s="395"/>
      <c r="BN79" s="395"/>
      <c r="BO79" s="395"/>
      <c r="BP79" s="395"/>
      <c r="BQ79" s="395"/>
      <c r="BR79" s="395"/>
      <c r="BS79" s="395"/>
      <c r="BT79" s="395"/>
      <c r="BU79" s="395"/>
      <c r="BV79" s="395"/>
      <c r="BW79" s="395"/>
      <c r="BX79" s="395"/>
      <c r="BY79" s="395"/>
      <c r="BZ79" s="395"/>
      <c r="CA79" s="395"/>
      <c r="CB79" s="395"/>
      <c r="CC79" s="395"/>
      <c r="CD79" s="395"/>
      <c r="CE79" s="395"/>
      <c r="CF79" s="395"/>
      <c r="CG79" s="395"/>
      <c r="CH79" s="395"/>
      <c r="CI79" s="395"/>
      <c r="CJ79" s="395"/>
      <c r="CK79" s="395"/>
      <c r="CL79" s="395"/>
      <c r="CM79" s="395"/>
      <c r="CN79" s="395"/>
      <c r="CO79" s="395"/>
      <c r="CP79" s="395"/>
      <c r="CQ79" s="395"/>
      <c r="CR79" s="395"/>
      <c r="CS79" s="395"/>
      <c r="CT79" s="395"/>
      <c r="CU79" s="395"/>
      <c r="CV79" s="395"/>
      <c r="CW79" s="395"/>
      <c r="CX79" s="395"/>
      <c r="CY79" s="395"/>
      <c r="CZ79" s="395"/>
      <c r="DA79" s="395"/>
      <c r="DB79" s="395"/>
      <c r="DC79" s="395"/>
      <c r="DD79" s="395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</row>
    <row r="80" spans="1:124" ht="15" customHeight="1">
      <c r="A80" s="385"/>
      <c r="B80" s="386"/>
      <c r="C80" s="687" t="str">
        <f>IF(MasterSheet!$A$1=1,MasterSheet!C220,MasterSheet!B220)</f>
        <v>Transferi inst. pojedinicima NVO i javnom sektoru</v>
      </c>
      <c r="D80" s="667">
        <f>+D81+D82+D83+D85</f>
        <v>32437054.77</v>
      </c>
      <c r="E80" s="669">
        <f>+D80/$D$15*100</f>
        <v>0.97967546874056177</v>
      </c>
      <c r="F80" s="667">
        <f>+F81+F82+F83+F85</f>
        <v>32940489.75</v>
      </c>
      <c r="G80" s="669">
        <f t="shared" si="1"/>
        <v>1.0460619164814227</v>
      </c>
      <c r="H80" s="668">
        <f>+D80-F80</f>
        <v>-503434.98000000045</v>
      </c>
      <c r="I80" s="670">
        <f>+D80/F80*100-100</f>
        <v>-1.5283166213398545</v>
      </c>
      <c r="J80" s="405"/>
      <c r="K80" s="405"/>
      <c r="L80" s="405"/>
      <c r="M80" s="405"/>
      <c r="N80" s="405"/>
      <c r="O80" s="405"/>
      <c r="P80" s="406"/>
      <c r="Q80" s="406"/>
      <c r="R80" s="406"/>
      <c r="S80" s="406"/>
      <c r="T80" s="406"/>
      <c r="U80" s="395"/>
      <c r="V80" s="395"/>
      <c r="W80" s="401"/>
      <c r="X80" s="401"/>
      <c r="Y80" s="395"/>
      <c r="Z80" s="395"/>
      <c r="AA80" s="395"/>
      <c r="AB80" s="395"/>
      <c r="AC80" s="395"/>
      <c r="AD80" s="395"/>
      <c r="AE80" s="395"/>
      <c r="AF80" s="395"/>
      <c r="AG80" s="395"/>
      <c r="AH80" s="395"/>
      <c r="AI80" s="395"/>
      <c r="AJ80" s="395"/>
      <c r="AK80" s="395"/>
      <c r="AL80" s="395"/>
      <c r="AM80" s="395"/>
      <c r="AN80" s="395"/>
      <c r="AO80" s="395"/>
      <c r="AP80" s="395"/>
      <c r="AQ80" s="395"/>
      <c r="AR80" s="395"/>
      <c r="AS80" s="395"/>
      <c r="AT80" s="395"/>
      <c r="AU80" s="395"/>
      <c r="AV80" s="395"/>
      <c r="AW80" s="395"/>
      <c r="AX80" s="395"/>
      <c r="AY80" s="395"/>
      <c r="AZ80" s="395"/>
      <c r="BA80" s="395"/>
      <c r="BB80" s="395"/>
      <c r="BC80" s="395"/>
      <c r="BD80" s="395"/>
      <c r="BE80" s="395"/>
      <c r="BF80" s="395"/>
      <c r="BG80" s="395"/>
      <c r="BH80" s="395"/>
      <c r="BI80" s="395"/>
      <c r="BJ80" s="395"/>
      <c r="BK80" s="395"/>
      <c r="BL80" s="395"/>
      <c r="BM80" s="395"/>
      <c r="BN80" s="395"/>
      <c r="BO80" s="395"/>
      <c r="BP80" s="395"/>
      <c r="BQ80" s="395"/>
      <c r="BR80" s="395"/>
      <c r="BS80" s="395"/>
      <c r="BT80" s="395"/>
      <c r="BU80" s="395"/>
      <c r="BV80" s="395"/>
      <c r="BW80" s="395"/>
      <c r="BX80" s="395"/>
      <c r="BY80" s="395"/>
      <c r="BZ80" s="395"/>
      <c r="CA80" s="395"/>
      <c r="CB80" s="395"/>
      <c r="CC80" s="395"/>
      <c r="CD80" s="395"/>
      <c r="CE80" s="395"/>
      <c r="CF80" s="395"/>
      <c r="CG80" s="395"/>
      <c r="CH80" s="395"/>
      <c r="CI80" s="395"/>
      <c r="CJ80" s="395"/>
      <c r="CK80" s="395"/>
      <c r="CL80" s="395"/>
      <c r="CM80" s="395"/>
      <c r="CN80" s="395"/>
      <c r="CO80" s="395"/>
      <c r="CP80" s="395"/>
      <c r="CQ80" s="395"/>
      <c r="CR80" s="395"/>
      <c r="CS80" s="395"/>
      <c r="CT80" s="395"/>
      <c r="CU80" s="395"/>
      <c r="CV80" s="395"/>
      <c r="CW80" s="395"/>
      <c r="CX80" s="395"/>
      <c r="CY80" s="395"/>
      <c r="CZ80" s="395"/>
      <c r="DA80" s="395"/>
      <c r="DB80" s="395"/>
      <c r="DC80" s="395"/>
      <c r="DD80" s="395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</row>
    <row r="81" spans="1:124" ht="15" customHeight="1">
      <c r="A81" s="385"/>
      <c r="B81" s="386">
        <v>4311</v>
      </c>
      <c r="C81" s="688" t="str">
        <f>IF(MasterSheet!$A$1=1,MasterSheet!C221,MasterSheet!B221)</f>
        <v>Transferi javnim institucijama</v>
      </c>
      <c r="D81" s="662">
        <v>16162528.719999999</v>
      </c>
      <c r="E81" s="663">
        <f>+D81/$D$15*100</f>
        <v>0.48814644276653574</v>
      </c>
      <c r="F81" s="667">
        <v>10302219.9</v>
      </c>
      <c r="G81" s="663">
        <f t="shared" si="1"/>
        <v>0.32715845982851705</v>
      </c>
      <c r="H81" s="664">
        <f>+D81-F81</f>
        <v>5860308.8199999984</v>
      </c>
      <c r="I81" s="665">
        <f>+D81/F81*100-100</f>
        <v>56.883942265685846</v>
      </c>
      <c r="J81" s="405"/>
      <c r="K81" s="405"/>
      <c r="L81" s="405"/>
      <c r="M81" s="405"/>
      <c r="N81" s="405"/>
      <c r="O81" s="405"/>
      <c r="P81" s="406"/>
      <c r="Q81" s="406"/>
      <c r="R81" s="406"/>
      <c r="S81" s="406"/>
      <c r="T81" s="406"/>
      <c r="U81" s="395"/>
      <c r="V81" s="395"/>
      <c r="W81" s="401"/>
      <c r="X81" s="401"/>
      <c r="Y81" s="395"/>
      <c r="Z81" s="395"/>
      <c r="AA81" s="395"/>
      <c r="AB81" s="395"/>
      <c r="AC81" s="395"/>
      <c r="AD81" s="395"/>
      <c r="AE81" s="395"/>
      <c r="AF81" s="395"/>
      <c r="AG81" s="395"/>
      <c r="AH81" s="395"/>
      <c r="AI81" s="395"/>
      <c r="AJ81" s="395"/>
      <c r="AK81" s="395"/>
      <c r="AL81" s="395"/>
      <c r="AM81" s="395"/>
      <c r="AN81" s="395"/>
      <c r="AO81" s="395"/>
      <c r="AP81" s="395"/>
      <c r="AQ81" s="395"/>
      <c r="AR81" s="395"/>
      <c r="AS81" s="395"/>
      <c r="AT81" s="395"/>
      <c r="AU81" s="395"/>
      <c r="AV81" s="395"/>
      <c r="AW81" s="395"/>
      <c r="AX81" s="395"/>
      <c r="AY81" s="395"/>
      <c r="AZ81" s="395"/>
      <c r="BA81" s="395"/>
      <c r="BB81" s="395"/>
      <c r="BC81" s="395"/>
      <c r="BD81" s="395"/>
      <c r="BE81" s="395"/>
      <c r="BF81" s="395"/>
      <c r="BG81" s="395"/>
      <c r="BH81" s="395"/>
      <c r="BI81" s="395"/>
      <c r="BJ81" s="395"/>
      <c r="BK81" s="395"/>
      <c r="BL81" s="395"/>
      <c r="BM81" s="395"/>
      <c r="BN81" s="395"/>
      <c r="BO81" s="395"/>
      <c r="BP81" s="395"/>
      <c r="BQ81" s="395"/>
      <c r="BR81" s="395"/>
      <c r="BS81" s="395"/>
      <c r="BT81" s="395"/>
      <c r="BU81" s="395"/>
      <c r="BV81" s="395"/>
      <c r="BW81" s="395"/>
      <c r="BX81" s="395"/>
      <c r="BY81" s="395"/>
      <c r="BZ81" s="395"/>
      <c r="CA81" s="395"/>
      <c r="CB81" s="395"/>
      <c r="CC81" s="395"/>
      <c r="CD81" s="395"/>
      <c r="CE81" s="395"/>
      <c r="CF81" s="395"/>
      <c r="CG81" s="395"/>
      <c r="CH81" s="395"/>
      <c r="CI81" s="395"/>
      <c r="CJ81" s="395"/>
      <c r="CK81" s="395"/>
      <c r="CL81" s="395"/>
      <c r="CM81" s="395"/>
      <c r="CN81" s="395"/>
      <c r="CO81" s="395"/>
      <c r="CP81" s="395"/>
      <c r="CQ81" s="395"/>
      <c r="CR81" s="395"/>
      <c r="CS81" s="395"/>
      <c r="CT81" s="395"/>
      <c r="CU81" s="395"/>
      <c r="CV81" s="395"/>
      <c r="CW81" s="395"/>
      <c r="CX81" s="395"/>
      <c r="CY81" s="395"/>
      <c r="CZ81" s="395"/>
      <c r="DA81" s="395"/>
      <c r="DB81" s="395"/>
      <c r="DC81" s="395"/>
      <c r="DD81" s="395"/>
      <c r="DE81" s="394"/>
      <c r="DF81" s="394"/>
      <c r="DG81" s="394"/>
      <c r="DH81" s="394"/>
      <c r="DI81" s="394"/>
      <c r="DJ81" s="394"/>
      <c r="DK81" s="394"/>
      <c r="DL81" s="394"/>
      <c r="DM81" s="394"/>
      <c r="DN81" s="394"/>
      <c r="DO81" s="394"/>
      <c r="DP81" s="394"/>
      <c r="DQ81" s="394"/>
      <c r="DR81" s="394"/>
      <c r="DS81" s="394"/>
      <c r="DT81" s="394"/>
    </row>
    <row r="82" spans="1:124" ht="15" customHeight="1">
      <c r="A82" s="385"/>
      <c r="B82" s="386">
        <v>4312</v>
      </c>
      <c r="C82" s="688" t="str">
        <f>IF(MasterSheet!$A$1=1,MasterSheet!C222,MasterSheet!B222)</f>
        <v>Transferi nevladinim organizacijama</v>
      </c>
      <c r="D82" s="662">
        <v>328847.71000000002</v>
      </c>
      <c r="E82" s="663">
        <f t="shared" si="0"/>
        <v>9.9319755360918159E-3</v>
      </c>
      <c r="F82" s="662">
        <v>2007979.5599999998</v>
      </c>
      <c r="G82" s="663">
        <f t="shared" si="1"/>
        <v>6.3765625912988247E-2</v>
      </c>
      <c r="H82" s="664">
        <f t="shared" si="2"/>
        <v>-1679131.8499999999</v>
      </c>
      <c r="I82" s="665">
        <f t="shared" ref="I82:I85" si="4">+D82/F82*100-100</f>
        <v>-83.622955305381694</v>
      </c>
      <c r="J82" s="405"/>
      <c r="K82" s="405"/>
      <c r="L82" s="405"/>
      <c r="M82" s="405"/>
      <c r="N82" s="405"/>
      <c r="O82" s="405"/>
      <c r="P82" s="406"/>
      <c r="Q82" s="406"/>
      <c r="R82" s="406"/>
      <c r="S82" s="406"/>
      <c r="T82" s="406"/>
      <c r="U82" s="395"/>
      <c r="V82" s="395"/>
      <c r="W82" s="401"/>
      <c r="X82" s="401"/>
      <c r="Y82" s="395"/>
      <c r="Z82" s="395"/>
      <c r="AA82" s="395"/>
      <c r="AB82" s="395"/>
      <c r="AC82" s="395"/>
      <c r="AD82" s="395"/>
      <c r="AE82" s="395"/>
      <c r="AF82" s="395"/>
      <c r="AG82" s="395"/>
      <c r="AH82" s="395"/>
      <c r="AI82" s="395"/>
      <c r="AJ82" s="395"/>
      <c r="AK82" s="395"/>
      <c r="AL82" s="395"/>
      <c r="AM82" s="395"/>
      <c r="AN82" s="395"/>
      <c r="AO82" s="395"/>
      <c r="AP82" s="395"/>
      <c r="AQ82" s="395"/>
      <c r="AR82" s="395"/>
      <c r="AS82" s="395"/>
      <c r="AT82" s="395"/>
      <c r="AU82" s="395"/>
      <c r="AV82" s="395"/>
      <c r="AW82" s="395"/>
      <c r="AX82" s="395"/>
      <c r="AY82" s="395"/>
      <c r="AZ82" s="395"/>
      <c r="BA82" s="395"/>
      <c r="BB82" s="395"/>
      <c r="BC82" s="395"/>
      <c r="BD82" s="395"/>
      <c r="BE82" s="395"/>
      <c r="BF82" s="395"/>
      <c r="BG82" s="395"/>
      <c r="BH82" s="395"/>
      <c r="BI82" s="395"/>
      <c r="BJ82" s="395"/>
      <c r="BK82" s="395"/>
      <c r="BL82" s="395"/>
      <c r="BM82" s="395"/>
      <c r="BN82" s="395"/>
      <c r="BO82" s="395"/>
      <c r="BP82" s="395"/>
      <c r="BQ82" s="395"/>
      <c r="BR82" s="395"/>
      <c r="BS82" s="395"/>
      <c r="BT82" s="395"/>
      <c r="BU82" s="395"/>
      <c r="BV82" s="395"/>
      <c r="BW82" s="395"/>
      <c r="BX82" s="395"/>
      <c r="BY82" s="395"/>
      <c r="BZ82" s="395"/>
      <c r="CA82" s="395"/>
      <c r="CB82" s="395"/>
      <c r="CC82" s="395"/>
      <c r="CD82" s="395"/>
      <c r="CE82" s="395"/>
      <c r="CF82" s="395"/>
      <c r="CG82" s="395"/>
      <c r="CH82" s="395"/>
      <c r="CI82" s="395"/>
      <c r="CJ82" s="395"/>
      <c r="CK82" s="395"/>
      <c r="CL82" s="395"/>
      <c r="CM82" s="395"/>
      <c r="CN82" s="395"/>
      <c r="CO82" s="395"/>
      <c r="CP82" s="395"/>
      <c r="CQ82" s="395"/>
      <c r="CR82" s="395"/>
      <c r="CS82" s="395"/>
      <c r="CT82" s="395"/>
      <c r="CU82" s="395"/>
      <c r="CV82" s="395"/>
      <c r="CW82" s="395"/>
      <c r="CX82" s="395"/>
      <c r="CY82" s="395"/>
      <c r="CZ82" s="395"/>
      <c r="DA82" s="395"/>
      <c r="DB82" s="395"/>
      <c r="DC82" s="395"/>
      <c r="DD82" s="395"/>
      <c r="DE82" s="394"/>
      <c r="DF82" s="394"/>
      <c r="DG82" s="394"/>
      <c r="DH82" s="394"/>
      <c r="DI82" s="394"/>
      <c r="DJ82" s="394"/>
      <c r="DK82" s="394"/>
      <c r="DL82" s="394"/>
      <c r="DM82" s="394"/>
      <c r="DN82" s="394"/>
      <c r="DO82" s="394"/>
      <c r="DP82" s="394"/>
      <c r="DQ82" s="394"/>
      <c r="DR82" s="394"/>
      <c r="DS82" s="394"/>
      <c r="DT82" s="394"/>
    </row>
    <row r="83" spans="1:124" ht="15" customHeight="1">
      <c r="A83" s="385"/>
      <c r="B83" s="386">
        <v>4313</v>
      </c>
      <c r="C83" s="688" t="str">
        <f>IF(MasterSheet!$A$1=1,MasterSheet!C223,MasterSheet!B223)</f>
        <v>Transferi pojedincima</v>
      </c>
      <c r="D83" s="662">
        <v>2595063.2000000002</v>
      </c>
      <c r="E83" s="663">
        <f t="shared" si="0"/>
        <v>7.8377022047719735E-2</v>
      </c>
      <c r="F83" s="662">
        <v>2876786.48</v>
      </c>
      <c r="G83" s="663">
        <f t="shared" si="1"/>
        <v>9.135555668466179E-2</v>
      </c>
      <c r="H83" s="664">
        <f t="shared" si="2"/>
        <v>-281723.2799999998</v>
      </c>
      <c r="I83" s="665">
        <f t="shared" si="4"/>
        <v>-9.7929854008490622</v>
      </c>
      <c r="J83" s="405"/>
      <c r="K83" s="405"/>
      <c r="L83" s="405"/>
      <c r="M83" s="405"/>
      <c r="N83" s="405"/>
      <c r="O83" s="405"/>
      <c r="P83" s="406"/>
      <c r="Q83" s="406"/>
      <c r="R83" s="406"/>
      <c r="S83" s="406"/>
      <c r="T83" s="406"/>
      <c r="U83" s="395"/>
      <c r="V83" s="395"/>
      <c r="W83" s="401"/>
      <c r="X83" s="401"/>
      <c r="Y83" s="395"/>
      <c r="Z83" s="395"/>
      <c r="AA83" s="395"/>
      <c r="AB83" s="395"/>
      <c r="AC83" s="395"/>
      <c r="AD83" s="395"/>
      <c r="AE83" s="395"/>
      <c r="AF83" s="395"/>
      <c r="AG83" s="395"/>
      <c r="AH83" s="395"/>
      <c r="AI83" s="395"/>
      <c r="AJ83" s="395"/>
      <c r="AK83" s="395"/>
      <c r="AL83" s="395"/>
      <c r="AM83" s="395"/>
      <c r="AN83" s="395"/>
      <c r="AO83" s="395"/>
      <c r="AP83" s="395"/>
      <c r="AQ83" s="395"/>
      <c r="AR83" s="395"/>
      <c r="AS83" s="395"/>
      <c r="AT83" s="395"/>
      <c r="AU83" s="395"/>
      <c r="AV83" s="395"/>
      <c r="AW83" s="395"/>
      <c r="AX83" s="395"/>
      <c r="AY83" s="395"/>
      <c r="AZ83" s="395"/>
      <c r="BA83" s="395"/>
      <c r="BB83" s="395"/>
      <c r="BC83" s="395"/>
      <c r="BD83" s="395"/>
      <c r="BE83" s="395"/>
      <c r="BF83" s="395"/>
      <c r="BG83" s="395"/>
      <c r="BH83" s="395"/>
      <c r="BI83" s="395"/>
      <c r="BJ83" s="395"/>
      <c r="BK83" s="395"/>
      <c r="BL83" s="395"/>
      <c r="BM83" s="395"/>
      <c r="BN83" s="395"/>
      <c r="BO83" s="395"/>
      <c r="BP83" s="395"/>
      <c r="BQ83" s="395"/>
      <c r="BR83" s="395"/>
      <c r="BS83" s="395"/>
      <c r="BT83" s="395"/>
      <c r="BU83" s="395"/>
      <c r="BV83" s="395"/>
      <c r="BW83" s="395"/>
      <c r="BX83" s="395"/>
      <c r="BY83" s="395"/>
      <c r="BZ83" s="395"/>
      <c r="CA83" s="395"/>
      <c r="CB83" s="395"/>
      <c r="CC83" s="395"/>
      <c r="CD83" s="395"/>
      <c r="CE83" s="395"/>
      <c r="CF83" s="395"/>
      <c r="CG83" s="395"/>
      <c r="CH83" s="395"/>
      <c r="CI83" s="395"/>
      <c r="CJ83" s="395"/>
      <c r="CK83" s="395"/>
      <c r="CL83" s="395"/>
      <c r="CM83" s="395"/>
      <c r="CN83" s="395"/>
      <c r="CO83" s="395"/>
      <c r="CP83" s="395"/>
      <c r="CQ83" s="395"/>
      <c r="CR83" s="395"/>
      <c r="CS83" s="395"/>
      <c r="CT83" s="395"/>
      <c r="CU83" s="395"/>
      <c r="CV83" s="395"/>
      <c r="CW83" s="395"/>
      <c r="CX83" s="395"/>
      <c r="CY83" s="395"/>
      <c r="CZ83" s="395"/>
      <c r="DA83" s="395"/>
      <c r="DB83" s="395"/>
      <c r="DC83" s="395"/>
      <c r="DD83" s="395"/>
      <c r="DE83" s="394"/>
      <c r="DF83" s="394"/>
      <c r="DG83" s="394"/>
      <c r="DH83" s="394"/>
      <c r="DI83" s="394"/>
      <c r="DJ83" s="394"/>
      <c r="DK83" s="394"/>
      <c r="DL83" s="394"/>
      <c r="DM83" s="394"/>
      <c r="DN83" s="394"/>
      <c r="DO83" s="394"/>
      <c r="DP83" s="394"/>
      <c r="DQ83" s="394"/>
      <c r="DR83" s="394"/>
      <c r="DS83" s="394"/>
      <c r="DT83" s="394"/>
    </row>
    <row r="84" spans="1:124" ht="15" customHeight="1">
      <c r="A84" s="385"/>
      <c r="B84" s="426">
        <v>4317</v>
      </c>
      <c r="C84" s="688" t="str">
        <f>IF(MasterSheet!$A$1=1,MasterSheet!C224,MasterSheet!B224)</f>
        <v>Transferi opštinama</v>
      </c>
      <c r="D84" s="662">
        <v>0</v>
      </c>
      <c r="E84" s="663">
        <f t="shared" si="0"/>
        <v>0</v>
      </c>
      <c r="F84" s="662">
        <v>0</v>
      </c>
      <c r="G84" s="663">
        <f t="shared" si="1"/>
        <v>0</v>
      </c>
      <c r="H84" s="664">
        <f t="shared" si="2"/>
        <v>0</v>
      </c>
      <c r="I84" s="665" t="e">
        <f t="shared" si="4"/>
        <v>#DIV/0!</v>
      </c>
      <c r="J84" s="405"/>
      <c r="K84" s="405"/>
      <c r="L84" s="405"/>
      <c r="M84" s="405"/>
      <c r="N84" s="405"/>
      <c r="O84" s="405"/>
      <c r="P84" s="406"/>
      <c r="Q84" s="406"/>
      <c r="R84" s="406"/>
      <c r="S84" s="406"/>
      <c r="T84" s="406"/>
      <c r="U84" s="395"/>
      <c r="V84" s="395"/>
      <c r="W84" s="401"/>
      <c r="X84" s="401"/>
      <c r="Y84" s="395"/>
      <c r="Z84" s="395"/>
      <c r="AA84" s="395"/>
      <c r="AB84" s="395"/>
      <c r="AC84" s="395"/>
      <c r="AD84" s="395"/>
      <c r="AE84" s="395"/>
      <c r="AF84" s="395"/>
      <c r="AG84" s="395"/>
      <c r="AH84" s="395"/>
      <c r="AI84" s="395"/>
      <c r="AJ84" s="395"/>
      <c r="AK84" s="395"/>
      <c r="AL84" s="395"/>
      <c r="AM84" s="395"/>
      <c r="AN84" s="395"/>
      <c r="AO84" s="395"/>
      <c r="AP84" s="395"/>
      <c r="AQ84" s="395"/>
      <c r="AR84" s="395"/>
      <c r="AS84" s="395"/>
      <c r="AT84" s="395"/>
      <c r="AU84" s="395"/>
      <c r="AV84" s="395"/>
      <c r="AW84" s="395"/>
      <c r="AX84" s="395"/>
      <c r="AY84" s="395"/>
      <c r="AZ84" s="395"/>
      <c r="BA84" s="395"/>
      <c r="BB84" s="395"/>
      <c r="BC84" s="395"/>
      <c r="BD84" s="395"/>
      <c r="BE84" s="395"/>
      <c r="BF84" s="395"/>
      <c r="BG84" s="395"/>
      <c r="BH84" s="395"/>
      <c r="BI84" s="395"/>
      <c r="BJ84" s="395"/>
      <c r="BK84" s="395"/>
      <c r="BL84" s="395"/>
      <c r="BM84" s="395"/>
      <c r="BN84" s="395"/>
      <c r="BO84" s="395"/>
      <c r="BP84" s="395"/>
      <c r="BQ84" s="395"/>
      <c r="BR84" s="395"/>
      <c r="BS84" s="395"/>
      <c r="BT84" s="395"/>
      <c r="BU84" s="395"/>
      <c r="BV84" s="395"/>
      <c r="BW84" s="395"/>
      <c r="BX84" s="395"/>
      <c r="BY84" s="395"/>
      <c r="BZ84" s="395"/>
      <c r="CA84" s="395"/>
      <c r="CB84" s="395"/>
      <c r="CC84" s="395"/>
      <c r="CD84" s="395"/>
      <c r="CE84" s="395"/>
      <c r="CF84" s="395"/>
      <c r="CG84" s="395"/>
      <c r="CH84" s="395"/>
      <c r="CI84" s="395"/>
      <c r="CJ84" s="395"/>
      <c r="CK84" s="395"/>
      <c r="CL84" s="395"/>
      <c r="CM84" s="395"/>
      <c r="CN84" s="395"/>
      <c r="CO84" s="395"/>
      <c r="CP84" s="395"/>
      <c r="CQ84" s="395"/>
      <c r="CR84" s="395"/>
      <c r="CS84" s="395"/>
      <c r="CT84" s="395"/>
      <c r="CU84" s="395"/>
      <c r="CV84" s="395"/>
      <c r="CW84" s="395"/>
      <c r="CX84" s="395"/>
      <c r="CY84" s="395"/>
      <c r="CZ84" s="395"/>
      <c r="DA84" s="395"/>
      <c r="DB84" s="395"/>
      <c r="DC84" s="395"/>
      <c r="DD84" s="395"/>
      <c r="DE84" s="394"/>
      <c r="DF84" s="394"/>
      <c r="DG84" s="394"/>
      <c r="DH84" s="394"/>
      <c r="DI84" s="394"/>
      <c r="DJ84" s="394"/>
      <c r="DK84" s="394"/>
      <c r="DL84" s="394"/>
      <c r="DM84" s="394"/>
      <c r="DN84" s="394"/>
      <c r="DO84" s="394"/>
      <c r="DP84" s="394"/>
      <c r="DQ84" s="394"/>
      <c r="DR84" s="394"/>
      <c r="DS84" s="394"/>
      <c r="DT84" s="394"/>
    </row>
    <row r="85" spans="1:124" ht="15" customHeight="1">
      <c r="A85" s="390"/>
      <c r="B85" s="427">
        <v>4319</v>
      </c>
      <c r="C85" s="688" t="str">
        <f>IF(MasterSheet!$A$1=1,MasterSheet!C225,MasterSheet!B225)</f>
        <v>Transferi javnim preduzećima</v>
      </c>
      <c r="D85" s="662">
        <v>13350615.140000001</v>
      </c>
      <c r="E85" s="663">
        <f t="shared" ref="E85:E104" si="5">+D85/$D$15*100</f>
        <v>0.40322002839021442</v>
      </c>
      <c r="F85" s="662">
        <v>17753503.809999999</v>
      </c>
      <c r="G85" s="663">
        <f t="shared" ref="G85:G104" si="6">+F85/$F$15*100</f>
        <v>0.56378227405525561</v>
      </c>
      <c r="H85" s="664">
        <f t="shared" ref="H85:H104" si="7">+D85-F85</f>
        <v>-4402888.6699999981</v>
      </c>
      <c r="I85" s="665">
        <f t="shared" si="4"/>
        <v>-24.800111105504627</v>
      </c>
      <c r="J85" s="405"/>
      <c r="K85" s="405"/>
      <c r="L85" s="405"/>
      <c r="M85" s="405"/>
      <c r="N85" s="405"/>
      <c r="O85" s="405"/>
      <c r="P85" s="406"/>
      <c r="Q85" s="406"/>
      <c r="R85" s="406"/>
      <c r="S85" s="406"/>
      <c r="T85" s="406"/>
      <c r="U85" s="395"/>
      <c r="V85" s="395"/>
      <c r="W85" s="401"/>
      <c r="X85" s="401"/>
      <c r="Y85" s="395"/>
      <c r="Z85" s="395"/>
      <c r="AA85" s="395"/>
      <c r="AB85" s="395"/>
      <c r="AC85" s="395"/>
      <c r="AD85" s="395"/>
      <c r="AE85" s="395"/>
      <c r="AF85" s="395"/>
      <c r="AG85" s="395"/>
      <c r="AH85" s="395"/>
      <c r="AI85" s="395"/>
      <c r="AJ85" s="395"/>
      <c r="AK85" s="395"/>
      <c r="AL85" s="395"/>
      <c r="AM85" s="395"/>
      <c r="AN85" s="395"/>
      <c r="AO85" s="395"/>
      <c r="AP85" s="395"/>
      <c r="AQ85" s="395"/>
      <c r="AR85" s="395"/>
      <c r="AS85" s="395"/>
      <c r="AT85" s="395"/>
      <c r="AU85" s="395"/>
      <c r="AV85" s="395"/>
      <c r="AW85" s="395"/>
      <c r="AX85" s="395"/>
      <c r="AY85" s="395"/>
      <c r="AZ85" s="395"/>
      <c r="BA85" s="395"/>
      <c r="BB85" s="395"/>
      <c r="BC85" s="395"/>
      <c r="BD85" s="395"/>
      <c r="BE85" s="395"/>
      <c r="BF85" s="395"/>
      <c r="BG85" s="395"/>
      <c r="BH85" s="395"/>
      <c r="BI85" s="395"/>
      <c r="BJ85" s="395"/>
      <c r="BK85" s="395"/>
      <c r="BL85" s="395"/>
      <c r="BM85" s="395"/>
      <c r="BN85" s="395"/>
      <c r="BO85" s="395"/>
      <c r="BP85" s="395"/>
      <c r="BQ85" s="395"/>
      <c r="BR85" s="395"/>
      <c r="BS85" s="395"/>
      <c r="BT85" s="395"/>
      <c r="BU85" s="395"/>
      <c r="BV85" s="395"/>
      <c r="BW85" s="395"/>
      <c r="BX85" s="395"/>
      <c r="BY85" s="395"/>
      <c r="BZ85" s="395"/>
      <c r="CA85" s="395"/>
      <c r="CB85" s="395"/>
      <c r="CC85" s="395"/>
      <c r="CD85" s="395"/>
      <c r="CE85" s="395"/>
      <c r="CF85" s="395"/>
      <c r="CG85" s="395"/>
      <c r="CH85" s="395"/>
      <c r="CI85" s="395"/>
      <c r="CJ85" s="395"/>
      <c r="CK85" s="395"/>
      <c r="CL85" s="395"/>
      <c r="CM85" s="395"/>
      <c r="CN85" s="395"/>
      <c r="CO85" s="395"/>
      <c r="CP85" s="395"/>
      <c r="CQ85" s="395"/>
      <c r="CR85" s="395"/>
      <c r="CS85" s="395"/>
      <c r="CT85" s="395"/>
      <c r="CU85" s="395"/>
      <c r="CV85" s="395"/>
      <c r="CW85" s="395"/>
      <c r="CX85" s="395"/>
      <c r="CY85" s="395"/>
      <c r="CZ85" s="395"/>
      <c r="DA85" s="395"/>
      <c r="DB85" s="395"/>
      <c r="DC85" s="395"/>
      <c r="DD85" s="395"/>
      <c r="DE85" s="394"/>
      <c r="DF85" s="394"/>
      <c r="DG85" s="394"/>
      <c r="DH85" s="394"/>
      <c r="DI85" s="394"/>
      <c r="DJ85" s="394"/>
      <c r="DK85" s="394"/>
      <c r="DL85" s="394"/>
      <c r="DM85" s="394"/>
      <c r="DN85" s="394"/>
      <c r="DO85" s="394"/>
      <c r="DP85" s="394"/>
      <c r="DQ85" s="394"/>
      <c r="DR85" s="394"/>
      <c r="DS85" s="394"/>
      <c r="DT85" s="394"/>
    </row>
    <row r="86" spans="1:124" ht="15" customHeight="1">
      <c r="A86" s="390"/>
      <c r="B86" s="427">
        <v>4412</v>
      </c>
      <c r="C86" s="687" t="str">
        <f>IF(MasterSheet!$A$1=1,MasterSheet!C226,MasterSheet!B226)</f>
        <v>Kapitalni budzet lokalne samouprave</v>
      </c>
      <c r="D86" s="667">
        <v>47155568.640000001</v>
      </c>
      <c r="E86" s="669">
        <f t="shared" si="5"/>
        <v>1.4242092612503774</v>
      </c>
      <c r="F86" s="667">
        <v>48316705.07</v>
      </c>
      <c r="G86" s="669">
        <f t="shared" si="6"/>
        <v>1.5343507484915846</v>
      </c>
      <c r="H86" s="668">
        <f t="shared" si="7"/>
        <v>-1161136.4299999997</v>
      </c>
      <c r="I86" s="670">
        <f t="shared" ref="I86:I103" si="8">+D86/F86*100-100</f>
        <v>-2.4031780071049411</v>
      </c>
      <c r="J86" s="405"/>
      <c r="K86" s="405"/>
      <c r="L86" s="405"/>
      <c r="M86" s="405"/>
      <c r="N86" s="405"/>
      <c r="O86" s="405"/>
      <c r="P86" s="406"/>
      <c r="Q86" s="406"/>
      <c r="R86" s="406"/>
      <c r="S86" s="406"/>
      <c r="T86" s="406"/>
      <c r="U86" s="395"/>
      <c r="V86" s="395"/>
      <c r="W86" s="401"/>
      <c r="X86" s="401"/>
      <c r="Y86" s="395"/>
      <c r="Z86" s="395"/>
      <c r="AA86" s="395"/>
      <c r="AB86" s="395"/>
      <c r="AC86" s="395"/>
      <c r="AD86" s="395"/>
      <c r="AE86" s="395"/>
      <c r="AF86" s="395"/>
      <c r="AG86" s="395"/>
      <c r="AH86" s="395"/>
      <c r="AI86" s="395"/>
      <c r="AJ86" s="395"/>
      <c r="AK86" s="395"/>
      <c r="AL86" s="395"/>
      <c r="AM86" s="395"/>
      <c r="AN86" s="395"/>
      <c r="AO86" s="395"/>
      <c r="AP86" s="395"/>
      <c r="AQ86" s="395"/>
      <c r="AR86" s="395"/>
      <c r="AS86" s="395"/>
      <c r="AT86" s="395"/>
      <c r="AU86" s="395"/>
      <c r="AV86" s="395"/>
      <c r="AW86" s="395"/>
      <c r="AX86" s="395"/>
      <c r="AY86" s="395"/>
      <c r="AZ86" s="395"/>
      <c r="BA86" s="395"/>
      <c r="BB86" s="395"/>
      <c r="BC86" s="395"/>
      <c r="BD86" s="395"/>
      <c r="BE86" s="395"/>
      <c r="BF86" s="395"/>
      <c r="BG86" s="395"/>
      <c r="BH86" s="395"/>
      <c r="BI86" s="395"/>
      <c r="BJ86" s="395"/>
      <c r="BK86" s="395"/>
      <c r="BL86" s="395"/>
      <c r="BM86" s="395"/>
      <c r="BN86" s="395"/>
      <c r="BO86" s="395"/>
      <c r="BP86" s="395"/>
      <c r="BQ86" s="395"/>
      <c r="BR86" s="395"/>
      <c r="BS86" s="395"/>
      <c r="BT86" s="395"/>
      <c r="BU86" s="395"/>
      <c r="BV86" s="395"/>
      <c r="BW86" s="395"/>
      <c r="BX86" s="395"/>
      <c r="BY86" s="395"/>
      <c r="BZ86" s="395"/>
      <c r="CA86" s="395"/>
      <c r="CB86" s="395"/>
      <c r="CC86" s="395"/>
      <c r="CD86" s="395"/>
      <c r="CE86" s="395"/>
      <c r="CF86" s="395"/>
      <c r="CG86" s="395"/>
      <c r="CH86" s="395"/>
      <c r="CI86" s="395"/>
      <c r="CJ86" s="395"/>
      <c r="CK86" s="395"/>
      <c r="CL86" s="395"/>
      <c r="CM86" s="395"/>
      <c r="CN86" s="395"/>
      <c r="CO86" s="395"/>
      <c r="CP86" s="395"/>
      <c r="CQ86" s="395"/>
      <c r="CR86" s="395"/>
      <c r="CS86" s="395"/>
      <c r="CT86" s="395"/>
      <c r="CU86" s="395"/>
      <c r="CV86" s="395"/>
      <c r="CW86" s="395"/>
      <c r="CX86" s="395"/>
      <c r="CY86" s="395"/>
      <c r="CZ86" s="395"/>
      <c r="DA86" s="395"/>
      <c r="DB86" s="395"/>
      <c r="DC86" s="395"/>
      <c r="DD86" s="395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</row>
    <row r="87" spans="1:124" s="430" customFormat="1" ht="15" customHeight="1">
      <c r="A87" s="385"/>
      <c r="B87" s="386">
        <v>45</v>
      </c>
      <c r="C87" s="687" t="str">
        <f>IF(MasterSheet!$A$1=1,MasterSheet!C228,MasterSheet!B228)</f>
        <v>Pozajmice i krediti</v>
      </c>
      <c r="D87" s="667">
        <v>1376437.67</v>
      </c>
      <c r="E87" s="669">
        <f t="shared" si="5"/>
        <v>4.1571660223497432E-2</v>
      </c>
      <c r="F87" s="667">
        <v>1189239.27</v>
      </c>
      <c r="G87" s="669">
        <f t="shared" si="6"/>
        <v>3.7765616703715463E-2</v>
      </c>
      <c r="H87" s="668">
        <f t="shared" si="7"/>
        <v>187198.39999999991</v>
      </c>
      <c r="I87" s="670">
        <f t="shared" si="8"/>
        <v>15.741020728318176</v>
      </c>
      <c r="J87" s="390"/>
      <c r="K87" s="390"/>
      <c r="L87" s="390"/>
      <c r="M87" s="390"/>
      <c r="N87" s="390"/>
      <c r="O87" s="390"/>
      <c r="P87" s="428"/>
      <c r="Q87" s="428"/>
      <c r="R87" s="428"/>
      <c r="S87" s="428"/>
      <c r="T87" s="428"/>
      <c r="U87" s="403"/>
      <c r="V87" s="429"/>
      <c r="W87" s="418"/>
      <c r="X87" s="418"/>
      <c r="Y87" s="429"/>
      <c r="Z87" s="429"/>
      <c r="AA87" s="429"/>
      <c r="AB87" s="429"/>
      <c r="AC87" s="429"/>
      <c r="AD87" s="429"/>
      <c r="AE87" s="429"/>
      <c r="AF87" s="429"/>
      <c r="AG87" s="429"/>
      <c r="AH87" s="429"/>
      <c r="AI87" s="429"/>
      <c r="AJ87" s="429"/>
      <c r="AK87" s="429"/>
      <c r="AL87" s="429"/>
      <c r="AM87" s="429"/>
      <c r="AN87" s="429"/>
      <c r="AO87" s="429"/>
      <c r="AP87" s="429"/>
      <c r="AQ87" s="429"/>
      <c r="AR87" s="429"/>
      <c r="AS87" s="429"/>
      <c r="AT87" s="429"/>
      <c r="AU87" s="429"/>
      <c r="AV87" s="429"/>
      <c r="AW87" s="429"/>
      <c r="AX87" s="429"/>
      <c r="AY87" s="429"/>
      <c r="AZ87" s="429"/>
      <c r="BA87" s="429"/>
      <c r="BB87" s="429"/>
      <c r="BC87" s="429"/>
      <c r="BD87" s="429"/>
      <c r="BE87" s="429"/>
      <c r="BF87" s="429"/>
      <c r="BG87" s="429"/>
      <c r="BH87" s="429"/>
      <c r="BI87" s="429"/>
      <c r="BJ87" s="429"/>
      <c r="BK87" s="429"/>
      <c r="BL87" s="429"/>
      <c r="BM87" s="429"/>
      <c r="BN87" s="429"/>
      <c r="BO87" s="429"/>
      <c r="BP87" s="429"/>
      <c r="BQ87" s="429"/>
      <c r="BR87" s="429"/>
      <c r="BS87" s="429"/>
      <c r="BT87" s="429"/>
      <c r="BU87" s="429"/>
      <c r="BV87" s="429"/>
      <c r="BW87" s="429"/>
      <c r="BX87" s="429"/>
      <c r="BY87" s="429"/>
      <c r="BZ87" s="429"/>
      <c r="CA87" s="429"/>
      <c r="CB87" s="429"/>
      <c r="CC87" s="429"/>
      <c r="CD87" s="429"/>
      <c r="CE87" s="429"/>
      <c r="CF87" s="429"/>
      <c r="CG87" s="429"/>
      <c r="CH87" s="429"/>
      <c r="CI87" s="429"/>
      <c r="CJ87" s="429"/>
      <c r="CK87" s="429"/>
      <c r="CL87" s="429"/>
      <c r="CM87" s="429"/>
      <c r="CN87" s="429"/>
      <c r="CO87" s="429"/>
      <c r="CP87" s="429"/>
      <c r="CQ87" s="429"/>
      <c r="CR87" s="429"/>
      <c r="CS87" s="429"/>
      <c r="CT87" s="429"/>
      <c r="CU87" s="429"/>
      <c r="CV87" s="429"/>
      <c r="CW87" s="429"/>
      <c r="CX87" s="429"/>
      <c r="CY87" s="429"/>
      <c r="CZ87" s="429"/>
      <c r="DA87" s="429"/>
      <c r="DB87" s="429"/>
      <c r="DC87" s="429"/>
      <c r="DD87" s="429"/>
      <c r="DE87" s="428"/>
      <c r="DF87" s="428"/>
      <c r="DG87" s="428"/>
      <c r="DH87" s="428"/>
      <c r="DI87" s="428"/>
      <c r="DJ87" s="428"/>
      <c r="DK87" s="428"/>
      <c r="DL87" s="428"/>
      <c r="DM87" s="428"/>
      <c r="DN87" s="428"/>
      <c r="DO87" s="428"/>
      <c r="DP87" s="428"/>
      <c r="DQ87" s="428"/>
      <c r="DR87" s="428"/>
      <c r="DS87" s="428"/>
      <c r="DT87" s="428"/>
    </row>
    <row r="88" spans="1:124" ht="12.75" thickBot="1">
      <c r="A88" s="385"/>
      <c r="B88" s="386">
        <v>47</v>
      </c>
      <c r="C88" s="687" t="str">
        <f>IF(MasterSheet!$A$1=1,MasterSheet!C231,MasterSheet!B231)</f>
        <v>Rezerve</v>
      </c>
      <c r="D88" s="667">
        <v>1816209.27</v>
      </c>
      <c r="E88" s="669">
        <f t="shared" si="5"/>
        <v>5.4853798550286915E-2</v>
      </c>
      <c r="F88" s="667">
        <v>3457991.1</v>
      </c>
      <c r="G88" s="669">
        <f t="shared" si="6"/>
        <v>0.10981235630358845</v>
      </c>
      <c r="H88" s="668">
        <f t="shared" si="7"/>
        <v>-1641781.83</v>
      </c>
      <c r="I88" s="689">
        <f t="shared" si="8"/>
        <v>-47.47790791017362</v>
      </c>
      <c r="J88" s="385"/>
      <c r="K88" s="385"/>
      <c r="L88" s="385"/>
      <c r="M88" s="385"/>
      <c r="N88" s="385"/>
      <c r="O88" s="385"/>
      <c r="P88" s="394"/>
      <c r="Q88" s="394"/>
      <c r="R88" s="394"/>
      <c r="S88" s="394"/>
      <c r="T88" s="394"/>
      <c r="U88" s="395"/>
      <c r="V88" s="395"/>
      <c r="W88" s="423"/>
      <c r="X88" s="395"/>
      <c r="Y88" s="395"/>
      <c r="Z88" s="395"/>
      <c r="AA88" s="395"/>
      <c r="AB88" s="395"/>
      <c r="AC88" s="395"/>
      <c r="AD88" s="395"/>
      <c r="AE88" s="395"/>
      <c r="AF88" s="395"/>
      <c r="AG88" s="395"/>
      <c r="AH88" s="395"/>
      <c r="AI88" s="395"/>
      <c r="AJ88" s="395"/>
      <c r="AK88" s="395"/>
      <c r="AL88" s="395"/>
      <c r="AM88" s="395"/>
      <c r="AN88" s="395"/>
      <c r="AO88" s="395"/>
      <c r="AP88" s="395"/>
      <c r="AQ88" s="395"/>
      <c r="AR88" s="395"/>
      <c r="AS88" s="395"/>
      <c r="AT88" s="395"/>
      <c r="AU88" s="395"/>
      <c r="AV88" s="395"/>
      <c r="AW88" s="395"/>
      <c r="AX88" s="395"/>
      <c r="AY88" s="395"/>
      <c r="AZ88" s="395"/>
      <c r="BA88" s="395"/>
      <c r="BB88" s="395"/>
      <c r="BC88" s="395"/>
      <c r="BD88" s="395"/>
      <c r="BE88" s="395"/>
      <c r="BF88" s="395"/>
      <c r="BG88" s="395"/>
      <c r="BH88" s="395"/>
      <c r="BI88" s="395"/>
      <c r="BJ88" s="395"/>
      <c r="BK88" s="395"/>
      <c r="BL88" s="395"/>
      <c r="BM88" s="395"/>
      <c r="BN88" s="395"/>
      <c r="BO88" s="395"/>
      <c r="BP88" s="395"/>
      <c r="BQ88" s="395"/>
      <c r="BR88" s="395"/>
      <c r="BS88" s="395"/>
      <c r="BT88" s="395"/>
      <c r="BU88" s="395"/>
      <c r="BV88" s="395"/>
      <c r="BW88" s="395"/>
      <c r="BX88" s="395"/>
      <c r="BY88" s="395"/>
      <c r="BZ88" s="395"/>
      <c r="CA88" s="395"/>
      <c r="CB88" s="395"/>
      <c r="CC88" s="395"/>
      <c r="CD88" s="395"/>
      <c r="CE88" s="395"/>
      <c r="CF88" s="395"/>
      <c r="CG88" s="395"/>
      <c r="CH88" s="395"/>
      <c r="CI88" s="395"/>
      <c r="CJ88" s="395"/>
      <c r="CK88" s="395"/>
      <c r="CL88" s="395"/>
      <c r="CM88" s="395"/>
      <c r="CN88" s="395"/>
      <c r="CO88" s="395"/>
      <c r="CP88" s="395"/>
      <c r="CQ88" s="395"/>
      <c r="CR88" s="395"/>
      <c r="CS88" s="395"/>
      <c r="CT88" s="395"/>
      <c r="CU88" s="395"/>
      <c r="CV88" s="395"/>
      <c r="CW88" s="395"/>
      <c r="CX88" s="395"/>
      <c r="CY88" s="395"/>
      <c r="CZ88" s="395"/>
      <c r="DA88" s="395"/>
      <c r="DB88" s="395"/>
      <c r="DC88" s="395"/>
      <c r="DD88" s="395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</row>
    <row r="89" spans="1:124" ht="15" customHeight="1" thickTop="1" thickBot="1">
      <c r="A89" s="385"/>
      <c r="B89" s="386">
        <v>998</v>
      </c>
      <c r="C89" s="690" t="str">
        <f>IF(MasterSheet!$A$1=1,MasterSheet!C232,MasterSheet!B232)</f>
        <v>Neto povećanje obaveza</v>
      </c>
      <c r="D89" s="676"/>
      <c r="E89" s="691">
        <f t="shared" si="5"/>
        <v>0</v>
      </c>
      <c r="F89" s="676">
        <v>11275907.500000015</v>
      </c>
      <c r="G89" s="677">
        <f t="shared" si="6"/>
        <v>0.35807899333121673</v>
      </c>
      <c r="H89" s="678">
        <f t="shared" si="7"/>
        <v>-11275907.500000015</v>
      </c>
      <c r="I89" s="692">
        <f t="shared" si="8"/>
        <v>-100</v>
      </c>
      <c r="J89" s="385"/>
      <c r="K89" s="385"/>
      <c r="L89" s="385"/>
      <c r="M89" s="385"/>
      <c r="N89" s="385"/>
      <c r="O89" s="385"/>
      <c r="P89" s="394"/>
      <c r="Q89" s="394"/>
      <c r="R89" s="394"/>
      <c r="S89" s="394"/>
      <c r="T89" s="394"/>
      <c r="U89" s="394"/>
      <c r="V89" s="394"/>
      <c r="W89" s="432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</row>
    <row r="90" spans="1:124" ht="13.5" thickTop="1" thickBot="1">
      <c r="A90" s="385"/>
      <c r="B90" s="386"/>
      <c r="C90" s="693" t="str">
        <f>IF(MasterSheet!$A$1=1,MasterSheet!C233,MasterSheet!B233)</f>
        <v>Suficit/deficit</v>
      </c>
      <c r="D90" s="652">
        <f>+D20-D58+D104</f>
        <v>40446087.680000015</v>
      </c>
      <c r="E90" s="684">
        <f t="shared" si="5"/>
        <v>1.221567130172154</v>
      </c>
      <c r="F90" s="652">
        <f>+F20-F58+F104</f>
        <v>19428467.343333263</v>
      </c>
      <c r="G90" s="653">
        <f t="shared" si="6"/>
        <v>0.6169726053773662</v>
      </c>
      <c r="H90" s="654">
        <f t="shared" si="7"/>
        <v>21017620.336666752</v>
      </c>
      <c r="I90" s="685">
        <f t="shared" si="8"/>
        <v>108.1795077565848</v>
      </c>
      <c r="J90" s="385"/>
      <c r="K90" s="385"/>
      <c r="L90" s="385"/>
      <c r="M90" s="385"/>
      <c r="N90" s="385"/>
      <c r="O90" s="385"/>
      <c r="P90" s="394"/>
      <c r="Q90" s="394"/>
      <c r="R90" s="394"/>
      <c r="S90" s="394"/>
      <c r="T90" s="394"/>
      <c r="U90" s="394"/>
      <c r="V90" s="394"/>
      <c r="W90" s="432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</row>
    <row r="91" spans="1:124" ht="13.5" thickTop="1" thickBot="1">
      <c r="A91" s="385"/>
      <c r="B91" s="386"/>
      <c r="C91" s="693" t="str">
        <f>IF(MasterSheet!$A$1=1,MasterSheet!C234,MasterSheet!B234)</f>
        <v>Primarni deficit</v>
      </c>
      <c r="D91" s="681">
        <f>+D90+D70</f>
        <v>43793379.740000017</v>
      </c>
      <c r="E91" s="684">
        <f t="shared" si="5"/>
        <v>1.3226632358803991</v>
      </c>
      <c r="F91" s="681">
        <f>+F90+F70</f>
        <v>22288929.543333262</v>
      </c>
      <c r="G91" s="653">
        <f t="shared" si="6"/>
        <v>0.70780976638085946</v>
      </c>
      <c r="H91" s="682">
        <f t="shared" si="7"/>
        <v>21504450.196666755</v>
      </c>
      <c r="I91" s="685">
        <f t="shared" si="8"/>
        <v>96.480408154454636</v>
      </c>
      <c r="J91" s="385"/>
      <c r="K91" s="385"/>
      <c r="L91" s="385"/>
      <c r="M91" s="385"/>
      <c r="N91" s="385"/>
      <c r="O91" s="385"/>
      <c r="P91" s="394"/>
      <c r="Q91" s="394"/>
      <c r="R91" s="394"/>
      <c r="S91" s="394"/>
      <c r="T91" s="394"/>
      <c r="U91" s="394"/>
      <c r="V91" s="394"/>
      <c r="W91" s="432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  <c r="AU91" s="394"/>
      <c r="AV91" s="394"/>
      <c r="AW91" s="394"/>
      <c r="AX91" s="394"/>
      <c r="AY91" s="394"/>
      <c r="AZ91" s="394"/>
      <c r="BA91" s="394"/>
      <c r="BB91" s="394"/>
      <c r="BC91" s="394"/>
      <c r="BD91" s="394"/>
      <c r="BE91" s="394"/>
      <c r="BF91" s="394"/>
      <c r="BG91" s="394"/>
      <c r="BH91" s="394"/>
      <c r="BI91" s="394"/>
      <c r="BJ91" s="394"/>
      <c r="BK91" s="394"/>
      <c r="BL91" s="394"/>
      <c r="BM91" s="394"/>
      <c r="BN91" s="394"/>
      <c r="BO91" s="394"/>
      <c r="BP91" s="394"/>
      <c r="BQ91" s="394"/>
      <c r="BR91" s="394"/>
      <c r="BS91" s="394"/>
      <c r="BT91" s="394"/>
      <c r="BU91" s="394"/>
      <c r="BV91" s="394"/>
      <c r="BW91" s="394"/>
      <c r="BX91" s="394"/>
      <c r="BY91" s="394"/>
      <c r="BZ91" s="394"/>
      <c r="CA91" s="394"/>
      <c r="CB91" s="394"/>
      <c r="CC91" s="394"/>
      <c r="CD91" s="394"/>
      <c r="CE91" s="394"/>
      <c r="CF91" s="394"/>
      <c r="CG91" s="394"/>
      <c r="CH91" s="394"/>
      <c r="CI91" s="394"/>
      <c r="CJ91" s="394"/>
      <c r="CK91" s="394"/>
      <c r="CL91" s="394"/>
      <c r="CM91" s="394"/>
      <c r="CN91" s="394"/>
      <c r="CO91" s="394"/>
      <c r="CP91" s="394"/>
      <c r="CQ91" s="394"/>
      <c r="CR91" s="394"/>
      <c r="CS91" s="394"/>
      <c r="CT91" s="394"/>
      <c r="CU91" s="394"/>
      <c r="CV91" s="394"/>
      <c r="CW91" s="394"/>
      <c r="CX91" s="394"/>
      <c r="CY91" s="394"/>
      <c r="CZ91" s="394"/>
      <c r="DA91" s="394"/>
      <c r="DB91" s="394"/>
      <c r="DC91" s="394"/>
      <c r="DD91" s="394"/>
      <c r="DE91" s="394"/>
      <c r="DF91" s="394"/>
      <c r="DG91" s="394"/>
      <c r="DH91" s="394"/>
      <c r="DI91" s="394"/>
      <c r="DJ91" s="394"/>
      <c r="DK91" s="394"/>
      <c r="DL91" s="394"/>
      <c r="DM91" s="394"/>
      <c r="DN91" s="394"/>
      <c r="DO91" s="394"/>
      <c r="DP91" s="394"/>
      <c r="DQ91" s="394"/>
      <c r="DR91" s="394"/>
      <c r="DS91" s="394"/>
      <c r="DT91" s="394"/>
    </row>
    <row r="92" spans="1:124" ht="13.5" thickTop="1" thickBot="1">
      <c r="A92" s="385"/>
      <c r="B92" s="386"/>
      <c r="C92" s="693" t="str">
        <f>IF(MasterSheet!$A$1=1,MasterSheet!C235,MasterSheet!B235)</f>
        <v>Otplata duga</v>
      </c>
      <c r="D92" s="652">
        <f>D93+D94+D95</f>
        <v>66764324.649999999</v>
      </c>
      <c r="E92" s="684">
        <f t="shared" si="5"/>
        <v>2.0164398867411655</v>
      </c>
      <c r="F92" s="652">
        <f>F93+F94+F95</f>
        <v>54950812.849999994</v>
      </c>
      <c r="G92" s="653">
        <f t="shared" si="6"/>
        <v>1.7450242251508412</v>
      </c>
      <c r="H92" s="654">
        <f t="shared" si="7"/>
        <v>11813511.800000004</v>
      </c>
      <c r="I92" s="655">
        <f t="shared" si="8"/>
        <v>21.49833858190145</v>
      </c>
      <c r="J92" s="385"/>
      <c r="K92" s="385"/>
      <c r="L92" s="385"/>
      <c r="M92" s="385"/>
      <c r="N92" s="385"/>
      <c r="O92" s="385"/>
      <c r="P92" s="394"/>
      <c r="Q92" s="394"/>
      <c r="R92" s="394"/>
      <c r="S92" s="394"/>
      <c r="T92" s="394"/>
      <c r="U92" s="394"/>
      <c r="V92" s="394"/>
      <c r="W92" s="432"/>
      <c r="X92" s="394"/>
      <c r="Y92" s="394"/>
      <c r="Z92" s="394"/>
      <c r="AA92" s="394"/>
      <c r="AB92" s="394"/>
      <c r="AC92" s="394"/>
      <c r="AD92" s="394"/>
      <c r="AE92" s="394"/>
      <c r="AF92" s="394"/>
      <c r="AG92" s="394"/>
      <c r="AH92" s="394"/>
      <c r="AI92" s="394"/>
      <c r="AJ92" s="394"/>
      <c r="AK92" s="394"/>
      <c r="AL92" s="394"/>
      <c r="AM92" s="394"/>
      <c r="AN92" s="394"/>
      <c r="AO92" s="394"/>
      <c r="AP92" s="394"/>
      <c r="AQ92" s="394"/>
      <c r="AR92" s="394"/>
      <c r="AS92" s="394"/>
      <c r="AT92" s="394"/>
      <c r="AU92" s="394"/>
      <c r="AV92" s="394"/>
      <c r="AW92" s="394"/>
      <c r="AX92" s="394"/>
      <c r="AY92" s="394"/>
      <c r="AZ92" s="394"/>
      <c r="BA92" s="394"/>
      <c r="BB92" s="394"/>
      <c r="BC92" s="394"/>
      <c r="BD92" s="394"/>
      <c r="BE92" s="394"/>
      <c r="BF92" s="394"/>
      <c r="BG92" s="394"/>
      <c r="BH92" s="394"/>
      <c r="BI92" s="394"/>
      <c r="BJ92" s="394"/>
      <c r="BK92" s="394"/>
      <c r="BL92" s="394"/>
      <c r="BM92" s="394"/>
      <c r="BN92" s="394"/>
      <c r="BO92" s="394"/>
      <c r="BP92" s="394"/>
      <c r="BQ92" s="394"/>
      <c r="BR92" s="394"/>
      <c r="BS92" s="394"/>
      <c r="BT92" s="394"/>
      <c r="BU92" s="394"/>
      <c r="BV92" s="394"/>
      <c r="BW92" s="394"/>
      <c r="BX92" s="394"/>
      <c r="BY92" s="394"/>
      <c r="BZ92" s="394"/>
      <c r="CA92" s="394"/>
      <c r="CB92" s="394"/>
      <c r="CC92" s="394"/>
      <c r="CD92" s="394"/>
      <c r="CE92" s="394"/>
      <c r="CF92" s="394"/>
      <c r="CG92" s="394"/>
      <c r="CH92" s="394"/>
      <c r="CI92" s="394"/>
      <c r="CJ92" s="394"/>
      <c r="CK92" s="394"/>
      <c r="CL92" s="394"/>
      <c r="CM92" s="394"/>
      <c r="CN92" s="394"/>
      <c r="CO92" s="394"/>
      <c r="CP92" s="394"/>
      <c r="CQ92" s="394"/>
      <c r="CR92" s="394"/>
      <c r="CS92" s="394"/>
      <c r="CT92" s="394"/>
      <c r="CU92" s="394"/>
      <c r="CV92" s="394"/>
      <c r="CW92" s="394"/>
      <c r="CX92" s="394"/>
      <c r="CY92" s="394"/>
      <c r="CZ92" s="394"/>
      <c r="DA92" s="394"/>
      <c r="DB92" s="394"/>
      <c r="DC92" s="394"/>
      <c r="DD92" s="394"/>
      <c r="DE92" s="394"/>
      <c r="DF92" s="394"/>
      <c r="DG92" s="394"/>
      <c r="DH92" s="394"/>
      <c r="DI92" s="394"/>
      <c r="DJ92" s="394"/>
      <c r="DK92" s="394"/>
      <c r="DL92" s="394"/>
      <c r="DM92" s="394"/>
      <c r="DN92" s="394"/>
      <c r="DO92" s="394"/>
      <c r="DP92" s="394"/>
      <c r="DQ92" s="394"/>
      <c r="DR92" s="394"/>
      <c r="DS92" s="394"/>
      <c r="DT92" s="394"/>
    </row>
    <row r="93" spans="1:124" ht="12.75" thickTop="1">
      <c r="A93" s="385"/>
      <c r="B93" s="386">
        <v>4611</v>
      </c>
      <c r="C93" s="694" t="str">
        <f>IF(MasterSheet!$A$1=1,MasterSheet!C236,MasterSheet!B236)</f>
        <v>Otplata glavnice rezidentima</v>
      </c>
      <c r="D93" s="695">
        <v>12296750.719999999</v>
      </c>
      <c r="E93" s="696">
        <f t="shared" si="5"/>
        <v>0.37139084022953783</v>
      </c>
      <c r="F93" s="695">
        <v>5489000</v>
      </c>
      <c r="G93" s="697">
        <f t="shared" si="6"/>
        <v>0.17430930454112417</v>
      </c>
      <c r="H93" s="698">
        <f t="shared" si="7"/>
        <v>6807750.7199999988</v>
      </c>
      <c r="I93" s="699">
        <f t="shared" si="8"/>
        <v>124.02533649116413</v>
      </c>
      <c r="J93" s="385"/>
      <c r="K93" s="385"/>
      <c r="L93" s="385"/>
      <c r="M93" s="385"/>
      <c r="N93" s="385"/>
      <c r="O93" s="385"/>
      <c r="P93" s="394"/>
      <c r="Q93" s="394"/>
      <c r="R93" s="394"/>
      <c r="S93" s="394"/>
      <c r="T93" s="394"/>
      <c r="U93" s="394"/>
      <c r="V93" s="394"/>
      <c r="W93" s="432"/>
      <c r="X93" s="394"/>
      <c r="Y93" s="394"/>
      <c r="Z93" s="394"/>
      <c r="AA93" s="394"/>
      <c r="AB93" s="394"/>
      <c r="AC93" s="394"/>
      <c r="AD93" s="394"/>
      <c r="AE93" s="394"/>
      <c r="AF93" s="394"/>
      <c r="AG93" s="394"/>
      <c r="AH93" s="394"/>
      <c r="AI93" s="394"/>
      <c r="AJ93" s="394"/>
      <c r="AK93" s="394"/>
      <c r="AL93" s="394"/>
      <c r="AM93" s="394"/>
      <c r="AN93" s="394"/>
      <c r="AO93" s="394"/>
      <c r="AP93" s="394"/>
      <c r="AQ93" s="394"/>
      <c r="AR93" s="394"/>
      <c r="AS93" s="394"/>
      <c r="AT93" s="394"/>
      <c r="AU93" s="394"/>
      <c r="AV93" s="394"/>
      <c r="AW93" s="394"/>
      <c r="AX93" s="394"/>
      <c r="AY93" s="394"/>
      <c r="AZ93" s="394"/>
      <c r="BA93" s="394"/>
      <c r="BB93" s="394"/>
      <c r="BC93" s="394"/>
      <c r="BD93" s="394"/>
      <c r="BE93" s="394"/>
      <c r="BF93" s="394"/>
      <c r="BG93" s="394"/>
      <c r="BH93" s="394"/>
      <c r="BI93" s="394"/>
      <c r="BJ93" s="394"/>
      <c r="BK93" s="394"/>
      <c r="BL93" s="394"/>
      <c r="BM93" s="394"/>
      <c r="BN93" s="394"/>
      <c r="BO93" s="394"/>
      <c r="BP93" s="394"/>
      <c r="BQ93" s="394"/>
      <c r="BR93" s="394"/>
      <c r="BS93" s="394"/>
      <c r="BT93" s="394"/>
      <c r="BU93" s="394"/>
      <c r="BV93" s="394"/>
      <c r="BW93" s="394"/>
      <c r="BX93" s="394"/>
      <c r="BY93" s="394"/>
      <c r="BZ93" s="394"/>
      <c r="CA93" s="394"/>
      <c r="CB93" s="394"/>
      <c r="CC93" s="394"/>
      <c r="CD93" s="394"/>
      <c r="CE93" s="394"/>
      <c r="CF93" s="394"/>
      <c r="CG93" s="394"/>
      <c r="CH93" s="394"/>
      <c r="CI93" s="394"/>
      <c r="CJ93" s="394"/>
      <c r="CK93" s="394"/>
      <c r="CL93" s="394"/>
      <c r="CM93" s="394"/>
      <c r="CN93" s="394"/>
      <c r="CO93" s="394"/>
      <c r="CP93" s="394"/>
      <c r="CQ93" s="394"/>
      <c r="CR93" s="394"/>
      <c r="CS93" s="394"/>
      <c r="CT93" s="394"/>
      <c r="CU93" s="394"/>
      <c r="CV93" s="394"/>
      <c r="CW93" s="394"/>
      <c r="CX93" s="394"/>
      <c r="CY93" s="394"/>
      <c r="CZ93" s="394"/>
      <c r="DA93" s="394"/>
      <c r="DB93" s="394"/>
      <c r="DC93" s="394"/>
      <c r="DD93" s="394"/>
      <c r="DE93" s="394"/>
      <c r="DF93" s="394"/>
      <c r="DG93" s="394"/>
      <c r="DH93" s="394"/>
      <c r="DI93" s="394"/>
      <c r="DJ93" s="394"/>
      <c r="DK93" s="394"/>
      <c r="DL93" s="394"/>
      <c r="DM93" s="394"/>
      <c r="DN93" s="394"/>
      <c r="DO93" s="394"/>
      <c r="DP93" s="394"/>
      <c r="DQ93" s="394"/>
      <c r="DR93" s="394"/>
      <c r="DS93" s="394"/>
      <c r="DT93" s="394"/>
    </row>
    <row r="94" spans="1:124">
      <c r="A94" s="385"/>
      <c r="B94" s="386">
        <v>4612</v>
      </c>
      <c r="C94" s="688" t="str">
        <f>IF(MasterSheet!$A$1=1,MasterSheet!C237,MasterSheet!B237)</f>
        <v>Otplata glavnice nerezidentima</v>
      </c>
      <c r="D94" s="662">
        <v>1915776.82</v>
      </c>
      <c r="E94" s="700">
        <f t="shared" si="5"/>
        <v>5.7860973119903347E-2</v>
      </c>
      <c r="F94" s="662">
        <v>5000000</v>
      </c>
      <c r="G94" s="663">
        <f t="shared" si="6"/>
        <v>0.15878056525881232</v>
      </c>
      <c r="H94" s="664">
        <f t="shared" si="7"/>
        <v>-3084223.1799999997</v>
      </c>
      <c r="I94" s="665">
        <f t="shared" si="8"/>
        <v>-61.684463600000001</v>
      </c>
      <c r="J94" s="388"/>
      <c r="K94" s="385"/>
      <c r="L94" s="385"/>
      <c r="M94" s="385"/>
      <c r="N94" s="385"/>
      <c r="O94" s="385"/>
      <c r="P94" s="394"/>
      <c r="Q94" s="394"/>
      <c r="R94" s="394"/>
      <c r="S94" s="394"/>
      <c r="T94" s="394"/>
      <c r="U94" s="394"/>
      <c r="V94" s="394"/>
      <c r="W94" s="432"/>
      <c r="X94" s="394"/>
      <c r="Y94" s="394"/>
      <c r="Z94" s="394"/>
      <c r="AA94" s="394"/>
      <c r="AB94" s="394"/>
      <c r="AC94" s="394"/>
      <c r="AD94" s="394"/>
      <c r="AE94" s="394"/>
      <c r="AF94" s="394"/>
      <c r="AG94" s="394"/>
      <c r="AH94" s="394"/>
      <c r="AI94" s="394"/>
      <c r="AJ94" s="394"/>
      <c r="AK94" s="394"/>
      <c r="AL94" s="394"/>
      <c r="AM94" s="394"/>
      <c r="AN94" s="394"/>
      <c r="AO94" s="394"/>
      <c r="AP94" s="394"/>
      <c r="AQ94" s="394"/>
      <c r="AR94" s="394"/>
      <c r="AS94" s="394"/>
      <c r="AT94" s="394"/>
      <c r="AU94" s="394"/>
      <c r="AV94" s="394"/>
      <c r="AW94" s="394"/>
      <c r="AX94" s="394"/>
      <c r="AY94" s="394"/>
      <c r="AZ94" s="394"/>
      <c r="BA94" s="394"/>
      <c r="BB94" s="394"/>
      <c r="BC94" s="394"/>
      <c r="BD94" s="394"/>
      <c r="BE94" s="394"/>
      <c r="BF94" s="394"/>
      <c r="BG94" s="394"/>
      <c r="BH94" s="394"/>
      <c r="BI94" s="394"/>
      <c r="BJ94" s="394"/>
      <c r="BK94" s="394"/>
      <c r="BL94" s="394"/>
      <c r="BM94" s="394"/>
      <c r="BN94" s="394"/>
      <c r="BO94" s="394"/>
      <c r="BP94" s="394"/>
      <c r="BQ94" s="394"/>
      <c r="BR94" s="394"/>
      <c r="BS94" s="394"/>
      <c r="BT94" s="394"/>
      <c r="BU94" s="394"/>
      <c r="BV94" s="394"/>
      <c r="BW94" s="394"/>
      <c r="BX94" s="394"/>
      <c r="BY94" s="394"/>
      <c r="BZ94" s="394"/>
      <c r="CA94" s="394"/>
      <c r="CB94" s="394"/>
      <c r="CC94" s="394"/>
      <c r="CD94" s="394"/>
      <c r="CE94" s="394"/>
      <c r="CF94" s="394"/>
      <c r="CG94" s="394"/>
      <c r="CH94" s="394"/>
      <c r="CI94" s="394"/>
      <c r="CJ94" s="394"/>
      <c r="CK94" s="394"/>
      <c r="CL94" s="394"/>
      <c r="CM94" s="394"/>
      <c r="CN94" s="394"/>
      <c r="CO94" s="394"/>
      <c r="CP94" s="394"/>
      <c r="CQ94" s="394"/>
      <c r="CR94" s="394"/>
      <c r="CS94" s="394"/>
      <c r="CT94" s="394"/>
      <c r="CU94" s="394"/>
      <c r="CV94" s="394"/>
      <c r="CW94" s="394"/>
      <c r="CX94" s="394"/>
      <c r="CY94" s="394"/>
      <c r="CZ94" s="394"/>
      <c r="DA94" s="394"/>
      <c r="DB94" s="394"/>
      <c r="DC94" s="394"/>
      <c r="DD94" s="394"/>
      <c r="DE94" s="394"/>
      <c r="DF94" s="394"/>
      <c r="DG94" s="394"/>
      <c r="DH94" s="394"/>
      <c r="DI94" s="394"/>
      <c r="DJ94" s="394"/>
      <c r="DK94" s="394"/>
      <c r="DL94" s="394"/>
      <c r="DM94" s="394"/>
      <c r="DN94" s="394"/>
      <c r="DO94" s="394"/>
      <c r="DP94" s="394"/>
      <c r="DQ94" s="394"/>
      <c r="DR94" s="394"/>
      <c r="DS94" s="394"/>
      <c r="DT94" s="394"/>
    </row>
    <row r="95" spans="1:124" ht="12.75" thickBot="1">
      <c r="A95" s="385"/>
      <c r="B95" s="386">
        <v>463</v>
      </c>
      <c r="C95" s="688" t="str">
        <f>IF(MasterSheet!$A$1=1,MasterSheet!C238,MasterSheet!B238)</f>
        <v>Otplata  obaveza iz prethodnog perioda</v>
      </c>
      <c r="D95" s="662">
        <v>52551797.109999999</v>
      </c>
      <c r="E95" s="700">
        <f t="shared" si="5"/>
        <v>1.5871880733917245</v>
      </c>
      <c r="F95" s="662">
        <v>44461812.849999994</v>
      </c>
      <c r="G95" s="663">
        <f t="shared" si="6"/>
        <v>1.4119343553509049</v>
      </c>
      <c r="H95" s="664">
        <f t="shared" si="7"/>
        <v>8089984.2600000054</v>
      </c>
      <c r="I95" s="665">
        <f t="shared" si="8"/>
        <v>18.195354038516243</v>
      </c>
      <c r="J95" s="385"/>
      <c r="K95" s="385"/>
      <c r="L95" s="385"/>
      <c r="M95" s="385"/>
      <c r="N95" s="385"/>
      <c r="O95" s="385"/>
      <c r="P95" s="394"/>
      <c r="Q95" s="394"/>
      <c r="R95" s="394"/>
      <c r="S95" s="394"/>
      <c r="T95" s="394"/>
      <c r="U95" s="394"/>
      <c r="V95" s="394"/>
      <c r="W95" s="432"/>
      <c r="X95" s="394"/>
      <c r="Y95" s="394"/>
      <c r="Z95" s="394"/>
      <c r="AA95" s="394"/>
      <c r="AB95" s="394"/>
      <c r="AC95" s="394"/>
      <c r="AD95" s="394"/>
      <c r="AE95" s="394"/>
      <c r="AF95" s="394"/>
      <c r="AG95" s="394"/>
      <c r="AH95" s="394"/>
      <c r="AI95" s="394"/>
      <c r="AJ95" s="394"/>
      <c r="AK95" s="394"/>
      <c r="AL95" s="394"/>
      <c r="AM95" s="394"/>
      <c r="AN95" s="394"/>
      <c r="AO95" s="394"/>
      <c r="AP95" s="394"/>
      <c r="AQ95" s="394"/>
      <c r="AR95" s="394"/>
      <c r="AS95" s="394"/>
      <c r="AT95" s="394"/>
      <c r="AU95" s="394"/>
      <c r="AV95" s="394"/>
      <c r="AW95" s="394"/>
      <c r="AX95" s="394"/>
      <c r="AY95" s="394"/>
      <c r="AZ95" s="394"/>
      <c r="BA95" s="394"/>
      <c r="BB95" s="394"/>
      <c r="BC95" s="394"/>
      <c r="BD95" s="394"/>
      <c r="BE95" s="394"/>
      <c r="BF95" s="394"/>
      <c r="BG95" s="394"/>
      <c r="BH95" s="394"/>
      <c r="BI95" s="394"/>
      <c r="BJ95" s="394"/>
      <c r="BK95" s="394"/>
      <c r="BL95" s="394"/>
      <c r="BM95" s="394"/>
      <c r="BN95" s="394"/>
      <c r="BO95" s="394"/>
      <c r="BP95" s="394"/>
      <c r="BQ95" s="394"/>
      <c r="BR95" s="394"/>
      <c r="BS95" s="394"/>
      <c r="BT95" s="394"/>
      <c r="BU95" s="394"/>
      <c r="BV95" s="394"/>
      <c r="BW95" s="394"/>
      <c r="BX95" s="394"/>
      <c r="BY95" s="394"/>
      <c r="BZ95" s="394"/>
      <c r="CA95" s="394"/>
      <c r="CB95" s="394"/>
      <c r="CC95" s="394"/>
      <c r="CD95" s="394"/>
      <c r="CE95" s="394"/>
      <c r="CF95" s="394"/>
      <c r="CG95" s="394"/>
      <c r="CH95" s="394"/>
      <c r="CI95" s="394"/>
      <c r="CJ95" s="394"/>
      <c r="CK95" s="394"/>
      <c r="CL95" s="394"/>
      <c r="CM95" s="394"/>
      <c r="CN95" s="394"/>
      <c r="CO95" s="394"/>
      <c r="CP95" s="394"/>
      <c r="CQ95" s="394"/>
      <c r="CR95" s="394"/>
      <c r="CS95" s="394"/>
      <c r="CT95" s="394"/>
      <c r="CU95" s="394"/>
      <c r="CV95" s="394"/>
      <c r="CW95" s="394"/>
      <c r="CX95" s="394"/>
      <c r="CY95" s="394"/>
      <c r="CZ95" s="394"/>
      <c r="DA95" s="394"/>
      <c r="DB95" s="394"/>
      <c r="DC95" s="394"/>
      <c r="DD95" s="394"/>
      <c r="DE95" s="394"/>
      <c r="DF95" s="394"/>
      <c r="DG95" s="394"/>
      <c r="DH95" s="394"/>
      <c r="DI95" s="394"/>
      <c r="DJ95" s="394"/>
      <c r="DK95" s="394"/>
      <c r="DL95" s="394"/>
      <c r="DM95" s="394"/>
      <c r="DN95" s="394"/>
      <c r="DO95" s="394"/>
      <c r="DP95" s="394"/>
      <c r="DQ95" s="394"/>
      <c r="DR95" s="394"/>
      <c r="DS95" s="394"/>
      <c r="DT95" s="394"/>
    </row>
    <row r="96" spans="1:124" ht="12.75" hidden="1" thickBot="1">
      <c r="A96" s="385"/>
      <c r="B96" s="386"/>
      <c r="C96" s="701" t="str">
        <f>IF(MasterSheet!$A$1=1,MasterSheet!C239,MasterSheet!B239)</f>
        <v>Otplata garancija</v>
      </c>
      <c r="D96" s="702"/>
      <c r="E96" s="703">
        <f t="shared" si="5"/>
        <v>0</v>
      </c>
      <c r="F96" s="702"/>
      <c r="G96" s="704">
        <f t="shared" si="6"/>
        <v>0</v>
      </c>
      <c r="H96" s="705">
        <f t="shared" si="7"/>
        <v>0</v>
      </c>
      <c r="I96" s="706" t="e">
        <f t="shared" si="8"/>
        <v>#DIV/0!</v>
      </c>
      <c r="J96" s="385"/>
      <c r="K96" s="385"/>
      <c r="L96" s="385"/>
      <c r="M96" s="385"/>
      <c r="N96" s="385"/>
      <c r="O96" s="385"/>
      <c r="P96" s="394"/>
      <c r="Q96" s="394"/>
      <c r="R96" s="394"/>
      <c r="S96" s="394"/>
      <c r="T96" s="394"/>
      <c r="U96" s="394"/>
      <c r="V96" s="394"/>
      <c r="W96" s="432"/>
      <c r="X96" s="394"/>
      <c r="Y96" s="394"/>
      <c r="Z96" s="394"/>
      <c r="AA96" s="394"/>
      <c r="AB96" s="394"/>
      <c r="AC96" s="394"/>
      <c r="AD96" s="394"/>
      <c r="AE96" s="394"/>
      <c r="AF96" s="394"/>
      <c r="AG96" s="394"/>
      <c r="AH96" s="394"/>
      <c r="AI96" s="394"/>
      <c r="AJ96" s="394"/>
      <c r="AK96" s="394"/>
      <c r="AL96" s="394"/>
      <c r="AM96" s="394"/>
      <c r="AN96" s="394"/>
      <c r="AO96" s="394"/>
      <c r="AP96" s="394"/>
      <c r="AQ96" s="394"/>
      <c r="AR96" s="394"/>
      <c r="AS96" s="394"/>
      <c r="AT96" s="394"/>
      <c r="AU96" s="394"/>
      <c r="AV96" s="394"/>
      <c r="AW96" s="394"/>
      <c r="AX96" s="394"/>
      <c r="AY96" s="394"/>
      <c r="AZ96" s="394"/>
      <c r="BA96" s="394"/>
      <c r="BB96" s="394"/>
      <c r="BC96" s="394"/>
      <c r="BD96" s="394"/>
      <c r="BE96" s="394"/>
      <c r="BF96" s="394"/>
      <c r="BG96" s="394"/>
      <c r="BH96" s="394"/>
      <c r="BI96" s="394"/>
      <c r="BJ96" s="394"/>
      <c r="BK96" s="394"/>
      <c r="BL96" s="394"/>
      <c r="BM96" s="394"/>
      <c r="BN96" s="394"/>
      <c r="BO96" s="394"/>
      <c r="BP96" s="394"/>
      <c r="BQ96" s="394"/>
      <c r="BR96" s="394"/>
      <c r="BS96" s="394"/>
      <c r="BT96" s="394"/>
      <c r="BU96" s="394"/>
      <c r="BV96" s="394"/>
      <c r="BW96" s="394"/>
      <c r="BX96" s="394"/>
      <c r="BY96" s="394"/>
      <c r="BZ96" s="394"/>
      <c r="CA96" s="394"/>
      <c r="CB96" s="394"/>
      <c r="CC96" s="394"/>
      <c r="CD96" s="394"/>
      <c r="CE96" s="394"/>
      <c r="CF96" s="394"/>
      <c r="CG96" s="394"/>
      <c r="CH96" s="394"/>
      <c r="CI96" s="394"/>
      <c r="CJ96" s="394"/>
      <c r="CK96" s="394"/>
      <c r="CL96" s="394"/>
      <c r="CM96" s="394"/>
      <c r="CN96" s="394"/>
      <c r="CO96" s="394"/>
      <c r="CP96" s="394"/>
      <c r="CQ96" s="394"/>
      <c r="CR96" s="394"/>
      <c r="CS96" s="394"/>
      <c r="CT96" s="394"/>
      <c r="CU96" s="394"/>
      <c r="CV96" s="394"/>
      <c r="CW96" s="394"/>
      <c r="CX96" s="394"/>
      <c r="CY96" s="394"/>
      <c r="CZ96" s="394"/>
      <c r="DA96" s="394"/>
      <c r="DB96" s="394"/>
      <c r="DC96" s="394"/>
      <c r="DD96" s="394"/>
      <c r="DE96" s="394"/>
      <c r="DF96" s="394"/>
      <c r="DG96" s="394"/>
      <c r="DH96" s="394"/>
      <c r="DI96" s="394"/>
      <c r="DJ96" s="394"/>
      <c r="DK96" s="394"/>
      <c r="DL96" s="394"/>
      <c r="DM96" s="394"/>
      <c r="DN96" s="394"/>
      <c r="DO96" s="394"/>
      <c r="DP96" s="394"/>
      <c r="DQ96" s="394"/>
      <c r="DR96" s="394"/>
      <c r="DS96" s="394"/>
      <c r="DT96" s="394"/>
    </row>
    <row r="97" spans="1:124" ht="13.5" thickTop="1" thickBot="1">
      <c r="A97" s="385"/>
      <c r="B97" s="386"/>
      <c r="C97" s="693" t="str">
        <f>IF(MasterSheet!$A$1=1,MasterSheet!C243,MasterSheet!B240)</f>
        <v>Nedostajuća sredstva</v>
      </c>
      <c r="D97" s="652">
        <f>+D90-D92</f>
        <v>-26318236.969999984</v>
      </c>
      <c r="E97" s="684">
        <f t="shared" si="5"/>
        <v>-0.79487275656901191</v>
      </c>
      <c r="F97" s="652">
        <f>+F90-F92</f>
        <v>-35522345.506666735</v>
      </c>
      <c r="G97" s="653">
        <f t="shared" si="6"/>
        <v>-1.1280516197734753</v>
      </c>
      <c r="H97" s="654">
        <f t="shared" si="7"/>
        <v>9204108.5366667509</v>
      </c>
      <c r="I97" s="655">
        <f t="shared" si="8"/>
        <v>-25.910756751519543</v>
      </c>
      <c r="J97" s="385"/>
      <c r="K97" s="385"/>
      <c r="L97" s="385"/>
      <c r="M97" s="385"/>
      <c r="N97" s="385"/>
      <c r="O97" s="385"/>
      <c r="P97" s="394"/>
      <c r="Q97" s="394"/>
      <c r="R97" s="394"/>
      <c r="S97" s="394"/>
      <c r="T97" s="394"/>
      <c r="U97" s="394"/>
      <c r="V97" s="394"/>
      <c r="W97" s="432"/>
      <c r="X97" s="394"/>
      <c r="Y97" s="394"/>
      <c r="Z97" s="394"/>
      <c r="AA97" s="394"/>
      <c r="AB97" s="394"/>
      <c r="AC97" s="394"/>
      <c r="AD97" s="394"/>
      <c r="AE97" s="394"/>
      <c r="AF97" s="394"/>
      <c r="AG97" s="394"/>
      <c r="AH97" s="394"/>
      <c r="AI97" s="394"/>
      <c r="AJ97" s="394"/>
      <c r="AK97" s="394"/>
      <c r="AL97" s="394"/>
      <c r="AM97" s="394"/>
      <c r="AN97" s="394"/>
      <c r="AO97" s="394"/>
      <c r="AP97" s="394"/>
      <c r="AQ97" s="394"/>
      <c r="AR97" s="394"/>
      <c r="AS97" s="394"/>
      <c r="AT97" s="394"/>
      <c r="AU97" s="394"/>
      <c r="AV97" s="394"/>
      <c r="AW97" s="394"/>
      <c r="AX97" s="394"/>
      <c r="AY97" s="394"/>
      <c r="AZ97" s="394"/>
      <c r="BA97" s="394"/>
      <c r="BB97" s="394"/>
      <c r="BC97" s="394"/>
      <c r="BD97" s="394"/>
      <c r="BE97" s="394"/>
      <c r="BF97" s="394"/>
      <c r="BG97" s="394"/>
      <c r="BH97" s="394"/>
      <c r="BI97" s="394"/>
      <c r="BJ97" s="394"/>
      <c r="BK97" s="394"/>
      <c r="BL97" s="394"/>
      <c r="BM97" s="394"/>
      <c r="BN97" s="394"/>
      <c r="BO97" s="394"/>
      <c r="BP97" s="394"/>
      <c r="BQ97" s="394"/>
      <c r="BR97" s="394"/>
      <c r="BS97" s="394"/>
      <c r="BT97" s="394"/>
      <c r="BU97" s="394"/>
      <c r="BV97" s="394"/>
      <c r="BW97" s="394"/>
      <c r="BX97" s="394"/>
      <c r="BY97" s="394"/>
      <c r="BZ97" s="394"/>
      <c r="CA97" s="394"/>
      <c r="CB97" s="394"/>
      <c r="CC97" s="394"/>
      <c r="CD97" s="394"/>
      <c r="CE97" s="394"/>
      <c r="CF97" s="394"/>
      <c r="CG97" s="394"/>
      <c r="CH97" s="394"/>
      <c r="CI97" s="394"/>
      <c r="CJ97" s="394"/>
      <c r="CK97" s="394"/>
      <c r="CL97" s="394"/>
      <c r="CM97" s="394"/>
      <c r="CN97" s="394"/>
      <c r="CO97" s="394"/>
      <c r="CP97" s="394"/>
      <c r="CQ97" s="394"/>
      <c r="CR97" s="394"/>
      <c r="CS97" s="394"/>
      <c r="CT97" s="394"/>
      <c r="CU97" s="394"/>
      <c r="CV97" s="394"/>
      <c r="CW97" s="394"/>
      <c r="CX97" s="394"/>
      <c r="CY97" s="394"/>
      <c r="CZ97" s="394"/>
      <c r="DA97" s="394"/>
      <c r="DB97" s="394"/>
      <c r="DC97" s="394"/>
      <c r="DD97" s="394"/>
      <c r="DE97" s="394"/>
      <c r="DF97" s="394"/>
      <c r="DG97" s="394"/>
      <c r="DH97" s="394"/>
      <c r="DI97" s="394"/>
      <c r="DJ97" s="394"/>
      <c r="DK97" s="394"/>
      <c r="DL97" s="394"/>
      <c r="DM97" s="394"/>
      <c r="DN97" s="394"/>
      <c r="DO97" s="394"/>
      <c r="DP97" s="394"/>
      <c r="DQ97" s="394"/>
      <c r="DR97" s="394"/>
      <c r="DS97" s="394"/>
      <c r="DT97" s="394"/>
    </row>
    <row r="98" spans="1:124" ht="13.5" thickTop="1" thickBot="1">
      <c r="A98" s="385"/>
      <c r="B98" s="386"/>
      <c r="C98" s="693" t="str">
        <f>IF(MasterSheet!$A$1=1,MasterSheet!C244,MasterSheet!B241)</f>
        <v>Finansiranje</v>
      </c>
      <c r="D98" s="681">
        <f>+D99+D101+D102+D103+D100</f>
        <v>26318236.969999984</v>
      </c>
      <c r="E98" s="684">
        <f t="shared" si="5"/>
        <v>0.79487275656901191</v>
      </c>
      <c r="F98" s="681">
        <f>+F99+F101+F102+F103+F100</f>
        <v>35522345.506666735</v>
      </c>
      <c r="G98" s="653">
        <f t="shared" si="6"/>
        <v>1.1280516197734753</v>
      </c>
      <c r="H98" s="682">
        <f t="shared" si="7"/>
        <v>-9204108.5366667509</v>
      </c>
      <c r="I98" s="655">
        <f t="shared" si="8"/>
        <v>-25.910756751519543</v>
      </c>
      <c r="J98" s="385"/>
      <c r="K98" s="385"/>
      <c r="L98" s="385"/>
      <c r="M98" s="385"/>
      <c r="N98" s="385"/>
      <c r="O98" s="385"/>
      <c r="P98" s="394"/>
      <c r="Q98" s="394"/>
      <c r="R98" s="394"/>
      <c r="S98" s="394"/>
      <c r="T98" s="394"/>
      <c r="U98" s="394"/>
      <c r="V98" s="394"/>
      <c r="W98" s="432"/>
      <c r="X98" s="394"/>
      <c r="Y98" s="394"/>
      <c r="Z98" s="394"/>
      <c r="AA98" s="394"/>
      <c r="AB98" s="394"/>
      <c r="AC98" s="394"/>
      <c r="AD98" s="394"/>
      <c r="AE98" s="394"/>
      <c r="AF98" s="394"/>
      <c r="AG98" s="394"/>
      <c r="AH98" s="394"/>
      <c r="AI98" s="394"/>
      <c r="AJ98" s="394"/>
      <c r="AK98" s="394"/>
      <c r="AL98" s="394"/>
      <c r="AM98" s="394"/>
      <c r="AN98" s="394"/>
      <c r="AO98" s="394"/>
      <c r="AP98" s="394"/>
      <c r="AQ98" s="394"/>
      <c r="AR98" s="394"/>
      <c r="AS98" s="394"/>
      <c r="AT98" s="394"/>
      <c r="AU98" s="394"/>
      <c r="AV98" s="394"/>
      <c r="AW98" s="394"/>
      <c r="AX98" s="394"/>
      <c r="AY98" s="394"/>
      <c r="AZ98" s="394"/>
      <c r="BA98" s="394"/>
      <c r="BB98" s="394"/>
      <c r="BC98" s="394"/>
      <c r="BD98" s="394"/>
      <c r="BE98" s="394"/>
      <c r="BF98" s="394"/>
      <c r="BG98" s="394"/>
      <c r="BH98" s="394"/>
      <c r="BI98" s="394"/>
      <c r="BJ98" s="394"/>
      <c r="BK98" s="394"/>
      <c r="BL98" s="394"/>
      <c r="BM98" s="394"/>
      <c r="BN98" s="394"/>
      <c r="BO98" s="394"/>
      <c r="BP98" s="394"/>
      <c r="BQ98" s="394"/>
      <c r="BR98" s="394"/>
      <c r="BS98" s="394"/>
      <c r="BT98" s="394"/>
      <c r="BU98" s="394"/>
      <c r="BV98" s="394"/>
      <c r="BW98" s="394"/>
      <c r="BX98" s="394"/>
      <c r="BY98" s="394"/>
      <c r="BZ98" s="394"/>
      <c r="CA98" s="394"/>
      <c r="CB98" s="394"/>
      <c r="CC98" s="394"/>
      <c r="CD98" s="394"/>
      <c r="CE98" s="394"/>
      <c r="CF98" s="394"/>
      <c r="CG98" s="394"/>
      <c r="CH98" s="394"/>
      <c r="CI98" s="394"/>
      <c r="CJ98" s="394"/>
      <c r="CK98" s="394"/>
      <c r="CL98" s="394"/>
      <c r="CM98" s="394"/>
      <c r="CN98" s="394"/>
      <c r="CO98" s="394"/>
      <c r="CP98" s="394"/>
      <c r="CQ98" s="394"/>
      <c r="CR98" s="394"/>
      <c r="CS98" s="394"/>
      <c r="CT98" s="394"/>
      <c r="CU98" s="394"/>
      <c r="CV98" s="394"/>
      <c r="CW98" s="394"/>
      <c r="CX98" s="394"/>
      <c r="CY98" s="394"/>
      <c r="CZ98" s="394"/>
      <c r="DA98" s="394"/>
      <c r="DB98" s="394"/>
      <c r="DC98" s="394"/>
      <c r="DD98" s="394"/>
      <c r="DE98" s="394"/>
      <c r="DF98" s="394"/>
      <c r="DG98" s="394"/>
      <c r="DH98" s="394"/>
      <c r="DI98" s="394"/>
      <c r="DJ98" s="394"/>
      <c r="DK98" s="394"/>
      <c r="DL98" s="394"/>
      <c r="DM98" s="394"/>
      <c r="DN98" s="394"/>
      <c r="DO98" s="394"/>
      <c r="DP98" s="394"/>
      <c r="DQ98" s="394"/>
      <c r="DR98" s="394"/>
      <c r="DS98" s="394"/>
      <c r="DT98" s="394"/>
    </row>
    <row r="99" spans="1:124" ht="12.75" thickTop="1">
      <c r="A99" s="385"/>
      <c r="B99" s="386">
        <v>7511</v>
      </c>
      <c r="C99" s="694" t="str">
        <f>IF(MasterSheet!$A$1=1,MasterSheet!C238,MasterSheet!B242)</f>
        <v>Pozajmice i krediti iz domaćih izvora</v>
      </c>
      <c r="D99" s="695">
        <v>8857592.6600000001</v>
      </c>
      <c r="E99" s="707">
        <f t="shared" si="5"/>
        <v>0.26752016490486258</v>
      </c>
      <c r="F99" s="695">
        <v>7816189.2200000007</v>
      </c>
      <c r="G99" s="697">
        <f t="shared" si="6"/>
        <v>0.24821178850428707</v>
      </c>
      <c r="H99" s="698">
        <f t="shared" si="7"/>
        <v>1041403.4399999995</v>
      </c>
      <c r="I99" s="699">
        <f t="shared" si="8"/>
        <v>13.323672325322747</v>
      </c>
      <c r="J99" s="385"/>
      <c r="K99" s="385"/>
      <c r="L99" s="385"/>
      <c r="M99" s="385"/>
      <c r="N99" s="385"/>
      <c r="O99" s="385"/>
      <c r="P99" s="394"/>
      <c r="Q99" s="394"/>
      <c r="R99" s="394"/>
      <c r="S99" s="394"/>
      <c r="T99" s="394"/>
      <c r="U99" s="394"/>
      <c r="V99" s="394"/>
      <c r="W99" s="432"/>
      <c r="X99" s="394"/>
      <c r="Y99" s="394"/>
      <c r="Z99" s="394"/>
      <c r="AA99" s="394"/>
      <c r="AB99" s="394"/>
      <c r="AC99" s="394"/>
      <c r="AD99" s="394"/>
      <c r="AE99" s="394"/>
      <c r="AF99" s="394"/>
      <c r="AG99" s="394"/>
      <c r="AH99" s="394"/>
      <c r="AI99" s="394"/>
      <c r="AJ99" s="394"/>
      <c r="AK99" s="394"/>
      <c r="AL99" s="394"/>
      <c r="AM99" s="394"/>
      <c r="AN99" s="394"/>
      <c r="AO99" s="394"/>
      <c r="AP99" s="394"/>
      <c r="AQ99" s="394"/>
      <c r="AR99" s="394"/>
      <c r="AS99" s="394"/>
      <c r="AT99" s="394"/>
      <c r="AU99" s="394"/>
      <c r="AV99" s="394"/>
      <c r="AW99" s="394"/>
      <c r="AX99" s="394"/>
      <c r="AY99" s="394"/>
      <c r="AZ99" s="394"/>
      <c r="BA99" s="394"/>
      <c r="BB99" s="394"/>
      <c r="BC99" s="394"/>
      <c r="BD99" s="394"/>
      <c r="BE99" s="394"/>
      <c r="BF99" s="394"/>
      <c r="BG99" s="394"/>
      <c r="BH99" s="394"/>
      <c r="BI99" s="394"/>
      <c r="BJ99" s="394"/>
      <c r="BK99" s="394"/>
      <c r="BL99" s="394"/>
      <c r="BM99" s="394"/>
      <c r="BN99" s="394"/>
      <c r="BO99" s="394"/>
      <c r="BP99" s="394"/>
      <c r="BQ99" s="394"/>
      <c r="BR99" s="394"/>
      <c r="BS99" s="394"/>
      <c r="BT99" s="394"/>
      <c r="BU99" s="394"/>
      <c r="BV99" s="394"/>
      <c r="BW99" s="394"/>
      <c r="BX99" s="394"/>
      <c r="BY99" s="394"/>
      <c r="BZ99" s="394"/>
      <c r="CA99" s="394"/>
      <c r="CB99" s="394"/>
      <c r="CC99" s="394"/>
      <c r="CD99" s="394"/>
      <c r="CE99" s="394"/>
      <c r="CF99" s="394"/>
      <c r="CG99" s="394"/>
      <c r="CH99" s="394"/>
      <c r="CI99" s="394"/>
      <c r="CJ99" s="394"/>
      <c r="CK99" s="394"/>
      <c r="CL99" s="394"/>
      <c r="CM99" s="394"/>
      <c r="CN99" s="394"/>
      <c r="CO99" s="394"/>
      <c r="CP99" s="394"/>
      <c r="CQ99" s="394"/>
      <c r="CR99" s="394"/>
      <c r="CS99" s="394"/>
      <c r="CT99" s="394"/>
      <c r="CU99" s="394"/>
      <c r="CV99" s="394"/>
      <c r="CW99" s="394"/>
      <c r="CX99" s="394"/>
      <c r="CY99" s="394"/>
      <c r="CZ99" s="394"/>
      <c r="DA99" s="394"/>
      <c r="DB99" s="394"/>
      <c r="DC99" s="394"/>
      <c r="DD99" s="394"/>
      <c r="DE99" s="394"/>
      <c r="DF99" s="394"/>
      <c r="DG99" s="394"/>
      <c r="DH99" s="394"/>
      <c r="DI99" s="394"/>
      <c r="DJ99" s="394"/>
      <c r="DK99" s="394"/>
      <c r="DL99" s="394"/>
      <c r="DM99" s="394"/>
      <c r="DN99" s="394"/>
      <c r="DO99" s="394"/>
      <c r="DP99" s="394"/>
      <c r="DQ99" s="394"/>
      <c r="DR99" s="394"/>
      <c r="DS99" s="394"/>
      <c r="DT99" s="394"/>
    </row>
    <row r="100" spans="1:124" hidden="1">
      <c r="A100" s="385"/>
      <c r="B100" s="386">
        <v>7512</v>
      </c>
      <c r="C100" s="688" t="str">
        <f>IF(MasterSheet!$A$1=1,MasterSheet!C239,MasterSheet!B243)</f>
        <v>Pozajmice i krediti iz inostranih izvora</v>
      </c>
      <c r="D100" s="662"/>
      <c r="E100" s="708">
        <f t="shared" si="5"/>
        <v>0</v>
      </c>
      <c r="F100" s="662"/>
      <c r="G100" s="663">
        <f t="shared" si="6"/>
        <v>0</v>
      </c>
      <c r="H100" s="664">
        <f t="shared" si="7"/>
        <v>0</v>
      </c>
      <c r="I100" s="709"/>
      <c r="J100" s="385"/>
      <c r="K100" s="385"/>
      <c r="L100" s="385"/>
      <c r="M100" s="385"/>
      <c r="N100" s="385"/>
      <c r="O100" s="385"/>
      <c r="P100" s="394"/>
      <c r="Q100" s="394"/>
      <c r="R100" s="394"/>
      <c r="S100" s="394"/>
      <c r="T100" s="394"/>
      <c r="U100" s="394"/>
      <c r="V100" s="394"/>
      <c r="W100" s="432"/>
      <c r="X100" s="394"/>
      <c r="Y100" s="394"/>
      <c r="Z100" s="394"/>
      <c r="AA100" s="394"/>
      <c r="AB100" s="394"/>
      <c r="AC100" s="394"/>
      <c r="AD100" s="394"/>
      <c r="AE100" s="394"/>
      <c r="AF100" s="394"/>
      <c r="AG100" s="394"/>
      <c r="AH100" s="394"/>
      <c r="AI100" s="394"/>
      <c r="AJ100" s="394"/>
      <c r="AK100" s="394"/>
      <c r="AL100" s="394"/>
      <c r="AM100" s="394"/>
      <c r="AN100" s="394"/>
      <c r="AO100" s="394"/>
      <c r="AP100" s="394"/>
      <c r="AQ100" s="394"/>
      <c r="AR100" s="394"/>
      <c r="AS100" s="394"/>
      <c r="AT100" s="394"/>
      <c r="AU100" s="394"/>
      <c r="AV100" s="394"/>
      <c r="AW100" s="394"/>
      <c r="AX100" s="394"/>
      <c r="AY100" s="394"/>
      <c r="AZ100" s="394"/>
      <c r="BA100" s="394"/>
      <c r="BB100" s="394"/>
      <c r="BC100" s="394"/>
      <c r="BD100" s="394"/>
      <c r="BE100" s="394"/>
      <c r="BF100" s="394"/>
      <c r="BG100" s="394"/>
      <c r="BH100" s="394"/>
      <c r="BI100" s="394"/>
      <c r="BJ100" s="394"/>
      <c r="BK100" s="394"/>
      <c r="BL100" s="394"/>
      <c r="BM100" s="394"/>
      <c r="BN100" s="394"/>
      <c r="BO100" s="394"/>
      <c r="BP100" s="394"/>
      <c r="BQ100" s="394"/>
      <c r="BR100" s="394"/>
      <c r="BS100" s="394"/>
      <c r="BT100" s="394"/>
      <c r="BU100" s="394"/>
      <c r="BV100" s="394"/>
      <c r="BW100" s="394"/>
      <c r="BX100" s="394"/>
      <c r="BY100" s="394"/>
      <c r="BZ100" s="394"/>
      <c r="CA100" s="394"/>
      <c r="CB100" s="394"/>
      <c r="CC100" s="394"/>
      <c r="CD100" s="394"/>
      <c r="CE100" s="394"/>
      <c r="CF100" s="394"/>
      <c r="CG100" s="394"/>
      <c r="CH100" s="394"/>
      <c r="CI100" s="394"/>
      <c r="CJ100" s="394"/>
      <c r="CK100" s="394"/>
      <c r="CL100" s="394"/>
      <c r="CM100" s="394"/>
      <c r="CN100" s="394"/>
      <c r="CO100" s="394"/>
      <c r="CP100" s="394"/>
      <c r="CQ100" s="394"/>
      <c r="CR100" s="394"/>
      <c r="CS100" s="394"/>
      <c r="CT100" s="394"/>
      <c r="CU100" s="394"/>
      <c r="CV100" s="394"/>
      <c r="CW100" s="394"/>
      <c r="CX100" s="394"/>
      <c r="CY100" s="394"/>
      <c r="CZ100" s="394"/>
      <c r="DA100" s="394"/>
      <c r="DB100" s="394"/>
      <c r="DC100" s="394"/>
      <c r="DD100" s="394"/>
      <c r="DE100" s="394"/>
      <c r="DF100" s="394"/>
      <c r="DG100" s="394"/>
      <c r="DH100" s="394"/>
      <c r="DI100" s="394"/>
      <c r="DJ100" s="394"/>
      <c r="DK100" s="394"/>
      <c r="DL100" s="394"/>
      <c r="DM100" s="394"/>
      <c r="DN100" s="394"/>
      <c r="DO100" s="394"/>
      <c r="DP100" s="394"/>
      <c r="DQ100" s="394"/>
      <c r="DR100" s="394"/>
      <c r="DS100" s="394"/>
      <c r="DT100" s="394"/>
    </row>
    <row r="101" spans="1:124">
      <c r="A101" s="385"/>
      <c r="B101" s="386">
        <v>72</v>
      </c>
      <c r="C101" s="688" t="str">
        <f>IF(MasterSheet!$A$1=1,MasterSheet!C244,MasterSheet!B244)</f>
        <v>Prihodi od privatizacije i prodaje imovine</v>
      </c>
      <c r="D101" s="662">
        <v>14825577.08</v>
      </c>
      <c r="E101" s="708">
        <f t="shared" si="5"/>
        <v>0.4477673536695862</v>
      </c>
      <c r="F101" s="662">
        <v>10530729.020000001</v>
      </c>
      <c r="G101" s="663">
        <f t="shared" si="6"/>
        <v>0.33441502127659578</v>
      </c>
      <c r="H101" s="664">
        <f t="shared" si="7"/>
        <v>4294848.0599999987</v>
      </c>
      <c r="I101" s="709">
        <f t="shared" si="8"/>
        <v>40.783957614360844</v>
      </c>
      <c r="J101" s="385"/>
      <c r="K101" s="385"/>
      <c r="L101" s="385"/>
      <c r="M101" s="385"/>
      <c r="N101" s="385"/>
      <c r="O101" s="385"/>
      <c r="P101" s="394"/>
      <c r="Q101" s="394"/>
      <c r="R101" s="394"/>
      <c r="S101" s="394"/>
      <c r="T101" s="394"/>
      <c r="U101" s="394"/>
      <c r="V101" s="394"/>
      <c r="W101" s="432"/>
      <c r="X101" s="394"/>
      <c r="Y101" s="394"/>
      <c r="Z101" s="394"/>
      <c r="AA101" s="394"/>
      <c r="AB101" s="394"/>
      <c r="AC101" s="394"/>
      <c r="AD101" s="394"/>
      <c r="AE101" s="394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  <c r="AS101" s="394"/>
      <c r="AT101" s="394"/>
      <c r="AU101" s="394"/>
      <c r="AV101" s="394"/>
      <c r="AW101" s="394"/>
      <c r="AX101" s="394"/>
      <c r="AY101" s="394"/>
      <c r="AZ101" s="394"/>
      <c r="BA101" s="394"/>
      <c r="BB101" s="394"/>
      <c r="BC101" s="394"/>
      <c r="BD101" s="394"/>
      <c r="BE101" s="394"/>
      <c r="BF101" s="394"/>
      <c r="BG101" s="394"/>
      <c r="BH101" s="394"/>
      <c r="BI101" s="394"/>
      <c r="BJ101" s="394"/>
      <c r="BK101" s="394"/>
      <c r="BL101" s="394"/>
      <c r="BM101" s="394"/>
      <c r="BN101" s="394"/>
      <c r="BO101" s="394"/>
      <c r="BP101" s="394"/>
      <c r="BQ101" s="394"/>
      <c r="BR101" s="394"/>
      <c r="BS101" s="394"/>
      <c r="BT101" s="394"/>
      <c r="BU101" s="394"/>
      <c r="BV101" s="394"/>
      <c r="BW101" s="394"/>
      <c r="BX101" s="394"/>
      <c r="BY101" s="394"/>
      <c r="BZ101" s="394"/>
      <c r="CA101" s="394"/>
      <c r="CB101" s="394"/>
      <c r="CC101" s="394"/>
      <c r="CD101" s="394"/>
      <c r="CE101" s="394"/>
      <c r="CF101" s="394"/>
      <c r="CG101" s="394"/>
      <c r="CH101" s="394"/>
      <c r="CI101" s="394"/>
      <c r="CJ101" s="394"/>
      <c r="CK101" s="394"/>
      <c r="CL101" s="394"/>
      <c r="CM101" s="394"/>
      <c r="CN101" s="394"/>
      <c r="CO101" s="394"/>
      <c r="CP101" s="394"/>
      <c r="CQ101" s="394"/>
      <c r="CR101" s="394"/>
      <c r="CS101" s="394"/>
      <c r="CT101" s="394"/>
      <c r="CU101" s="394"/>
      <c r="CV101" s="394"/>
      <c r="CW101" s="394"/>
      <c r="CX101" s="394"/>
      <c r="CY101" s="394"/>
      <c r="CZ101" s="394"/>
      <c r="DA101" s="394"/>
      <c r="DB101" s="394"/>
      <c r="DC101" s="394"/>
      <c r="DD101" s="394"/>
      <c r="DE101" s="394"/>
      <c r="DF101" s="394"/>
      <c r="DG101" s="394"/>
      <c r="DH101" s="394"/>
      <c r="DI101" s="394"/>
      <c r="DJ101" s="394"/>
      <c r="DK101" s="394"/>
      <c r="DL101" s="394"/>
      <c r="DM101" s="394"/>
      <c r="DN101" s="394"/>
      <c r="DO101" s="394"/>
      <c r="DP101" s="394"/>
      <c r="DQ101" s="394"/>
      <c r="DR101" s="394"/>
      <c r="DS101" s="394"/>
      <c r="DT101" s="394"/>
    </row>
    <row r="102" spans="1:124">
      <c r="A102" s="385"/>
      <c r="B102" s="386">
        <v>74</v>
      </c>
      <c r="C102" s="688" t="str">
        <f>IF(MasterSheet!$A$1=1,MasterSheet!C245,MasterSheet!B245)</f>
        <v>Donacije</v>
      </c>
      <c r="D102" s="662">
        <v>3102369.06</v>
      </c>
      <c r="E102" s="708">
        <f t="shared" si="5"/>
        <v>9.3698854122621564E-2</v>
      </c>
      <c r="F102" s="662">
        <v>2881375.29</v>
      </c>
      <c r="G102" s="663">
        <f t="shared" si="6"/>
        <v>9.1501279453794854E-2</v>
      </c>
      <c r="H102" s="664">
        <f t="shared" si="7"/>
        <v>220993.77000000002</v>
      </c>
      <c r="I102" s="709">
        <f t="shared" si="8"/>
        <v>7.66973225483585</v>
      </c>
      <c r="J102" s="385"/>
      <c r="K102" s="385"/>
      <c r="L102" s="385"/>
      <c r="M102" s="385"/>
      <c r="N102" s="385"/>
      <c r="O102" s="385"/>
      <c r="P102" s="394"/>
      <c r="Q102" s="394"/>
      <c r="R102" s="394"/>
      <c r="S102" s="394"/>
      <c r="T102" s="394"/>
      <c r="U102" s="394"/>
      <c r="V102" s="394"/>
      <c r="W102" s="394"/>
      <c r="X102" s="394"/>
      <c r="Y102" s="394"/>
      <c r="Z102" s="394"/>
      <c r="AA102" s="394"/>
      <c r="AB102" s="394"/>
      <c r="AC102" s="394"/>
      <c r="AD102" s="394"/>
      <c r="AE102" s="394"/>
      <c r="AF102" s="394"/>
      <c r="AG102" s="394"/>
      <c r="AH102" s="394"/>
      <c r="AI102" s="394"/>
      <c r="AJ102" s="394"/>
      <c r="AK102" s="394"/>
      <c r="AL102" s="394"/>
      <c r="AM102" s="394"/>
      <c r="AN102" s="394"/>
      <c r="AO102" s="394"/>
      <c r="AP102" s="394"/>
      <c r="AQ102" s="394"/>
      <c r="AR102" s="394"/>
      <c r="AS102" s="394"/>
      <c r="AT102" s="394"/>
      <c r="AU102" s="394"/>
      <c r="AV102" s="394"/>
      <c r="AW102" s="394"/>
      <c r="AX102" s="394"/>
      <c r="AY102" s="394"/>
      <c r="AZ102" s="394"/>
      <c r="BA102" s="394"/>
      <c r="BB102" s="394"/>
      <c r="BC102" s="394"/>
      <c r="BD102" s="394"/>
      <c r="BE102" s="394"/>
      <c r="BF102" s="394"/>
      <c r="BG102" s="394"/>
      <c r="BH102" s="394"/>
      <c r="BI102" s="394"/>
      <c r="BJ102" s="394"/>
      <c r="BK102" s="394"/>
      <c r="BL102" s="394"/>
      <c r="BM102" s="394"/>
      <c r="BN102" s="394"/>
      <c r="BO102" s="394"/>
      <c r="BP102" s="394"/>
      <c r="BQ102" s="394"/>
      <c r="BR102" s="394"/>
      <c r="BS102" s="394"/>
      <c r="BT102" s="394"/>
      <c r="BU102" s="394"/>
      <c r="BV102" s="394"/>
      <c r="BW102" s="394"/>
      <c r="BX102" s="394"/>
      <c r="BY102" s="394"/>
      <c r="BZ102" s="394"/>
      <c r="CA102" s="394"/>
      <c r="CB102" s="394"/>
      <c r="CC102" s="394"/>
      <c r="CD102" s="394"/>
      <c r="CE102" s="394"/>
      <c r="CF102" s="394"/>
      <c r="CG102" s="394"/>
      <c r="CH102" s="394"/>
      <c r="CI102" s="394"/>
      <c r="CJ102" s="394"/>
      <c r="CK102" s="394"/>
      <c r="CL102" s="394"/>
      <c r="CM102" s="394"/>
      <c r="CN102" s="394"/>
      <c r="CO102" s="394"/>
      <c r="CP102" s="394"/>
      <c r="CQ102" s="394"/>
      <c r="CR102" s="394"/>
      <c r="CS102" s="394"/>
      <c r="CT102" s="394"/>
      <c r="CU102" s="394"/>
      <c r="CV102" s="394"/>
      <c r="CW102" s="394"/>
      <c r="CX102" s="394"/>
      <c r="CY102" s="394"/>
      <c r="CZ102" s="394"/>
      <c r="DA102" s="394"/>
      <c r="DB102" s="394"/>
      <c r="DC102" s="394"/>
      <c r="DD102" s="394"/>
      <c r="DE102" s="394"/>
      <c r="DF102" s="394"/>
      <c r="DG102" s="394"/>
      <c r="DH102" s="394"/>
      <c r="DI102" s="394"/>
      <c r="DJ102" s="394"/>
      <c r="DK102" s="394"/>
      <c r="DL102" s="394"/>
      <c r="DM102" s="394"/>
      <c r="DN102" s="394"/>
      <c r="DO102" s="394"/>
      <c r="DP102" s="394"/>
      <c r="DQ102" s="394"/>
      <c r="DR102" s="394"/>
      <c r="DS102" s="394"/>
      <c r="DT102" s="394"/>
    </row>
    <row r="103" spans="1:124" ht="12.75" thickBot="1">
      <c r="A103" s="385"/>
      <c r="B103" s="386">
        <v>99</v>
      </c>
      <c r="C103" s="710" t="str">
        <f>IF(MasterSheet!$A$1=1,MasterSheet!C246,MasterSheet!B246)</f>
        <v>Korišćenje depozita lokalne samouprave</v>
      </c>
      <c r="D103" s="711">
        <v>-467301.83000001637</v>
      </c>
      <c r="E103" s="712">
        <f t="shared" si="5"/>
        <v>-1.4113616128058481E-2</v>
      </c>
      <c r="F103" s="711">
        <v>14294051.976666734</v>
      </c>
      <c r="G103" s="713">
        <f t="shared" si="6"/>
        <v>0.45392353053879753</v>
      </c>
      <c r="H103" s="714">
        <f t="shared" si="7"/>
        <v>-14761353.80666675</v>
      </c>
      <c r="I103" s="715">
        <f t="shared" si="8"/>
        <v>-103.26920477666395</v>
      </c>
      <c r="J103" s="385"/>
      <c r="K103" s="385"/>
      <c r="L103" s="385"/>
      <c r="M103" s="385"/>
      <c r="N103" s="385"/>
      <c r="O103" s="385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394"/>
      <c r="AK103" s="394"/>
      <c r="AL103" s="394"/>
      <c r="AM103" s="394"/>
      <c r="AN103" s="394"/>
      <c r="AO103" s="394"/>
      <c r="AP103" s="394"/>
      <c r="AQ103" s="394"/>
      <c r="AR103" s="394"/>
      <c r="AS103" s="394"/>
      <c r="AT103" s="394"/>
      <c r="AU103" s="394"/>
      <c r="AV103" s="394"/>
      <c r="AW103" s="394"/>
      <c r="AX103" s="394"/>
      <c r="AY103" s="394"/>
      <c r="AZ103" s="394"/>
      <c r="BA103" s="394"/>
      <c r="BB103" s="394"/>
      <c r="BC103" s="394"/>
      <c r="BD103" s="394"/>
      <c r="BE103" s="394"/>
      <c r="BF103" s="394"/>
      <c r="BG103" s="394"/>
      <c r="BH103" s="394"/>
      <c r="BI103" s="394"/>
      <c r="BJ103" s="394"/>
      <c r="BK103" s="394"/>
      <c r="BL103" s="394"/>
      <c r="BM103" s="394"/>
      <c r="BN103" s="394"/>
      <c r="BO103" s="394"/>
      <c r="BP103" s="394"/>
      <c r="BQ103" s="394"/>
      <c r="BR103" s="394"/>
      <c r="BS103" s="394"/>
      <c r="BT103" s="394"/>
      <c r="BU103" s="394"/>
      <c r="BV103" s="394"/>
      <c r="BW103" s="394"/>
      <c r="BX103" s="394"/>
      <c r="BY103" s="394"/>
      <c r="BZ103" s="394"/>
      <c r="CA103" s="394"/>
      <c r="CB103" s="394"/>
      <c r="CC103" s="394"/>
      <c r="CD103" s="394"/>
      <c r="CE103" s="394"/>
      <c r="CF103" s="394"/>
      <c r="CG103" s="394"/>
      <c r="CH103" s="394"/>
      <c r="CI103" s="394"/>
      <c r="CJ103" s="394"/>
      <c r="CK103" s="394"/>
      <c r="CL103" s="394"/>
      <c r="CM103" s="394"/>
      <c r="CN103" s="394"/>
      <c r="CO103" s="394"/>
      <c r="CP103" s="394"/>
      <c r="CQ103" s="394"/>
      <c r="CR103" s="394"/>
      <c r="CS103" s="394"/>
      <c r="CT103" s="394"/>
      <c r="CU103" s="394"/>
      <c r="CV103" s="394"/>
      <c r="CW103" s="394"/>
      <c r="CX103" s="394"/>
      <c r="CY103" s="394"/>
      <c r="CZ103" s="394"/>
      <c r="DA103" s="394"/>
      <c r="DB103" s="394"/>
      <c r="DC103" s="394"/>
      <c r="DD103" s="394"/>
      <c r="DE103" s="394"/>
      <c r="DF103" s="394"/>
      <c r="DG103" s="394"/>
      <c r="DH103" s="394"/>
      <c r="DI103" s="394"/>
      <c r="DJ103" s="394"/>
      <c r="DK103" s="394"/>
      <c r="DL103" s="394"/>
      <c r="DM103" s="394"/>
      <c r="DN103" s="394"/>
      <c r="DO103" s="394"/>
      <c r="DP103" s="394"/>
      <c r="DQ103" s="394"/>
      <c r="DR103" s="394"/>
      <c r="DS103" s="394"/>
      <c r="DT103" s="394"/>
    </row>
    <row r="104" spans="1:124" ht="13.5" thickTop="1" thickBot="1">
      <c r="A104" s="385"/>
      <c r="B104" s="386"/>
      <c r="C104" s="693" t="str">
        <f>IF(MasterSheet!$A$1=1,MasterSheet!C247,MasterSheet!B247)</f>
        <v>Transferi iz budžeta CG</v>
      </c>
      <c r="D104" s="652">
        <v>1485645.23</v>
      </c>
      <c r="E104" s="684">
        <f t="shared" si="5"/>
        <v>4.4869985804892779E-2</v>
      </c>
      <c r="F104" s="652">
        <v>847020.99</v>
      </c>
      <c r="G104" s="653">
        <f t="shared" si="6"/>
        <v>2.6898094315655763E-2</v>
      </c>
      <c r="H104" s="654">
        <f t="shared" si="7"/>
        <v>638624.24</v>
      </c>
      <c r="I104" s="685"/>
      <c r="J104" s="385"/>
      <c r="K104" s="385"/>
      <c r="L104" s="385"/>
      <c r="M104" s="385"/>
      <c r="N104" s="385"/>
      <c r="O104" s="385"/>
      <c r="P104" s="394"/>
      <c r="Q104" s="394"/>
      <c r="R104" s="394"/>
      <c r="S104" s="394"/>
      <c r="T104" s="394"/>
      <c r="U104" s="394"/>
      <c r="V104" s="394"/>
      <c r="W104" s="394"/>
      <c r="X104" s="394"/>
      <c r="Y104" s="394"/>
      <c r="Z104" s="394"/>
      <c r="AA104" s="394"/>
      <c r="AB104" s="394"/>
      <c r="AC104" s="394"/>
      <c r="AD104" s="394"/>
      <c r="AE104" s="394"/>
      <c r="AF104" s="394"/>
      <c r="AG104" s="394"/>
      <c r="AH104" s="394"/>
      <c r="AI104" s="394"/>
      <c r="AJ104" s="394"/>
      <c r="AK104" s="394"/>
      <c r="AL104" s="394"/>
      <c r="AM104" s="394"/>
      <c r="AN104" s="394"/>
      <c r="AO104" s="394"/>
      <c r="AP104" s="394"/>
      <c r="AQ104" s="394"/>
      <c r="AR104" s="394"/>
      <c r="AS104" s="394"/>
      <c r="AT104" s="394"/>
      <c r="AU104" s="394"/>
      <c r="AV104" s="394"/>
      <c r="AW104" s="394"/>
      <c r="AX104" s="394"/>
      <c r="AY104" s="394"/>
      <c r="AZ104" s="394"/>
      <c r="BA104" s="394"/>
      <c r="BB104" s="394"/>
      <c r="BC104" s="394"/>
      <c r="BD104" s="394"/>
      <c r="BE104" s="394"/>
      <c r="BF104" s="394"/>
      <c r="BG104" s="394"/>
      <c r="BH104" s="394"/>
      <c r="BI104" s="394"/>
      <c r="BJ104" s="394"/>
      <c r="BK104" s="394"/>
      <c r="BL104" s="394"/>
      <c r="BM104" s="394"/>
      <c r="BN104" s="394"/>
      <c r="BO104" s="394"/>
      <c r="BP104" s="394"/>
      <c r="BQ104" s="394"/>
      <c r="BR104" s="394"/>
      <c r="BS104" s="394"/>
      <c r="BT104" s="394"/>
      <c r="BU104" s="394"/>
      <c r="BV104" s="394"/>
      <c r="BW104" s="394"/>
      <c r="BX104" s="394"/>
      <c r="BY104" s="394"/>
      <c r="BZ104" s="394"/>
      <c r="CA104" s="394"/>
      <c r="CB104" s="394"/>
      <c r="CC104" s="394"/>
      <c r="CD104" s="394"/>
      <c r="CE104" s="394"/>
      <c r="CF104" s="394"/>
      <c r="CG104" s="394"/>
      <c r="CH104" s="394"/>
      <c r="CI104" s="394"/>
      <c r="CJ104" s="394"/>
      <c r="CK104" s="394"/>
      <c r="CL104" s="394"/>
      <c r="CM104" s="394"/>
      <c r="CN104" s="394"/>
      <c r="CO104" s="394"/>
      <c r="CP104" s="394"/>
      <c r="CQ104" s="394"/>
      <c r="CR104" s="394"/>
      <c r="CS104" s="394"/>
      <c r="CT104" s="394"/>
      <c r="CU104" s="394"/>
      <c r="CV104" s="394"/>
      <c r="CW104" s="394"/>
      <c r="CX104" s="394"/>
      <c r="CY104" s="394"/>
      <c r="CZ104" s="394"/>
      <c r="DA104" s="394"/>
      <c r="DB104" s="394"/>
      <c r="DC104" s="394"/>
      <c r="DD104" s="394"/>
      <c r="DE104" s="394"/>
      <c r="DF104" s="394"/>
      <c r="DG104" s="394"/>
      <c r="DH104" s="394"/>
      <c r="DI104" s="394"/>
      <c r="DJ104" s="394"/>
      <c r="DK104" s="394"/>
      <c r="DL104" s="394"/>
      <c r="DM104" s="394"/>
      <c r="DN104" s="394"/>
      <c r="DO104" s="394"/>
      <c r="DP104" s="394"/>
      <c r="DQ104" s="394"/>
      <c r="DR104" s="394"/>
      <c r="DS104" s="394"/>
      <c r="DT104" s="394"/>
    </row>
    <row r="105" spans="1:124" ht="12.75" thickTop="1">
      <c r="A105" s="385"/>
      <c r="B105" s="386"/>
      <c r="C105" s="558" t="str">
        <f>IF(MasterSheet!$A$1=1,MasterSheet!C248,MasterSheet!B248)</f>
        <v>Izvor: Ministarstvo finansija Crne Gore</v>
      </c>
      <c r="D105" s="559"/>
      <c r="E105" s="559"/>
      <c r="F105" s="559"/>
      <c r="G105" s="559"/>
      <c r="H105" s="559"/>
      <c r="I105" s="559"/>
      <c r="J105" s="385"/>
      <c r="K105" s="385"/>
      <c r="L105" s="385"/>
      <c r="M105" s="385"/>
      <c r="N105" s="385"/>
      <c r="O105" s="385"/>
      <c r="P105" s="394"/>
      <c r="Q105" s="394"/>
      <c r="R105" s="394"/>
      <c r="S105" s="394"/>
      <c r="T105" s="394"/>
      <c r="U105" s="394"/>
      <c r="V105" s="394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94"/>
      <c r="AQ105" s="394"/>
      <c r="AR105" s="394"/>
      <c r="AS105" s="394"/>
      <c r="AT105" s="394"/>
      <c r="AU105" s="394"/>
      <c r="AV105" s="394"/>
      <c r="AW105" s="394"/>
      <c r="AX105" s="394"/>
      <c r="AY105" s="394"/>
      <c r="AZ105" s="394"/>
      <c r="BA105" s="394"/>
      <c r="BB105" s="394"/>
      <c r="BC105" s="394"/>
      <c r="BD105" s="394"/>
      <c r="BE105" s="394"/>
      <c r="BF105" s="394"/>
      <c r="BG105" s="394"/>
      <c r="BH105" s="394"/>
      <c r="BI105" s="394"/>
      <c r="BJ105" s="394"/>
      <c r="BK105" s="394"/>
      <c r="BL105" s="394"/>
      <c r="BM105" s="394"/>
      <c r="BN105" s="394"/>
      <c r="BO105" s="394"/>
      <c r="BP105" s="394"/>
      <c r="BQ105" s="394"/>
      <c r="BR105" s="394"/>
      <c r="BS105" s="394"/>
      <c r="BT105" s="394"/>
      <c r="BU105" s="394"/>
      <c r="BV105" s="394"/>
      <c r="BW105" s="394"/>
      <c r="BX105" s="394"/>
      <c r="BY105" s="394"/>
      <c r="BZ105" s="394"/>
      <c r="CA105" s="394"/>
      <c r="CB105" s="394"/>
      <c r="CC105" s="394"/>
      <c r="CD105" s="394"/>
      <c r="CE105" s="394"/>
      <c r="CF105" s="394"/>
      <c r="CG105" s="394"/>
      <c r="CH105" s="394"/>
      <c r="CI105" s="394"/>
      <c r="CJ105" s="394"/>
      <c r="CK105" s="394"/>
      <c r="CL105" s="394"/>
      <c r="CM105" s="394"/>
      <c r="CN105" s="394"/>
      <c r="CO105" s="394"/>
      <c r="CP105" s="394"/>
      <c r="CQ105" s="394"/>
      <c r="CR105" s="394"/>
      <c r="CS105" s="394"/>
      <c r="CT105" s="394"/>
      <c r="CU105" s="394"/>
      <c r="CV105" s="394"/>
      <c r="CW105" s="394"/>
      <c r="CX105" s="394"/>
      <c r="CY105" s="394"/>
      <c r="CZ105" s="394"/>
      <c r="DA105" s="394"/>
      <c r="DB105" s="394"/>
      <c r="DC105" s="394"/>
      <c r="DD105" s="394"/>
      <c r="DE105" s="394"/>
      <c r="DF105" s="394"/>
      <c r="DG105" s="394"/>
      <c r="DH105" s="394"/>
      <c r="DI105" s="394"/>
      <c r="DJ105" s="394"/>
      <c r="DK105" s="394"/>
      <c r="DL105" s="394"/>
      <c r="DM105" s="394"/>
      <c r="DN105" s="394"/>
      <c r="DO105" s="394"/>
      <c r="DP105" s="394"/>
      <c r="DQ105" s="394"/>
      <c r="DR105" s="394"/>
      <c r="DS105" s="394"/>
      <c r="DT105" s="394"/>
    </row>
    <row r="106" spans="1:124">
      <c r="A106" s="385"/>
      <c r="B106" s="386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5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94"/>
      <c r="AA106" s="394"/>
      <c r="AB106" s="394"/>
      <c r="AC106" s="394"/>
      <c r="AD106" s="394"/>
      <c r="AE106" s="394"/>
      <c r="AF106" s="394"/>
      <c r="AG106" s="394"/>
      <c r="AH106" s="394"/>
      <c r="AI106" s="394"/>
      <c r="AJ106" s="394"/>
      <c r="AK106" s="394"/>
      <c r="AL106" s="394"/>
      <c r="AM106" s="394"/>
      <c r="AN106" s="394"/>
      <c r="AO106" s="394"/>
      <c r="AP106" s="394"/>
      <c r="AQ106" s="394"/>
      <c r="AR106" s="394"/>
      <c r="AS106" s="394"/>
      <c r="AT106" s="394"/>
      <c r="AU106" s="394"/>
      <c r="AV106" s="394"/>
      <c r="AW106" s="394"/>
      <c r="AX106" s="394"/>
      <c r="AY106" s="394"/>
      <c r="AZ106" s="394"/>
      <c r="BA106" s="394"/>
      <c r="BB106" s="394"/>
      <c r="BC106" s="394"/>
      <c r="BD106" s="394"/>
      <c r="BE106" s="394"/>
      <c r="BF106" s="394"/>
      <c r="BG106" s="394"/>
      <c r="BH106" s="394"/>
      <c r="BI106" s="394"/>
      <c r="BJ106" s="394"/>
      <c r="BK106" s="394"/>
      <c r="BL106" s="394"/>
      <c r="BM106" s="394"/>
      <c r="BN106" s="394"/>
      <c r="BO106" s="394"/>
      <c r="BP106" s="394"/>
      <c r="BQ106" s="394"/>
      <c r="BR106" s="394"/>
      <c r="BS106" s="394"/>
      <c r="BT106" s="394"/>
      <c r="BU106" s="394"/>
      <c r="BV106" s="394"/>
      <c r="BW106" s="394"/>
      <c r="BX106" s="394"/>
      <c r="BY106" s="394"/>
      <c r="BZ106" s="394"/>
      <c r="CA106" s="394"/>
      <c r="CB106" s="394"/>
      <c r="CC106" s="394"/>
      <c r="CD106" s="394"/>
      <c r="CE106" s="394"/>
      <c r="CF106" s="394"/>
      <c r="CG106" s="394"/>
      <c r="CH106" s="394"/>
      <c r="CI106" s="394"/>
      <c r="CJ106" s="394"/>
      <c r="CK106" s="394"/>
      <c r="CL106" s="394"/>
      <c r="CM106" s="394"/>
      <c r="CN106" s="394"/>
      <c r="CO106" s="394"/>
      <c r="CP106" s="394"/>
      <c r="CQ106" s="394"/>
      <c r="CR106" s="394"/>
      <c r="CS106" s="394"/>
      <c r="CT106" s="394"/>
      <c r="CU106" s="394"/>
      <c r="CV106" s="394"/>
      <c r="CW106" s="394"/>
      <c r="CX106" s="394"/>
      <c r="CY106" s="394"/>
      <c r="CZ106" s="394"/>
      <c r="DA106" s="394"/>
      <c r="DB106" s="394"/>
      <c r="DC106" s="394"/>
      <c r="DD106" s="394"/>
      <c r="DE106" s="394"/>
      <c r="DF106" s="394"/>
      <c r="DG106" s="394"/>
      <c r="DH106" s="394"/>
      <c r="DI106" s="394"/>
      <c r="DJ106" s="394"/>
      <c r="DK106" s="394"/>
      <c r="DL106" s="394"/>
      <c r="DM106" s="394"/>
      <c r="DN106" s="394"/>
      <c r="DO106" s="394"/>
      <c r="DP106" s="394"/>
      <c r="DQ106" s="394"/>
      <c r="DR106" s="394"/>
      <c r="DS106" s="394"/>
      <c r="DT106" s="394"/>
    </row>
    <row r="107" spans="1:124">
      <c r="A107" s="385"/>
      <c r="B107" s="386"/>
      <c r="C107" s="385"/>
      <c r="D107" s="433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5"/>
      <c r="P107" s="394"/>
      <c r="Q107" s="394"/>
      <c r="R107" s="394"/>
      <c r="S107" s="394"/>
      <c r="T107" s="394"/>
      <c r="U107" s="394"/>
      <c r="V107" s="394"/>
      <c r="W107" s="394"/>
      <c r="X107" s="394"/>
      <c r="Y107" s="394"/>
      <c r="Z107" s="394"/>
      <c r="AA107" s="394"/>
      <c r="AB107" s="394"/>
      <c r="AC107" s="394"/>
      <c r="AD107" s="394"/>
      <c r="AE107" s="394"/>
      <c r="AF107" s="394"/>
      <c r="AG107" s="394"/>
      <c r="AH107" s="394"/>
      <c r="AI107" s="394"/>
      <c r="AJ107" s="394"/>
      <c r="AK107" s="394"/>
      <c r="AL107" s="394"/>
      <c r="AM107" s="394"/>
      <c r="AN107" s="394"/>
      <c r="AO107" s="394"/>
      <c r="AP107" s="394"/>
      <c r="AQ107" s="394"/>
      <c r="AR107" s="394"/>
      <c r="AS107" s="394"/>
      <c r="AT107" s="394"/>
      <c r="AU107" s="394"/>
      <c r="AV107" s="394"/>
      <c r="AW107" s="394"/>
      <c r="AX107" s="394"/>
      <c r="AY107" s="394"/>
      <c r="AZ107" s="394"/>
      <c r="BA107" s="394"/>
      <c r="BB107" s="394"/>
      <c r="BC107" s="394"/>
      <c r="BD107" s="394"/>
      <c r="BE107" s="394"/>
      <c r="BF107" s="394"/>
      <c r="BG107" s="394"/>
      <c r="BH107" s="394"/>
      <c r="BI107" s="394"/>
      <c r="BJ107" s="394"/>
      <c r="BK107" s="394"/>
      <c r="BL107" s="394"/>
      <c r="BM107" s="394"/>
      <c r="BN107" s="394"/>
      <c r="BO107" s="394"/>
      <c r="BP107" s="394"/>
      <c r="BQ107" s="394"/>
      <c r="BR107" s="394"/>
      <c r="BS107" s="394"/>
      <c r="BT107" s="394"/>
      <c r="BU107" s="394"/>
      <c r="BV107" s="394"/>
      <c r="BW107" s="394"/>
      <c r="BX107" s="394"/>
      <c r="BY107" s="394"/>
      <c r="BZ107" s="394"/>
      <c r="CA107" s="394"/>
      <c r="CB107" s="394"/>
      <c r="CC107" s="394"/>
      <c r="CD107" s="394"/>
      <c r="CE107" s="394"/>
      <c r="CF107" s="394"/>
      <c r="CG107" s="394"/>
      <c r="CH107" s="394"/>
      <c r="CI107" s="394"/>
      <c r="CJ107" s="394"/>
      <c r="CK107" s="394"/>
      <c r="CL107" s="394"/>
      <c r="CM107" s="394"/>
      <c r="CN107" s="394"/>
      <c r="CO107" s="394"/>
      <c r="CP107" s="394"/>
      <c r="CQ107" s="394"/>
      <c r="CR107" s="394"/>
      <c r="CS107" s="394"/>
      <c r="CT107" s="394"/>
      <c r="CU107" s="394"/>
      <c r="CV107" s="394"/>
      <c r="CW107" s="394"/>
      <c r="CX107" s="394"/>
      <c r="CY107" s="394"/>
      <c r="CZ107" s="394"/>
      <c r="DA107" s="394"/>
      <c r="DB107" s="394"/>
      <c r="DC107" s="394"/>
      <c r="DD107" s="394"/>
      <c r="DE107" s="394"/>
      <c r="DF107" s="394"/>
      <c r="DG107" s="394"/>
      <c r="DH107" s="394"/>
      <c r="DI107" s="394"/>
      <c r="DJ107" s="394"/>
      <c r="DK107" s="394"/>
      <c r="DL107" s="394"/>
      <c r="DM107" s="394"/>
      <c r="DN107" s="394"/>
      <c r="DO107" s="394"/>
      <c r="DP107" s="394"/>
      <c r="DQ107" s="394"/>
      <c r="DR107" s="394"/>
      <c r="DS107" s="394"/>
      <c r="DT107" s="394"/>
    </row>
    <row r="108" spans="1:124">
      <c r="A108" s="385"/>
      <c r="B108" s="386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5"/>
      <c r="P108" s="394"/>
      <c r="Q108" s="394"/>
      <c r="R108" s="394"/>
      <c r="S108" s="394"/>
      <c r="T108" s="394"/>
      <c r="U108" s="394"/>
      <c r="V108" s="394"/>
      <c r="W108" s="394"/>
      <c r="X108" s="394"/>
      <c r="Y108" s="394"/>
      <c r="Z108" s="394"/>
      <c r="AA108" s="394"/>
      <c r="AB108" s="394"/>
      <c r="AC108" s="394"/>
      <c r="AD108" s="394"/>
      <c r="AE108" s="394"/>
      <c r="AF108" s="394"/>
      <c r="AG108" s="394"/>
      <c r="AH108" s="394"/>
      <c r="AI108" s="394"/>
      <c r="AJ108" s="394"/>
      <c r="AK108" s="394"/>
      <c r="AL108" s="394"/>
      <c r="AM108" s="394"/>
      <c r="AN108" s="394"/>
      <c r="AO108" s="394"/>
      <c r="AP108" s="394"/>
      <c r="AQ108" s="394"/>
      <c r="AR108" s="394"/>
      <c r="AS108" s="394"/>
      <c r="AT108" s="394"/>
      <c r="AU108" s="394"/>
      <c r="AV108" s="394"/>
      <c r="AW108" s="394"/>
      <c r="AX108" s="394"/>
      <c r="AY108" s="394"/>
      <c r="AZ108" s="394"/>
      <c r="BA108" s="394"/>
      <c r="BB108" s="394"/>
      <c r="BC108" s="394"/>
      <c r="BD108" s="394"/>
      <c r="BE108" s="394"/>
      <c r="BF108" s="394"/>
      <c r="BG108" s="394"/>
      <c r="BH108" s="394"/>
      <c r="BI108" s="394"/>
      <c r="BJ108" s="394"/>
      <c r="BK108" s="394"/>
      <c r="BL108" s="394"/>
      <c r="BM108" s="394"/>
      <c r="BN108" s="394"/>
      <c r="BO108" s="394"/>
      <c r="BP108" s="394"/>
      <c r="BQ108" s="394"/>
      <c r="BR108" s="394"/>
      <c r="BS108" s="394"/>
      <c r="BT108" s="394"/>
      <c r="BU108" s="394"/>
      <c r="BV108" s="394"/>
      <c r="BW108" s="394"/>
      <c r="BX108" s="394"/>
      <c r="BY108" s="394"/>
      <c r="BZ108" s="394"/>
      <c r="CA108" s="394"/>
      <c r="CB108" s="394"/>
      <c r="CC108" s="394"/>
      <c r="CD108" s="394"/>
      <c r="CE108" s="394"/>
      <c r="CF108" s="394"/>
      <c r="CG108" s="394"/>
      <c r="CH108" s="394"/>
      <c r="CI108" s="394"/>
      <c r="CJ108" s="394"/>
      <c r="CK108" s="394"/>
      <c r="CL108" s="394"/>
      <c r="CM108" s="394"/>
      <c r="CN108" s="394"/>
      <c r="CO108" s="394"/>
      <c r="CP108" s="394"/>
      <c r="CQ108" s="394"/>
      <c r="CR108" s="394"/>
      <c r="CS108" s="394"/>
      <c r="CT108" s="394"/>
      <c r="CU108" s="394"/>
      <c r="CV108" s="394"/>
      <c r="CW108" s="394"/>
      <c r="CX108" s="394"/>
      <c r="CY108" s="394"/>
      <c r="CZ108" s="394"/>
      <c r="DA108" s="394"/>
      <c r="DB108" s="394"/>
      <c r="DC108" s="394"/>
      <c r="DD108" s="394"/>
      <c r="DE108" s="394"/>
      <c r="DF108" s="394"/>
      <c r="DG108" s="394"/>
      <c r="DH108" s="394"/>
      <c r="DI108" s="394"/>
      <c r="DJ108" s="394"/>
      <c r="DK108" s="394"/>
      <c r="DL108" s="394"/>
      <c r="DM108" s="394"/>
      <c r="DN108" s="394"/>
      <c r="DO108" s="394"/>
      <c r="DP108" s="394"/>
      <c r="DQ108" s="394"/>
      <c r="DR108" s="394"/>
      <c r="DS108" s="394"/>
      <c r="DT108" s="394"/>
    </row>
    <row r="109" spans="1:124">
      <c r="A109" s="385"/>
      <c r="B109" s="386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5"/>
      <c r="P109" s="394"/>
      <c r="Q109" s="394"/>
      <c r="R109" s="394"/>
      <c r="S109" s="394"/>
      <c r="T109" s="394"/>
      <c r="U109" s="394"/>
      <c r="V109" s="394"/>
      <c r="W109" s="394"/>
      <c r="X109" s="394"/>
      <c r="Y109" s="394"/>
      <c r="Z109" s="394"/>
      <c r="AA109" s="394"/>
      <c r="AB109" s="394"/>
      <c r="AC109" s="394"/>
      <c r="AD109" s="394"/>
      <c r="AE109" s="394"/>
      <c r="AF109" s="394"/>
      <c r="AG109" s="394"/>
      <c r="AH109" s="394"/>
      <c r="AI109" s="394"/>
      <c r="AJ109" s="394"/>
      <c r="AK109" s="394"/>
      <c r="AL109" s="394"/>
      <c r="AM109" s="394"/>
      <c r="AN109" s="394"/>
      <c r="AO109" s="394"/>
      <c r="AP109" s="394"/>
      <c r="AQ109" s="394"/>
      <c r="AR109" s="394"/>
      <c r="AS109" s="394"/>
      <c r="AT109" s="394"/>
      <c r="AU109" s="394"/>
      <c r="AV109" s="394"/>
      <c r="AW109" s="394"/>
      <c r="AX109" s="394"/>
      <c r="AY109" s="394"/>
      <c r="AZ109" s="394"/>
      <c r="BA109" s="394"/>
      <c r="BB109" s="394"/>
      <c r="BC109" s="394"/>
      <c r="BD109" s="394"/>
      <c r="BE109" s="394"/>
      <c r="BF109" s="394"/>
      <c r="BG109" s="394"/>
      <c r="BH109" s="394"/>
      <c r="BI109" s="394"/>
      <c r="BJ109" s="394"/>
      <c r="BK109" s="394"/>
      <c r="BL109" s="394"/>
      <c r="BM109" s="394"/>
      <c r="BN109" s="394"/>
      <c r="BO109" s="394"/>
      <c r="BP109" s="394"/>
      <c r="BQ109" s="394"/>
      <c r="BR109" s="394"/>
      <c r="BS109" s="394"/>
      <c r="BT109" s="394"/>
      <c r="BU109" s="394"/>
      <c r="BV109" s="394"/>
      <c r="BW109" s="394"/>
      <c r="BX109" s="394"/>
      <c r="BY109" s="394"/>
      <c r="BZ109" s="394"/>
      <c r="CA109" s="394"/>
      <c r="CB109" s="394"/>
      <c r="CC109" s="394"/>
      <c r="CD109" s="394"/>
      <c r="CE109" s="394"/>
      <c r="CF109" s="394"/>
      <c r="CG109" s="394"/>
      <c r="CH109" s="394"/>
      <c r="CI109" s="394"/>
      <c r="CJ109" s="394"/>
      <c r="CK109" s="394"/>
      <c r="CL109" s="394"/>
      <c r="CM109" s="394"/>
      <c r="CN109" s="394"/>
      <c r="CO109" s="394"/>
      <c r="CP109" s="394"/>
      <c r="CQ109" s="394"/>
      <c r="CR109" s="394"/>
      <c r="CS109" s="394"/>
      <c r="CT109" s="394"/>
      <c r="CU109" s="394"/>
      <c r="CV109" s="394"/>
      <c r="CW109" s="394"/>
      <c r="CX109" s="394"/>
      <c r="CY109" s="394"/>
      <c r="CZ109" s="394"/>
      <c r="DA109" s="394"/>
      <c r="DB109" s="394"/>
      <c r="DC109" s="394"/>
      <c r="DD109" s="394"/>
      <c r="DE109" s="394"/>
      <c r="DF109" s="394"/>
      <c r="DG109" s="394"/>
      <c r="DH109" s="394"/>
      <c r="DI109" s="394"/>
      <c r="DJ109" s="394"/>
      <c r="DK109" s="394"/>
      <c r="DL109" s="394"/>
      <c r="DM109" s="394"/>
      <c r="DN109" s="394"/>
      <c r="DO109" s="394"/>
      <c r="DP109" s="394"/>
      <c r="DQ109" s="394"/>
      <c r="DR109" s="394"/>
      <c r="DS109" s="394"/>
      <c r="DT109" s="394"/>
    </row>
    <row r="110" spans="1:124">
      <c r="A110" s="385"/>
      <c r="B110" s="386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5"/>
      <c r="P110" s="394"/>
      <c r="Q110" s="394"/>
      <c r="R110" s="394"/>
      <c r="S110" s="394"/>
      <c r="T110" s="394"/>
      <c r="U110" s="394"/>
      <c r="V110" s="394"/>
      <c r="W110" s="394"/>
      <c r="X110" s="394"/>
      <c r="Y110" s="394"/>
      <c r="Z110" s="394"/>
      <c r="AA110" s="394"/>
      <c r="AB110" s="394"/>
      <c r="AC110" s="394"/>
      <c r="AD110" s="394"/>
      <c r="AE110" s="394"/>
      <c r="AF110" s="394"/>
      <c r="AG110" s="394"/>
      <c r="AH110" s="394"/>
      <c r="AI110" s="394"/>
      <c r="AJ110" s="394"/>
      <c r="AK110" s="394"/>
      <c r="AL110" s="394"/>
      <c r="AM110" s="394"/>
      <c r="AN110" s="394"/>
      <c r="AO110" s="394"/>
      <c r="AP110" s="394"/>
      <c r="AQ110" s="394"/>
      <c r="AR110" s="394"/>
      <c r="AS110" s="394"/>
      <c r="AT110" s="394"/>
      <c r="AU110" s="394"/>
      <c r="AV110" s="394"/>
      <c r="AW110" s="394"/>
      <c r="AX110" s="394"/>
      <c r="AY110" s="394"/>
      <c r="AZ110" s="394"/>
      <c r="BA110" s="394"/>
      <c r="BB110" s="394"/>
      <c r="BC110" s="394"/>
      <c r="BD110" s="394"/>
      <c r="BE110" s="394"/>
      <c r="BF110" s="394"/>
      <c r="BG110" s="394"/>
      <c r="BH110" s="394"/>
      <c r="BI110" s="394"/>
      <c r="BJ110" s="394"/>
      <c r="BK110" s="394"/>
      <c r="BL110" s="394"/>
      <c r="BM110" s="394"/>
      <c r="BN110" s="394"/>
      <c r="BO110" s="394"/>
      <c r="BP110" s="394"/>
      <c r="BQ110" s="394"/>
      <c r="BR110" s="394"/>
      <c r="BS110" s="394"/>
      <c r="BT110" s="394"/>
      <c r="BU110" s="394"/>
      <c r="BV110" s="394"/>
      <c r="BW110" s="394"/>
      <c r="BX110" s="394"/>
      <c r="BY110" s="394"/>
      <c r="BZ110" s="394"/>
      <c r="CA110" s="394"/>
      <c r="CB110" s="394"/>
      <c r="CC110" s="394"/>
      <c r="CD110" s="394"/>
      <c r="CE110" s="394"/>
      <c r="CF110" s="394"/>
      <c r="CG110" s="394"/>
      <c r="CH110" s="394"/>
      <c r="CI110" s="394"/>
      <c r="CJ110" s="394"/>
      <c r="CK110" s="394"/>
      <c r="CL110" s="394"/>
      <c r="CM110" s="394"/>
      <c r="CN110" s="394"/>
      <c r="CO110" s="394"/>
      <c r="CP110" s="394"/>
      <c r="CQ110" s="394"/>
      <c r="CR110" s="394"/>
      <c r="CS110" s="394"/>
      <c r="CT110" s="394"/>
      <c r="CU110" s="394"/>
      <c r="CV110" s="394"/>
      <c r="CW110" s="394"/>
      <c r="CX110" s="394"/>
      <c r="CY110" s="394"/>
      <c r="CZ110" s="394"/>
      <c r="DA110" s="394"/>
      <c r="DB110" s="394"/>
      <c r="DC110" s="394"/>
      <c r="DD110" s="394"/>
      <c r="DE110" s="394"/>
      <c r="DF110" s="394"/>
      <c r="DG110" s="394"/>
      <c r="DH110" s="394"/>
      <c r="DI110" s="394"/>
      <c r="DJ110" s="394"/>
      <c r="DK110" s="394"/>
      <c r="DL110" s="394"/>
      <c r="DM110" s="394"/>
      <c r="DN110" s="394"/>
      <c r="DO110" s="394"/>
      <c r="DP110" s="394"/>
      <c r="DQ110" s="394"/>
      <c r="DR110" s="394"/>
      <c r="DS110" s="394"/>
      <c r="DT110" s="394"/>
    </row>
    <row r="111" spans="1:124">
      <c r="A111" s="385"/>
      <c r="B111" s="386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5"/>
      <c r="P111" s="394"/>
      <c r="Q111" s="394"/>
      <c r="R111" s="394"/>
      <c r="S111" s="394"/>
      <c r="T111" s="394"/>
      <c r="U111" s="394"/>
      <c r="V111" s="394"/>
      <c r="W111" s="394"/>
      <c r="X111" s="394"/>
      <c r="Y111" s="394"/>
      <c r="Z111" s="394"/>
      <c r="AA111" s="394"/>
      <c r="AB111" s="394"/>
      <c r="AC111" s="394"/>
      <c r="AD111" s="394"/>
      <c r="AE111" s="394"/>
      <c r="AF111" s="394"/>
      <c r="AG111" s="394"/>
      <c r="AH111" s="394"/>
      <c r="AI111" s="394"/>
      <c r="AJ111" s="394"/>
      <c r="AK111" s="394"/>
      <c r="AL111" s="394"/>
      <c r="AM111" s="394"/>
      <c r="AN111" s="394"/>
      <c r="AO111" s="394"/>
      <c r="AP111" s="394"/>
      <c r="AQ111" s="394"/>
      <c r="AR111" s="394"/>
      <c r="AS111" s="394"/>
      <c r="AT111" s="394"/>
      <c r="AU111" s="394"/>
      <c r="AV111" s="394"/>
      <c r="AW111" s="394"/>
      <c r="AX111" s="394"/>
      <c r="AY111" s="394"/>
      <c r="AZ111" s="394"/>
      <c r="BA111" s="394"/>
      <c r="BB111" s="394"/>
      <c r="BC111" s="394"/>
      <c r="BD111" s="394"/>
      <c r="BE111" s="394"/>
      <c r="BF111" s="394"/>
      <c r="BG111" s="394"/>
      <c r="BH111" s="394"/>
      <c r="BI111" s="394"/>
      <c r="BJ111" s="394"/>
      <c r="BK111" s="394"/>
      <c r="BL111" s="394"/>
      <c r="BM111" s="394"/>
      <c r="BN111" s="394"/>
      <c r="BO111" s="394"/>
      <c r="BP111" s="394"/>
      <c r="BQ111" s="394"/>
      <c r="BR111" s="394"/>
      <c r="BS111" s="394"/>
      <c r="BT111" s="394"/>
      <c r="BU111" s="394"/>
      <c r="BV111" s="394"/>
      <c r="BW111" s="394"/>
      <c r="BX111" s="394"/>
      <c r="BY111" s="394"/>
      <c r="BZ111" s="394"/>
      <c r="CA111" s="394"/>
      <c r="CB111" s="394"/>
      <c r="CC111" s="394"/>
      <c r="CD111" s="394"/>
      <c r="CE111" s="394"/>
      <c r="CF111" s="394"/>
      <c r="CG111" s="394"/>
      <c r="CH111" s="394"/>
      <c r="CI111" s="394"/>
      <c r="CJ111" s="394"/>
      <c r="CK111" s="394"/>
      <c r="CL111" s="394"/>
      <c r="CM111" s="394"/>
      <c r="CN111" s="394"/>
      <c r="CO111" s="394"/>
      <c r="CP111" s="394"/>
      <c r="CQ111" s="394"/>
      <c r="CR111" s="394"/>
      <c r="CS111" s="394"/>
      <c r="CT111" s="394"/>
      <c r="CU111" s="394"/>
      <c r="CV111" s="394"/>
      <c r="CW111" s="394"/>
      <c r="CX111" s="394"/>
      <c r="CY111" s="394"/>
      <c r="CZ111" s="394"/>
      <c r="DA111" s="394"/>
      <c r="DB111" s="394"/>
      <c r="DC111" s="394"/>
      <c r="DD111" s="394"/>
      <c r="DE111" s="394"/>
      <c r="DF111" s="394"/>
      <c r="DG111" s="394"/>
      <c r="DH111" s="394"/>
      <c r="DI111" s="394"/>
      <c r="DJ111" s="394"/>
      <c r="DK111" s="394"/>
      <c r="DL111" s="394"/>
      <c r="DM111" s="394"/>
      <c r="DN111" s="394"/>
      <c r="DO111" s="394"/>
      <c r="DP111" s="394"/>
      <c r="DQ111" s="394"/>
      <c r="DR111" s="394"/>
      <c r="DS111" s="394"/>
      <c r="DT111" s="394"/>
    </row>
    <row r="112" spans="1:124">
      <c r="A112" s="385"/>
      <c r="B112" s="386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5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94"/>
      <c r="AA112" s="394"/>
      <c r="AB112" s="394"/>
      <c r="AC112" s="394"/>
      <c r="AD112" s="394"/>
      <c r="AE112" s="394"/>
      <c r="AF112" s="394"/>
      <c r="AG112" s="394"/>
      <c r="AH112" s="394"/>
      <c r="AI112" s="394"/>
      <c r="AJ112" s="394"/>
      <c r="AK112" s="394"/>
      <c r="AL112" s="394"/>
      <c r="AM112" s="394"/>
      <c r="AN112" s="394"/>
      <c r="AO112" s="394"/>
      <c r="AP112" s="394"/>
      <c r="AQ112" s="394"/>
      <c r="AR112" s="394"/>
      <c r="AS112" s="394"/>
      <c r="AT112" s="394"/>
      <c r="AU112" s="394"/>
      <c r="AV112" s="394"/>
      <c r="AW112" s="394"/>
      <c r="AX112" s="394"/>
      <c r="AY112" s="394"/>
      <c r="AZ112" s="394"/>
      <c r="BA112" s="394"/>
      <c r="BB112" s="394"/>
      <c r="BC112" s="394"/>
      <c r="BD112" s="394"/>
      <c r="BE112" s="394"/>
      <c r="BF112" s="394"/>
      <c r="BG112" s="394"/>
      <c r="BH112" s="394"/>
      <c r="BI112" s="394"/>
      <c r="BJ112" s="394"/>
      <c r="BK112" s="394"/>
      <c r="BL112" s="394"/>
      <c r="BM112" s="394"/>
      <c r="BN112" s="394"/>
      <c r="BO112" s="394"/>
      <c r="BP112" s="394"/>
      <c r="BQ112" s="394"/>
      <c r="BR112" s="394"/>
      <c r="BS112" s="394"/>
      <c r="BT112" s="394"/>
      <c r="BU112" s="394"/>
      <c r="BV112" s="394"/>
      <c r="BW112" s="394"/>
      <c r="BX112" s="394"/>
      <c r="BY112" s="394"/>
      <c r="BZ112" s="394"/>
      <c r="CA112" s="394"/>
      <c r="CB112" s="394"/>
      <c r="CC112" s="394"/>
      <c r="CD112" s="394"/>
      <c r="CE112" s="394"/>
      <c r="CF112" s="394"/>
      <c r="CG112" s="394"/>
      <c r="CH112" s="394"/>
      <c r="CI112" s="394"/>
      <c r="CJ112" s="394"/>
      <c r="CK112" s="394"/>
      <c r="CL112" s="394"/>
      <c r="CM112" s="394"/>
      <c r="CN112" s="394"/>
      <c r="CO112" s="394"/>
      <c r="CP112" s="394"/>
      <c r="CQ112" s="394"/>
      <c r="CR112" s="394"/>
      <c r="CS112" s="394"/>
      <c r="CT112" s="394"/>
      <c r="CU112" s="394"/>
      <c r="CV112" s="394"/>
      <c r="CW112" s="394"/>
      <c r="CX112" s="394"/>
      <c r="CY112" s="394"/>
      <c r="CZ112" s="394"/>
      <c r="DA112" s="394"/>
      <c r="DB112" s="394"/>
      <c r="DC112" s="394"/>
      <c r="DD112" s="394"/>
      <c r="DE112" s="394"/>
      <c r="DF112" s="394"/>
      <c r="DG112" s="394"/>
      <c r="DH112" s="394"/>
      <c r="DI112" s="394"/>
      <c r="DJ112" s="394"/>
      <c r="DK112" s="394"/>
      <c r="DL112" s="394"/>
      <c r="DM112" s="394"/>
      <c r="DN112" s="394"/>
      <c r="DO112" s="394"/>
      <c r="DP112" s="394"/>
      <c r="DQ112" s="394"/>
      <c r="DR112" s="394"/>
      <c r="DS112" s="394"/>
      <c r="DT112" s="394"/>
    </row>
    <row r="113" spans="1:124">
      <c r="A113" s="385"/>
      <c r="B113" s="386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5"/>
      <c r="P113" s="394"/>
      <c r="Q113" s="394"/>
      <c r="R113" s="394"/>
      <c r="S113" s="394"/>
      <c r="T113" s="394"/>
      <c r="U113" s="394"/>
      <c r="V113" s="394"/>
      <c r="W113" s="394"/>
      <c r="X113" s="394"/>
      <c r="Y113" s="394"/>
      <c r="Z113" s="394"/>
      <c r="AA113" s="394"/>
      <c r="AB113" s="394"/>
      <c r="AC113" s="394"/>
      <c r="AD113" s="394"/>
      <c r="AE113" s="394"/>
      <c r="AF113" s="394"/>
      <c r="AG113" s="394"/>
      <c r="AH113" s="394"/>
      <c r="AI113" s="394"/>
      <c r="AJ113" s="394"/>
      <c r="AK113" s="394"/>
      <c r="AL113" s="394"/>
      <c r="AM113" s="394"/>
      <c r="AN113" s="394"/>
      <c r="AO113" s="394"/>
      <c r="AP113" s="394"/>
      <c r="AQ113" s="394"/>
      <c r="AR113" s="394"/>
      <c r="AS113" s="394"/>
      <c r="AT113" s="394"/>
      <c r="AU113" s="394"/>
      <c r="AV113" s="394"/>
      <c r="AW113" s="394"/>
      <c r="AX113" s="394"/>
      <c r="AY113" s="394"/>
      <c r="AZ113" s="394"/>
      <c r="BA113" s="394"/>
      <c r="BB113" s="394"/>
      <c r="BC113" s="394"/>
      <c r="BD113" s="394"/>
      <c r="BE113" s="394"/>
      <c r="BF113" s="394"/>
      <c r="BG113" s="394"/>
      <c r="BH113" s="394"/>
      <c r="BI113" s="394"/>
      <c r="BJ113" s="394"/>
      <c r="BK113" s="394"/>
      <c r="BL113" s="394"/>
      <c r="BM113" s="394"/>
      <c r="BN113" s="394"/>
      <c r="BO113" s="394"/>
      <c r="BP113" s="394"/>
      <c r="BQ113" s="394"/>
      <c r="BR113" s="394"/>
      <c r="BS113" s="394"/>
      <c r="BT113" s="394"/>
      <c r="BU113" s="394"/>
      <c r="BV113" s="394"/>
      <c r="BW113" s="394"/>
      <c r="BX113" s="394"/>
      <c r="BY113" s="394"/>
      <c r="BZ113" s="394"/>
      <c r="CA113" s="394"/>
      <c r="CB113" s="394"/>
      <c r="CC113" s="394"/>
      <c r="CD113" s="394"/>
      <c r="CE113" s="394"/>
      <c r="CF113" s="394"/>
      <c r="CG113" s="394"/>
      <c r="CH113" s="394"/>
      <c r="CI113" s="394"/>
      <c r="CJ113" s="394"/>
      <c r="CK113" s="394"/>
      <c r="CL113" s="394"/>
      <c r="CM113" s="394"/>
      <c r="CN113" s="394"/>
      <c r="CO113" s="394"/>
      <c r="CP113" s="394"/>
      <c r="CQ113" s="394"/>
      <c r="CR113" s="394"/>
      <c r="CS113" s="394"/>
      <c r="CT113" s="394"/>
      <c r="CU113" s="394"/>
      <c r="CV113" s="394"/>
      <c r="CW113" s="394"/>
      <c r="CX113" s="394"/>
      <c r="CY113" s="394"/>
      <c r="CZ113" s="394"/>
      <c r="DA113" s="394"/>
      <c r="DB113" s="394"/>
      <c r="DC113" s="394"/>
      <c r="DD113" s="394"/>
      <c r="DE113" s="394"/>
      <c r="DF113" s="394"/>
      <c r="DG113" s="394"/>
      <c r="DH113" s="394"/>
      <c r="DI113" s="394"/>
      <c r="DJ113" s="394"/>
      <c r="DK113" s="394"/>
      <c r="DL113" s="394"/>
      <c r="DM113" s="394"/>
      <c r="DN113" s="394"/>
      <c r="DO113" s="394"/>
      <c r="DP113" s="394"/>
      <c r="DQ113" s="394"/>
      <c r="DR113" s="394"/>
      <c r="DS113" s="394"/>
      <c r="DT113" s="394"/>
    </row>
    <row r="114" spans="1:124">
      <c r="A114" s="385"/>
      <c r="B114" s="386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5"/>
      <c r="P114" s="394"/>
      <c r="Q114" s="394"/>
      <c r="R114" s="394"/>
      <c r="S114" s="394"/>
      <c r="T114" s="394"/>
      <c r="U114" s="394"/>
      <c r="V114" s="394"/>
      <c r="W114" s="394"/>
      <c r="X114" s="394"/>
      <c r="Y114" s="394"/>
      <c r="Z114" s="394"/>
      <c r="AA114" s="394"/>
      <c r="AB114" s="394"/>
      <c r="AC114" s="394"/>
      <c r="AD114" s="394"/>
      <c r="AE114" s="394"/>
      <c r="AF114" s="394"/>
      <c r="AG114" s="394"/>
      <c r="AH114" s="394"/>
      <c r="AI114" s="394"/>
      <c r="AJ114" s="394"/>
      <c r="AK114" s="394"/>
      <c r="AL114" s="394"/>
      <c r="AM114" s="394"/>
      <c r="AN114" s="394"/>
      <c r="AO114" s="394"/>
      <c r="AP114" s="394"/>
      <c r="AQ114" s="394"/>
      <c r="AR114" s="394"/>
      <c r="AS114" s="394"/>
      <c r="AT114" s="394"/>
      <c r="AU114" s="394"/>
      <c r="AV114" s="394"/>
      <c r="AW114" s="394"/>
      <c r="AX114" s="394"/>
      <c r="AY114" s="394"/>
      <c r="AZ114" s="394"/>
      <c r="BA114" s="394"/>
      <c r="BB114" s="394"/>
      <c r="BC114" s="394"/>
      <c r="BD114" s="394"/>
      <c r="BE114" s="394"/>
      <c r="BF114" s="394"/>
      <c r="BG114" s="394"/>
      <c r="BH114" s="394"/>
      <c r="BI114" s="394"/>
      <c r="BJ114" s="394"/>
      <c r="BK114" s="394"/>
      <c r="BL114" s="394"/>
      <c r="BM114" s="394"/>
      <c r="BN114" s="394"/>
      <c r="BO114" s="394"/>
      <c r="BP114" s="394"/>
      <c r="BQ114" s="394"/>
      <c r="BR114" s="394"/>
      <c r="BS114" s="394"/>
      <c r="BT114" s="394"/>
      <c r="BU114" s="394"/>
      <c r="BV114" s="394"/>
      <c r="BW114" s="394"/>
      <c r="BX114" s="394"/>
      <c r="BY114" s="394"/>
      <c r="BZ114" s="394"/>
      <c r="CA114" s="394"/>
      <c r="CB114" s="394"/>
      <c r="CC114" s="394"/>
      <c r="CD114" s="394"/>
      <c r="CE114" s="394"/>
      <c r="CF114" s="394"/>
      <c r="CG114" s="394"/>
      <c r="CH114" s="394"/>
      <c r="CI114" s="394"/>
      <c r="CJ114" s="394"/>
      <c r="CK114" s="394"/>
      <c r="CL114" s="394"/>
      <c r="CM114" s="394"/>
      <c r="CN114" s="394"/>
      <c r="CO114" s="394"/>
      <c r="CP114" s="394"/>
      <c r="CQ114" s="394"/>
      <c r="CR114" s="394"/>
      <c r="CS114" s="394"/>
      <c r="CT114" s="394"/>
      <c r="CU114" s="394"/>
      <c r="CV114" s="394"/>
      <c r="CW114" s="394"/>
      <c r="CX114" s="394"/>
      <c r="CY114" s="394"/>
      <c r="CZ114" s="394"/>
      <c r="DA114" s="394"/>
      <c r="DB114" s="394"/>
      <c r="DC114" s="394"/>
      <c r="DD114" s="394"/>
      <c r="DE114" s="394"/>
      <c r="DF114" s="394"/>
      <c r="DG114" s="394"/>
      <c r="DH114" s="394"/>
      <c r="DI114" s="394"/>
      <c r="DJ114" s="394"/>
      <c r="DK114" s="394"/>
      <c r="DL114" s="394"/>
      <c r="DM114" s="394"/>
      <c r="DN114" s="394"/>
      <c r="DO114" s="394"/>
      <c r="DP114" s="394"/>
      <c r="DQ114" s="394"/>
      <c r="DR114" s="394"/>
      <c r="DS114" s="394"/>
      <c r="DT114" s="394"/>
    </row>
    <row r="115" spans="1:124">
      <c r="A115" s="385"/>
      <c r="B115" s="386"/>
      <c r="C115" s="434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5"/>
      <c r="P115" s="394"/>
      <c r="Q115" s="394"/>
      <c r="R115" s="394"/>
      <c r="S115" s="394"/>
      <c r="T115" s="394"/>
      <c r="U115" s="394"/>
      <c r="V115" s="394"/>
      <c r="W115" s="394"/>
      <c r="X115" s="394"/>
      <c r="Y115" s="394"/>
      <c r="Z115" s="394"/>
      <c r="AA115" s="394"/>
      <c r="AB115" s="394"/>
      <c r="AC115" s="394"/>
      <c r="AD115" s="394"/>
      <c r="AE115" s="394"/>
      <c r="AF115" s="394"/>
      <c r="AG115" s="394"/>
      <c r="AH115" s="394"/>
      <c r="AI115" s="394"/>
      <c r="AJ115" s="394"/>
      <c r="AK115" s="394"/>
      <c r="AL115" s="394"/>
      <c r="AM115" s="394"/>
      <c r="AN115" s="394"/>
      <c r="AO115" s="394"/>
      <c r="AP115" s="394"/>
      <c r="AQ115" s="394"/>
      <c r="AR115" s="394"/>
      <c r="AS115" s="394"/>
      <c r="AT115" s="394"/>
      <c r="AU115" s="394"/>
      <c r="AV115" s="394"/>
      <c r="AW115" s="394"/>
      <c r="AX115" s="394"/>
      <c r="AY115" s="394"/>
      <c r="AZ115" s="394"/>
      <c r="BA115" s="394"/>
      <c r="BB115" s="394"/>
      <c r="BC115" s="394"/>
      <c r="BD115" s="394"/>
      <c r="BE115" s="394"/>
      <c r="BF115" s="394"/>
      <c r="BG115" s="394"/>
      <c r="BH115" s="394"/>
      <c r="BI115" s="394"/>
      <c r="BJ115" s="394"/>
      <c r="BK115" s="394"/>
      <c r="BL115" s="394"/>
      <c r="BM115" s="394"/>
      <c r="BN115" s="394"/>
      <c r="BO115" s="394"/>
      <c r="BP115" s="394"/>
      <c r="BQ115" s="394"/>
      <c r="BR115" s="394"/>
      <c r="BS115" s="394"/>
      <c r="BT115" s="394"/>
      <c r="BU115" s="394"/>
      <c r="BV115" s="394"/>
      <c r="BW115" s="394"/>
      <c r="BX115" s="394"/>
      <c r="BY115" s="394"/>
      <c r="BZ115" s="394"/>
      <c r="CA115" s="394"/>
      <c r="CB115" s="394"/>
      <c r="CC115" s="394"/>
      <c r="CD115" s="394"/>
      <c r="CE115" s="394"/>
      <c r="CF115" s="394"/>
      <c r="CG115" s="394"/>
      <c r="CH115" s="394"/>
      <c r="CI115" s="394"/>
      <c r="CJ115" s="394"/>
      <c r="CK115" s="394"/>
      <c r="CL115" s="394"/>
      <c r="CM115" s="394"/>
      <c r="CN115" s="394"/>
      <c r="CO115" s="394"/>
      <c r="CP115" s="394"/>
      <c r="CQ115" s="394"/>
      <c r="CR115" s="394"/>
      <c r="CS115" s="394"/>
      <c r="CT115" s="394"/>
      <c r="CU115" s="394"/>
      <c r="CV115" s="394"/>
      <c r="CW115" s="394"/>
      <c r="CX115" s="394"/>
      <c r="CY115" s="394"/>
      <c r="CZ115" s="394"/>
      <c r="DA115" s="394"/>
      <c r="DB115" s="394"/>
      <c r="DC115" s="394"/>
      <c r="DD115" s="394"/>
      <c r="DE115" s="394"/>
      <c r="DF115" s="394"/>
      <c r="DG115" s="394"/>
      <c r="DH115" s="394"/>
      <c r="DI115" s="394"/>
      <c r="DJ115" s="394"/>
      <c r="DK115" s="394"/>
      <c r="DL115" s="394"/>
      <c r="DM115" s="394"/>
      <c r="DN115" s="394"/>
      <c r="DO115" s="394"/>
      <c r="DP115" s="394"/>
      <c r="DQ115" s="394"/>
      <c r="DR115" s="394"/>
      <c r="DS115" s="394"/>
      <c r="DT115" s="394"/>
    </row>
    <row r="116" spans="1:124">
      <c r="A116" s="385"/>
      <c r="B116" s="386"/>
      <c r="C116" s="434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5"/>
      <c r="P116" s="394"/>
      <c r="Q116" s="394"/>
      <c r="R116" s="394"/>
      <c r="S116" s="394"/>
      <c r="T116" s="394"/>
      <c r="U116" s="394"/>
      <c r="V116" s="394"/>
      <c r="W116" s="394"/>
      <c r="X116" s="394"/>
      <c r="Y116" s="394"/>
      <c r="Z116" s="394"/>
      <c r="AA116" s="394"/>
      <c r="AB116" s="394"/>
      <c r="AC116" s="394"/>
      <c r="AD116" s="394"/>
      <c r="AE116" s="394"/>
      <c r="AF116" s="394"/>
      <c r="AG116" s="394"/>
      <c r="AH116" s="394"/>
      <c r="AI116" s="394"/>
      <c r="AJ116" s="394"/>
      <c r="AK116" s="394"/>
      <c r="AL116" s="394"/>
      <c r="AM116" s="394"/>
      <c r="AN116" s="394"/>
      <c r="AO116" s="394"/>
      <c r="AP116" s="394"/>
      <c r="AQ116" s="394"/>
      <c r="AR116" s="394"/>
      <c r="AS116" s="394"/>
      <c r="AT116" s="394"/>
      <c r="AU116" s="394"/>
      <c r="AV116" s="394"/>
      <c r="AW116" s="394"/>
      <c r="AX116" s="394"/>
      <c r="AY116" s="394"/>
      <c r="AZ116" s="394"/>
      <c r="BA116" s="394"/>
      <c r="BB116" s="394"/>
      <c r="BC116" s="394"/>
      <c r="BD116" s="394"/>
      <c r="BE116" s="394"/>
      <c r="BF116" s="394"/>
      <c r="BG116" s="394"/>
      <c r="BH116" s="394"/>
      <c r="BI116" s="394"/>
      <c r="BJ116" s="394"/>
      <c r="BK116" s="394"/>
      <c r="BL116" s="394"/>
      <c r="BM116" s="394"/>
      <c r="BN116" s="394"/>
      <c r="BO116" s="394"/>
      <c r="BP116" s="394"/>
      <c r="BQ116" s="394"/>
      <c r="BR116" s="394"/>
      <c r="BS116" s="394"/>
      <c r="BT116" s="394"/>
      <c r="BU116" s="394"/>
      <c r="BV116" s="394"/>
      <c r="BW116" s="394"/>
      <c r="BX116" s="394"/>
      <c r="BY116" s="394"/>
      <c r="BZ116" s="394"/>
      <c r="CA116" s="394"/>
      <c r="CB116" s="394"/>
      <c r="CC116" s="394"/>
      <c r="CD116" s="394"/>
      <c r="CE116" s="394"/>
      <c r="CF116" s="394"/>
      <c r="CG116" s="394"/>
      <c r="CH116" s="394"/>
      <c r="CI116" s="394"/>
      <c r="CJ116" s="394"/>
      <c r="CK116" s="394"/>
      <c r="CL116" s="394"/>
      <c r="CM116" s="394"/>
      <c r="CN116" s="394"/>
      <c r="CO116" s="394"/>
      <c r="CP116" s="394"/>
      <c r="CQ116" s="394"/>
      <c r="CR116" s="394"/>
      <c r="CS116" s="394"/>
      <c r="CT116" s="394"/>
      <c r="CU116" s="394"/>
      <c r="CV116" s="394"/>
      <c r="CW116" s="394"/>
      <c r="CX116" s="394"/>
      <c r="CY116" s="394"/>
      <c r="CZ116" s="394"/>
      <c r="DA116" s="394"/>
      <c r="DB116" s="394"/>
      <c r="DC116" s="394"/>
      <c r="DD116" s="394"/>
      <c r="DE116" s="394"/>
      <c r="DF116" s="394"/>
      <c r="DG116" s="394"/>
      <c r="DH116" s="394"/>
      <c r="DI116" s="394"/>
      <c r="DJ116" s="394"/>
      <c r="DK116" s="394"/>
      <c r="DL116" s="394"/>
      <c r="DM116" s="394"/>
      <c r="DN116" s="394"/>
      <c r="DO116" s="394"/>
      <c r="DP116" s="394"/>
      <c r="DQ116" s="394"/>
      <c r="DR116" s="394"/>
      <c r="DS116" s="394"/>
      <c r="DT116" s="394"/>
    </row>
    <row r="117" spans="1:124">
      <c r="A117" s="385"/>
      <c r="B117" s="386"/>
      <c r="C117" s="434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5"/>
      <c r="P117" s="394"/>
      <c r="Q117" s="394"/>
      <c r="R117" s="394"/>
      <c r="S117" s="394"/>
      <c r="T117" s="394"/>
      <c r="U117" s="394"/>
      <c r="V117" s="394"/>
      <c r="W117" s="394"/>
      <c r="X117" s="394"/>
      <c r="Y117" s="394"/>
      <c r="Z117" s="394"/>
      <c r="AA117" s="394"/>
      <c r="AB117" s="394"/>
      <c r="AC117" s="394"/>
      <c r="AD117" s="394"/>
      <c r="AE117" s="394"/>
      <c r="AF117" s="394"/>
      <c r="AG117" s="394"/>
      <c r="AH117" s="394"/>
      <c r="AI117" s="394"/>
      <c r="AJ117" s="394"/>
      <c r="AK117" s="394"/>
      <c r="AL117" s="394"/>
      <c r="AM117" s="394"/>
      <c r="AN117" s="394"/>
      <c r="AO117" s="394"/>
      <c r="AP117" s="394"/>
      <c r="AQ117" s="394"/>
      <c r="AR117" s="394"/>
      <c r="AS117" s="394"/>
      <c r="AT117" s="394"/>
      <c r="AU117" s="394"/>
      <c r="AV117" s="394"/>
      <c r="AW117" s="394"/>
      <c r="AX117" s="394"/>
      <c r="AY117" s="394"/>
      <c r="AZ117" s="394"/>
      <c r="BA117" s="394"/>
      <c r="BB117" s="394"/>
      <c r="BC117" s="394"/>
      <c r="BD117" s="394"/>
      <c r="BE117" s="394"/>
      <c r="BF117" s="394"/>
      <c r="BG117" s="394"/>
      <c r="BH117" s="394"/>
      <c r="BI117" s="394"/>
      <c r="BJ117" s="394"/>
      <c r="BK117" s="394"/>
      <c r="BL117" s="394"/>
      <c r="BM117" s="394"/>
      <c r="BN117" s="394"/>
      <c r="BO117" s="394"/>
      <c r="BP117" s="394"/>
      <c r="BQ117" s="394"/>
      <c r="BR117" s="394"/>
      <c r="BS117" s="394"/>
      <c r="BT117" s="394"/>
      <c r="BU117" s="394"/>
      <c r="BV117" s="394"/>
      <c r="BW117" s="394"/>
      <c r="BX117" s="394"/>
      <c r="BY117" s="394"/>
      <c r="BZ117" s="394"/>
      <c r="CA117" s="394"/>
      <c r="CB117" s="394"/>
      <c r="CC117" s="394"/>
      <c r="CD117" s="394"/>
      <c r="CE117" s="394"/>
      <c r="CF117" s="394"/>
      <c r="CG117" s="394"/>
      <c r="CH117" s="394"/>
      <c r="CI117" s="394"/>
      <c r="CJ117" s="394"/>
      <c r="CK117" s="394"/>
      <c r="CL117" s="394"/>
      <c r="CM117" s="394"/>
      <c r="CN117" s="394"/>
      <c r="CO117" s="394"/>
      <c r="CP117" s="394"/>
      <c r="CQ117" s="394"/>
      <c r="CR117" s="394"/>
      <c r="CS117" s="394"/>
      <c r="CT117" s="394"/>
      <c r="CU117" s="394"/>
      <c r="CV117" s="394"/>
      <c r="CW117" s="394"/>
      <c r="CX117" s="394"/>
      <c r="CY117" s="394"/>
      <c r="CZ117" s="394"/>
      <c r="DA117" s="394"/>
      <c r="DB117" s="394"/>
      <c r="DC117" s="394"/>
      <c r="DD117" s="394"/>
      <c r="DE117" s="394"/>
      <c r="DF117" s="394"/>
      <c r="DG117" s="394"/>
      <c r="DH117" s="394"/>
      <c r="DI117" s="394"/>
      <c r="DJ117" s="394"/>
      <c r="DK117" s="394"/>
      <c r="DL117" s="394"/>
      <c r="DM117" s="394"/>
      <c r="DN117" s="394"/>
      <c r="DO117" s="394"/>
      <c r="DP117" s="394"/>
      <c r="DQ117" s="394"/>
      <c r="DR117" s="394"/>
      <c r="DS117" s="394"/>
      <c r="DT117" s="394"/>
    </row>
    <row r="118" spans="1:124">
      <c r="A118" s="385"/>
      <c r="B118" s="386"/>
      <c r="C118" s="43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5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94"/>
      <c r="AA118" s="394"/>
      <c r="AB118" s="394"/>
      <c r="AC118" s="394"/>
      <c r="AD118" s="394"/>
      <c r="AE118" s="394"/>
      <c r="AF118" s="394"/>
      <c r="AG118" s="394"/>
      <c r="AH118" s="394"/>
      <c r="AI118" s="394"/>
      <c r="AJ118" s="394"/>
      <c r="AK118" s="394"/>
      <c r="AL118" s="394"/>
      <c r="AM118" s="394"/>
      <c r="AN118" s="394"/>
      <c r="AO118" s="394"/>
      <c r="AP118" s="394"/>
      <c r="AQ118" s="394"/>
      <c r="AR118" s="394"/>
      <c r="AS118" s="394"/>
      <c r="AT118" s="394"/>
      <c r="AU118" s="394"/>
      <c r="AV118" s="394"/>
      <c r="AW118" s="394"/>
      <c r="AX118" s="394"/>
      <c r="AY118" s="394"/>
      <c r="AZ118" s="394"/>
      <c r="BA118" s="394"/>
      <c r="BB118" s="394"/>
      <c r="BC118" s="394"/>
      <c r="BD118" s="394"/>
      <c r="BE118" s="394"/>
      <c r="BF118" s="394"/>
      <c r="BG118" s="394"/>
      <c r="BH118" s="394"/>
      <c r="BI118" s="394"/>
      <c r="BJ118" s="394"/>
      <c r="BK118" s="394"/>
      <c r="BL118" s="394"/>
      <c r="BM118" s="394"/>
      <c r="BN118" s="394"/>
      <c r="BO118" s="394"/>
      <c r="BP118" s="394"/>
      <c r="BQ118" s="394"/>
      <c r="BR118" s="394"/>
      <c r="BS118" s="394"/>
      <c r="BT118" s="394"/>
      <c r="BU118" s="394"/>
      <c r="BV118" s="394"/>
      <c r="BW118" s="394"/>
      <c r="BX118" s="394"/>
      <c r="BY118" s="394"/>
      <c r="BZ118" s="394"/>
      <c r="CA118" s="394"/>
      <c r="CB118" s="394"/>
      <c r="CC118" s="394"/>
      <c r="CD118" s="394"/>
      <c r="CE118" s="394"/>
      <c r="CF118" s="394"/>
      <c r="CG118" s="394"/>
      <c r="CH118" s="394"/>
      <c r="CI118" s="394"/>
      <c r="CJ118" s="394"/>
      <c r="CK118" s="394"/>
      <c r="CL118" s="394"/>
      <c r="CM118" s="394"/>
      <c r="CN118" s="394"/>
      <c r="CO118" s="394"/>
      <c r="CP118" s="394"/>
      <c r="CQ118" s="394"/>
      <c r="CR118" s="394"/>
      <c r="CS118" s="394"/>
      <c r="CT118" s="394"/>
      <c r="CU118" s="394"/>
      <c r="CV118" s="394"/>
      <c r="CW118" s="394"/>
      <c r="CX118" s="394"/>
      <c r="CY118" s="394"/>
      <c r="CZ118" s="394"/>
      <c r="DA118" s="394"/>
      <c r="DB118" s="394"/>
      <c r="DC118" s="394"/>
      <c r="DD118" s="394"/>
      <c r="DE118" s="394"/>
      <c r="DF118" s="394"/>
      <c r="DG118" s="394"/>
      <c r="DH118" s="394"/>
      <c r="DI118" s="394"/>
      <c r="DJ118" s="394"/>
      <c r="DK118" s="394"/>
      <c r="DL118" s="394"/>
      <c r="DM118" s="394"/>
      <c r="DN118" s="394"/>
      <c r="DO118" s="394"/>
      <c r="DP118" s="394"/>
      <c r="DQ118" s="394"/>
      <c r="DR118" s="394"/>
      <c r="DS118" s="394"/>
      <c r="DT118" s="394"/>
    </row>
    <row r="119" spans="1:124">
      <c r="A119" s="385"/>
      <c r="B119" s="386"/>
      <c r="C119" s="43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5"/>
      <c r="P119" s="394"/>
      <c r="Q119" s="394"/>
      <c r="R119" s="394"/>
      <c r="S119" s="394"/>
      <c r="T119" s="394"/>
      <c r="U119" s="394"/>
      <c r="V119" s="394"/>
      <c r="W119" s="394"/>
      <c r="X119" s="394"/>
      <c r="Y119" s="394"/>
      <c r="Z119" s="394"/>
      <c r="AA119" s="394"/>
      <c r="AB119" s="394"/>
      <c r="AC119" s="394"/>
      <c r="AD119" s="394"/>
      <c r="AE119" s="394"/>
      <c r="AF119" s="394"/>
      <c r="AG119" s="394"/>
      <c r="AH119" s="394"/>
      <c r="AI119" s="394"/>
      <c r="AJ119" s="394"/>
      <c r="AK119" s="394"/>
      <c r="AL119" s="394"/>
      <c r="AM119" s="394"/>
      <c r="AN119" s="394"/>
      <c r="AO119" s="394"/>
      <c r="AP119" s="394"/>
      <c r="AQ119" s="394"/>
      <c r="AR119" s="394"/>
      <c r="AS119" s="394"/>
      <c r="AT119" s="394"/>
      <c r="AU119" s="394"/>
      <c r="AV119" s="394"/>
      <c r="AW119" s="394"/>
      <c r="AX119" s="394"/>
      <c r="AY119" s="394"/>
      <c r="AZ119" s="394"/>
      <c r="BA119" s="394"/>
      <c r="BB119" s="394"/>
      <c r="BC119" s="394"/>
      <c r="BD119" s="394"/>
      <c r="BE119" s="394"/>
      <c r="BF119" s="394"/>
      <c r="BG119" s="394"/>
      <c r="BH119" s="394"/>
      <c r="BI119" s="394"/>
      <c r="BJ119" s="394"/>
      <c r="BK119" s="394"/>
      <c r="BL119" s="394"/>
      <c r="BM119" s="394"/>
      <c r="BN119" s="394"/>
      <c r="BO119" s="394"/>
      <c r="BP119" s="394"/>
      <c r="BQ119" s="394"/>
      <c r="BR119" s="394"/>
      <c r="BS119" s="394"/>
      <c r="BT119" s="394"/>
      <c r="BU119" s="394"/>
      <c r="BV119" s="394"/>
      <c r="BW119" s="394"/>
      <c r="BX119" s="394"/>
      <c r="BY119" s="394"/>
      <c r="BZ119" s="394"/>
      <c r="CA119" s="394"/>
      <c r="CB119" s="394"/>
      <c r="CC119" s="394"/>
      <c r="CD119" s="394"/>
      <c r="CE119" s="394"/>
      <c r="CF119" s="394"/>
      <c r="CG119" s="394"/>
      <c r="CH119" s="394"/>
      <c r="CI119" s="394"/>
      <c r="CJ119" s="394"/>
      <c r="CK119" s="394"/>
      <c r="CL119" s="394"/>
      <c r="CM119" s="394"/>
      <c r="CN119" s="394"/>
      <c r="CO119" s="394"/>
      <c r="CP119" s="394"/>
      <c r="CQ119" s="394"/>
      <c r="CR119" s="394"/>
      <c r="CS119" s="394"/>
      <c r="CT119" s="394"/>
      <c r="CU119" s="394"/>
      <c r="CV119" s="394"/>
      <c r="CW119" s="394"/>
      <c r="CX119" s="394"/>
      <c r="CY119" s="394"/>
      <c r="CZ119" s="394"/>
      <c r="DA119" s="394"/>
      <c r="DB119" s="394"/>
      <c r="DC119" s="394"/>
      <c r="DD119" s="394"/>
      <c r="DE119" s="394"/>
      <c r="DF119" s="394"/>
      <c r="DG119" s="394"/>
      <c r="DH119" s="394"/>
      <c r="DI119" s="394"/>
      <c r="DJ119" s="394"/>
      <c r="DK119" s="394"/>
      <c r="DL119" s="394"/>
      <c r="DM119" s="394"/>
      <c r="DN119" s="394"/>
      <c r="DO119" s="394"/>
      <c r="DP119" s="394"/>
      <c r="DQ119" s="394"/>
      <c r="DR119" s="394"/>
      <c r="DS119" s="394"/>
      <c r="DT119" s="394"/>
    </row>
    <row r="120" spans="1:124">
      <c r="A120" s="385"/>
      <c r="B120" s="386"/>
      <c r="C120" s="43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5"/>
      <c r="P120" s="394"/>
      <c r="Q120" s="394"/>
      <c r="R120" s="394"/>
      <c r="S120" s="394"/>
      <c r="T120" s="394"/>
      <c r="U120" s="394"/>
      <c r="V120" s="394"/>
      <c r="W120" s="394"/>
      <c r="X120" s="394"/>
      <c r="Y120" s="394"/>
      <c r="Z120" s="394"/>
      <c r="AA120" s="394"/>
      <c r="AB120" s="394"/>
      <c r="AC120" s="394"/>
      <c r="AD120" s="394"/>
      <c r="AE120" s="394"/>
      <c r="AF120" s="394"/>
      <c r="AG120" s="394"/>
      <c r="AH120" s="394"/>
      <c r="AI120" s="394"/>
      <c r="AJ120" s="394"/>
      <c r="AK120" s="394"/>
      <c r="AL120" s="394"/>
      <c r="AM120" s="394"/>
      <c r="AN120" s="394"/>
      <c r="AO120" s="394"/>
      <c r="AP120" s="394"/>
      <c r="AQ120" s="394"/>
      <c r="AR120" s="394"/>
      <c r="AS120" s="394"/>
      <c r="AT120" s="394"/>
      <c r="AU120" s="394"/>
      <c r="AV120" s="394"/>
      <c r="AW120" s="394"/>
      <c r="AX120" s="394"/>
      <c r="AY120" s="394"/>
      <c r="AZ120" s="394"/>
      <c r="BA120" s="394"/>
      <c r="BB120" s="394"/>
      <c r="BC120" s="394"/>
      <c r="BD120" s="394"/>
      <c r="BE120" s="394"/>
      <c r="BF120" s="394"/>
      <c r="BG120" s="394"/>
      <c r="BH120" s="394"/>
      <c r="BI120" s="394"/>
      <c r="BJ120" s="394"/>
      <c r="BK120" s="394"/>
      <c r="BL120" s="394"/>
      <c r="BM120" s="394"/>
      <c r="BN120" s="394"/>
      <c r="BO120" s="394"/>
      <c r="BP120" s="394"/>
      <c r="BQ120" s="394"/>
      <c r="BR120" s="394"/>
      <c r="BS120" s="394"/>
      <c r="BT120" s="394"/>
      <c r="BU120" s="394"/>
      <c r="BV120" s="394"/>
      <c r="BW120" s="394"/>
      <c r="BX120" s="394"/>
      <c r="BY120" s="394"/>
      <c r="BZ120" s="394"/>
      <c r="CA120" s="394"/>
      <c r="CB120" s="394"/>
      <c r="CC120" s="394"/>
      <c r="CD120" s="394"/>
      <c r="CE120" s="394"/>
      <c r="CF120" s="394"/>
      <c r="CG120" s="394"/>
      <c r="CH120" s="394"/>
      <c r="CI120" s="394"/>
      <c r="CJ120" s="394"/>
      <c r="CK120" s="394"/>
      <c r="CL120" s="394"/>
      <c r="CM120" s="394"/>
      <c r="CN120" s="394"/>
      <c r="CO120" s="394"/>
      <c r="CP120" s="394"/>
      <c r="CQ120" s="394"/>
      <c r="CR120" s="394"/>
      <c r="CS120" s="394"/>
      <c r="CT120" s="394"/>
      <c r="CU120" s="394"/>
      <c r="CV120" s="394"/>
      <c r="CW120" s="394"/>
      <c r="CX120" s="394"/>
      <c r="CY120" s="394"/>
      <c r="CZ120" s="394"/>
      <c r="DA120" s="394"/>
      <c r="DB120" s="394"/>
      <c r="DC120" s="394"/>
      <c r="DD120" s="394"/>
      <c r="DE120" s="394"/>
      <c r="DF120" s="394"/>
      <c r="DG120" s="394"/>
      <c r="DH120" s="394"/>
      <c r="DI120" s="394"/>
      <c r="DJ120" s="394"/>
      <c r="DK120" s="394"/>
      <c r="DL120" s="394"/>
      <c r="DM120" s="394"/>
      <c r="DN120" s="394"/>
      <c r="DO120" s="394"/>
      <c r="DP120" s="394"/>
      <c r="DQ120" s="394"/>
      <c r="DR120" s="394"/>
      <c r="DS120" s="394"/>
      <c r="DT120" s="394"/>
    </row>
    <row r="121" spans="1:124">
      <c r="A121" s="385"/>
      <c r="B121" s="386"/>
      <c r="C121" s="43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5"/>
      <c r="P121" s="394"/>
      <c r="Q121" s="394"/>
      <c r="R121" s="394"/>
      <c r="S121" s="394"/>
      <c r="T121" s="394"/>
      <c r="U121" s="394"/>
      <c r="V121" s="394"/>
      <c r="W121" s="394"/>
      <c r="X121" s="394"/>
      <c r="Y121" s="394"/>
      <c r="Z121" s="394"/>
      <c r="AA121" s="394"/>
      <c r="AB121" s="394"/>
      <c r="AC121" s="394"/>
      <c r="AD121" s="394"/>
      <c r="AE121" s="394"/>
      <c r="AF121" s="394"/>
      <c r="AG121" s="394"/>
      <c r="AH121" s="394"/>
      <c r="AI121" s="394"/>
      <c r="AJ121" s="394"/>
      <c r="AK121" s="394"/>
      <c r="AL121" s="394"/>
      <c r="AM121" s="394"/>
      <c r="AN121" s="394"/>
      <c r="AO121" s="394"/>
      <c r="AP121" s="394"/>
      <c r="AQ121" s="394"/>
      <c r="AR121" s="394"/>
      <c r="AS121" s="394"/>
      <c r="AT121" s="394"/>
      <c r="AU121" s="394"/>
      <c r="AV121" s="394"/>
      <c r="AW121" s="394"/>
      <c r="AX121" s="394"/>
      <c r="AY121" s="394"/>
      <c r="AZ121" s="394"/>
      <c r="BA121" s="394"/>
      <c r="BB121" s="394"/>
      <c r="BC121" s="394"/>
      <c r="BD121" s="394"/>
      <c r="BE121" s="394"/>
      <c r="BF121" s="394"/>
      <c r="BG121" s="394"/>
      <c r="BH121" s="394"/>
      <c r="BI121" s="394"/>
      <c r="BJ121" s="394"/>
      <c r="BK121" s="394"/>
      <c r="BL121" s="394"/>
      <c r="BM121" s="394"/>
      <c r="BN121" s="394"/>
      <c r="BO121" s="394"/>
      <c r="BP121" s="394"/>
      <c r="BQ121" s="394"/>
      <c r="BR121" s="394"/>
      <c r="BS121" s="394"/>
      <c r="BT121" s="394"/>
      <c r="BU121" s="394"/>
      <c r="BV121" s="394"/>
      <c r="BW121" s="394"/>
      <c r="BX121" s="394"/>
      <c r="BY121" s="394"/>
      <c r="BZ121" s="394"/>
      <c r="CA121" s="394"/>
      <c r="CB121" s="394"/>
      <c r="CC121" s="394"/>
      <c r="CD121" s="394"/>
      <c r="CE121" s="394"/>
      <c r="CF121" s="394"/>
      <c r="CG121" s="394"/>
      <c r="CH121" s="394"/>
      <c r="CI121" s="394"/>
      <c r="CJ121" s="394"/>
      <c r="CK121" s="394"/>
      <c r="CL121" s="394"/>
      <c r="CM121" s="394"/>
      <c r="CN121" s="394"/>
      <c r="CO121" s="394"/>
      <c r="CP121" s="394"/>
      <c r="CQ121" s="394"/>
      <c r="CR121" s="394"/>
      <c r="CS121" s="394"/>
      <c r="CT121" s="394"/>
      <c r="CU121" s="394"/>
      <c r="CV121" s="394"/>
      <c r="CW121" s="394"/>
      <c r="CX121" s="394"/>
      <c r="CY121" s="394"/>
      <c r="CZ121" s="394"/>
      <c r="DA121" s="394"/>
      <c r="DB121" s="394"/>
      <c r="DC121" s="394"/>
      <c r="DD121" s="394"/>
      <c r="DE121" s="394"/>
      <c r="DF121" s="394"/>
      <c r="DG121" s="394"/>
      <c r="DH121" s="394"/>
      <c r="DI121" s="394"/>
      <c r="DJ121" s="394"/>
      <c r="DK121" s="394"/>
      <c r="DL121" s="394"/>
      <c r="DM121" s="394"/>
      <c r="DN121" s="394"/>
      <c r="DO121" s="394"/>
      <c r="DP121" s="394"/>
      <c r="DQ121" s="394"/>
      <c r="DR121" s="394"/>
      <c r="DS121" s="394"/>
      <c r="DT121" s="394"/>
    </row>
    <row r="122" spans="1:124">
      <c r="A122" s="385"/>
      <c r="B122" s="386"/>
      <c r="C122" s="436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5"/>
      <c r="P122" s="394"/>
      <c r="Q122" s="394"/>
      <c r="R122" s="394"/>
      <c r="S122" s="394"/>
      <c r="T122" s="394"/>
      <c r="U122" s="394"/>
      <c r="V122" s="394"/>
      <c r="W122" s="394"/>
      <c r="X122" s="394"/>
      <c r="Y122" s="394"/>
      <c r="Z122" s="394"/>
      <c r="AA122" s="394"/>
      <c r="AB122" s="394"/>
      <c r="AC122" s="394"/>
      <c r="AD122" s="394"/>
      <c r="AE122" s="394"/>
      <c r="AF122" s="394"/>
      <c r="AG122" s="394"/>
      <c r="AH122" s="394"/>
      <c r="AI122" s="394"/>
      <c r="AJ122" s="394"/>
      <c r="AK122" s="394"/>
      <c r="AL122" s="394"/>
      <c r="AM122" s="394"/>
      <c r="AN122" s="394"/>
      <c r="AO122" s="394"/>
      <c r="AP122" s="394"/>
      <c r="AQ122" s="394"/>
      <c r="AR122" s="394"/>
      <c r="AS122" s="394"/>
      <c r="AT122" s="394"/>
      <c r="AU122" s="394"/>
      <c r="AV122" s="394"/>
      <c r="AW122" s="394"/>
      <c r="AX122" s="394"/>
      <c r="AY122" s="394"/>
      <c r="AZ122" s="394"/>
      <c r="BA122" s="394"/>
      <c r="BB122" s="394"/>
      <c r="BC122" s="394"/>
      <c r="BD122" s="394"/>
      <c r="BE122" s="394"/>
      <c r="BF122" s="394"/>
      <c r="BG122" s="394"/>
      <c r="BH122" s="394"/>
      <c r="BI122" s="394"/>
      <c r="BJ122" s="394"/>
      <c r="BK122" s="394"/>
      <c r="BL122" s="394"/>
      <c r="BM122" s="394"/>
      <c r="BN122" s="394"/>
      <c r="BO122" s="394"/>
      <c r="BP122" s="394"/>
      <c r="BQ122" s="394"/>
      <c r="BR122" s="394"/>
      <c r="BS122" s="394"/>
      <c r="BT122" s="394"/>
      <c r="BU122" s="394"/>
      <c r="BV122" s="394"/>
      <c r="BW122" s="394"/>
      <c r="BX122" s="394"/>
      <c r="BY122" s="394"/>
      <c r="BZ122" s="394"/>
      <c r="CA122" s="394"/>
      <c r="CB122" s="394"/>
      <c r="CC122" s="394"/>
      <c r="CD122" s="394"/>
      <c r="CE122" s="394"/>
      <c r="CF122" s="394"/>
      <c r="CG122" s="394"/>
      <c r="CH122" s="394"/>
      <c r="CI122" s="394"/>
      <c r="CJ122" s="394"/>
      <c r="CK122" s="394"/>
      <c r="CL122" s="394"/>
      <c r="CM122" s="394"/>
      <c r="CN122" s="394"/>
      <c r="CO122" s="394"/>
      <c r="CP122" s="394"/>
      <c r="CQ122" s="394"/>
      <c r="CR122" s="394"/>
      <c r="CS122" s="394"/>
      <c r="CT122" s="394"/>
      <c r="CU122" s="394"/>
      <c r="CV122" s="394"/>
      <c r="CW122" s="394"/>
      <c r="CX122" s="394"/>
      <c r="CY122" s="394"/>
      <c r="CZ122" s="394"/>
      <c r="DA122" s="394"/>
      <c r="DB122" s="394"/>
      <c r="DC122" s="394"/>
      <c r="DD122" s="394"/>
      <c r="DE122" s="394"/>
      <c r="DF122" s="394"/>
      <c r="DG122" s="394"/>
      <c r="DH122" s="394"/>
      <c r="DI122" s="394"/>
      <c r="DJ122" s="394"/>
      <c r="DK122" s="394"/>
      <c r="DL122" s="394"/>
      <c r="DM122" s="394"/>
      <c r="DN122" s="394"/>
      <c r="DO122" s="394"/>
      <c r="DP122" s="394"/>
      <c r="DQ122" s="394"/>
      <c r="DR122" s="394"/>
      <c r="DS122" s="394"/>
      <c r="DT122" s="394"/>
    </row>
    <row r="123" spans="1:124">
      <c r="A123" s="385"/>
      <c r="B123" s="386"/>
      <c r="C123" s="436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5"/>
      <c r="P123" s="394"/>
      <c r="Q123" s="394"/>
      <c r="R123" s="394"/>
      <c r="S123" s="394"/>
      <c r="T123" s="394"/>
      <c r="U123" s="394"/>
      <c r="V123" s="394"/>
      <c r="W123" s="394"/>
      <c r="X123" s="394"/>
      <c r="Y123" s="394"/>
      <c r="Z123" s="394"/>
      <c r="AA123" s="394"/>
      <c r="AB123" s="394"/>
      <c r="AC123" s="394"/>
      <c r="AD123" s="394"/>
      <c r="AE123" s="394"/>
      <c r="AF123" s="394"/>
      <c r="AG123" s="394"/>
      <c r="AH123" s="394"/>
      <c r="AI123" s="394"/>
      <c r="AJ123" s="394"/>
      <c r="AK123" s="394"/>
      <c r="AL123" s="394"/>
      <c r="AM123" s="394"/>
      <c r="AN123" s="394"/>
      <c r="AO123" s="394"/>
      <c r="AP123" s="394"/>
      <c r="AQ123" s="394"/>
      <c r="AR123" s="394"/>
      <c r="AS123" s="394"/>
      <c r="AT123" s="394"/>
      <c r="AU123" s="394"/>
      <c r="AV123" s="394"/>
      <c r="AW123" s="394"/>
      <c r="AX123" s="394"/>
      <c r="AY123" s="394"/>
      <c r="AZ123" s="394"/>
      <c r="BA123" s="394"/>
      <c r="BB123" s="394"/>
      <c r="BC123" s="394"/>
      <c r="BD123" s="394"/>
      <c r="BE123" s="394"/>
      <c r="BF123" s="394"/>
      <c r="BG123" s="394"/>
      <c r="BH123" s="394"/>
      <c r="BI123" s="394"/>
      <c r="BJ123" s="394"/>
      <c r="BK123" s="394"/>
      <c r="BL123" s="394"/>
      <c r="BM123" s="394"/>
      <c r="BN123" s="394"/>
      <c r="BO123" s="394"/>
      <c r="BP123" s="394"/>
      <c r="BQ123" s="394"/>
      <c r="BR123" s="394"/>
      <c r="BS123" s="394"/>
      <c r="BT123" s="394"/>
      <c r="BU123" s="394"/>
      <c r="BV123" s="394"/>
      <c r="BW123" s="394"/>
      <c r="BX123" s="394"/>
      <c r="BY123" s="394"/>
      <c r="BZ123" s="394"/>
      <c r="CA123" s="394"/>
      <c r="CB123" s="394"/>
      <c r="CC123" s="394"/>
      <c r="CD123" s="394"/>
      <c r="CE123" s="394"/>
      <c r="CF123" s="394"/>
      <c r="CG123" s="394"/>
      <c r="CH123" s="394"/>
      <c r="CI123" s="394"/>
      <c r="CJ123" s="394"/>
      <c r="CK123" s="394"/>
      <c r="CL123" s="394"/>
      <c r="CM123" s="394"/>
      <c r="CN123" s="394"/>
      <c r="CO123" s="394"/>
      <c r="CP123" s="394"/>
      <c r="CQ123" s="394"/>
      <c r="CR123" s="394"/>
      <c r="CS123" s="394"/>
      <c r="CT123" s="394"/>
      <c r="CU123" s="394"/>
      <c r="CV123" s="394"/>
      <c r="CW123" s="394"/>
      <c r="CX123" s="394"/>
      <c r="CY123" s="394"/>
      <c r="CZ123" s="394"/>
      <c r="DA123" s="394"/>
      <c r="DB123" s="394"/>
      <c r="DC123" s="394"/>
      <c r="DD123" s="394"/>
      <c r="DE123" s="394"/>
      <c r="DF123" s="394"/>
      <c r="DG123" s="394"/>
      <c r="DH123" s="394"/>
      <c r="DI123" s="394"/>
      <c r="DJ123" s="394"/>
      <c r="DK123" s="394"/>
      <c r="DL123" s="394"/>
      <c r="DM123" s="394"/>
      <c r="DN123" s="394"/>
      <c r="DO123" s="394"/>
      <c r="DP123" s="394"/>
      <c r="DQ123" s="394"/>
      <c r="DR123" s="394"/>
      <c r="DS123" s="394"/>
      <c r="DT123" s="394"/>
    </row>
    <row r="124" spans="1:124">
      <c r="A124" s="385"/>
      <c r="B124" s="386"/>
      <c r="C124" s="436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5"/>
      <c r="P124" s="394"/>
      <c r="Q124" s="394"/>
      <c r="R124" s="394"/>
      <c r="S124" s="394"/>
      <c r="T124" s="394"/>
      <c r="U124" s="394"/>
      <c r="V124" s="394"/>
      <c r="W124" s="394"/>
      <c r="X124" s="394"/>
      <c r="Y124" s="394"/>
      <c r="Z124" s="394"/>
      <c r="AA124" s="394"/>
      <c r="AB124" s="394"/>
      <c r="AC124" s="394"/>
      <c r="AD124" s="394"/>
      <c r="AE124" s="394"/>
      <c r="AF124" s="394"/>
      <c r="AG124" s="394"/>
      <c r="AH124" s="394"/>
      <c r="AI124" s="394"/>
      <c r="AJ124" s="394"/>
      <c r="AK124" s="394"/>
      <c r="AL124" s="394"/>
      <c r="AM124" s="394"/>
      <c r="AN124" s="394"/>
      <c r="AO124" s="394"/>
      <c r="AP124" s="394"/>
      <c r="AQ124" s="394"/>
      <c r="AR124" s="394"/>
      <c r="AS124" s="394"/>
      <c r="AT124" s="394"/>
      <c r="AU124" s="394"/>
      <c r="AV124" s="394"/>
      <c r="AW124" s="394"/>
      <c r="AX124" s="394"/>
      <c r="AY124" s="394"/>
      <c r="AZ124" s="394"/>
      <c r="BA124" s="394"/>
      <c r="BB124" s="394"/>
      <c r="BC124" s="394"/>
      <c r="BD124" s="394"/>
      <c r="BE124" s="394"/>
      <c r="BF124" s="394"/>
      <c r="BG124" s="394"/>
      <c r="BH124" s="394"/>
      <c r="BI124" s="394"/>
      <c r="BJ124" s="394"/>
      <c r="BK124" s="394"/>
      <c r="BL124" s="394"/>
      <c r="BM124" s="394"/>
      <c r="BN124" s="394"/>
      <c r="BO124" s="394"/>
      <c r="BP124" s="394"/>
      <c r="BQ124" s="394"/>
      <c r="BR124" s="394"/>
      <c r="BS124" s="394"/>
      <c r="BT124" s="394"/>
      <c r="BU124" s="394"/>
      <c r="BV124" s="394"/>
      <c r="BW124" s="394"/>
      <c r="BX124" s="394"/>
      <c r="BY124" s="394"/>
      <c r="BZ124" s="394"/>
      <c r="CA124" s="394"/>
      <c r="CB124" s="394"/>
      <c r="CC124" s="394"/>
      <c r="CD124" s="394"/>
      <c r="CE124" s="394"/>
      <c r="CF124" s="394"/>
      <c r="CG124" s="394"/>
      <c r="CH124" s="394"/>
      <c r="CI124" s="394"/>
      <c r="CJ124" s="394"/>
      <c r="CK124" s="394"/>
      <c r="CL124" s="394"/>
      <c r="CM124" s="394"/>
      <c r="CN124" s="394"/>
      <c r="CO124" s="394"/>
      <c r="CP124" s="394"/>
      <c r="CQ124" s="394"/>
      <c r="CR124" s="394"/>
      <c r="CS124" s="394"/>
      <c r="CT124" s="394"/>
      <c r="CU124" s="394"/>
      <c r="CV124" s="394"/>
      <c r="CW124" s="394"/>
      <c r="CX124" s="394"/>
      <c r="CY124" s="394"/>
      <c r="CZ124" s="394"/>
      <c r="DA124" s="394"/>
      <c r="DB124" s="394"/>
      <c r="DC124" s="394"/>
      <c r="DD124" s="394"/>
      <c r="DE124" s="394"/>
      <c r="DF124" s="394"/>
      <c r="DG124" s="394"/>
      <c r="DH124" s="394"/>
      <c r="DI124" s="394"/>
      <c r="DJ124" s="394"/>
      <c r="DK124" s="394"/>
      <c r="DL124" s="394"/>
      <c r="DM124" s="394"/>
      <c r="DN124" s="394"/>
      <c r="DO124" s="394"/>
      <c r="DP124" s="394"/>
      <c r="DQ124" s="394"/>
      <c r="DR124" s="394"/>
      <c r="DS124" s="394"/>
      <c r="DT124" s="394"/>
    </row>
    <row r="125" spans="1:124">
      <c r="A125" s="385"/>
      <c r="B125" s="386"/>
      <c r="C125" s="436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5"/>
      <c r="P125" s="394"/>
      <c r="Q125" s="394"/>
      <c r="R125" s="394"/>
      <c r="S125" s="394"/>
      <c r="T125" s="394"/>
      <c r="U125" s="394"/>
      <c r="V125" s="394"/>
      <c r="W125" s="394"/>
      <c r="X125" s="394"/>
      <c r="Y125" s="394"/>
      <c r="Z125" s="394"/>
      <c r="AA125" s="394"/>
      <c r="AB125" s="394"/>
      <c r="AC125" s="394"/>
      <c r="AD125" s="394"/>
      <c r="AE125" s="394"/>
      <c r="AF125" s="394"/>
      <c r="AG125" s="394"/>
      <c r="AH125" s="394"/>
      <c r="AI125" s="394"/>
      <c r="AJ125" s="394"/>
      <c r="AK125" s="394"/>
      <c r="AL125" s="394"/>
      <c r="AM125" s="394"/>
      <c r="AN125" s="394"/>
      <c r="AO125" s="394"/>
      <c r="AP125" s="394"/>
      <c r="AQ125" s="394"/>
      <c r="AR125" s="394"/>
      <c r="AS125" s="394"/>
      <c r="AT125" s="394"/>
      <c r="AU125" s="394"/>
      <c r="AV125" s="394"/>
      <c r="AW125" s="394"/>
      <c r="AX125" s="394"/>
      <c r="AY125" s="394"/>
      <c r="AZ125" s="394"/>
      <c r="BA125" s="394"/>
      <c r="BB125" s="394"/>
      <c r="BC125" s="394"/>
      <c r="BD125" s="394"/>
      <c r="BE125" s="394"/>
      <c r="BF125" s="394"/>
      <c r="BG125" s="394"/>
      <c r="BH125" s="394"/>
      <c r="BI125" s="394"/>
      <c r="BJ125" s="394"/>
      <c r="BK125" s="394"/>
      <c r="BL125" s="394"/>
      <c r="BM125" s="394"/>
      <c r="BN125" s="394"/>
      <c r="BO125" s="394"/>
      <c r="BP125" s="394"/>
      <c r="BQ125" s="394"/>
      <c r="BR125" s="394"/>
      <c r="BS125" s="394"/>
      <c r="BT125" s="394"/>
      <c r="BU125" s="394"/>
      <c r="BV125" s="394"/>
      <c r="BW125" s="394"/>
      <c r="BX125" s="394"/>
      <c r="BY125" s="394"/>
      <c r="BZ125" s="394"/>
      <c r="CA125" s="394"/>
      <c r="CB125" s="394"/>
      <c r="CC125" s="394"/>
      <c r="CD125" s="394"/>
      <c r="CE125" s="394"/>
      <c r="CF125" s="394"/>
      <c r="CG125" s="394"/>
      <c r="CH125" s="394"/>
      <c r="CI125" s="394"/>
      <c r="CJ125" s="394"/>
      <c r="CK125" s="394"/>
      <c r="CL125" s="394"/>
      <c r="CM125" s="394"/>
      <c r="CN125" s="394"/>
      <c r="CO125" s="394"/>
      <c r="CP125" s="394"/>
      <c r="CQ125" s="394"/>
      <c r="CR125" s="394"/>
      <c r="CS125" s="394"/>
      <c r="CT125" s="394"/>
      <c r="CU125" s="394"/>
      <c r="CV125" s="394"/>
      <c r="CW125" s="394"/>
      <c r="CX125" s="394"/>
      <c r="CY125" s="394"/>
      <c r="CZ125" s="394"/>
      <c r="DA125" s="394"/>
      <c r="DB125" s="394"/>
      <c r="DC125" s="394"/>
      <c r="DD125" s="394"/>
      <c r="DE125" s="394"/>
      <c r="DF125" s="394"/>
      <c r="DG125" s="394"/>
      <c r="DH125" s="394"/>
      <c r="DI125" s="394"/>
      <c r="DJ125" s="394"/>
      <c r="DK125" s="394"/>
      <c r="DL125" s="394"/>
      <c r="DM125" s="394"/>
      <c r="DN125" s="394"/>
      <c r="DO125" s="394"/>
      <c r="DP125" s="394"/>
      <c r="DQ125" s="394"/>
      <c r="DR125" s="394"/>
      <c r="DS125" s="394"/>
      <c r="DT125" s="394"/>
    </row>
    <row r="126" spans="1:124">
      <c r="A126" s="385"/>
      <c r="B126" s="386"/>
      <c r="C126" s="437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5"/>
      <c r="P126" s="394"/>
      <c r="Q126" s="394"/>
      <c r="R126" s="394"/>
      <c r="S126" s="394"/>
      <c r="T126" s="394"/>
      <c r="U126" s="394"/>
      <c r="V126" s="394"/>
      <c r="W126" s="394"/>
      <c r="X126" s="394"/>
      <c r="Y126" s="394"/>
      <c r="Z126" s="394"/>
      <c r="AA126" s="394"/>
      <c r="AB126" s="394"/>
      <c r="AC126" s="394"/>
      <c r="AD126" s="394"/>
      <c r="AE126" s="394"/>
      <c r="AF126" s="394"/>
      <c r="AG126" s="394"/>
      <c r="AH126" s="394"/>
      <c r="AI126" s="394"/>
      <c r="AJ126" s="394"/>
      <c r="AK126" s="394"/>
      <c r="AL126" s="394"/>
      <c r="AM126" s="394"/>
      <c r="AN126" s="394"/>
      <c r="AO126" s="394"/>
      <c r="AP126" s="394"/>
      <c r="AQ126" s="394"/>
      <c r="AR126" s="394"/>
      <c r="AS126" s="394"/>
      <c r="AT126" s="394"/>
      <c r="AU126" s="394"/>
      <c r="AV126" s="394"/>
      <c r="AW126" s="394"/>
      <c r="AX126" s="394"/>
      <c r="AY126" s="394"/>
      <c r="AZ126" s="394"/>
      <c r="BA126" s="394"/>
      <c r="BB126" s="394"/>
      <c r="BC126" s="394"/>
      <c r="BD126" s="394"/>
      <c r="BE126" s="394"/>
      <c r="BF126" s="394"/>
      <c r="BG126" s="394"/>
      <c r="BH126" s="394"/>
      <c r="BI126" s="394"/>
      <c r="BJ126" s="394"/>
      <c r="BK126" s="394"/>
      <c r="BL126" s="394"/>
      <c r="BM126" s="394"/>
      <c r="BN126" s="394"/>
      <c r="BO126" s="394"/>
      <c r="BP126" s="394"/>
      <c r="BQ126" s="394"/>
      <c r="BR126" s="394"/>
      <c r="BS126" s="394"/>
      <c r="BT126" s="394"/>
      <c r="BU126" s="394"/>
      <c r="BV126" s="394"/>
      <c r="BW126" s="394"/>
      <c r="BX126" s="394"/>
      <c r="BY126" s="394"/>
      <c r="BZ126" s="394"/>
      <c r="CA126" s="394"/>
      <c r="CB126" s="394"/>
      <c r="CC126" s="394"/>
      <c r="CD126" s="394"/>
      <c r="CE126" s="394"/>
      <c r="CF126" s="394"/>
      <c r="CG126" s="394"/>
      <c r="CH126" s="394"/>
      <c r="CI126" s="394"/>
      <c r="CJ126" s="394"/>
      <c r="CK126" s="394"/>
      <c r="CL126" s="394"/>
      <c r="CM126" s="394"/>
      <c r="CN126" s="394"/>
      <c r="CO126" s="394"/>
      <c r="CP126" s="394"/>
      <c r="CQ126" s="394"/>
      <c r="CR126" s="394"/>
      <c r="CS126" s="394"/>
      <c r="CT126" s="394"/>
      <c r="CU126" s="394"/>
      <c r="CV126" s="394"/>
      <c r="CW126" s="394"/>
      <c r="CX126" s="394"/>
      <c r="CY126" s="394"/>
      <c r="CZ126" s="394"/>
      <c r="DA126" s="394"/>
      <c r="DB126" s="394"/>
      <c r="DC126" s="394"/>
      <c r="DD126" s="394"/>
      <c r="DE126" s="394"/>
      <c r="DF126" s="394"/>
      <c r="DG126" s="394"/>
      <c r="DH126" s="394"/>
      <c r="DI126" s="394"/>
      <c r="DJ126" s="394"/>
      <c r="DK126" s="394"/>
      <c r="DL126" s="394"/>
      <c r="DM126" s="394"/>
      <c r="DN126" s="394"/>
      <c r="DO126" s="394"/>
      <c r="DP126" s="394"/>
      <c r="DQ126" s="394"/>
      <c r="DR126" s="394"/>
      <c r="DS126" s="394"/>
      <c r="DT126" s="394"/>
    </row>
    <row r="127" spans="1:124">
      <c r="A127" s="385"/>
      <c r="B127" s="386"/>
      <c r="C127" s="43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5"/>
      <c r="P127" s="394"/>
      <c r="Q127" s="394"/>
      <c r="R127" s="394"/>
      <c r="S127" s="394"/>
      <c r="T127" s="394"/>
      <c r="U127" s="394"/>
      <c r="V127" s="394"/>
      <c r="W127" s="394"/>
      <c r="X127" s="394"/>
      <c r="Y127" s="394"/>
      <c r="Z127" s="394"/>
      <c r="AA127" s="394"/>
      <c r="AB127" s="394"/>
      <c r="AC127" s="394"/>
      <c r="AD127" s="394"/>
      <c r="AE127" s="394"/>
      <c r="AF127" s="394"/>
      <c r="AG127" s="394"/>
      <c r="AH127" s="394"/>
      <c r="AI127" s="394"/>
      <c r="AJ127" s="394"/>
      <c r="AK127" s="394"/>
      <c r="AL127" s="394"/>
      <c r="AM127" s="394"/>
      <c r="AN127" s="394"/>
      <c r="AO127" s="394"/>
      <c r="AP127" s="394"/>
      <c r="AQ127" s="394"/>
      <c r="AR127" s="394"/>
      <c r="AS127" s="394"/>
      <c r="AT127" s="394"/>
      <c r="AU127" s="394"/>
      <c r="AV127" s="394"/>
      <c r="AW127" s="394"/>
      <c r="AX127" s="394"/>
      <c r="AY127" s="394"/>
      <c r="AZ127" s="394"/>
      <c r="BA127" s="394"/>
      <c r="BB127" s="394"/>
      <c r="BC127" s="394"/>
      <c r="BD127" s="394"/>
      <c r="BE127" s="394"/>
      <c r="BF127" s="394"/>
      <c r="BG127" s="394"/>
      <c r="BH127" s="394"/>
      <c r="BI127" s="394"/>
      <c r="BJ127" s="394"/>
      <c r="BK127" s="394"/>
      <c r="BL127" s="394"/>
      <c r="BM127" s="394"/>
      <c r="BN127" s="394"/>
      <c r="BO127" s="394"/>
      <c r="BP127" s="394"/>
      <c r="BQ127" s="394"/>
      <c r="BR127" s="394"/>
      <c r="BS127" s="394"/>
      <c r="BT127" s="394"/>
      <c r="BU127" s="394"/>
      <c r="BV127" s="394"/>
      <c r="BW127" s="394"/>
      <c r="BX127" s="394"/>
      <c r="BY127" s="394"/>
      <c r="BZ127" s="394"/>
      <c r="CA127" s="394"/>
      <c r="CB127" s="394"/>
      <c r="CC127" s="394"/>
      <c r="CD127" s="394"/>
      <c r="CE127" s="394"/>
      <c r="CF127" s="394"/>
      <c r="CG127" s="394"/>
      <c r="CH127" s="394"/>
      <c r="CI127" s="394"/>
      <c r="CJ127" s="394"/>
      <c r="CK127" s="394"/>
      <c r="CL127" s="394"/>
      <c r="CM127" s="394"/>
      <c r="CN127" s="394"/>
      <c r="CO127" s="394"/>
      <c r="CP127" s="394"/>
      <c r="CQ127" s="394"/>
      <c r="CR127" s="394"/>
      <c r="CS127" s="394"/>
      <c r="CT127" s="394"/>
      <c r="CU127" s="394"/>
      <c r="CV127" s="394"/>
      <c r="CW127" s="394"/>
      <c r="CX127" s="394"/>
      <c r="CY127" s="394"/>
      <c r="CZ127" s="394"/>
      <c r="DA127" s="394"/>
      <c r="DB127" s="394"/>
      <c r="DC127" s="394"/>
      <c r="DD127" s="394"/>
      <c r="DE127" s="394"/>
      <c r="DF127" s="394"/>
      <c r="DG127" s="394"/>
      <c r="DH127" s="394"/>
      <c r="DI127" s="394"/>
      <c r="DJ127" s="394"/>
      <c r="DK127" s="394"/>
      <c r="DL127" s="394"/>
      <c r="DM127" s="394"/>
      <c r="DN127" s="394"/>
      <c r="DO127" s="394"/>
      <c r="DP127" s="394"/>
      <c r="DQ127" s="394"/>
      <c r="DR127" s="394"/>
      <c r="DS127" s="394"/>
      <c r="DT127" s="394"/>
    </row>
    <row r="128" spans="1:124">
      <c r="A128" s="385"/>
      <c r="B128" s="386"/>
      <c r="C128" s="43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5"/>
      <c r="P128" s="394"/>
      <c r="Q128" s="394"/>
      <c r="R128" s="394"/>
      <c r="S128" s="394"/>
      <c r="T128" s="394"/>
      <c r="U128" s="394"/>
      <c r="V128" s="394"/>
      <c r="W128" s="394"/>
      <c r="X128" s="394"/>
      <c r="Y128" s="394"/>
      <c r="Z128" s="394"/>
      <c r="AA128" s="394"/>
      <c r="AB128" s="394"/>
      <c r="AC128" s="394"/>
      <c r="AD128" s="394"/>
      <c r="AE128" s="394"/>
      <c r="AF128" s="394"/>
      <c r="AG128" s="394"/>
      <c r="AH128" s="394"/>
      <c r="AI128" s="394"/>
      <c r="AJ128" s="394"/>
      <c r="AK128" s="394"/>
      <c r="AL128" s="394"/>
      <c r="AM128" s="394"/>
      <c r="AN128" s="394"/>
      <c r="AO128" s="394"/>
      <c r="AP128" s="394"/>
      <c r="AQ128" s="394"/>
      <c r="AR128" s="394"/>
      <c r="AS128" s="394"/>
      <c r="AT128" s="394"/>
      <c r="AU128" s="394"/>
      <c r="AV128" s="394"/>
      <c r="AW128" s="394"/>
      <c r="AX128" s="394"/>
      <c r="AY128" s="394"/>
      <c r="AZ128" s="394"/>
      <c r="BA128" s="394"/>
      <c r="BB128" s="394"/>
      <c r="BC128" s="394"/>
      <c r="BD128" s="394"/>
      <c r="BE128" s="394"/>
      <c r="BF128" s="394"/>
      <c r="BG128" s="394"/>
      <c r="BH128" s="394"/>
      <c r="BI128" s="394"/>
      <c r="BJ128" s="394"/>
      <c r="BK128" s="394"/>
      <c r="BL128" s="394"/>
      <c r="BM128" s="394"/>
      <c r="BN128" s="394"/>
      <c r="BO128" s="394"/>
      <c r="BP128" s="394"/>
      <c r="BQ128" s="394"/>
      <c r="BR128" s="394"/>
      <c r="BS128" s="394"/>
      <c r="BT128" s="394"/>
      <c r="BU128" s="394"/>
      <c r="BV128" s="394"/>
      <c r="BW128" s="394"/>
      <c r="BX128" s="394"/>
      <c r="BY128" s="394"/>
      <c r="BZ128" s="394"/>
      <c r="CA128" s="394"/>
      <c r="CB128" s="394"/>
      <c r="CC128" s="394"/>
      <c r="CD128" s="394"/>
      <c r="CE128" s="394"/>
      <c r="CF128" s="394"/>
      <c r="CG128" s="394"/>
      <c r="CH128" s="394"/>
      <c r="CI128" s="394"/>
      <c r="CJ128" s="394"/>
      <c r="CK128" s="394"/>
      <c r="CL128" s="394"/>
      <c r="CM128" s="394"/>
      <c r="CN128" s="394"/>
      <c r="CO128" s="394"/>
      <c r="CP128" s="394"/>
      <c r="CQ128" s="394"/>
      <c r="CR128" s="394"/>
      <c r="CS128" s="394"/>
      <c r="CT128" s="394"/>
      <c r="CU128" s="394"/>
      <c r="CV128" s="394"/>
      <c r="CW128" s="394"/>
      <c r="CX128" s="394"/>
      <c r="CY128" s="394"/>
      <c r="CZ128" s="394"/>
      <c r="DA128" s="394"/>
      <c r="DB128" s="394"/>
      <c r="DC128" s="394"/>
      <c r="DD128" s="394"/>
      <c r="DE128" s="394"/>
      <c r="DF128" s="394"/>
      <c r="DG128" s="394"/>
      <c r="DH128" s="394"/>
      <c r="DI128" s="394"/>
      <c r="DJ128" s="394"/>
      <c r="DK128" s="394"/>
      <c r="DL128" s="394"/>
      <c r="DM128" s="394"/>
      <c r="DN128" s="394"/>
      <c r="DO128" s="394"/>
      <c r="DP128" s="394"/>
      <c r="DQ128" s="394"/>
      <c r="DR128" s="394"/>
      <c r="DS128" s="394"/>
      <c r="DT128" s="394"/>
    </row>
    <row r="129" spans="1:124">
      <c r="A129" s="385"/>
      <c r="B129" s="386"/>
      <c r="C129" s="43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5"/>
      <c r="P129" s="394"/>
      <c r="Q129" s="394"/>
      <c r="R129" s="394"/>
      <c r="S129" s="394"/>
      <c r="T129" s="394"/>
      <c r="U129" s="394"/>
      <c r="V129" s="394"/>
      <c r="W129" s="394"/>
      <c r="X129" s="394"/>
      <c r="Y129" s="394"/>
      <c r="Z129" s="394"/>
      <c r="AA129" s="394"/>
      <c r="AB129" s="394"/>
      <c r="AC129" s="394"/>
      <c r="AD129" s="394"/>
      <c r="AE129" s="394"/>
      <c r="AF129" s="394"/>
      <c r="AG129" s="394"/>
      <c r="AH129" s="394"/>
      <c r="AI129" s="394"/>
      <c r="AJ129" s="394"/>
      <c r="AK129" s="394"/>
      <c r="AL129" s="394"/>
      <c r="AM129" s="394"/>
      <c r="AN129" s="394"/>
      <c r="AO129" s="394"/>
      <c r="AP129" s="394"/>
      <c r="AQ129" s="394"/>
      <c r="AR129" s="394"/>
      <c r="AS129" s="394"/>
      <c r="AT129" s="394"/>
      <c r="AU129" s="394"/>
      <c r="AV129" s="394"/>
      <c r="AW129" s="394"/>
      <c r="AX129" s="394"/>
      <c r="AY129" s="394"/>
      <c r="AZ129" s="394"/>
      <c r="BA129" s="394"/>
      <c r="BB129" s="394"/>
      <c r="BC129" s="394"/>
      <c r="BD129" s="394"/>
      <c r="BE129" s="394"/>
      <c r="BF129" s="394"/>
      <c r="BG129" s="394"/>
      <c r="BH129" s="394"/>
      <c r="BI129" s="394"/>
      <c r="BJ129" s="394"/>
      <c r="BK129" s="394"/>
      <c r="BL129" s="394"/>
      <c r="BM129" s="394"/>
      <c r="BN129" s="394"/>
      <c r="BO129" s="394"/>
      <c r="BP129" s="394"/>
      <c r="BQ129" s="394"/>
      <c r="BR129" s="394"/>
      <c r="BS129" s="394"/>
      <c r="BT129" s="394"/>
      <c r="BU129" s="394"/>
      <c r="BV129" s="394"/>
      <c r="BW129" s="394"/>
      <c r="BX129" s="394"/>
      <c r="BY129" s="394"/>
      <c r="BZ129" s="394"/>
      <c r="CA129" s="394"/>
      <c r="CB129" s="394"/>
      <c r="CC129" s="394"/>
      <c r="CD129" s="394"/>
      <c r="CE129" s="394"/>
      <c r="CF129" s="394"/>
      <c r="CG129" s="394"/>
      <c r="CH129" s="394"/>
      <c r="CI129" s="394"/>
      <c r="CJ129" s="394"/>
      <c r="CK129" s="394"/>
      <c r="CL129" s="394"/>
      <c r="CM129" s="394"/>
      <c r="CN129" s="394"/>
      <c r="CO129" s="394"/>
      <c r="CP129" s="394"/>
      <c r="CQ129" s="394"/>
      <c r="CR129" s="394"/>
      <c r="CS129" s="394"/>
      <c r="CT129" s="394"/>
      <c r="CU129" s="394"/>
      <c r="CV129" s="394"/>
      <c r="CW129" s="394"/>
      <c r="CX129" s="394"/>
      <c r="CY129" s="394"/>
      <c r="CZ129" s="394"/>
      <c r="DA129" s="394"/>
      <c r="DB129" s="394"/>
      <c r="DC129" s="394"/>
      <c r="DD129" s="394"/>
      <c r="DE129" s="394"/>
      <c r="DF129" s="394"/>
      <c r="DG129" s="394"/>
      <c r="DH129" s="394"/>
      <c r="DI129" s="394"/>
      <c r="DJ129" s="394"/>
      <c r="DK129" s="394"/>
      <c r="DL129" s="394"/>
      <c r="DM129" s="394"/>
      <c r="DN129" s="394"/>
      <c r="DO129" s="394"/>
      <c r="DP129" s="394"/>
      <c r="DQ129" s="394"/>
      <c r="DR129" s="394"/>
      <c r="DS129" s="394"/>
      <c r="DT129" s="394"/>
    </row>
    <row r="130" spans="1:124">
      <c r="A130" s="385"/>
      <c r="B130" s="386"/>
      <c r="C130" s="43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5"/>
      <c r="P130" s="394"/>
      <c r="Q130" s="394"/>
      <c r="R130" s="394"/>
      <c r="S130" s="394"/>
      <c r="T130" s="394"/>
      <c r="U130" s="394"/>
      <c r="V130" s="394"/>
      <c r="W130" s="394"/>
      <c r="X130" s="394"/>
      <c r="Y130" s="394"/>
      <c r="Z130" s="394"/>
      <c r="AA130" s="394"/>
      <c r="AB130" s="394"/>
      <c r="AC130" s="394"/>
      <c r="AD130" s="394"/>
      <c r="AE130" s="394"/>
      <c r="AF130" s="394"/>
      <c r="AG130" s="394"/>
      <c r="AH130" s="394"/>
      <c r="AI130" s="394"/>
      <c r="AJ130" s="394"/>
      <c r="AK130" s="394"/>
      <c r="AL130" s="394"/>
      <c r="AM130" s="394"/>
      <c r="AN130" s="394"/>
      <c r="AO130" s="394"/>
      <c r="AP130" s="394"/>
      <c r="AQ130" s="394"/>
      <c r="AR130" s="394"/>
      <c r="AS130" s="394"/>
      <c r="AT130" s="394"/>
      <c r="AU130" s="394"/>
      <c r="AV130" s="394"/>
      <c r="AW130" s="394"/>
      <c r="AX130" s="394"/>
      <c r="AY130" s="394"/>
      <c r="AZ130" s="394"/>
      <c r="BA130" s="394"/>
      <c r="BB130" s="394"/>
      <c r="BC130" s="394"/>
      <c r="BD130" s="394"/>
      <c r="BE130" s="394"/>
      <c r="BF130" s="394"/>
      <c r="BG130" s="394"/>
      <c r="BH130" s="394"/>
      <c r="BI130" s="394"/>
      <c r="BJ130" s="394"/>
      <c r="BK130" s="394"/>
      <c r="BL130" s="394"/>
      <c r="BM130" s="394"/>
      <c r="BN130" s="394"/>
      <c r="BO130" s="394"/>
      <c r="BP130" s="394"/>
      <c r="BQ130" s="394"/>
      <c r="BR130" s="394"/>
      <c r="BS130" s="394"/>
      <c r="BT130" s="394"/>
      <c r="BU130" s="394"/>
      <c r="BV130" s="394"/>
      <c r="BW130" s="394"/>
      <c r="BX130" s="394"/>
      <c r="BY130" s="394"/>
      <c r="BZ130" s="394"/>
      <c r="CA130" s="394"/>
      <c r="CB130" s="394"/>
      <c r="CC130" s="394"/>
      <c r="CD130" s="394"/>
      <c r="CE130" s="394"/>
      <c r="CF130" s="394"/>
      <c r="CG130" s="394"/>
      <c r="CH130" s="394"/>
      <c r="CI130" s="394"/>
      <c r="CJ130" s="394"/>
      <c r="CK130" s="394"/>
      <c r="CL130" s="394"/>
      <c r="CM130" s="394"/>
      <c r="CN130" s="394"/>
      <c r="CO130" s="394"/>
      <c r="CP130" s="394"/>
      <c r="CQ130" s="394"/>
      <c r="CR130" s="394"/>
      <c r="CS130" s="394"/>
      <c r="CT130" s="394"/>
      <c r="CU130" s="394"/>
      <c r="CV130" s="394"/>
      <c r="CW130" s="394"/>
      <c r="CX130" s="394"/>
      <c r="CY130" s="394"/>
      <c r="CZ130" s="394"/>
      <c r="DA130" s="394"/>
      <c r="DB130" s="394"/>
      <c r="DC130" s="394"/>
      <c r="DD130" s="394"/>
      <c r="DE130" s="394"/>
      <c r="DF130" s="394"/>
      <c r="DG130" s="394"/>
      <c r="DH130" s="394"/>
      <c r="DI130" s="394"/>
      <c r="DJ130" s="394"/>
      <c r="DK130" s="394"/>
      <c r="DL130" s="394"/>
      <c r="DM130" s="394"/>
      <c r="DN130" s="394"/>
      <c r="DO130" s="394"/>
      <c r="DP130" s="394"/>
      <c r="DQ130" s="394"/>
      <c r="DR130" s="394"/>
      <c r="DS130" s="394"/>
      <c r="DT130" s="394"/>
    </row>
    <row r="131" spans="1:124">
      <c r="A131" s="385"/>
      <c r="B131" s="386"/>
      <c r="C131" s="43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94"/>
      <c r="Q131" s="394"/>
      <c r="R131" s="394"/>
      <c r="S131" s="394"/>
      <c r="T131" s="394"/>
      <c r="U131" s="394"/>
      <c r="V131" s="394"/>
      <c r="W131" s="394"/>
      <c r="X131" s="394"/>
      <c r="Y131" s="394"/>
      <c r="Z131" s="394"/>
      <c r="AA131" s="394"/>
      <c r="AB131" s="394"/>
      <c r="AC131" s="394"/>
      <c r="AD131" s="394"/>
      <c r="AE131" s="394"/>
      <c r="AF131" s="394"/>
      <c r="AG131" s="394"/>
      <c r="AH131" s="394"/>
      <c r="AI131" s="394"/>
      <c r="AJ131" s="394"/>
      <c r="AK131" s="394"/>
      <c r="AL131" s="394"/>
      <c r="AM131" s="394"/>
      <c r="AN131" s="394"/>
      <c r="AO131" s="394"/>
      <c r="AP131" s="394"/>
      <c r="AQ131" s="394"/>
      <c r="AR131" s="394"/>
      <c r="AS131" s="394"/>
      <c r="AT131" s="394"/>
      <c r="AU131" s="394"/>
      <c r="AV131" s="394"/>
      <c r="AW131" s="394"/>
      <c r="AX131" s="394"/>
      <c r="AY131" s="394"/>
      <c r="AZ131" s="394"/>
      <c r="BA131" s="394"/>
      <c r="BB131" s="394"/>
      <c r="BC131" s="394"/>
      <c r="BD131" s="394"/>
      <c r="BE131" s="394"/>
      <c r="BF131" s="394"/>
      <c r="BG131" s="394"/>
      <c r="BH131" s="394"/>
      <c r="BI131" s="394"/>
      <c r="BJ131" s="394"/>
      <c r="BK131" s="394"/>
      <c r="BL131" s="394"/>
      <c r="BM131" s="394"/>
      <c r="BN131" s="394"/>
      <c r="BO131" s="394"/>
      <c r="BP131" s="394"/>
      <c r="BQ131" s="394"/>
      <c r="BR131" s="394"/>
      <c r="BS131" s="394"/>
      <c r="BT131" s="394"/>
      <c r="BU131" s="394"/>
      <c r="BV131" s="394"/>
      <c r="BW131" s="394"/>
      <c r="BX131" s="394"/>
      <c r="BY131" s="394"/>
      <c r="BZ131" s="394"/>
      <c r="CA131" s="394"/>
      <c r="CB131" s="394"/>
      <c r="CC131" s="394"/>
      <c r="CD131" s="394"/>
      <c r="CE131" s="394"/>
      <c r="CF131" s="394"/>
      <c r="CG131" s="394"/>
      <c r="CH131" s="394"/>
      <c r="CI131" s="394"/>
      <c r="CJ131" s="394"/>
      <c r="CK131" s="394"/>
      <c r="CL131" s="394"/>
      <c r="CM131" s="394"/>
      <c r="CN131" s="394"/>
      <c r="CO131" s="394"/>
      <c r="CP131" s="394"/>
      <c r="CQ131" s="394"/>
      <c r="CR131" s="394"/>
      <c r="CS131" s="394"/>
      <c r="CT131" s="394"/>
      <c r="CU131" s="394"/>
      <c r="CV131" s="394"/>
      <c r="CW131" s="394"/>
      <c r="CX131" s="394"/>
      <c r="CY131" s="394"/>
      <c r="CZ131" s="394"/>
      <c r="DA131" s="394"/>
      <c r="DB131" s="394"/>
      <c r="DC131" s="394"/>
      <c r="DD131" s="394"/>
      <c r="DE131" s="394"/>
      <c r="DF131" s="394"/>
      <c r="DG131" s="394"/>
      <c r="DH131" s="394"/>
      <c r="DI131" s="394"/>
      <c r="DJ131" s="394"/>
      <c r="DK131" s="394"/>
      <c r="DL131" s="394"/>
      <c r="DM131" s="394"/>
      <c r="DN131" s="394"/>
      <c r="DO131" s="394"/>
      <c r="DP131" s="394"/>
      <c r="DQ131" s="394"/>
      <c r="DR131" s="394"/>
      <c r="DS131" s="394"/>
      <c r="DT131" s="394"/>
    </row>
    <row r="132" spans="1:124">
      <c r="A132" s="385"/>
      <c r="B132" s="386"/>
      <c r="C132" s="43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5"/>
      <c r="P132" s="394"/>
      <c r="Q132" s="394"/>
      <c r="R132" s="394"/>
      <c r="S132" s="394"/>
      <c r="T132" s="394"/>
      <c r="U132" s="394"/>
      <c r="V132" s="394"/>
      <c r="W132" s="394"/>
      <c r="X132" s="394"/>
      <c r="Y132" s="394"/>
      <c r="Z132" s="394"/>
      <c r="AA132" s="394"/>
      <c r="AB132" s="394"/>
      <c r="AC132" s="394"/>
      <c r="AD132" s="394"/>
      <c r="AE132" s="394"/>
      <c r="AF132" s="394"/>
      <c r="AG132" s="394"/>
      <c r="AH132" s="394"/>
      <c r="AI132" s="394"/>
      <c r="AJ132" s="394"/>
      <c r="AK132" s="394"/>
      <c r="AL132" s="394"/>
      <c r="AM132" s="394"/>
      <c r="AN132" s="394"/>
      <c r="AO132" s="394"/>
      <c r="AP132" s="394"/>
      <c r="AQ132" s="394"/>
      <c r="AR132" s="394"/>
      <c r="AS132" s="394"/>
      <c r="AT132" s="394"/>
      <c r="AU132" s="394"/>
      <c r="AV132" s="394"/>
      <c r="AW132" s="394"/>
      <c r="AX132" s="394"/>
      <c r="AY132" s="394"/>
      <c r="AZ132" s="394"/>
      <c r="BA132" s="394"/>
      <c r="BB132" s="394"/>
      <c r="BC132" s="394"/>
      <c r="BD132" s="394"/>
      <c r="BE132" s="394"/>
      <c r="BF132" s="394"/>
      <c r="BG132" s="394"/>
      <c r="BH132" s="394"/>
      <c r="BI132" s="394"/>
      <c r="BJ132" s="394"/>
      <c r="BK132" s="394"/>
      <c r="BL132" s="394"/>
      <c r="BM132" s="394"/>
      <c r="BN132" s="394"/>
      <c r="BO132" s="394"/>
      <c r="BP132" s="394"/>
      <c r="BQ132" s="394"/>
      <c r="BR132" s="394"/>
      <c r="BS132" s="394"/>
      <c r="BT132" s="394"/>
      <c r="BU132" s="394"/>
      <c r="BV132" s="394"/>
      <c r="BW132" s="394"/>
      <c r="BX132" s="394"/>
      <c r="BY132" s="394"/>
      <c r="BZ132" s="394"/>
      <c r="CA132" s="394"/>
      <c r="CB132" s="394"/>
      <c r="CC132" s="394"/>
      <c r="CD132" s="394"/>
      <c r="CE132" s="394"/>
      <c r="CF132" s="394"/>
      <c r="CG132" s="394"/>
      <c r="CH132" s="394"/>
      <c r="CI132" s="394"/>
      <c r="CJ132" s="394"/>
      <c r="CK132" s="394"/>
      <c r="CL132" s="394"/>
      <c r="CM132" s="394"/>
      <c r="CN132" s="394"/>
      <c r="CO132" s="394"/>
      <c r="CP132" s="394"/>
      <c r="CQ132" s="394"/>
      <c r="CR132" s="394"/>
      <c r="CS132" s="394"/>
      <c r="CT132" s="394"/>
      <c r="CU132" s="394"/>
      <c r="CV132" s="394"/>
      <c r="CW132" s="394"/>
      <c r="CX132" s="394"/>
      <c r="CY132" s="394"/>
      <c r="CZ132" s="394"/>
      <c r="DA132" s="394"/>
      <c r="DB132" s="394"/>
      <c r="DC132" s="394"/>
      <c r="DD132" s="394"/>
      <c r="DE132" s="394"/>
      <c r="DF132" s="394"/>
      <c r="DG132" s="394"/>
      <c r="DH132" s="394"/>
      <c r="DI132" s="394"/>
      <c r="DJ132" s="394"/>
      <c r="DK132" s="394"/>
      <c r="DL132" s="394"/>
      <c r="DM132" s="394"/>
      <c r="DN132" s="394"/>
      <c r="DO132" s="394"/>
      <c r="DP132" s="394"/>
      <c r="DQ132" s="394"/>
      <c r="DR132" s="394"/>
      <c r="DS132" s="394"/>
      <c r="DT132" s="394"/>
    </row>
    <row r="133" spans="1:124">
      <c r="A133" s="385"/>
      <c r="B133" s="386"/>
      <c r="C133" s="43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5"/>
      <c r="P133" s="394"/>
      <c r="Q133" s="394"/>
      <c r="R133" s="394"/>
      <c r="S133" s="394"/>
      <c r="T133" s="394"/>
      <c r="U133" s="394"/>
      <c r="V133" s="394"/>
      <c r="W133" s="394"/>
      <c r="X133" s="394"/>
      <c r="Y133" s="394"/>
      <c r="Z133" s="394"/>
      <c r="AA133" s="394"/>
      <c r="AB133" s="394"/>
      <c r="AC133" s="394"/>
      <c r="AD133" s="394"/>
      <c r="AE133" s="394"/>
      <c r="AF133" s="394"/>
      <c r="AG133" s="394"/>
      <c r="AH133" s="394"/>
      <c r="AI133" s="394"/>
      <c r="AJ133" s="394"/>
      <c r="AK133" s="394"/>
      <c r="AL133" s="394"/>
      <c r="AM133" s="394"/>
      <c r="AN133" s="394"/>
      <c r="AO133" s="394"/>
      <c r="AP133" s="394"/>
      <c r="AQ133" s="394"/>
      <c r="AR133" s="394"/>
      <c r="AS133" s="394"/>
      <c r="AT133" s="394"/>
      <c r="AU133" s="394"/>
      <c r="AV133" s="394"/>
      <c r="AW133" s="394"/>
      <c r="AX133" s="394"/>
      <c r="AY133" s="394"/>
      <c r="AZ133" s="394"/>
      <c r="BA133" s="394"/>
      <c r="BB133" s="394"/>
      <c r="BC133" s="394"/>
      <c r="BD133" s="394"/>
      <c r="BE133" s="394"/>
      <c r="BF133" s="394"/>
      <c r="BG133" s="394"/>
      <c r="BH133" s="394"/>
      <c r="BI133" s="394"/>
      <c r="BJ133" s="394"/>
      <c r="BK133" s="394"/>
      <c r="BL133" s="394"/>
      <c r="BM133" s="394"/>
      <c r="BN133" s="394"/>
      <c r="BO133" s="394"/>
      <c r="BP133" s="394"/>
      <c r="BQ133" s="394"/>
      <c r="BR133" s="394"/>
      <c r="BS133" s="394"/>
      <c r="BT133" s="394"/>
      <c r="BU133" s="394"/>
      <c r="BV133" s="394"/>
      <c r="BW133" s="394"/>
      <c r="BX133" s="394"/>
      <c r="BY133" s="394"/>
      <c r="BZ133" s="394"/>
      <c r="CA133" s="394"/>
      <c r="CB133" s="394"/>
      <c r="CC133" s="394"/>
      <c r="CD133" s="394"/>
      <c r="CE133" s="394"/>
      <c r="CF133" s="394"/>
      <c r="CG133" s="394"/>
      <c r="CH133" s="394"/>
      <c r="CI133" s="394"/>
      <c r="CJ133" s="394"/>
      <c r="CK133" s="394"/>
      <c r="CL133" s="394"/>
      <c r="CM133" s="394"/>
      <c r="CN133" s="394"/>
      <c r="CO133" s="394"/>
      <c r="CP133" s="394"/>
      <c r="CQ133" s="394"/>
      <c r="CR133" s="394"/>
      <c r="CS133" s="394"/>
      <c r="CT133" s="394"/>
      <c r="CU133" s="394"/>
      <c r="CV133" s="394"/>
      <c r="CW133" s="394"/>
      <c r="CX133" s="394"/>
      <c r="CY133" s="394"/>
      <c r="CZ133" s="394"/>
      <c r="DA133" s="394"/>
      <c r="DB133" s="394"/>
      <c r="DC133" s="394"/>
      <c r="DD133" s="394"/>
      <c r="DE133" s="394"/>
      <c r="DF133" s="394"/>
      <c r="DG133" s="394"/>
      <c r="DH133" s="394"/>
      <c r="DI133" s="394"/>
      <c r="DJ133" s="394"/>
      <c r="DK133" s="394"/>
      <c r="DL133" s="394"/>
      <c r="DM133" s="394"/>
      <c r="DN133" s="394"/>
      <c r="DO133" s="394"/>
      <c r="DP133" s="394"/>
      <c r="DQ133" s="394"/>
      <c r="DR133" s="394"/>
      <c r="DS133" s="394"/>
      <c r="DT133" s="394"/>
    </row>
    <row r="134" spans="1:124">
      <c r="A134" s="385"/>
      <c r="B134" s="386"/>
      <c r="C134" s="43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5"/>
      <c r="P134" s="394"/>
      <c r="Q134" s="394"/>
      <c r="R134" s="394"/>
      <c r="S134" s="394"/>
      <c r="T134" s="394"/>
      <c r="U134" s="394"/>
      <c r="V134" s="394"/>
      <c r="W134" s="394"/>
      <c r="X134" s="394"/>
      <c r="Y134" s="394"/>
      <c r="Z134" s="394"/>
      <c r="AA134" s="394"/>
      <c r="AB134" s="394"/>
      <c r="AC134" s="394"/>
      <c r="AD134" s="394"/>
      <c r="AE134" s="394"/>
      <c r="AF134" s="394"/>
      <c r="AG134" s="394"/>
      <c r="AH134" s="394"/>
      <c r="AI134" s="394"/>
      <c r="AJ134" s="394"/>
      <c r="AK134" s="394"/>
      <c r="AL134" s="394"/>
      <c r="AM134" s="394"/>
      <c r="AN134" s="394"/>
      <c r="AO134" s="394"/>
      <c r="AP134" s="394"/>
      <c r="AQ134" s="394"/>
      <c r="AR134" s="394"/>
      <c r="AS134" s="394"/>
      <c r="AT134" s="394"/>
      <c r="AU134" s="394"/>
      <c r="AV134" s="394"/>
      <c r="AW134" s="394"/>
      <c r="AX134" s="394"/>
      <c r="AY134" s="394"/>
      <c r="AZ134" s="394"/>
      <c r="BA134" s="394"/>
      <c r="BB134" s="394"/>
      <c r="BC134" s="394"/>
      <c r="BD134" s="394"/>
      <c r="BE134" s="394"/>
      <c r="BF134" s="394"/>
      <c r="BG134" s="394"/>
      <c r="BH134" s="394"/>
      <c r="BI134" s="394"/>
      <c r="BJ134" s="394"/>
      <c r="BK134" s="394"/>
      <c r="BL134" s="394"/>
      <c r="BM134" s="394"/>
      <c r="BN134" s="394"/>
      <c r="BO134" s="394"/>
      <c r="BP134" s="394"/>
      <c r="BQ134" s="394"/>
      <c r="BR134" s="394"/>
      <c r="BS134" s="394"/>
      <c r="BT134" s="394"/>
      <c r="BU134" s="394"/>
      <c r="BV134" s="394"/>
      <c r="BW134" s="394"/>
      <c r="BX134" s="394"/>
      <c r="BY134" s="394"/>
      <c r="BZ134" s="394"/>
      <c r="CA134" s="394"/>
      <c r="CB134" s="394"/>
      <c r="CC134" s="394"/>
      <c r="CD134" s="394"/>
      <c r="CE134" s="394"/>
      <c r="CF134" s="394"/>
      <c r="CG134" s="394"/>
      <c r="CH134" s="394"/>
      <c r="CI134" s="394"/>
      <c r="CJ134" s="394"/>
      <c r="CK134" s="394"/>
      <c r="CL134" s="394"/>
      <c r="CM134" s="394"/>
      <c r="CN134" s="394"/>
      <c r="CO134" s="394"/>
      <c r="CP134" s="394"/>
      <c r="CQ134" s="394"/>
      <c r="CR134" s="394"/>
      <c r="CS134" s="394"/>
      <c r="CT134" s="394"/>
      <c r="CU134" s="394"/>
      <c r="CV134" s="394"/>
      <c r="CW134" s="394"/>
      <c r="CX134" s="394"/>
      <c r="CY134" s="394"/>
      <c r="CZ134" s="394"/>
      <c r="DA134" s="394"/>
      <c r="DB134" s="394"/>
      <c r="DC134" s="394"/>
      <c r="DD134" s="394"/>
      <c r="DE134" s="394"/>
      <c r="DF134" s="394"/>
      <c r="DG134" s="394"/>
      <c r="DH134" s="394"/>
      <c r="DI134" s="394"/>
      <c r="DJ134" s="394"/>
      <c r="DK134" s="394"/>
      <c r="DL134" s="394"/>
      <c r="DM134" s="394"/>
      <c r="DN134" s="394"/>
      <c r="DO134" s="394"/>
      <c r="DP134" s="394"/>
      <c r="DQ134" s="394"/>
      <c r="DR134" s="394"/>
      <c r="DS134" s="394"/>
      <c r="DT134" s="394"/>
    </row>
    <row r="135" spans="1:124">
      <c r="A135" s="385"/>
      <c r="B135" s="386"/>
      <c r="C135" s="43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5"/>
      <c r="P135" s="394"/>
      <c r="Q135" s="394"/>
      <c r="R135" s="394"/>
      <c r="S135" s="394"/>
      <c r="T135" s="394"/>
      <c r="U135" s="394"/>
      <c r="V135" s="394"/>
      <c r="W135" s="394"/>
      <c r="X135" s="394"/>
      <c r="Y135" s="394"/>
      <c r="Z135" s="394"/>
      <c r="AA135" s="394"/>
      <c r="AB135" s="394"/>
      <c r="AC135" s="394"/>
      <c r="AD135" s="394"/>
      <c r="AE135" s="394"/>
      <c r="AF135" s="394"/>
      <c r="AG135" s="394"/>
      <c r="AH135" s="394"/>
      <c r="AI135" s="394"/>
      <c r="AJ135" s="394"/>
      <c r="AK135" s="394"/>
      <c r="AL135" s="394"/>
      <c r="AM135" s="394"/>
      <c r="AN135" s="394"/>
      <c r="AO135" s="394"/>
      <c r="AP135" s="394"/>
      <c r="AQ135" s="394"/>
      <c r="AR135" s="394"/>
      <c r="AS135" s="394"/>
      <c r="AT135" s="394"/>
      <c r="AU135" s="394"/>
      <c r="AV135" s="394"/>
      <c r="AW135" s="394"/>
      <c r="AX135" s="394"/>
      <c r="AY135" s="394"/>
      <c r="AZ135" s="394"/>
      <c r="BA135" s="394"/>
      <c r="BB135" s="394"/>
      <c r="BC135" s="394"/>
      <c r="BD135" s="394"/>
      <c r="BE135" s="394"/>
      <c r="BF135" s="394"/>
      <c r="BG135" s="394"/>
      <c r="BH135" s="394"/>
      <c r="BI135" s="394"/>
      <c r="BJ135" s="394"/>
      <c r="BK135" s="394"/>
      <c r="BL135" s="394"/>
      <c r="BM135" s="394"/>
      <c r="BN135" s="394"/>
      <c r="BO135" s="394"/>
      <c r="BP135" s="394"/>
      <c r="BQ135" s="394"/>
      <c r="BR135" s="394"/>
      <c r="BS135" s="394"/>
      <c r="BT135" s="394"/>
      <c r="BU135" s="394"/>
      <c r="BV135" s="394"/>
      <c r="BW135" s="394"/>
      <c r="BX135" s="394"/>
      <c r="BY135" s="394"/>
      <c r="BZ135" s="394"/>
      <c r="CA135" s="394"/>
      <c r="CB135" s="394"/>
      <c r="CC135" s="394"/>
      <c r="CD135" s="394"/>
      <c r="CE135" s="394"/>
      <c r="CF135" s="394"/>
      <c r="CG135" s="394"/>
      <c r="CH135" s="394"/>
      <c r="CI135" s="394"/>
      <c r="CJ135" s="394"/>
      <c r="CK135" s="394"/>
      <c r="CL135" s="394"/>
      <c r="CM135" s="394"/>
      <c r="CN135" s="394"/>
      <c r="CO135" s="394"/>
      <c r="CP135" s="394"/>
      <c r="CQ135" s="394"/>
      <c r="CR135" s="394"/>
      <c r="CS135" s="394"/>
      <c r="CT135" s="394"/>
      <c r="CU135" s="394"/>
      <c r="CV135" s="394"/>
      <c r="CW135" s="394"/>
      <c r="CX135" s="394"/>
      <c r="CY135" s="394"/>
      <c r="CZ135" s="394"/>
      <c r="DA135" s="394"/>
      <c r="DB135" s="394"/>
      <c r="DC135" s="394"/>
      <c r="DD135" s="394"/>
      <c r="DE135" s="394"/>
      <c r="DF135" s="394"/>
      <c r="DG135" s="394"/>
      <c r="DH135" s="394"/>
      <c r="DI135" s="394"/>
      <c r="DJ135" s="394"/>
      <c r="DK135" s="394"/>
      <c r="DL135" s="394"/>
      <c r="DM135" s="394"/>
      <c r="DN135" s="394"/>
      <c r="DO135" s="394"/>
      <c r="DP135" s="394"/>
      <c r="DQ135" s="394"/>
      <c r="DR135" s="394"/>
      <c r="DS135" s="394"/>
      <c r="DT135" s="394"/>
    </row>
    <row r="136" spans="1:124">
      <c r="A136" s="385"/>
      <c r="B136" s="386"/>
      <c r="C136" s="43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5"/>
      <c r="P136" s="394"/>
      <c r="Q136" s="394"/>
      <c r="R136" s="394"/>
      <c r="S136" s="394"/>
      <c r="T136" s="394"/>
      <c r="U136" s="394"/>
      <c r="V136" s="394"/>
      <c r="W136" s="394"/>
      <c r="X136" s="394"/>
      <c r="Y136" s="394"/>
      <c r="Z136" s="394"/>
      <c r="AA136" s="394"/>
      <c r="AB136" s="394"/>
      <c r="AC136" s="394"/>
      <c r="AD136" s="394"/>
      <c r="AE136" s="394"/>
      <c r="AF136" s="394"/>
      <c r="AG136" s="394"/>
      <c r="AH136" s="394"/>
      <c r="AI136" s="394"/>
      <c r="AJ136" s="394"/>
      <c r="AK136" s="394"/>
      <c r="AL136" s="394"/>
      <c r="AM136" s="394"/>
      <c r="AN136" s="394"/>
      <c r="AO136" s="394"/>
      <c r="AP136" s="394"/>
      <c r="AQ136" s="394"/>
      <c r="AR136" s="394"/>
      <c r="AS136" s="394"/>
      <c r="AT136" s="394"/>
      <c r="AU136" s="394"/>
      <c r="AV136" s="394"/>
      <c r="AW136" s="394"/>
      <c r="AX136" s="394"/>
      <c r="AY136" s="394"/>
      <c r="AZ136" s="394"/>
      <c r="BA136" s="394"/>
      <c r="BB136" s="394"/>
      <c r="BC136" s="394"/>
      <c r="BD136" s="394"/>
      <c r="BE136" s="394"/>
      <c r="BF136" s="394"/>
      <c r="BG136" s="394"/>
      <c r="BH136" s="394"/>
      <c r="BI136" s="394"/>
      <c r="BJ136" s="394"/>
      <c r="BK136" s="394"/>
      <c r="BL136" s="394"/>
      <c r="BM136" s="394"/>
      <c r="BN136" s="394"/>
      <c r="BO136" s="394"/>
      <c r="BP136" s="394"/>
      <c r="BQ136" s="394"/>
      <c r="BR136" s="394"/>
      <c r="BS136" s="394"/>
      <c r="BT136" s="394"/>
      <c r="BU136" s="394"/>
      <c r="BV136" s="394"/>
      <c r="BW136" s="394"/>
      <c r="BX136" s="394"/>
      <c r="BY136" s="394"/>
      <c r="BZ136" s="394"/>
      <c r="CA136" s="394"/>
      <c r="CB136" s="394"/>
      <c r="CC136" s="394"/>
      <c r="CD136" s="394"/>
      <c r="CE136" s="394"/>
      <c r="CF136" s="394"/>
      <c r="CG136" s="394"/>
      <c r="CH136" s="394"/>
      <c r="CI136" s="394"/>
      <c r="CJ136" s="394"/>
      <c r="CK136" s="394"/>
      <c r="CL136" s="394"/>
      <c r="CM136" s="394"/>
      <c r="CN136" s="394"/>
      <c r="CO136" s="394"/>
      <c r="CP136" s="394"/>
      <c r="CQ136" s="394"/>
      <c r="CR136" s="394"/>
      <c r="CS136" s="394"/>
      <c r="CT136" s="394"/>
      <c r="CU136" s="394"/>
      <c r="CV136" s="394"/>
      <c r="CW136" s="394"/>
      <c r="CX136" s="394"/>
      <c r="CY136" s="394"/>
      <c r="CZ136" s="394"/>
      <c r="DA136" s="394"/>
      <c r="DB136" s="394"/>
      <c r="DC136" s="394"/>
      <c r="DD136" s="394"/>
      <c r="DE136" s="394"/>
      <c r="DF136" s="394"/>
      <c r="DG136" s="394"/>
      <c r="DH136" s="394"/>
      <c r="DI136" s="394"/>
      <c r="DJ136" s="394"/>
      <c r="DK136" s="394"/>
      <c r="DL136" s="394"/>
      <c r="DM136" s="394"/>
      <c r="DN136" s="394"/>
      <c r="DO136" s="394"/>
      <c r="DP136" s="394"/>
      <c r="DQ136" s="394"/>
      <c r="DR136" s="394"/>
      <c r="DS136" s="394"/>
      <c r="DT136" s="394"/>
    </row>
    <row r="137" spans="1:124">
      <c r="A137" s="385"/>
      <c r="B137" s="386"/>
      <c r="C137" s="43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5"/>
      <c r="P137" s="394"/>
      <c r="Q137" s="394"/>
      <c r="R137" s="394"/>
      <c r="S137" s="394"/>
      <c r="T137" s="394"/>
      <c r="U137" s="394"/>
      <c r="V137" s="394"/>
      <c r="W137" s="394"/>
      <c r="X137" s="394"/>
      <c r="Y137" s="394"/>
      <c r="Z137" s="394"/>
      <c r="AA137" s="394"/>
      <c r="AB137" s="394"/>
      <c r="AC137" s="394"/>
      <c r="AD137" s="394"/>
      <c r="AE137" s="394"/>
      <c r="AF137" s="394"/>
      <c r="AG137" s="394"/>
      <c r="AH137" s="394"/>
      <c r="AI137" s="394"/>
      <c r="AJ137" s="394"/>
      <c r="AK137" s="394"/>
      <c r="AL137" s="394"/>
      <c r="AM137" s="394"/>
      <c r="AN137" s="394"/>
      <c r="AO137" s="394"/>
      <c r="AP137" s="394"/>
      <c r="AQ137" s="394"/>
      <c r="AR137" s="394"/>
      <c r="AS137" s="394"/>
      <c r="AT137" s="394"/>
      <c r="AU137" s="394"/>
      <c r="AV137" s="394"/>
      <c r="AW137" s="394"/>
      <c r="AX137" s="394"/>
      <c r="AY137" s="394"/>
      <c r="AZ137" s="394"/>
      <c r="BA137" s="394"/>
      <c r="BB137" s="394"/>
      <c r="BC137" s="394"/>
      <c r="BD137" s="394"/>
      <c r="BE137" s="394"/>
      <c r="BF137" s="394"/>
      <c r="BG137" s="394"/>
      <c r="BH137" s="394"/>
      <c r="BI137" s="394"/>
      <c r="BJ137" s="394"/>
      <c r="BK137" s="394"/>
      <c r="BL137" s="394"/>
      <c r="BM137" s="394"/>
      <c r="BN137" s="394"/>
      <c r="BO137" s="394"/>
      <c r="BP137" s="394"/>
      <c r="BQ137" s="394"/>
      <c r="BR137" s="394"/>
      <c r="BS137" s="394"/>
      <c r="BT137" s="394"/>
      <c r="BU137" s="394"/>
      <c r="BV137" s="394"/>
      <c r="BW137" s="394"/>
      <c r="BX137" s="394"/>
      <c r="BY137" s="394"/>
      <c r="BZ137" s="394"/>
      <c r="CA137" s="394"/>
      <c r="CB137" s="394"/>
      <c r="CC137" s="394"/>
      <c r="CD137" s="394"/>
      <c r="CE137" s="394"/>
      <c r="CF137" s="394"/>
      <c r="CG137" s="394"/>
      <c r="CH137" s="394"/>
      <c r="CI137" s="394"/>
      <c r="CJ137" s="394"/>
      <c r="CK137" s="394"/>
      <c r="CL137" s="394"/>
      <c r="CM137" s="394"/>
      <c r="CN137" s="394"/>
      <c r="CO137" s="394"/>
      <c r="CP137" s="394"/>
      <c r="CQ137" s="394"/>
      <c r="CR137" s="394"/>
      <c r="CS137" s="394"/>
      <c r="CT137" s="394"/>
      <c r="CU137" s="394"/>
      <c r="CV137" s="394"/>
      <c r="CW137" s="394"/>
      <c r="CX137" s="394"/>
      <c r="CY137" s="394"/>
      <c r="CZ137" s="394"/>
      <c r="DA137" s="394"/>
      <c r="DB137" s="394"/>
      <c r="DC137" s="394"/>
      <c r="DD137" s="394"/>
      <c r="DE137" s="394"/>
      <c r="DF137" s="394"/>
      <c r="DG137" s="394"/>
      <c r="DH137" s="394"/>
      <c r="DI137" s="394"/>
      <c r="DJ137" s="394"/>
      <c r="DK137" s="394"/>
      <c r="DL137" s="394"/>
      <c r="DM137" s="394"/>
      <c r="DN137" s="394"/>
      <c r="DO137" s="394"/>
      <c r="DP137" s="394"/>
      <c r="DQ137" s="394"/>
      <c r="DR137" s="394"/>
      <c r="DS137" s="394"/>
      <c r="DT137" s="394"/>
    </row>
    <row r="138" spans="1:124">
      <c r="A138" s="385"/>
      <c r="B138" s="386"/>
      <c r="C138" s="43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5"/>
      <c r="P138" s="394"/>
      <c r="Q138" s="394"/>
      <c r="R138" s="394"/>
      <c r="S138" s="394"/>
      <c r="T138" s="394"/>
      <c r="U138" s="394"/>
      <c r="V138" s="394"/>
      <c r="W138" s="394"/>
      <c r="X138" s="394"/>
      <c r="Y138" s="394"/>
      <c r="Z138" s="394"/>
      <c r="AA138" s="394"/>
      <c r="AB138" s="394"/>
      <c r="AC138" s="394"/>
      <c r="AD138" s="394"/>
      <c r="AE138" s="394"/>
      <c r="AF138" s="394"/>
      <c r="AG138" s="394"/>
      <c r="AH138" s="394"/>
      <c r="AI138" s="394"/>
      <c r="AJ138" s="394"/>
      <c r="AK138" s="394"/>
      <c r="AL138" s="394"/>
      <c r="AM138" s="394"/>
      <c r="AN138" s="394"/>
      <c r="AO138" s="394"/>
      <c r="AP138" s="394"/>
      <c r="AQ138" s="394"/>
      <c r="AR138" s="394"/>
      <c r="AS138" s="394"/>
      <c r="AT138" s="394"/>
      <c r="AU138" s="394"/>
      <c r="AV138" s="394"/>
      <c r="AW138" s="394"/>
      <c r="AX138" s="394"/>
      <c r="AY138" s="394"/>
      <c r="AZ138" s="394"/>
      <c r="BA138" s="394"/>
      <c r="BB138" s="394"/>
      <c r="BC138" s="394"/>
      <c r="BD138" s="394"/>
      <c r="BE138" s="394"/>
      <c r="BF138" s="394"/>
      <c r="BG138" s="394"/>
      <c r="BH138" s="394"/>
      <c r="BI138" s="394"/>
      <c r="BJ138" s="394"/>
      <c r="BK138" s="394"/>
      <c r="BL138" s="394"/>
      <c r="BM138" s="394"/>
      <c r="BN138" s="394"/>
      <c r="BO138" s="394"/>
      <c r="BP138" s="394"/>
      <c r="BQ138" s="394"/>
      <c r="BR138" s="394"/>
      <c r="BS138" s="394"/>
      <c r="BT138" s="394"/>
      <c r="BU138" s="394"/>
      <c r="BV138" s="394"/>
      <c r="BW138" s="394"/>
      <c r="BX138" s="394"/>
      <c r="BY138" s="394"/>
      <c r="BZ138" s="394"/>
      <c r="CA138" s="394"/>
      <c r="CB138" s="394"/>
      <c r="CC138" s="394"/>
      <c r="CD138" s="394"/>
      <c r="CE138" s="394"/>
      <c r="CF138" s="394"/>
      <c r="CG138" s="394"/>
      <c r="CH138" s="394"/>
      <c r="CI138" s="394"/>
      <c r="CJ138" s="394"/>
      <c r="CK138" s="394"/>
      <c r="CL138" s="394"/>
      <c r="CM138" s="394"/>
      <c r="CN138" s="394"/>
      <c r="CO138" s="394"/>
      <c r="CP138" s="394"/>
      <c r="CQ138" s="394"/>
      <c r="CR138" s="394"/>
      <c r="CS138" s="394"/>
      <c r="CT138" s="394"/>
      <c r="CU138" s="394"/>
      <c r="CV138" s="394"/>
      <c r="CW138" s="394"/>
      <c r="CX138" s="394"/>
      <c r="CY138" s="394"/>
      <c r="CZ138" s="394"/>
      <c r="DA138" s="394"/>
      <c r="DB138" s="394"/>
      <c r="DC138" s="394"/>
      <c r="DD138" s="394"/>
      <c r="DE138" s="394"/>
      <c r="DF138" s="394"/>
      <c r="DG138" s="394"/>
      <c r="DH138" s="394"/>
      <c r="DI138" s="394"/>
      <c r="DJ138" s="394"/>
      <c r="DK138" s="394"/>
      <c r="DL138" s="394"/>
      <c r="DM138" s="394"/>
      <c r="DN138" s="394"/>
      <c r="DO138" s="394"/>
      <c r="DP138" s="394"/>
      <c r="DQ138" s="394"/>
      <c r="DR138" s="394"/>
      <c r="DS138" s="394"/>
      <c r="DT138" s="394"/>
    </row>
    <row r="139" spans="1:124">
      <c r="A139" s="385"/>
      <c r="B139" s="386"/>
      <c r="C139" s="43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5"/>
      <c r="P139" s="394"/>
      <c r="Q139" s="394"/>
      <c r="R139" s="394"/>
      <c r="S139" s="394"/>
      <c r="T139" s="394"/>
      <c r="U139" s="394"/>
      <c r="V139" s="394"/>
      <c r="W139" s="394"/>
      <c r="X139" s="394"/>
      <c r="Y139" s="394"/>
      <c r="Z139" s="394"/>
      <c r="AA139" s="394"/>
      <c r="AB139" s="394"/>
      <c r="AC139" s="394"/>
      <c r="AD139" s="394"/>
      <c r="AE139" s="394"/>
      <c r="AF139" s="394"/>
      <c r="AG139" s="394"/>
      <c r="AH139" s="394"/>
      <c r="AI139" s="394"/>
      <c r="AJ139" s="394"/>
      <c r="AK139" s="394"/>
      <c r="AL139" s="394"/>
      <c r="AM139" s="394"/>
      <c r="AN139" s="394"/>
      <c r="AO139" s="394"/>
      <c r="AP139" s="394"/>
      <c r="AQ139" s="394"/>
      <c r="AR139" s="394"/>
      <c r="AS139" s="394"/>
      <c r="AT139" s="394"/>
      <c r="AU139" s="394"/>
      <c r="AV139" s="394"/>
      <c r="AW139" s="394"/>
      <c r="AX139" s="394"/>
      <c r="AY139" s="394"/>
      <c r="AZ139" s="394"/>
      <c r="BA139" s="394"/>
      <c r="BB139" s="394"/>
      <c r="BC139" s="394"/>
      <c r="BD139" s="394"/>
      <c r="BE139" s="394"/>
      <c r="BF139" s="394"/>
      <c r="BG139" s="394"/>
      <c r="BH139" s="394"/>
      <c r="BI139" s="394"/>
      <c r="BJ139" s="394"/>
      <c r="BK139" s="394"/>
      <c r="BL139" s="394"/>
      <c r="BM139" s="394"/>
      <c r="BN139" s="394"/>
      <c r="BO139" s="394"/>
      <c r="BP139" s="394"/>
      <c r="BQ139" s="394"/>
      <c r="BR139" s="394"/>
      <c r="BS139" s="394"/>
      <c r="BT139" s="394"/>
      <c r="BU139" s="394"/>
      <c r="BV139" s="394"/>
      <c r="BW139" s="394"/>
      <c r="BX139" s="394"/>
      <c r="BY139" s="394"/>
      <c r="BZ139" s="394"/>
      <c r="CA139" s="394"/>
      <c r="CB139" s="394"/>
      <c r="CC139" s="394"/>
      <c r="CD139" s="394"/>
      <c r="CE139" s="394"/>
      <c r="CF139" s="394"/>
      <c r="CG139" s="394"/>
      <c r="CH139" s="394"/>
      <c r="CI139" s="394"/>
      <c r="CJ139" s="394"/>
      <c r="CK139" s="394"/>
      <c r="CL139" s="394"/>
      <c r="CM139" s="394"/>
      <c r="CN139" s="394"/>
      <c r="CO139" s="394"/>
      <c r="CP139" s="394"/>
      <c r="CQ139" s="394"/>
      <c r="CR139" s="394"/>
      <c r="CS139" s="394"/>
      <c r="CT139" s="394"/>
      <c r="CU139" s="394"/>
      <c r="CV139" s="394"/>
      <c r="CW139" s="394"/>
      <c r="CX139" s="394"/>
      <c r="CY139" s="394"/>
      <c r="CZ139" s="394"/>
      <c r="DA139" s="394"/>
      <c r="DB139" s="394"/>
      <c r="DC139" s="394"/>
      <c r="DD139" s="394"/>
      <c r="DE139" s="394"/>
      <c r="DF139" s="394"/>
      <c r="DG139" s="394"/>
      <c r="DH139" s="394"/>
      <c r="DI139" s="394"/>
      <c r="DJ139" s="394"/>
      <c r="DK139" s="394"/>
      <c r="DL139" s="394"/>
      <c r="DM139" s="394"/>
      <c r="DN139" s="394"/>
      <c r="DO139" s="394"/>
      <c r="DP139" s="394"/>
      <c r="DQ139" s="394"/>
      <c r="DR139" s="394"/>
      <c r="DS139" s="394"/>
      <c r="DT139" s="394"/>
    </row>
    <row r="140" spans="1:124">
      <c r="A140" s="385"/>
      <c r="B140" s="386"/>
      <c r="C140" s="43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5"/>
      <c r="P140" s="394"/>
      <c r="Q140" s="394"/>
      <c r="R140" s="394"/>
      <c r="S140" s="394"/>
      <c r="T140" s="394"/>
      <c r="U140" s="394"/>
      <c r="V140" s="394"/>
      <c r="W140" s="394"/>
      <c r="X140" s="394"/>
      <c r="Y140" s="394"/>
      <c r="Z140" s="394"/>
      <c r="AA140" s="394"/>
      <c r="AB140" s="394"/>
      <c r="AC140" s="394"/>
      <c r="AD140" s="394"/>
      <c r="AE140" s="394"/>
      <c r="AF140" s="394"/>
      <c r="AG140" s="394"/>
      <c r="AH140" s="394"/>
      <c r="AI140" s="394"/>
      <c r="AJ140" s="394"/>
      <c r="AK140" s="394"/>
      <c r="AL140" s="394"/>
      <c r="AM140" s="394"/>
      <c r="AN140" s="394"/>
      <c r="AO140" s="394"/>
      <c r="AP140" s="394"/>
      <c r="AQ140" s="394"/>
      <c r="AR140" s="394"/>
      <c r="AS140" s="394"/>
      <c r="AT140" s="394"/>
      <c r="AU140" s="394"/>
      <c r="AV140" s="394"/>
      <c r="AW140" s="394"/>
      <c r="AX140" s="394"/>
      <c r="AY140" s="394"/>
      <c r="AZ140" s="394"/>
      <c r="BA140" s="394"/>
      <c r="BB140" s="394"/>
      <c r="BC140" s="394"/>
      <c r="BD140" s="394"/>
      <c r="BE140" s="394"/>
      <c r="BF140" s="394"/>
      <c r="BG140" s="394"/>
      <c r="BH140" s="394"/>
      <c r="BI140" s="394"/>
      <c r="BJ140" s="394"/>
      <c r="BK140" s="394"/>
      <c r="BL140" s="394"/>
      <c r="BM140" s="394"/>
      <c r="BN140" s="394"/>
      <c r="BO140" s="394"/>
      <c r="BP140" s="394"/>
      <c r="BQ140" s="394"/>
      <c r="BR140" s="394"/>
      <c r="BS140" s="394"/>
      <c r="BT140" s="394"/>
      <c r="BU140" s="394"/>
      <c r="BV140" s="394"/>
      <c r="BW140" s="394"/>
      <c r="BX140" s="394"/>
      <c r="BY140" s="394"/>
      <c r="BZ140" s="394"/>
      <c r="CA140" s="394"/>
      <c r="CB140" s="394"/>
      <c r="CC140" s="394"/>
      <c r="CD140" s="394"/>
      <c r="CE140" s="394"/>
      <c r="CF140" s="394"/>
      <c r="CG140" s="394"/>
      <c r="CH140" s="394"/>
      <c r="CI140" s="394"/>
      <c r="CJ140" s="394"/>
      <c r="CK140" s="394"/>
      <c r="CL140" s="394"/>
      <c r="CM140" s="394"/>
      <c r="CN140" s="394"/>
      <c r="CO140" s="394"/>
      <c r="CP140" s="394"/>
      <c r="CQ140" s="394"/>
      <c r="CR140" s="394"/>
      <c r="CS140" s="394"/>
      <c r="CT140" s="394"/>
      <c r="CU140" s="394"/>
      <c r="CV140" s="394"/>
      <c r="CW140" s="394"/>
      <c r="CX140" s="394"/>
      <c r="CY140" s="394"/>
      <c r="CZ140" s="394"/>
      <c r="DA140" s="394"/>
      <c r="DB140" s="394"/>
      <c r="DC140" s="394"/>
      <c r="DD140" s="394"/>
      <c r="DE140" s="394"/>
      <c r="DF140" s="394"/>
      <c r="DG140" s="394"/>
      <c r="DH140" s="394"/>
      <c r="DI140" s="394"/>
      <c r="DJ140" s="394"/>
      <c r="DK140" s="394"/>
      <c r="DL140" s="394"/>
      <c r="DM140" s="394"/>
      <c r="DN140" s="394"/>
      <c r="DO140" s="394"/>
      <c r="DP140" s="394"/>
      <c r="DQ140" s="394"/>
      <c r="DR140" s="394"/>
      <c r="DS140" s="394"/>
      <c r="DT140" s="394"/>
    </row>
    <row r="141" spans="1:124">
      <c r="A141" s="385"/>
      <c r="B141" s="386"/>
      <c r="C141" s="43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5"/>
      <c r="P141" s="394"/>
      <c r="Q141" s="394"/>
      <c r="R141" s="394"/>
      <c r="S141" s="394"/>
      <c r="T141" s="394"/>
      <c r="U141" s="394"/>
      <c r="V141" s="394"/>
      <c r="W141" s="394"/>
      <c r="X141" s="394"/>
      <c r="Y141" s="394"/>
      <c r="Z141" s="394"/>
      <c r="AA141" s="394"/>
      <c r="AB141" s="394"/>
      <c r="AC141" s="394"/>
      <c r="AD141" s="394"/>
      <c r="AE141" s="394"/>
      <c r="AF141" s="394"/>
      <c r="AG141" s="394"/>
      <c r="AH141" s="394"/>
      <c r="AI141" s="394"/>
      <c r="AJ141" s="394"/>
      <c r="AK141" s="394"/>
      <c r="AL141" s="394"/>
      <c r="AM141" s="394"/>
      <c r="AN141" s="394"/>
      <c r="AO141" s="394"/>
      <c r="AP141" s="394"/>
      <c r="AQ141" s="394"/>
      <c r="AR141" s="394"/>
      <c r="AS141" s="394"/>
      <c r="AT141" s="394"/>
      <c r="AU141" s="394"/>
      <c r="AV141" s="394"/>
      <c r="AW141" s="394"/>
      <c r="AX141" s="394"/>
      <c r="AY141" s="394"/>
      <c r="AZ141" s="394"/>
      <c r="BA141" s="394"/>
      <c r="BB141" s="394"/>
      <c r="BC141" s="394"/>
      <c r="BD141" s="394"/>
      <c r="BE141" s="394"/>
      <c r="BF141" s="394"/>
      <c r="BG141" s="394"/>
      <c r="BH141" s="394"/>
      <c r="BI141" s="394"/>
      <c r="BJ141" s="394"/>
      <c r="BK141" s="394"/>
      <c r="BL141" s="394"/>
      <c r="BM141" s="394"/>
      <c r="BN141" s="394"/>
      <c r="BO141" s="394"/>
      <c r="BP141" s="394"/>
      <c r="BQ141" s="394"/>
      <c r="BR141" s="394"/>
      <c r="BS141" s="394"/>
      <c r="BT141" s="394"/>
      <c r="BU141" s="394"/>
      <c r="BV141" s="394"/>
      <c r="BW141" s="394"/>
      <c r="BX141" s="394"/>
      <c r="BY141" s="394"/>
      <c r="BZ141" s="394"/>
      <c r="CA141" s="394"/>
      <c r="CB141" s="394"/>
      <c r="CC141" s="394"/>
      <c r="CD141" s="394"/>
      <c r="CE141" s="394"/>
      <c r="CF141" s="394"/>
      <c r="CG141" s="394"/>
      <c r="CH141" s="394"/>
      <c r="CI141" s="394"/>
      <c r="CJ141" s="394"/>
      <c r="CK141" s="394"/>
      <c r="CL141" s="394"/>
      <c r="CM141" s="394"/>
      <c r="CN141" s="394"/>
      <c r="CO141" s="394"/>
      <c r="CP141" s="394"/>
      <c r="CQ141" s="394"/>
      <c r="CR141" s="394"/>
      <c r="CS141" s="394"/>
      <c r="CT141" s="394"/>
      <c r="CU141" s="394"/>
      <c r="CV141" s="394"/>
      <c r="CW141" s="394"/>
      <c r="CX141" s="394"/>
      <c r="CY141" s="394"/>
      <c r="CZ141" s="394"/>
      <c r="DA141" s="394"/>
      <c r="DB141" s="394"/>
      <c r="DC141" s="394"/>
      <c r="DD141" s="394"/>
      <c r="DE141" s="394"/>
      <c r="DF141" s="394"/>
      <c r="DG141" s="394"/>
      <c r="DH141" s="394"/>
      <c r="DI141" s="394"/>
      <c r="DJ141" s="394"/>
      <c r="DK141" s="394"/>
      <c r="DL141" s="394"/>
      <c r="DM141" s="394"/>
      <c r="DN141" s="394"/>
      <c r="DO141" s="394"/>
      <c r="DP141" s="394"/>
      <c r="DQ141" s="394"/>
      <c r="DR141" s="394"/>
      <c r="DS141" s="394"/>
      <c r="DT141" s="394"/>
    </row>
    <row r="142" spans="1:124">
      <c r="A142" s="385"/>
      <c r="B142" s="386"/>
      <c r="C142" s="43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5"/>
      <c r="P142" s="394"/>
      <c r="Q142" s="394"/>
      <c r="R142" s="394"/>
      <c r="S142" s="394"/>
      <c r="T142" s="394"/>
      <c r="U142" s="394"/>
      <c r="V142" s="394"/>
      <c r="W142" s="394"/>
      <c r="X142" s="394"/>
      <c r="Y142" s="394"/>
      <c r="Z142" s="394"/>
      <c r="AA142" s="394"/>
      <c r="AB142" s="394"/>
      <c r="AC142" s="394"/>
      <c r="AD142" s="394"/>
      <c r="AE142" s="394"/>
      <c r="AF142" s="394"/>
      <c r="AG142" s="394"/>
      <c r="AH142" s="394"/>
      <c r="AI142" s="394"/>
      <c r="AJ142" s="394"/>
      <c r="AK142" s="394"/>
      <c r="AL142" s="394"/>
      <c r="AM142" s="394"/>
      <c r="AN142" s="394"/>
      <c r="AO142" s="394"/>
      <c r="AP142" s="394"/>
      <c r="AQ142" s="394"/>
      <c r="AR142" s="394"/>
      <c r="AS142" s="394"/>
      <c r="AT142" s="394"/>
      <c r="AU142" s="394"/>
      <c r="AV142" s="394"/>
      <c r="AW142" s="394"/>
      <c r="AX142" s="394"/>
      <c r="AY142" s="394"/>
      <c r="AZ142" s="394"/>
      <c r="BA142" s="394"/>
      <c r="BB142" s="394"/>
      <c r="BC142" s="394"/>
      <c r="BD142" s="394"/>
      <c r="BE142" s="394"/>
      <c r="BF142" s="394"/>
      <c r="BG142" s="394"/>
      <c r="BH142" s="394"/>
      <c r="BI142" s="394"/>
      <c r="BJ142" s="394"/>
      <c r="BK142" s="394"/>
      <c r="BL142" s="394"/>
      <c r="BM142" s="394"/>
      <c r="BN142" s="394"/>
      <c r="BO142" s="394"/>
      <c r="BP142" s="394"/>
      <c r="BQ142" s="394"/>
      <c r="BR142" s="394"/>
      <c r="BS142" s="394"/>
      <c r="BT142" s="394"/>
      <c r="BU142" s="394"/>
      <c r="BV142" s="394"/>
      <c r="BW142" s="394"/>
      <c r="BX142" s="394"/>
      <c r="BY142" s="394"/>
      <c r="BZ142" s="394"/>
      <c r="CA142" s="394"/>
      <c r="CB142" s="394"/>
      <c r="CC142" s="394"/>
      <c r="CD142" s="394"/>
      <c r="CE142" s="394"/>
      <c r="CF142" s="394"/>
      <c r="CG142" s="394"/>
      <c r="CH142" s="394"/>
      <c r="CI142" s="394"/>
      <c r="CJ142" s="394"/>
      <c r="CK142" s="394"/>
      <c r="CL142" s="394"/>
      <c r="CM142" s="394"/>
      <c r="CN142" s="394"/>
      <c r="CO142" s="394"/>
      <c r="CP142" s="394"/>
      <c r="CQ142" s="394"/>
      <c r="CR142" s="394"/>
      <c r="CS142" s="394"/>
      <c r="CT142" s="394"/>
      <c r="CU142" s="394"/>
      <c r="CV142" s="394"/>
      <c r="CW142" s="394"/>
      <c r="CX142" s="394"/>
      <c r="CY142" s="394"/>
      <c r="CZ142" s="394"/>
      <c r="DA142" s="394"/>
      <c r="DB142" s="394"/>
      <c r="DC142" s="394"/>
      <c r="DD142" s="394"/>
      <c r="DE142" s="394"/>
      <c r="DF142" s="394"/>
      <c r="DG142" s="394"/>
      <c r="DH142" s="394"/>
      <c r="DI142" s="394"/>
      <c r="DJ142" s="394"/>
      <c r="DK142" s="394"/>
      <c r="DL142" s="394"/>
      <c r="DM142" s="394"/>
      <c r="DN142" s="394"/>
      <c r="DO142" s="394"/>
      <c r="DP142" s="394"/>
      <c r="DQ142" s="394"/>
      <c r="DR142" s="394"/>
      <c r="DS142" s="394"/>
      <c r="DT142" s="394"/>
    </row>
    <row r="143" spans="1:124">
      <c r="A143" s="385"/>
      <c r="B143" s="386"/>
      <c r="C143" s="43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5"/>
      <c r="P143" s="394"/>
      <c r="Q143" s="394"/>
      <c r="R143" s="394"/>
      <c r="S143" s="394"/>
      <c r="T143" s="394"/>
      <c r="U143" s="394"/>
      <c r="V143" s="394"/>
      <c r="W143" s="394"/>
      <c r="X143" s="394"/>
      <c r="Y143" s="394"/>
      <c r="Z143" s="394"/>
      <c r="AA143" s="394"/>
      <c r="AB143" s="394"/>
      <c r="AC143" s="394"/>
      <c r="AD143" s="394"/>
      <c r="AE143" s="394"/>
      <c r="AF143" s="394"/>
      <c r="AG143" s="394"/>
      <c r="AH143" s="394"/>
      <c r="AI143" s="394"/>
      <c r="AJ143" s="394"/>
      <c r="AK143" s="394"/>
      <c r="AL143" s="394"/>
      <c r="AM143" s="394"/>
      <c r="AN143" s="394"/>
      <c r="AO143" s="394"/>
      <c r="AP143" s="394"/>
      <c r="AQ143" s="394"/>
      <c r="AR143" s="394"/>
      <c r="AS143" s="394"/>
      <c r="AT143" s="394"/>
      <c r="AU143" s="394"/>
      <c r="AV143" s="394"/>
      <c r="AW143" s="394"/>
      <c r="AX143" s="394"/>
      <c r="AY143" s="394"/>
      <c r="AZ143" s="394"/>
      <c r="BA143" s="394"/>
      <c r="BB143" s="394"/>
      <c r="BC143" s="394"/>
      <c r="BD143" s="394"/>
      <c r="BE143" s="394"/>
      <c r="BF143" s="394"/>
      <c r="BG143" s="394"/>
      <c r="BH143" s="394"/>
      <c r="BI143" s="394"/>
      <c r="BJ143" s="394"/>
      <c r="BK143" s="394"/>
      <c r="BL143" s="394"/>
      <c r="BM143" s="394"/>
      <c r="BN143" s="394"/>
      <c r="BO143" s="394"/>
      <c r="BP143" s="394"/>
      <c r="BQ143" s="394"/>
      <c r="BR143" s="394"/>
      <c r="BS143" s="394"/>
      <c r="BT143" s="394"/>
      <c r="BU143" s="394"/>
      <c r="BV143" s="394"/>
      <c r="BW143" s="394"/>
      <c r="BX143" s="394"/>
      <c r="BY143" s="394"/>
      <c r="BZ143" s="394"/>
      <c r="CA143" s="394"/>
      <c r="CB143" s="394"/>
      <c r="CC143" s="394"/>
      <c r="CD143" s="394"/>
      <c r="CE143" s="394"/>
      <c r="CF143" s="394"/>
      <c r="CG143" s="394"/>
      <c r="CH143" s="394"/>
      <c r="CI143" s="394"/>
      <c r="CJ143" s="394"/>
      <c r="CK143" s="394"/>
      <c r="CL143" s="394"/>
      <c r="CM143" s="394"/>
      <c r="CN143" s="394"/>
      <c r="CO143" s="394"/>
      <c r="CP143" s="394"/>
      <c r="CQ143" s="394"/>
      <c r="CR143" s="394"/>
      <c r="CS143" s="394"/>
      <c r="CT143" s="394"/>
      <c r="CU143" s="394"/>
      <c r="CV143" s="394"/>
      <c r="CW143" s="394"/>
      <c r="CX143" s="394"/>
      <c r="CY143" s="394"/>
      <c r="CZ143" s="394"/>
      <c r="DA143" s="394"/>
      <c r="DB143" s="394"/>
      <c r="DC143" s="394"/>
      <c r="DD143" s="394"/>
      <c r="DE143" s="394"/>
      <c r="DF143" s="394"/>
      <c r="DG143" s="394"/>
      <c r="DH143" s="394"/>
      <c r="DI143" s="394"/>
      <c r="DJ143" s="394"/>
      <c r="DK143" s="394"/>
      <c r="DL143" s="394"/>
      <c r="DM143" s="394"/>
      <c r="DN143" s="394"/>
      <c r="DO143" s="394"/>
      <c r="DP143" s="394"/>
      <c r="DQ143" s="394"/>
      <c r="DR143" s="394"/>
      <c r="DS143" s="394"/>
      <c r="DT143" s="394"/>
    </row>
    <row r="144" spans="1:124">
      <c r="A144" s="385"/>
      <c r="B144" s="386"/>
      <c r="C144" s="43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5"/>
      <c r="P144" s="394"/>
      <c r="Q144" s="394"/>
      <c r="R144" s="394"/>
      <c r="S144" s="394"/>
      <c r="T144" s="394"/>
      <c r="U144" s="394"/>
      <c r="V144" s="394"/>
      <c r="W144" s="394"/>
      <c r="X144" s="394"/>
      <c r="Y144" s="394"/>
      <c r="Z144" s="394"/>
      <c r="AA144" s="394"/>
      <c r="AB144" s="394"/>
      <c r="AC144" s="394"/>
      <c r="AD144" s="394"/>
      <c r="AE144" s="394"/>
      <c r="AF144" s="394"/>
      <c r="AG144" s="394"/>
      <c r="AH144" s="394"/>
      <c r="AI144" s="394"/>
      <c r="AJ144" s="394"/>
      <c r="AK144" s="394"/>
      <c r="AL144" s="394"/>
      <c r="AM144" s="394"/>
      <c r="AN144" s="394"/>
      <c r="AO144" s="394"/>
      <c r="AP144" s="394"/>
      <c r="AQ144" s="394"/>
      <c r="AR144" s="394"/>
      <c r="AS144" s="394"/>
      <c r="AT144" s="394"/>
      <c r="AU144" s="394"/>
      <c r="AV144" s="394"/>
      <c r="AW144" s="394"/>
      <c r="AX144" s="394"/>
      <c r="AY144" s="394"/>
      <c r="AZ144" s="394"/>
      <c r="BA144" s="394"/>
      <c r="BB144" s="394"/>
      <c r="BC144" s="394"/>
      <c r="BD144" s="394"/>
      <c r="BE144" s="394"/>
      <c r="BF144" s="394"/>
      <c r="BG144" s="394"/>
      <c r="BH144" s="394"/>
      <c r="BI144" s="394"/>
      <c r="BJ144" s="394"/>
      <c r="BK144" s="394"/>
      <c r="BL144" s="394"/>
      <c r="BM144" s="394"/>
      <c r="BN144" s="394"/>
      <c r="BO144" s="394"/>
      <c r="BP144" s="394"/>
      <c r="BQ144" s="394"/>
      <c r="BR144" s="394"/>
      <c r="BS144" s="394"/>
      <c r="BT144" s="394"/>
      <c r="BU144" s="394"/>
      <c r="BV144" s="394"/>
      <c r="BW144" s="394"/>
      <c r="BX144" s="394"/>
      <c r="BY144" s="394"/>
      <c r="BZ144" s="394"/>
      <c r="CA144" s="394"/>
      <c r="CB144" s="394"/>
      <c r="CC144" s="394"/>
      <c r="CD144" s="394"/>
      <c r="CE144" s="394"/>
      <c r="CF144" s="394"/>
      <c r="CG144" s="394"/>
      <c r="CH144" s="394"/>
      <c r="CI144" s="394"/>
      <c r="CJ144" s="394"/>
      <c r="CK144" s="394"/>
      <c r="CL144" s="394"/>
      <c r="CM144" s="394"/>
      <c r="CN144" s="394"/>
      <c r="CO144" s="394"/>
      <c r="CP144" s="394"/>
      <c r="CQ144" s="394"/>
      <c r="CR144" s="394"/>
      <c r="CS144" s="394"/>
      <c r="CT144" s="394"/>
      <c r="CU144" s="394"/>
      <c r="CV144" s="394"/>
      <c r="CW144" s="394"/>
      <c r="CX144" s="394"/>
      <c r="CY144" s="394"/>
      <c r="CZ144" s="394"/>
      <c r="DA144" s="394"/>
      <c r="DB144" s="394"/>
      <c r="DC144" s="394"/>
      <c r="DD144" s="394"/>
      <c r="DE144" s="394"/>
      <c r="DF144" s="394"/>
      <c r="DG144" s="394"/>
      <c r="DH144" s="394"/>
      <c r="DI144" s="394"/>
      <c r="DJ144" s="394"/>
      <c r="DK144" s="394"/>
      <c r="DL144" s="394"/>
      <c r="DM144" s="394"/>
      <c r="DN144" s="394"/>
      <c r="DO144" s="394"/>
      <c r="DP144" s="394"/>
      <c r="DQ144" s="394"/>
      <c r="DR144" s="394"/>
      <c r="DS144" s="394"/>
      <c r="DT144" s="394"/>
    </row>
    <row r="145" spans="1:124">
      <c r="A145" s="385"/>
      <c r="B145" s="386"/>
      <c r="C145" s="43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5"/>
      <c r="P145" s="394"/>
      <c r="Q145" s="394"/>
      <c r="R145" s="394"/>
      <c r="S145" s="394"/>
      <c r="T145" s="394"/>
      <c r="U145" s="394"/>
      <c r="V145" s="394"/>
      <c r="W145" s="394"/>
      <c r="X145" s="394"/>
      <c r="Y145" s="394"/>
      <c r="Z145" s="394"/>
      <c r="AA145" s="394"/>
      <c r="AB145" s="394"/>
      <c r="AC145" s="394"/>
      <c r="AD145" s="394"/>
      <c r="AE145" s="394"/>
      <c r="AF145" s="394"/>
      <c r="AG145" s="394"/>
      <c r="AH145" s="394"/>
      <c r="AI145" s="394"/>
      <c r="AJ145" s="394"/>
      <c r="AK145" s="394"/>
      <c r="AL145" s="394"/>
      <c r="AM145" s="394"/>
      <c r="AN145" s="394"/>
      <c r="AO145" s="394"/>
      <c r="AP145" s="394"/>
      <c r="AQ145" s="394"/>
      <c r="AR145" s="394"/>
      <c r="AS145" s="394"/>
      <c r="AT145" s="394"/>
      <c r="AU145" s="394"/>
      <c r="AV145" s="394"/>
      <c r="AW145" s="394"/>
      <c r="AX145" s="394"/>
      <c r="AY145" s="394"/>
      <c r="AZ145" s="394"/>
      <c r="BA145" s="394"/>
      <c r="BB145" s="394"/>
      <c r="BC145" s="394"/>
      <c r="BD145" s="394"/>
      <c r="BE145" s="394"/>
      <c r="BF145" s="394"/>
      <c r="BG145" s="394"/>
      <c r="BH145" s="394"/>
      <c r="BI145" s="394"/>
      <c r="BJ145" s="394"/>
      <c r="BK145" s="394"/>
      <c r="BL145" s="394"/>
      <c r="BM145" s="394"/>
      <c r="BN145" s="394"/>
      <c r="BO145" s="394"/>
      <c r="BP145" s="394"/>
      <c r="BQ145" s="394"/>
      <c r="BR145" s="394"/>
      <c r="BS145" s="394"/>
      <c r="BT145" s="394"/>
      <c r="BU145" s="394"/>
      <c r="BV145" s="394"/>
      <c r="BW145" s="394"/>
      <c r="BX145" s="394"/>
      <c r="BY145" s="394"/>
      <c r="BZ145" s="394"/>
      <c r="CA145" s="394"/>
      <c r="CB145" s="394"/>
      <c r="CC145" s="394"/>
      <c r="CD145" s="394"/>
      <c r="CE145" s="394"/>
      <c r="CF145" s="394"/>
      <c r="CG145" s="394"/>
      <c r="CH145" s="394"/>
      <c r="CI145" s="394"/>
      <c r="CJ145" s="394"/>
      <c r="CK145" s="394"/>
      <c r="CL145" s="394"/>
      <c r="CM145" s="394"/>
      <c r="CN145" s="394"/>
      <c r="CO145" s="394"/>
      <c r="CP145" s="394"/>
      <c r="CQ145" s="394"/>
      <c r="CR145" s="394"/>
      <c r="CS145" s="394"/>
      <c r="CT145" s="394"/>
      <c r="CU145" s="394"/>
      <c r="CV145" s="394"/>
      <c r="CW145" s="394"/>
      <c r="CX145" s="394"/>
      <c r="CY145" s="394"/>
      <c r="CZ145" s="394"/>
      <c r="DA145" s="394"/>
      <c r="DB145" s="394"/>
      <c r="DC145" s="394"/>
      <c r="DD145" s="394"/>
      <c r="DE145" s="394"/>
      <c r="DF145" s="394"/>
      <c r="DG145" s="394"/>
      <c r="DH145" s="394"/>
      <c r="DI145" s="394"/>
      <c r="DJ145" s="394"/>
      <c r="DK145" s="394"/>
      <c r="DL145" s="394"/>
      <c r="DM145" s="394"/>
      <c r="DN145" s="394"/>
      <c r="DO145" s="394"/>
      <c r="DP145" s="394"/>
      <c r="DQ145" s="394"/>
      <c r="DR145" s="394"/>
      <c r="DS145" s="394"/>
      <c r="DT145" s="394"/>
    </row>
    <row r="146" spans="1:124">
      <c r="A146" s="385"/>
      <c r="B146" s="386"/>
      <c r="C146" s="43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5"/>
      <c r="P146" s="394"/>
      <c r="Q146" s="394"/>
      <c r="R146" s="394"/>
      <c r="S146" s="394"/>
      <c r="T146" s="394"/>
      <c r="U146" s="394"/>
      <c r="V146" s="394"/>
      <c r="W146" s="394"/>
      <c r="X146" s="394"/>
      <c r="Y146" s="394"/>
      <c r="Z146" s="394"/>
      <c r="AA146" s="394"/>
      <c r="AB146" s="394"/>
      <c r="AC146" s="394"/>
      <c r="AD146" s="394"/>
      <c r="AE146" s="394"/>
      <c r="AF146" s="394"/>
      <c r="AG146" s="394"/>
      <c r="AH146" s="394"/>
      <c r="AI146" s="394"/>
      <c r="AJ146" s="394"/>
      <c r="AK146" s="394"/>
      <c r="AL146" s="394"/>
      <c r="AM146" s="394"/>
      <c r="AN146" s="394"/>
      <c r="AO146" s="394"/>
      <c r="AP146" s="394"/>
      <c r="AQ146" s="394"/>
      <c r="AR146" s="394"/>
      <c r="AS146" s="394"/>
      <c r="AT146" s="394"/>
      <c r="AU146" s="394"/>
      <c r="AV146" s="394"/>
      <c r="AW146" s="394"/>
      <c r="AX146" s="394"/>
      <c r="AY146" s="394"/>
      <c r="AZ146" s="394"/>
      <c r="BA146" s="394"/>
      <c r="BB146" s="394"/>
      <c r="BC146" s="394"/>
      <c r="BD146" s="394"/>
      <c r="BE146" s="394"/>
      <c r="BF146" s="394"/>
      <c r="BG146" s="394"/>
      <c r="BH146" s="394"/>
      <c r="BI146" s="394"/>
      <c r="BJ146" s="394"/>
      <c r="BK146" s="394"/>
      <c r="BL146" s="394"/>
      <c r="BM146" s="394"/>
      <c r="BN146" s="394"/>
      <c r="BO146" s="394"/>
      <c r="BP146" s="394"/>
      <c r="BQ146" s="394"/>
      <c r="BR146" s="394"/>
      <c r="BS146" s="394"/>
      <c r="BT146" s="394"/>
      <c r="BU146" s="394"/>
      <c r="BV146" s="394"/>
      <c r="BW146" s="394"/>
      <c r="BX146" s="394"/>
      <c r="BY146" s="394"/>
      <c r="BZ146" s="394"/>
      <c r="CA146" s="394"/>
      <c r="CB146" s="394"/>
      <c r="CC146" s="394"/>
      <c r="CD146" s="394"/>
      <c r="CE146" s="394"/>
      <c r="CF146" s="394"/>
      <c r="CG146" s="394"/>
      <c r="CH146" s="394"/>
      <c r="CI146" s="394"/>
      <c r="CJ146" s="394"/>
      <c r="CK146" s="394"/>
      <c r="CL146" s="394"/>
      <c r="CM146" s="394"/>
      <c r="CN146" s="394"/>
      <c r="CO146" s="394"/>
      <c r="CP146" s="394"/>
      <c r="CQ146" s="394"/>
      <c r="CR146" s="394"/>
      <c r="CS146" s="394"/>
      <c r="CT146" s="394"/>
      <c r="CU146" s="394"/>
      <c r="CV146" s="394"/>
      <c r="CW146" s="394"/>
      <c r="CX146" s="394"/>
      <c r="CY146" s="394"/>
      <c r="CZ146" s="394"/>
      <c r="DA146" s="394"/>
      <c r="DB146" s="394"/>
      <c r="DC146" s="394"/>
      <c r="DD146" s="394"/>
      <c r="DE146" s="394"/>
      <c r="DF146" s="394"/>
      <c r="DG146" s="394"/>
      <c r="DH146" s="394"/>
      <c r="DI146" s="394"/>
      <c r="DJ146" s="394"/>
      <c r="DK146" s="394"/>
      <c r="DL146" s="394"/>
      <c r="DM146" s="394"/>
      <c r="DN146" s="394"/>
      <c r="DO146" s="394"/>
      <c r="DP146" s="394"/>
      <c r="DQ146" s="394"/>
      <c r="DR146" s="394"/>
      <c r="DS146" s="394"/>
      <c r="DT146" s="394"/>
    </row>
    <row r="147" spans="1:124">
      <c r="A147" s="385"/>
      <c r="B147" s="386"/>
      <c r="C147" s="43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5"/>
      <c r="P147" s="394"/>
      <c r="Q147" s="394"/>
      <c r="R147" s="394"/>
      <c r="S147" s="394"/>
      <c r="T147" s="394"/>
      <c r="U147" s="394"/>
      <c r="V147" s="394"/>
      <c r="W147" s="394"/>
      <c r="X147" s="394"/>
      <c r="Y147" s="394"/>
      <c r="Z147" s="394"/>
      <c r="AA147" s="394"/>
      <c r="AB147" s="394"/>
      <c r="AC147" s="394"/>
      <c r="AD147" s="394"/>
      <c r="AE147" s="394"/>
      <c r="AF147" s="394"/>
      <c r="AG147" s="394"/>
      <c r="AH147" s="394"/>
      <c r="AI147" s="394"/>
      <c r="AJ147" s="394"/>
      <c r="AK147" s="394"/>
      <c r="AL147" s="394"/>
      <c r="AM147" s="394"/>
      <c r="AN147" s="394"/>
      <c r="AO147" s="394"/>
      <c r="AP147" s="394"/>
      <c r="AQ147" s="394"/>
      <c r="AR147" s="394"/>
      <c r="AS147" s="394"/>
      <c r="AT147" s="394"/>
      <c r="AU147" s="394"/>
      <c r="AV147" s="394"/>
      <c r="AW147" s="394"/>
      <c r="AX147" s="394"/>
      <c r="AY147" s="394"/>
      <c r="AZ147" s="394"/>
      <c r="BA147" s="394"/>
      <c r="BB147" s="394"/>
      <c r="BC147" s="394"/>
      <c r="BD147" s="394"/>
      <c r="BE147" s="394"/>
      <c r="BF147" s="394"/>
      <c r="BG147" s="394"/>
      <c r="BH147" s="394"/>
      <c r="BI147" s="394"/>
      <c r="BJ147" s="394"/>
      <c r="BK147" s="394"/>
      <c r="BL147" s="394"/>
      <c r="BM147" s="394"/>
      <c r="BN147" s="394"/>
      <c r="BO147" s="394"/>
      <c r="BP147" s="394"/>
      <c r="BQ147" s="394"/>
      <c r="BR147" s="394"/>
      <c r="BS147" s="394"/>
      <c r="BT147" s="394"/>
      <c r="BU147" s="394"/>
      <c r="BV147" s="394"/>
      <c r="BW147" s="394"/>
      <c r="BX147" s="394"/>
      <c r="BY147" s="394"/>
      <c r="BZ147" s="394"/>
      <c r="CA147" s="394"/>
      <c r="CB147" s="394"/>
      <c r="CC147" s="394"/>
      <c r="CD147" s="394"/>
      <c r="CE147" s="394"/>
      <c r="CF147" s="394"/>
      <c r="CG147" s="394"/>
      <c r="CH147" s="394"/>
      <c r="CI147" s="394"/>
      <c r="CJ147" s="394"/>
      <c r="CK147" s="394"/>
      <c r="CL147" s="394"/>
      <c r="CM147" s="394"/>
      <c r="CN147" s="394"/>
      <c r="CO147" s="394"/>
      <c r="CP147" s="394"/>
      <c r="CQ147" s="394"/>
      <c r="CR147" s="394"/>
      <c r="CS147" s="394"/>
      <c r="CT147" s="394"/>
      <c r="CU147" s="394"/>
      <c r="CV147" s="394"/>
      <c r="CW147" s="394"/>
      <c r="CX147" s="394"/>
      <c r="CY147" s="394"/>
      <c r="CZ147" s="394"/>
      <c r="DA147" s="394"/>
      <c r="DB147" s="394"/>
      <c r="DC147" s="394"/>
      <c r="DD147" s="394"/>
      <c r="DE147" s="394"/>
      <c r="DF147" s="394"/>
      <c r="DG147" s="394"/>
      <c r="DH147" s="394"/>
      <c r="DI147" s="394"/>
      <c r="DJ147" s="394"/>
      <c r="DK147" s="394"/>
      <c r="DL147" s="394"/>
      <c r="DM147" s="394"/>
      <c r="DN147" s="394"/>
      <c r="DO147" s="394"/>
      <c r="DP147" s="394"/>
      <c r="DQ147" s="394"/>
      <c r="DR147" s="394"/>
      <c r="DS147" s="394"/>
      <c r="DT147" s="394"/>
    </row>
    <row r="148" spans="1:124">
      <c r="A148" s="385"/>
      <c r="B148" s="386"/>
      <c r="C148" s="43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5"/>
      <c r="P148" s="394"/>
      <c r="Q148" s="394"/>
      <c r="R148" s="394"/>
      <c r="S148" s="394"/>
      <c r="T148" s="394"/>
      <c r="U148" s="394"/>
      <c r="V148" s="394"/>
      <c r="W148" s="394"/>
      <c r="X148" s="394"/>
      <c r="Y148" s="394"/>
      <c r="Z148" s="394"/>
      <c r="AA148" s="394"/>
      <c r="AB148" s="394"/>
      <c r="AC148" s="394"/>
      <c r="AD148" s="394"/>
      <c r="AE148" s="394"/>
      <c r="AF148" s="394"/>
      <c r="AG148" s="394"/>
      <c r="AH148" s="394"/>
      <c r="AI148" s="394"/>
      <c r="AJ148" s="394"/>
      <c r="AK148" s="394"/>
      <c r="AL148" s="394"/>
      <c r="AM148" s="394"/>
      <c r="AN148" s="394"/>
      <c r="AO148" s="394"/>
      <c r="AP148" s="394"/>
      <c r="AQ148" s="394"/>
      <c r="AR148" s="394"/>
      <c r="AS148" s="394"/>
      <c r="AT148" s="394"/>
      <c r="AU148" s="394"/>
      <c r="AV148" s="394"/>
      <c r="AW148" s="394"/>
      <c r="AX148" s="394"/>
      <c r="AY148" s="394"/>
      <c r="AZ148" s="394"/>
      <c r="BA148" s="394"/>
      <c r="BB148" s="394"/>
      <c r="BC148" s="394"/>
      <c r="BD148" s="394"/>
      <c r="BE148" s="394"/>
      <c r="BF148" s="394"/>
      <c r="BG148" s="394"/>
      <c r="BH148" s="394"/>
      <c r="BI148" s="394"/>
      <c r="BJ148" s="394"/>
      <c r="BK148" s="394"/>
      <c r="BL148" s="394"/>
      <c r="BM148" s="394"/>
      <c r="BN148" s="394"/>
      <c r="BO148" s="394"/>
      <c r="BP148" s="394"/>
      <c r="BQ148" s="394"/>
      <c r="BR148" s="394"/>
      <c r="BS148" s="394"/>
      <c r="BT148" s="394"/>
      <c r="BU148" s="394"/>
      <c r="BV148" s="394"/>
      <c r="BW148" s="394"/>
      <c r="BX148" s="394"/>
      <c r="BY148" s="394"/>
      <c r="BZ148" s="394"/>
      <c r="CA148" s="394"/>
      <c r="CB148" s="394"/>
      <c r="CC148" s="394"/>
      <c r="CD148" s="394"/>
      <c r="CE148" s="394"/>
      <c r="CF148" s="394"/>
      <c r="CG148" s="394"/>
      <c r="CH148" s="394"/>
      <c r="CI148" s="394"/>
      <c r="CJ148" s="394"/>
      <c r="CK148" s="394"/>
      <c r="CL148" s="394"/>
      <c r="CM148" s="394"/>
      <c r="CN148" s="394"/>
      <c r="CO148" s="394"/>
      <c r="CP148" s="394"/>
      <c r="CQ148" s="394"/>
      <c r="CR148" s="394"/>
      <c r="CS148" s="394"/>
      <c r="CT148" s="394"/>
      <c r="CU148" s="394"/>
      <c r="CV148" s="394"/>
      <c r="CW148" s="394"/>
      <c r="CX148" s="394"/>
      <c r="CY148" s="394"/>
      <c r="CZ148" s="394"/>
      <c r="DA148" s="394"/>
      <c r="DB148" s="394"/>
      <c r="DC148" s="394"/>
      <c r="DD148" s="394"/>
      <c r="DE148" s="394"/>
      <c r="DF148" s="394"/>
      <c r="DG148" s="394"/>
      <c r="DH148" s="394"/>
      <c r="DI148" s="394"/>
      <c r="DJ148" s="394"/>
      <c r="DK148" s="394"/>
      <c r="DL148" s="394"/>
      <c r="DM148" s="394"/>
      <c r="DN148" s="394"/>
      <c r="DO148" s="394"/>
      <c r="DP148" s="394"/>
      <c r="DQ148" s="394"/>
      <c r="DR148" s="394"/>
      <c r="DS148" s="394"/>
      <c r="DT148" s="394"/>
    </row>
    <row r="149" spans="1:124">
      <c r="A149" s="385"/>
      <c r="B149" s="386"/>
      <c r="C149" s="43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5"/>
      <c r="P149" s="394"/>
      <c r="Q149" s="394"/>
      <c r="R149" s="394"/>
      <c r="S149" s="394"/>
      <c r="T149" s="394"/>
      <c r="U149" s="394"/>
      <c r="V149" s="394"/>
      <c r="W149" s="394"/>
      <c r="X149" s="394"/>
      <c r="Y149" s="394"/>
      <c r="Z149" s="394"/>
      <c r="AA149" s="394"/>
      <c r="AB149" s="394"/>
      <c r="AC149" s="394"/>
      <c r="AD149" s="394"/>
      <c r="AE149" s="394"/>
      <c r="AF149" s="394"/>
      <c r="AG149" s="394"/>
      <c r="AH149" s="394"/>
      <c r="AI149" s="394"/>
      <c r="AJ149" s="394"/>
      <c r="AK149" s="394"/>
      <c r="AL149" s="394"/>
      <c r="AM149" s="394"/>
      <c r="AN149" s="394"/>
      <c r="AO149" s="394"/>
      <c r="AP149" s="394"/>
      <c r="AQ149" s="394"/>
      <c r="AR149" s="394"/>
      <c r="AS149" s="394"/>
      <c r="AT149" s="394"/>
      <c r="AU149" s="394"/>
      <c r="AV149" s="394"/>
      <c r="AW149" s="394"/>
      <c r="AX149" s="394"/>
      <c r="AY149" s="394"/>
      <c r="AZ149" s="394"/>
      <c r="BA149" s="394"/>
      <c r="BB149" s="394"/>
      <c r="BC149" s="394"/>
      <c r="BD149" s="394"/>
      <c r="BE149" s="394"/>
      <c r="BF149" s="394"/>
      <c r="BG149" s="394"/>
      <c r="BH149" s="394"/>
      <c r="BI149" s="394"/>
      <c r="BJ149" s="394"/>
      <c r="BK149" s="394"/>
      <c r="BL149" s="394"/>
      <c r="BM149" s="394"/>
      <c r="BN149" s="394"/>
      <c r="BO149" s="394"/>
      <c r="BP149" s="394"/>
      <c r="BQ149" s="394"/>
      <c r="BR149" s="394"/>
      <c r="BS149" s="394"/>
      <c r="BT149" s="394"/>
      <c r="BU149" s="394"/>
      <c r="BV149" s="394"/>
      <c r="BW149" s="394"/>
      <c r="BX149" s="394"/>
      <c r="BY149" s="394"/>
      <c r="BZ149" s="394"/>
      <c r="CA149" s="394"/>
      <c r="CB149" s="394"/>
      <c r="CC149" s="394"/>
      <c r="CD149" s="394"/>
      <c r="CE149" s="394"/>
      <c r="CF149" s="394"/>
      <c r="CG149" s="394"/>
      <c r="CH149" s="394"/>
      <c r="CI149" s="394"/>
      <c r="CJ149" s="394"/>
      <c r="CK149" s="394"/>
      <c r="CL149" s="394"/>
      <c r="CM149" s="394"/>
      <c r="CN149" s="394"/>
      <c r="CO149" s="394"/>
      <c r="CP149" s="394"/>
      <c r="CQ149" s="394"/>
      <c r="CR149" s="394"/>
      <c r="CS149" s="394"/>
      <c r="CT149" s="394"/>
      <c r="CU149" s="394"/>
      <c r="CV149" s="394"/>
      <c r="CW149" s="394"/>
      <c r="CX149" s="394"/>
      <c r="CY149" s="394"/>
      <c r="CZ149" s="394"/>
      <c r="DA149" s="394"/>
      <c r="DB149" s="394"/>
      <c r="DC149" s="394"/>
      <c r="DD149" s="394"/>
      <c r="DE149" s="394"/>
      <c r="DF149" s="394"/>
      <c r="DG149" s="394"/>
      <c r="DH149" s="394"/>
      <c r="DI149" s="394"/>
      <c r="DJ149" s="394"/>
      <c r="DK149" s="394"/>
      <c r="DL149" s="394"/>
      <c r="DM149" s="394"/>
      <c r="DN149" s="394"/>
      <c r="DO149" s="394"/>
      <c r="DP149" s="394"/>
      <c r="DQ149" s="394"/>
      <c r="DR149" s="394"/>
      <c r="DS149" s="394"/>
      <c r="DT149" s="394"/>
    </row>
    <row r="150" spans="1:124">
      <c r="A150" s="385"/>
      <c r="B150" s="386"/>
      <c r="C150" s="43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5"/>
      <c r="P150" s="394"/>
      <c r="Q150" s="394"/>
      <c r="R150" s="394"/>
      <c r="S150" s="394"/>
      <c r="T150" s="394"/>
      <c r="U150" s="394"/>
      <c r="V150" s="394"/>
      <c r="W150" s="394"/>
      <c r="X150" s="394"/>
      <c r="Y150" s="394"/>
      <c r="Z150" s="394"/>
      <c r="AA150" s="394"/>
      <c r="AB150" s="394"/>
      <c r="AC150" s="394"/>
      <c r="AD150" s="394"/>
      <c r="AE150" s="394"/>
      <c r="AF150" s="394"/>
      <c r="AG150" s="394"/>
      <c r="AH150" s="394"/>
      <c r="AI150" s="394"/>
      <c r="AJ150" s="394"/>
      <c r="AK150" s="394"/>
      <c r="AL150" s="394"/>
      <c r="AM150" s="394"/>
      <c r="AN150" s="394"/>
      <c r="AO150" s="394"/>
      <c r="AP150" s="394"/>
      <c r="AQ150" s="394"/>
      <c r="AR150" s="394"/>
      <c r="AS150" s="394"/>
      <c r="AT150" s="394"/>
      <c r="AU150" s="394"/>
      <c r="AV150" s="394"/>
      <c r="AW150" s="394"/>
      <c r="AX150" s="394"/>
      <c r="AY150" s="394"/>
      <c r="AZ150" s="394"/>
      <c r="BA150" s="394"/>
      <c r="BB150" s="394"/>
      <c r="BC150" s="394"/>
      <c r="BD150" s="394"/>
      <c r="BE150" s="394"/>
      <c r="BF150" s="394"/>
      <c r="BG150" s="394"/>
      <c r="BH150" s="394"/>
      <c r="BI150" s="394"/>
      <c r="BJ150" s="394"/>
      <c r="BK150" s="394"/>
      <c r="BL150" s="394"/>
      <c r="BM150" s="394"/>
      <c r="BN150" s="394"/>
      <c r="BO150" s="394"/>
      <c r="BP150" s="394"/>
      <c r="BQ150" s="394"/>
      <c r="BR150" s="394"/>
      <c r="BS150" s="394"/>
      <c r="BT150" s="394"/>
      <c r="BU150" s="394"/>
      <c r="BV150" s="394"/>
      <c r="BW150" s="394"/>
      <c r="BX150" s="394"/>
      <c r="BY150" s="394"/>
      <c r="BZ150" s="394"/>
      <c r="CA150" s="394"/>
      <c r="CB150" s="394"/>
      <c r="CC150" s="394"/>
      <c r="CD150" s="394"/>
      <c r="CE150" s="394"/>
      <c r="CF150" s="394"/>
      <c r="CG150" s="394"/>
      <c r="CH150" s="394"/>
      <c r="CI150" s="394"/>
      <c r="CJ150" s="394"/>
      <c r="CK150" s="394"/>
      <c r="CL150" s="394"/>
      <c r="CM150" s="394"/>
      <c r="CN150" s="394"/>
      <c r="CO150" s="394"/>
      <c r="CP150" s="394"/>
      <c r="CQ150" s="394"/>
      <c r="CR150" s="394"/>
      <c r="CS150" s="394"/>
      <c r="CT150" s="394"/>
      <c r="CU150" s="394"/>
      <c r="CV150" s="394"/>
      <c r="CW150" s="394"/>
      <c r="CX150" s="394"/>
      <c r="CY150" s="394"/>
      <c r="CZ150" s="394"/>
      <c r="DA150" s="394"/>
      <c r="DB150" s="394"/>
      <c r="DC150" s="394"/>
      <c r="DD150" s="394"/>
      <c r="DE150" s="394"/>
      <c r="DF150" s="394"/>
      <c r="DG150" s="394"/>
      <c r="DH150" s="394"/>
      <c r="DI150" s="394"/>
      <c r="DJ150" s="394"/>
      <c r="DK150" s="394"/>
      <c r="DL150" s="394"/>
      <c r="DM150" s="394"/>
      <c r="DN150" s="394"/>
      <c r="DO150" s="394"/>
      <c r="DP150" s="394"/>
      <c r="DQ150" s="394"/>
      <c r="DR150" s="394"/>
      <c r="DS150" s="394"/>
      <c r="DT150" s="394"/>
    </row>
    <row r="151" spans="1:124">
      <c r="A151" s="385"/>
      <c r="B151" s="386"/>
      <c r="C151" s="43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5"/>
      <c r="P151" s="394"/>
      <c r="Q151" s="394"/>
      <c r="R151" s="394"/>
      <c r="S151" s="394"/>
      <c r="T151" s="394"/>
      <c r="U151" s="394"/>
      <c r="V151" s="394"/>
      <c r="W151" s="394"/>
      <c r="X151" s="394"/>
      <c r="Y151" s="394"/>
      <c r="Z151" s="394"/>
      <c r="AA151" s="394"/>
      <c r="AB151" s="394"/>
      <c r="AC151" s="394"/>
      <c r="AD151" s="394"/>
      <c r="AE151" s="394"/>
      <c r="AF151" s="394"/>
      <c r="AG151" s="394"/>
      <c r="AH151" s="394"/>
      <c r="AI151" s="394"/>
      <c r="AJ151" s="394"/>
      <c r="AK151" s="394"/>
      <c r="AL151" s="394"/>
      <c r="AM151" s="394"/>
      <c r="AN151" s="394"/>
      <c r="AO151" s="394"/>
      <c r="AP151" s="394"/>
      <c r="AQ151" s="394"/>
      <c r="AR151" s="394"/>
      <c r="AS151" s="394"/>
      <c r="AT151" s="394"/>
      <c r="AU151" s="394"/>
      <c r="AV151" s="394"/>
      <c r="AW151" s="394"/>
      <c r="AX151" s="394"/>
      <c r="AY151" s="394"/>
      <c r="AZ151" s="394"/>
      <c r="BA151" s="394"/>
      <c r="BB151" s="394"/>
      <c r="BC151" s="394"/>
      <c r="BD151" s="394"/>
      <c r="BE151" s="394"/>
      <c r="BF151" s="394"/>
      <c r="BG151" s="394"/>
      <c r="BH151" s="394"/>
      <c r="BI151" s="394"/>
      <c r="BJ151" s="394"/>
      <c r="BK151" s="394"/>
      <c r="BL151" s="394"/>
      <c r="BM151" s="394"/>
      <c r="BN151" s="394"/>
      <c r="BO151" s="394"/>
      <c r="BP151" s="394"/>
      <c r="BQ151" s="394"/>
      <c r="BR151" s="394"/>
      <c r="BS151" s="394"/>
      <c r="BT151" s="394"/>
      <c r="BU151" s="394"/>
      <c r="BV151" s="394"/>
      <c r="BW151" s="394"/>
      <c r="BX151" s="394"/>
      <c r="BY151" s="394"/>
      <c r="BZ151" s="394"/>
      <c r="CA151" s="394"/>
      <c r="CB151" s="394"/>
      <c r="CC151" s="394"/>
      <c r="CD151" s="394"/>
      <c r="CE151" s="394"/>
      <c r="CF151" s="394"/>
      <c r="CG151" s="394"/>
      <c r="CH151" s="394"/>
      <c r="CI151" s="394"/>
      <c r="CJ151" s="394"/>
      <c r="CK151" s="394"/>
      <c r="CL151" s="394"/>
      <c r="CM151" s="394"/>
      <c r="CN151" s="394"/>
      <c r="CO151" s="394"/>
      <c r="CP151" s="394"/>
      <c r="CQ151" s="394"/>
      <c r="CR151" s="394"/>
      <c r="CS151" s="394"/>
      <c r="CT151" s="394"/>
      <c r="CU151" s="394"/>
      <c r="CV151" s="394"/>
      <c r="CW151" s="394"/>
      <c r="CX151" s="394"/>
      <c r="CY151" s="394"/>
      <c r="CZ151" s="394"/>
      <c r="DA151" s="394"/>
      <c r="DB151" s="394"/>
      <c r="DC151" s="394"/>
      <c r="DD151" s="394"/>
      <c r="DE151" s="394"/>
      <c r="DF151" s="394"/>
      <c r="DG151" s="394"/>
      <c r="DH151" s="394"/>
      <c r="DI151" s="394"/>
      <c r="DJ151" s="394"/>
      <c r="DK151" s="394"/>
      <c r="DL151" s="394"/>
      <c r="DM151" s="394"/>
      <c r="DN151" s="394"/>
      <c r="DO151" s="394"/>
      <c r="DP151" s="394"/>
      <c r="DQ151" s="394"/>
      <c r="DR151" s="394"/>
      <c r="DS151" s="394"/>
      <c r="DT151" s="394"/>
    </row>
    <row r="152" spans="1:124">
      <c r="A152" s="385"/>
      <c r="B152" s="386"/>
      <c r="C152" s="43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5"/>
      <c r="P152" s="394"/>
      <c r="Q152" s="394"/>
      <c r="R152" s="394"/>
      <c r="S152" s="394"/>
      <c r="T152" s="394"/>
      <c r="U152" s="394"/>
      <c r="V152" s="394"/>
      <c r="W152" s="394"/>
      <c r="X152" s="394"/>
      <c r="Y152" s="394"/>
      <c r="Z152" s="394"/>
      <c r="AA152" s="394"/>
      <c r="AB152" s="394"/>
      <c r="AC152" s="394"/>
      <c r="AD152" s="394"/>
      <c r="AE152" s="394"/>
      <c r="AF152" s="394"/>
      <c r="AG152" s="394"/>
      <c r="AH152" s="394"/>
      <c r="AI152" s="394"/>
      <c r="AJ152" s="394"/>
      <c r="AK152" s="394"/>
      <c r="AL152" s="394"/>
      <c r="AM152" s="394"/>
      <c r="AN152" s="394"/>
      <c r="AO152" s="394"/>
      <c r="AP152" s="394"/>
      <c r="AQ152" s="394"/>
      <c r="AR152" s="394"/>
      <c r="AS152" s="394"/>
      <c r="AT152" s="394"/>
      <c r="AU152" s="394"/>
      <c r="AV152" s="394"/>
      <c r="AW152" s="394"/>
      <c r="AX152" s="394"/>
      <c r="AY152" s="394"/>
      <c r="AZ152" s="394"/>
      <c r="BA152" s="394"/>
      <c r="BB152" s="394"/>
      <c r="BC152" s="394"/>
      <c r="BD152" s="394"/>
      <c r="BE152" s="394"/>
      <c r="BF152" s="394"/>
      <c r="BG152" s="394"/>
      <c r="BH152" s="394"/>
      <c r="BI152" s="394"/>
      <c r="BJ152" s="394"/>
      <c r="BK152" s="394"/>
      <c r="BL152" s="394"/>
      <c r="BM152" s="394"/>
      <c r="BN152" s="394"/>
      <c r="BO152" s="394"/>
      <c r="BP152" s="394"/>
      <c r="BQ152" s="394"/>
      <c r="BR152" s="394"/>
      <c r="BS152" s="394"/>
      <c r="BT152" s="394"/>
      <c r="BU152" s="394"/>
      <c r="BV152" s="394"/>
      <c r="BW152" s="394"/>
      <c r="BX152" s="394"/>
      <c r="BY152" s="394"/>
      <c r="BZ152" s="394"/>
      <c r="CA152" s="394"/>
      <c r="CB152" s="394"/>
      <c r="CC152" s="394"/>
      <c r="CD152" s="394"/>
      <c r="CE152" s="394"/>
      <c r="CF152" s="394"/>
      <c r="CG152" s="394"/>
      <c r="CH152" s="394"/>
      <c r="CI152" s="394"/>
      <c r="CJ152" s="394"/>
      <c r="CK152" s="394"/>
      <c r="CL152" s="394"/>
      <c r="CM152" s="394"/>
      <c r="CN152" s="394"/>
      <c r="CO152" s="394"/>
      <c r="CP152" s="394"/>
      <c r="CQ152" s="394"/>
      <c r="CR152" s="394"/>
      <c r="CS152" s="394"/>
      <c r="CT152" s="394"/>
      <c r="CU152" s="394"/>
      <c r="CV152" s="394"/>
      <c r="CW152" s="394"/>
      <c r="CX152" s="394"/>
      <c r="CY152" s="394"/>
      <c r="CZ152" s="394"/>
      <c r="DA152" s="394"/>
      <c r="DB152" s="394"/>
      <c r="DC152" s="394"/>
      <c r="DD152" s="394"/>
      <c r="DE152" s="394"/>
      <c r="DF152" s="394"/>
      <c r="DG152" s="394"/>
      <c r="DH152" s="394"/>
      <c r="DI152" s="394"/>
      <c r="DJ152" s="394"/>
      <c r="DK152" s="394"/>
      <c r="DL152" s="394"/>
      <c r="DM152" s="394"/>
      <c r="DN152" s="394"/>
      <c r="DO152" s="394"/>
      <c r="DP152" s="394"/>
      <c r="DQ152" s="394"/>
      <c r="DR152" s="394"/>
      <c r="DS152" s="394"/>
      <c r="DT152" s="394"/>
    </row>
    <row r="153" spans="1:124">
      <c r="A153" s="385"/>
      <c r="B153" s="386"/>
      <c r="C153" s="43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5"/>
      <c r="P153" s="394"/>
      <c r="Q153" s="394"/>
      <c r="R153" s="394"/>
      <c r="S153" s="394"/>
      <c r="T153" s="394"/>
      <c r="U153" s="394"/>
      <c r="V153" s="394"/>
      <c r="W153" s="394"/>
      <c r="X153" s="394"/>
      <c r="Y153" s="394"/>
      <c r="Z153" s="394"/>
      <c r="AA153" s="394"/>
      <c r="AB153" s="394"/>
      <c r="AC153" s="394"/>
      <c r="AD153" s="394"/>
      <c r="AE153" s="394"/>
      <c r="AF153" s="394"/>
      <c r="AG153" s="394"/>
      <c r="AH153" s="394"/>
      <c r="AI153" s="394"/>
      <c r="AJ153" s="394"/>
      <c r="AK153" s="394"/>
      <c r="AL153" s="394"/>
      <c r="AM153" s="394"/>
      <c r="AN153" s="394"/>
      <c r="AO153" s="394"/>
      <c r="AP153" s="394"/>
      <c r="AQ153" s="394"/>
      <c r="AR153" s="394"/>
      <c r="AS153" s="394"/>
      <c r="AT153" s="394"/>
      <c r="AU153" s="394"/>
      <c r="AV153" s="394"/>
      <c r="AW153" s="394"/>
      <c r="AX153" s="394"/>
      <c r="AY153" s="394"/>
      <c r="AZ153" s="394"/>
      <c r="BA153" s="394"/>
      <c r="BB153" s="394"/>
      <c r="BC153" s="394"/>
      <c r="BD153" s="394"/>
      <c r="BE153" s="394"/>
      <c r="BF153" s="394"/>
      <c r="BG153" s="394"/>
      <c r="BH153" s="394"/>
      <c r="BI153" s="394"/>
      <c r="BJ153" s="394"/>
      <c r="BK153" s="394"/>
      <c r="BL153" s="394"/>
      <c r="BM153" s="394"/>
      <c r="BN153" s="394"/>
      <c r="BO153" s="394"/>
      <c r="BP153" s="394"/>
      <c r="BQ153" s="394"/>
      <c r="BR153" s="394"/>
      <c r="BS153" s="394"/>
      <c r="BT153" s="394"/>
      <c r="BU153" s="394"/>
      <c r="BV153" s="394"/>
      <c r="BW153" s="394"/>
      <c r="BX153" s="394"/>
      <c r="BY153" s="394"/>
      <c r="BZ153" s="394"/>
      <c r="CA153" s="394"/>
      <c r="CB153" s="394"/>
      <c r="CC153" s="394"/>
      <c r="CD153" s="394"/>
      <c r="CE153" s="394"/>
      <c r="CF153" s="394"/>
      <c r="CG153" s="394"/>
      <c r="CH153" s="394"/>
      <c r="CI153" s="394"/>
      <c r="CJ153" s="394"/>
      <c r="CK153" s="394"/>
      <c r="CL153" s="394"/>
      <c r="CM153" s="394"/>
      <c r="CN153" s="394"/>
      <c r="CO153" s="394"/>
      <c r="CP153" s="394"/>
      <c r="CQ153" s="394"/>
      <c r="CR153" s="394"/>
      <c r="CS153" s="394"/>
      <c r="CT153" s="394"/>
      <c r="CU153" s="394"/>
      <c r="CV153" s="394"/>
      <c r="CW153" s="394"/>
      <c r="CX153" s="394"/>
      <c r="CY153" s="394"/>
      <c r="CZ153" s="394"/>
      <c r="DA153" s="394"/>
      <c r="DB153" s="394"/>
      <c r="DC153" s="394"/>
      <c r="DD153" s="394"/>
      <c r="DE153" s="394"/>
      <c r="DF153" s="394"/>
      <c r="DG153" s="394"/>
      <c r="DH153" s="394"/>
      <c r="DI153" s="394"/>
      <c r="DJ153" s="394"/>
      <c r="DK153" s="394"/>
      <c r="DL153" s="394"/>
      <c r="DM153" s="394"/>
      <c r="DN153" s="394"/>
      <c r="DO153" s="394"/>
      <c r="DP153" s="394"/>
      <c r="DQ153" s="394"/>
      <c r="DR153" s="394"/>
      <c r="DS153" s="394"/>
      <c r="DT153" s="394"/>
    </row>
    <row r="154" spans="1:124">
      <c r="A154" s="385"/>
      <c r="B154" s="386"/>
      <c r="C154" s="43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5"/>
      <c r="P154" s="394"/>
      <c r="Q154" s="394"/>
      <c r="R154" s="394"/>
      <c r="S154" s="394"/>
      <c r="T154" s="394"/>
      <c r="U154" s="394"/>
      <c r="V154" s="394"/>
      <c r="W154" s="394"/>
      <c r="X154" s="394"/>
      <c r="Y154" s="394"/>
      <c r="Z154" s="394"/>
      <c r="AA154" s="394"/>
      <c r="AB154" s="394"/>
      <c r="AC154" s="394"/>
      <c r="AD154" s="394"/>
      <c r="AE154" s="394"/>
      <c r="AF154" s="394"/>
      <c r="AG154" s="394"/>
      <c r="AH154" s="394"/>
      <c r="AI154" s="394"/>
      <c r="AJ154" s="394"/>
      <c r="AK154" s="394"/>
      <c r="AL154" s="394"/>
      <c r="AM154" s="394"/>
      <c r="AN154" s="394"/>
      <c r="AO154" s="394"/>
      <c r="AP154" s="394"/>
      <c r="AQ154" s="394"/>
      <c r="AR154" s="394"/>
      <c r="AS154" s="394"/>
      <c r="AT154" s="394"/>
      <c r="AU154" s="394"/>
      <c r="AV154" s="394"/>
      <c r="AW154" s="394"/>
      <c r="AX154" s="394"/>
      <c r="AY154" s="394"/>
      <c r="AZ154" s="394"/>
      <c r="BA154" s="394"/>
      <c r="BB154" s="394"/>
      <c r="BC154" s="394"/>
      <c r="BD154" s="394"/>
      <c r="BE154" s="394"/>
      <c r="BF154" s="394"/>
      <c r="BG154" s="394"/>
      <c r="BH154" s="394"/>
      <c r="BI154" s="394"/>
      <c r="BJ154" s="394"/>
      <c r="BK154" s="394"/>
      <c r="BL154" s="394"/>
      <c r="BM154" s="394"/>
      <c r="BN154" s="394"/>
      <c r="BO154" s="394"/>
      <c r="BP154" s="394"/>
      <c r="BQ154" s="394"/>
      <c r="BR154" s="394"/>
      <c r="BS154" s="394"/>
      <c r="BT154" s="394"/>
      <c r="BU154" s="394"/>
      <c r="BV154" s="394"/>
      <c r="BW154" s="394"/>
      <c r="BX154" s="394"/>
      <c r="BY154" s="394"/>
      <c r="BZ154" s="394"/>
      <c r="CA154" s="394"/>
      <c r="CB154" s="394"/>
      <c r="CC154" s="394"/>
      <c r="CD154" s="394"/>
      <c r="CE154" s="394"/>
      <c r="CF154" s="394"/>
      <c r="CG154" s="394"/>
      <c r="CH154" s="394"/>
      <c r="CI154" s="394"/>
      <c r="CJ154" s="394"/>
      <c r="CK154" s="394"/>
      <c r="CL154" s="394"/>
      <c r="CM154" s="394"/>
      <c r="CN154" s="394"/>
      <c r="CO154" s="394"/>
      <c r="CP154" s="394"/>
      <c r="CQ154" s="394"/>
      <c r="CR154" s="394"/>
      <c r="CS154" s="394"/>
      <c r="CT154" s="394"/>
      <c r="CU154" s="394"/>
      <c r="CV154" s="394"/>
      <c r="CW154" s="394"/>
      <c r="CX154" s="394"/>
      <c r="CY154" s="394"/>
      <c r="CZ154" s="394"/>
      <c r="DA154" s="394"/>
      <c r="DB154" s="394"/>
      <c r="DC154" s="394"/>
      <c r="DD154" s="394"/>
      <c r="DE154" s="394"/>
      <c r="DF154" s="394"/>
      <c r="DG154" s="394"/>
      <c r="DH154" s="394"/>
      <c r="DI154" s="394"/>
      <c r="DJ154" s="394"/>
      <c r="DK154" s="394"/>
      <c r="DL154" s="394"/>
      <c r="DM154" s="394"/>
      <c r="DN154" s="394"/>
      <c r="DO154" s="394"/>
      <c r="DP154" s="394"/>
      <c r="DQ154" s="394"/>
      <c r="DR154" s="394"/>
      <c r="DS154" s="394"/>
      <c r="DT154" s="394"/>
    </row>
    <row r="155" spans="1:124">
      <c r="A155" s="385"/>
      <c r="B155" s="386"/>
      <c r="C155" s="43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5"/>
      <c r="P155" s="394"/>
      <c r="Q155" s="394"/>
      <c r="R155" s="394"/>
      <c r="S155" s="394"/>
      <c r="T155" s="394"/>
      <c r="U155" s="394"/>
      <c r="V155" s="394"/>
      <c r="W155" s="394"/>
      <c r="X155" s="394"/>
      <c r="Y155" s="394"/>
      <c r="Z155" s="394"/>
      <c r="AA155" s="394"/>
      <c r="AB155" s="394"/>
      <c r="AC155" s="394"/>
      <c r="AD155" s="394"/>
      <c r="AE155" s="394"/>
      <c r="AF155" s="394"/>
      <c r="AG155" s="394"/>
      <c r="AH155" s="394"/>
      <c r="AI155" s="394"/>
      <c r="AJ155" s="394"/>
      <c r="AK155" s="394"/>
      <c r="AL155" s="394"/>
      <c r="AM155" s="394"/>
      <c r="AN155" s="394"/>
      <c r="AO155" s="394"/>
      <c r="AP155" s="394"/>
      <c r="AQ155" s="394"/>
      <c r="AR155" s="394"/>
      <c r="AS155" s="394"/>
      <c r="AT155" s="394"/>
      <c r="AU155" s="394"/>
      <c r="AV155" s="394"/>
      <c r="AW155" s="394"/>
      <c r="AX155" s="394"/>
      <c r="AY155" s="394"/>
      <c r="AZ155" s="394"/>
      <c r="BA155" s="394"/>
      <c r="BB155" s="394"/>
      <c r="BC155" s="394"/>
      <c r="BD155" s="394"/>
      <c r="BE155" s="394"/>
      <c r="BF155" s="394"/>
      <c r="BG155" s="394"/>
      <c r="BH155" s="394"/>
      <c r="BI155" s="394"/>
      <c r="BJ155" s="394"/>
      <c r="BK155" s="394"/>
      <c r="BL155" s="394"/>
      <c r="BM155" s="394"/>
      <c r="BN155" s="394"/>
      <c r="BO155" s="394"/>
      <c r="BP155" s="394"/>
      <c r="BQ155" s="394"/>
      <c r="BR155" s="394"/>
      <c r="BS155" s="394"/>
      <c r="BT155" s="394"/>
      <c r="BU155" s="394"/>
      <c r="BV155" s="394"/>
      <c r="BW155" s="394"/>
      <c r="BX155" s="394"/>
      <c r="BY155" s="394"/>
      <c r="BZ155" s="394"/>
      <c r="CA155" s="394"/>
      <c r="CB155" s="394"/>
      <c r="CC155" s="394"/>
      <c r="CD155" s="394"/>
      <c r="CE155" s="394"/>
      <c r="CF155" s="394"/>
      <c r="CG155" s="394"/>
      <c r="CH155" s="394"/>
      <c r="CI155" s="394"/>
      <c r="CJ155" s="394"/>
      <c r="CK155" s="394"/>
      <c r="CL155" s="394"/>
      <c r="CM155" s="394"/>
      <c r="CN155" s="394"/>
      <c r="CO155" s="394"/>
      <c r="CP155" s="394"/>
      <c r="CQ155" s="394"/>
      <c r="CR155" s="394"/>
      <c r="CS155" s="394"/>
      <c r="CT155" s="394"/>
      <c r="CU155" s="394"/>
      <c r="CV155" s="394"/>
      <c r="CW155" s="394"/>
      <c r="CX155" s="394"/>
      <c r="CY155" s="394"/>
      <c r="CZ155" s="394"/>
      <c r="DA155" s="394"/>
      <c r="DB155" s="394"/>
      <c r="DC155" s="394"/>
      <c r="DD155" s="394"/>
      <c r="DE155" s="394"/>
      <c r="DF155" s="394"/>
      <c r="DG155" s="394"/>
      <c r="DH155" s="394"/>
      <c r="DI155" s="394"/>
      <c r="DJ155" s="394"/>
      <c r="DK155" s="394"/>
      <c r="DL155" s="394"/>
      <c r="DM155" s="394"/>
      <c r="DN155" s="394"/>
      <c r="DO155" s="394"/>
      <c r="DP155" s="394"/>
      <c r="DQ155" s="394"/>
      <c r="DR155" s="394"/>
      <c r="DS155" s="394"/>
      <c r="DT155" s="394"/>
    </row>
    <row r="156" spans="1:124">
      <c r="A156" s="385"/>
      <c r="B156" s="386"/>
      <c r="C156" s="43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5"/>
      <c r="P156" s="394"/>
      <c r="Q156" s="394"/>
      <c r="R156" s="394"/>
      <c r="S156" s="394"/>
      <c r="T156" s="394"/>
      <c r="U156" s="394"/>
      <c r="V156" s="394"/>
      <c r="W156" s="394"/>
      <c r="X156" s="394"/>
      <c r="Y156" s="394"/>
      <c r="Z156" s="394"/>
      <c r="AA156" s="394"/>
      <c r="AB156" s="394"/>
      <c r="AC156" s="394"/>
      <c r="AD156" s="394"/>
      <c r="AE156" s="394"/>
      <c r="AF156" s="394"/>
      <c r="AG156" s="394"/>
      <c r="AH156" s="394"/>
      <c r="AI156" s="394"/>
      <c r="AJ156" s="394"/>
      <c r="AK156" s="394"/>
      <c r="AL156" s="394"/>
      <c r="AM156" s="394"/>
      <c r="AN156" s="394"/>
      <c r="AO156" s="394"/>
      <c r="AP156" s="394"/>
      <c r="AQ156" s="394"/>
      <c r="AR156" s="394"/>
      <c r="AS156" s="394"/>
      <c r="AT156" s="394"/>
      <c r="AU156" s="394"/>
      <c r="AV156" s="394"/>
      <c r="AW156" s="394"/>
      <c r="AX156" s="394"/>
      <c r="AY156" s="394"/>
      <c r="AZ156" s="394"/>
      <c r="BA156" s="394"/>
      <c r="BB156" s="394"/>
      <c r="BC156" s="394"/>
      <c r="BD156" s="394"/>
      <c r="BE156" s="394"/>
      <c r="BF156" s="394"/>
      <c r="BG156" s="394"/>
      <c r="BH156" s="394"/>
      <c r="BI156" s="394"/>
      <c r="BJ156" s="394"/>
      <c r="BK156" s="394"/>
      <c r="BL156" s="394"/>
      <c r="BM156" s="394"/>
      <c r="BN156" s="394"/>
      <c r="BO156" s="394"/>
      <c r="BP156" s="394"/>
      <c r="BQ156" s="394"/>
      <c r="BR156" s="394"/>
      <c r="BS156" s="394"/>
      <c r="BT156" s="394"/>
      <c r="BU156" s="394"/>
      <c r="BV156" s="394"/>
      <c r="BW156" s="394"/>
      <c r="BX156" s="394"/>
      <c r="BY156" s="394"/>
      <c r="BZ156" s="394"/>
      <c r="CA156" s="394"/>
      <c r="CB156" s="394"/>
      <c r="CC156" s="394"/>
      <c r="CD156" s="394"/>
      <c r="CE156" s="394"/>
      <c r="CF156" s="394"/>
      <c r="CG156" s="394"/>
      <c r="CH156" s="394"/>
      <c r="CI156" s="394"/>
      <c r="CJ156" s="394"/>
      <c r="CK156" s="394"/>
      <c r="CL156" s="394"/>
      <c r="CM156" s="394"/>
      <c r="CN156" s="394"/>
      <c r="CO156" s="394"/>
      <c r="CP156" s="394"/>
      <c r="CQ156" s="394"/>
      <c r="CR156" s="394"/>
      <c r="CS156" s="394"/>
      <c r="CT156" s="394"/>
      <c r="CU156" s="394"/>
      <c r="CV156" s="394"/>
      <c r="CW156" s="394"/>
      <c r="CX156" s="394"/>
      <c r="CY156" s="394"/>
      <c r="CZ156" s="394"/>
      <c r="DA156" s="394"/>
      <c r="DB156" s="394"/>
      <c r="DC156" s="394"/>
      <c r="DD156" s="394"/>
      <c r="DE156" s="394"/>
      <c r="DF156" s="394"/>
      <c r="DG156" s="394"/>
      <c r="DH156" s="394"/>
      <c r="DI156" s="394"/>
      <c r="DJ156" s="394"/>
      <c r="DK156" s="394"/>
      <c r="DL156" s="394"/>
      <c r="DM156" s="394"/>
      <c r="DN156" s="394"/>
      <c r="DO156" s="394"/>
      <c r="DP156" s="394"/>
      <c r="DQ156" s="394"/>
      <c r="DR156" s="394"/>
      <c r="DS156" s="394"/>
      <c r="DT156" s="394"/>
    </row>
    <row r="157" spans="1:124">
      <c r="A157" s="385"/>
      <c r="B157" s="386"/>
      <c r="C157" s="43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5"/>
      <c r="P157" s="394"/>
      <c r="Q157" s="394"/>
      <c r="R157" s="394"/>
      <c r="S157" s="394"/>
      <c r="T157" s="394"/>
      <c r="U157" s="394"/>
      <c r="V157" s="394"/>
      <c r="W157" s="394"/>
      <c r="X157" s="394"/>
      <c r="Y157" s="394"/>
      <c r="Z157" s="394"/>
      <c r="AA157" s="394"/>
      <c r="AB157" s="394"/>
      <c r="AC157" s="394"/>
      <c r="AD157" s="394"/>
      <c r="AE157" s="394"/>
      <c r="AF157" s="394"/>
      <c r="AG157" s="394"/>
      <c r="AH157" s="394"/>
      <c r="AI157" s="394"/>
      <c r="AJ157" s="394"/>
      <c r="AK157" s="394"/>
      <c r="AL157" s="394"/>
      <c r="AM157" s="394"/>
      <c r="AN157" s="394"/>
      <c r="AO157" s="394"/>
      <c r="AP157" s="394"/>
      <c r="AQ157" s="394"/>
      <c r="AR157" s="394"/>
      <c r="AS157" s="394"/>
      <c r="AT157" s="394"/>
      <c r="AU157" s="394"/>
      <c r="AV157" s="394"/>
      <c r="AW157" s="394"/>
      <c r="AX157" s="394"/>
      <c r="AY157" s="394"/>
      <c r="AZ157" s="394"/>
      <c r="BA157" s="394"/>
      <c r="BB157" s="394"/>
      <c r="BC157" s="394"/>
      <c r="BD157" s="394"/>
      <c r="BE157" s="394"/>
      <c r="BF157" s="394"/>
      <c r="BG157" s="394"/>
      <c r="BH157" s="394"/>
      <c r="BI157" s="394"/>
      <c r="BJ157" s="394"/>
      <c r="BK157" s="394"/>
      <c r="BL157" s="394"/>
      <c r="BM157" s="394"/>
      <c r="BN157" s="394"/>
      <c r="BO157" s="394"/>
      <c r="BP157" s="394"/>
      <c r="BQ157" s="394"/>
      <c r="BR157" s="394"/>
      <c r="BS157" s="394"/>
      <c r="BT157" s="394"/>
      <c r="BU157" s="394"/>
      <c r="BV157" s="394"/>
      <c r="BW157" s="394"/>
      <c r="BX157" s="394"/>
      <c r="BY157" s="394"/>
      <c r="BZ157" s="394"/>
      <c r="CA157" s="394"/>
      <c r="CB157" s="394"/>
      <c r="CC157" s="394"/>
      <c r="CD157" s="394"/>
      <c r="CE157" s="394"/>
      <c r="CF157" s="394"/>
      <c r="CG157" s="394"/>
      <c r="CH157" s="394"/>
      <c r="CI157" s="394"/>
      <c r="CJ157" s="394"/>
      <c r="CK157" s="394"/>
      <c r="CL157" s="394"/>
      <c r="CM157" s="394"/>
      <c r="CN157" s="394"/>
      <c r="CO157" s="394"/>
      <c r="CP157" s="394"/>
      <c r="CQ157" s="394"/>
      <c r="CR157" s="394"/>
      <c r="CS157" s="394"/>
      <c r="CT157" s="394"/>
      <c r="CU157" s="394"/>
      <c r="CV157" s="394"/>
      <c r="CW157" s="394"/>
      <c r="CX157" s="394"/>
      <c r="CY157" s="394"/>
      <c r="CZ157" s="394"/>
      <c r="DA157" s="394"/>
      <c r="DB157" s="394"/>
      <c r="DC157" s="394"/>
      <c r="DD157" s="394"/>
      <c r="DE157" s="394"/>
      <c r="DF157" s="394"/>
      <c r="DG157" s="394"/>
      <c r="DH157" s="394"/>
      <c r="DI157" s="394"/>
      <c r="DJ157" s="394"/>
      <c r="DK157" s="394"/>
      <c r="DL157" s="394"/>
      <c r="DM157" s="394"/>
      <c r="DN157" s="394"/>
      <c r="DO157" s="394"/>
      <c r="DP157" s="394"/>
      <c r="DQ157" s="394"/>
      <c r="DR157" s="394"/>
      <c r="DS157" s="394"/>
      <c r="DT157" s="394"/>
    </row>
    <row r="158" spans="1:124">
      <c r="A158" s="385"/>
      <c r="B158" s="386"/>
      <c r="C158" s="435"/>
      <c r="D158" s="385"/>
      <c r="E158" s="385"/>
      <c r="F158" s="385"/>
      <c r="G158" s="385"/>
      <c r="H158" s="385"/>
      <c r="I158" s="385"/>
      <c r="J158" s="385"/>
      <c r="K158" s="385"/>
      <c r="L158" s="385"/>
      <c r="M158" s="385"/>
      <c r="N158" s="385"/>
      <c r="O158" s="385"/>
      <c r="P158" s="394"/>
      <c r="Q158" s="394"/>
      <c r="R158" s="394"/>
      <c r="S158" s="394"/>
      <c r="T158" s="394"/>
      <c r="U158" s="394"/>
      <c r="V158" s="394"/>
      <c r="W158" s="394"/>
      <c r="X158" s="394"/>
      <c r="Y158" s="394"/>
      <c r="Z158" s="394"/>
      <c r="AA158" s="394"/>
      <c r="AB158" s="394"/>
      <c r="AC158" s="394"/>
      <c r="AD158" s="394"/>
      <c r="AE158" s="394"/>
      <c r="AF158" s="394"/>
      <c r="AG158" s="394"/>
      <c r="AH158" s="394"/>
      <c r="AI158" s="394"/>
      <c r="AJ158" s="394"/>
      <c r="AK158" s="394"/>
      <c r="AL158" s="394"/>
      <c r="AM158" s="394"/>
      <c r="AN158" s="394"/>
      <c r="AO158" s="394"/>
      <c r="AP158" s="394"/>
      <c r="AQ158" s="394"/>
      <c r="AR158" s="394"/>
      <c r="AS158" s="394"/>
      <c r="AT158" s="394"/>
      <c r="AU158" s="394"/>
      <c r="AV158" s="394"/>
      <c r="AW158" s="394"/>
      <c r="AX158" s="394"/>
      <c r="AY158" s="394"/>
      <c r="AZ158" s="394"/>
      <c r="BA158" s="394"/>
      <c r="BB158" s="394"/>
      <c r="BC158" s="394"/>
      <c r="BD158" s="394"/>
      <c r="BE158" s="394"/>
      <c r="BF158" s="394"/>
      <c r="BG158" s="394"/>
      <c r="BH158" s="394"/>
      <c r="BI158" s="394"/>
      <c r="BJ158" s="394"/>
      <c r="BK158" s="394"/>
      <c r="BL158" s="394"/>
      <c r="BM158" s="394"/>
      <c r="BN158" s="394"/>
      <c r="BO158" s="394"/>
      <c r="BP158" s="394"/>
      <c r="BQ158" s="394"/>
      <c r="BR158" s="394"/>
      <c r="BS158" s="394"/>
      <c r="BT158" s="394"/>
      <c r="BU158" s="394"/>
      <c r="BV158" s="394"/>
      <c r="BW158" s="394"/>
      <c r="BX158" s="394"/>
      <c r="BY158" s="394"/>
      <c r="BZ158" s="394"/>
      <c r="CA158" s="394"/>
      <c r="CB158" s="394"/>
      <c r="CC158" s="394"/>
      <c r="CD158" s="394"/>
      <c r="CE158" s="394"/>
      <c r="CF158" s="394"/>
      <c r="CG158" s="394"/>
      <c r="CH158" s="394"/>
      <c r="CI158" s="394"/>
      <c r="CJ158" s="394"/>
      <c r="CK158" s="394"/>
      <c r="CL158" s="394"/>
      <c r="CM158" s="394"/>
      <c r="CN158" s="394"/>
      <c r="CO158" s="394"/>
      <c r="CP158" s="394"/>
      <c r="CQ158" s="394"/>
      <c r="CR158" s="394"/>
      <c r="CS158" s="394"/>
      <c r="CT158" s="394"/>
      <c r="CU158" s="394"/>
      <c r="CV158" s="394"/>
      <c r="CW158" s="394"/>
      <c r="CX158" s="394"/>
      <c r="CY158" s="394"/>
      <c r="CZ158" s="394"/>
      <c r="DA158" s="394"/>
      <c r="DB158" s="394"/>
      <c r="DC158" s="394"/>
      <c r="DD158" s="394"/>
      <c r="DE158" s="394"/>
      <c r="DF158" s="394"/>
      <c r="DG158" s="394"/>
      <c r="DH158" s="394"/>
      <c r="DI158" s="394"/>
      <c r="DJ158" s="394"/>
      <c r="DK158" s="394"/>
      <c r="DL158" s="394"/>
      <c r="DM158" s="394"/>
      <c r="DN158" s="394"/>
      <c r="DO158" s="394"/>
      <c r="DP158" s="394"/>
      <c r="DQ158" s="394"/>
      <c r="DR158" s="394"/>
      <c r="DS158" s="394"/>
      <c r="DT158" s="394"/>
    </row>
    <row r="159" spans="1:124">
      <c r="A159" s="385"/>
      <c r="B159" s="386"/>
      <c r="C159" s="435"/>
      <c r="D159" s="385"/>
      <c r="E159" s="385"/>
      <c r="F159" s="385"/>
      <c r="G159" s="385"/>
      <c r="H159" s="385"/>
      <c r="I159" s="385"/>
      <c r="J159" s="385"/>
      <c r="K159" s="385"/>
      <c r="L159" s="385"/>
      <c r="M159" s="385"/>
      <c r="N159" s="385"/>
      <c r="O159" s="385"/>
      <c r="P159" s="394"/>
      <c r="Q159" s="394"/>
      <c r="R159" s="394"/>
      <c r="S159" s="394"/>
      <c r="T159" s="394"/>
      <c r="U159" s="394"/>
      <c r="V159" s="394"/>
      <c r="W159" s="394"/>
      <c r="X159" s="394"/>
      <c r="Y159" s="394"/>
      <c r="Z159" s="394"/>
      <c r="AA159" s="394"/>
      <c r="AB159" s="394"/>
      <c r="AC159" s="394"/>
      <c r="AD159" s="394"/>
      <c r="AE159" s="394"/>
      <c r="AF159" s="394"/>
      <c r="AG159" s="394"/>
      <c r="AH159" s="394"/>
      <c r="AI159" s="394"/>
      <c r="AJ159" s="394"/>
      <c r="AK159" s="394"/>
      <c r="AL159" s="394"/>
      <c r="AM159" s="394"/>
      <c r="AN159" s="394"/>
      <c r="AO159" s="394"/>
      <c r="AP159" s="394"/>
      <c r="AQ159" s="394"/>
      <c r="AR159" s="394"/>
      <c r="AS159" s="394"/>
      <c r="AT159" s="394"/>
      <c r="AU159" s="394"/>
      <c r="AV159" s="394"/>
      <c r="AW159" s="394"/>
      <c r="AX159" s="394"/>
      <c r="AY159" s="394"/>
      <c r="AZ159" s="394"/>
      <c r="BA159" s="394"/>
      <c r="BB159" s="394"/>
      <c r="BC159" s="394"/>
      <c r="BD159" s="394"/>
      <c r="BE159" s="394"/>
      <c r="BF159" s="394"/>
      <c r="BG159" s="394"/>
      <c r="BH159" s="394"/>
      <c r="BI159" s="394"/>
      <c r="BJ159" s="394"/>
      <c r="BK159" s="394"/>
      <c r="BL159" s="394"/>
      <c r="BM159" s="394"/>
      <c r="BN159" s="394"/>
      <c r="BO159" s="394"/>
      <c r="BP159" s="394"/>
      <c r="BQ159" s="394"/>
      <c r="BR159" s="394"/>
      <c r="BS159" s="394"/>
      <c r="BT159" s="394"/>
      <c r="BU159" s="394"/>
      <c r="BV159" s="394"/>
      <c r="BW159" s="394"/>
      <c r="BX159" s="394"/>
      <c r="BY159" s="394"/>
      <c r="BZ159" s="394"/>
      <c r="CA159" s="394"/>
      <c r="CB159" s="394"/>
      <c r="CC159" s="394"/>
      <c r="CD159" s="394"/>
      <c r="CE159" s="394"/>
      <c r="CF159" s="394"/>
      <c r="CG159" s="394"/>
      <c r="CH159" s="394"/>
      <c r="CI159" s="394"/>
      <c r="CJ159" s="394"/>
      <c r="CK159" s="394"/>
      <c r="CL159" s="394"/>
      <c r="CM159" s="394"/>
      <c r="CN159" s="394"/>
      <c r="CO159" s="394"/>
      <c r="CP159" s="394"/>
      <c r="CQ159" s="394"/>
      <c r="CR159" s="394"/>
      <c r="CS159" s="394"/>
      <c r="CT159" s="394"/>
      <c r="CU159" s="394"/>
      <c r="CV159" s="394"/>
      <c r="CW159" s="394"/>
      <c r="CX159" s="394"/>
      <c r="CY159" s="394"/>
      <c r="CZ159" s="394"/>
      <c r="DA159" s="394"/>
      <c r="DB159" s="394"/>
      <c r="DC159" s="394"/>
      <c r="DD159" s="394"/>
      <c r="DE159" s="394"/>
      <c r="DF159" s="394"/>
      <c r="DG159" s="394"/>
      <c r="DH159" s="394"/>
      <c r="DI159" s="394"/>
      <c r="DJ159" s="394"/>
      <c r="DK159" s="394"/>
      <c r="DL159" s="394"/>
      <c r="DM159" s="394"/>
      <c r="DN159" s="394"/>
      <c r="DO159" s="394"/>
      <c r="DP159" s="394"/>
      <c r="DQ159" s="394"/>
      <c r="DR159" s="394"/>
      <c r="DS159" s="394"/>
      <c r="DT159" s="394"/>
    </row>
    <row r="160" spans="1:124">
      <c r="A160" s="385"/>
      <c r="B160" s="386"/>
      <c r="C160" s="435"/>
      <c r="D160" s="385"/>
      <c r="E160" s="385"/>
      <c r="F160" s="385"/>
      <c r="G160" s="385"/>
      <c r="H160" s="385"/>
      <c r="I160" s="385"/>
      <c r="J160" s="385"/>
      <c r="K160" s="385"/>
      <c r="L160" s="385"/>
      <c r="M160" s="385"/>
      <c r="N160" s="385"/>
      <c r="O160" s="385"/>
      <c r="P160" s="394"/>
      <c r="Q160" s="394"/>
      <c r="R160" s="394"/>
      <c r="S160" s="394"/>
      <c r="T160" s="394"/>
      <c r="U160" s="394"/>
      <c r="V160" s="394"/>
      <c r="W160" s="394"/>
      <c r="X160" s="394"/>
      <c r="Y160" s="394"/>
      <c r="Z160" s="394"/>
      <c r="AA160" s="394"/>
      <c r="AB160" s="394"/>
      <c r="AC160" s="394"/>
      <c r="AD160" s="394"/>
      <c r="AE160" s="394"/>
      <c r="AF160" s="394"/>
      <c r="AG160" s="394"/>
      <c r="AH160" s="394"/>
      <c r="AI160" s="394"/>
      <c r="AJ160" s="394"/>
      <c r="AK160" s="394"/>
      <c r="AL160" s="394"/>
      <c r="AM160" s="394"/>
      <c r="AN160" s="394"/>
      <c r="AO160" s="394"/>
      <c r="AP160" s="394"/>
      <c r="AQ160" s="394"/>
      <c r="AR160" s="394"/>
      <c r="AS160" s="394"/>
      <c r="AT160" s="394"/>
      <c r="AU160" s="394"/>
      <c r="AV160" s="394"/>
      <c r="AW160" s="394"/>
      <c r="AX160" s="394"/>
      <c r="AY160" s="394"/>
      <c r="AZ160" s="394"/>
      <c r="BA160" s="394"/>
      <c r="BB160" s="394"/>
      <c r="BC160" s="394"/>
      <c r="BD160" s="394"/>
      <c r="BE160" s="394"/>
      <c r="BF160" s="394"/>
      <c r="BG160" s="394"/>
      <c r="BH160" s="394"/>
      <c r="BI160" s="394"/>
      <c r="BJ160" s="394"/>
      <c r="BK160" s="394"/>
      <c r="BL160" s="394"/>
      <c r="BM160" s="394"/>
      <c r="BN160" s="394"/>
      <c r="BO160" s="394"/>
      <c r="BP160" s="394"/>
      <c r="BQ160" s="394"/>
      <c r="BR160" s="394"/>
      <c r="BS160" s="394"/>
      <c r="BT160" s="394"/>
      <c r="BU160" s="394"/>
      <c r="BV160" s="394"/>
      <c r="BW160" s="394"/>
      <c r="BX160" s="394"/>
      <c r="BY160" s="394"/>
      <c r="BZ160" s="394"/>
      <c r="CA160" s="394"/>
      <c r="CB160" s="394"/>
      <c r="CC160" s="394"/>
      <c r="CD160" s="394"/>
      <c r="CE160" s="394"/>
      <c r="CF160" s="394"/>
      <c r="CG160" s="394"/>
      <c r="CH160" s="394"/>
      <c r="CI160" s="394"/>
      <c r="CJ160" s="394"/>
      <c r="CK160" s="394"/>
      <c r="CL160" s="394"/>
      <c r="CM160" s="394"/>
      <c r="CN160" s="394"/>
      <c r="CO160" s="394"/>
      <c r="CP160" s="394"/>
      <c r="CQ160" s="394"/>
      <c r="CR160" s="394"/>
      <c r="CS160" s="394"/>
      <c r="CT160" s="394"/>
      <c r="CU160" s="394"/>
      <c r="CV160" s="394"/>
      <c r="CW160" s="394"/>
      <c r="CX160" s="394"/>
      <c r="CY160" s="394"/>
      <c r="CZ160" s="394"/>
      <c r="DA160" s="394"/>
      <c r="DB160" s="394"/>
      <c r="DC160" s="394"/>
      <c r="DD160" s="394"/>
      <c r="DE160" s="394"/>
      <c r="DF160" s="394"/>
      <c r="DG160" s="394"/>
      <c r="DH160" s="394"/>
      <c r="DI160" s="394"/>
      <c r="DJ160" s="394"/>
      <c r="DK160" s="394"/>
      <c r="DL160" s="394"/>
      <c r="DM160" s="394"/>
      <c r="DN160" s="394"/>
      <c r="DO160" s="394"/>
      <c r="DP160" s="394"/>
      <c r="DQ160" s="394"/>
      <c r="DR160" s="394"/>
      <c r="DS160" s="394"/>
      <c r="DT160" s="394"/>
    </row>
    <row r="161" spans="1:124">
      <c r="A161" s="385"/>
      <c r="B161" s="386"/>
      <c r="C161" s="435"/>
      <c r="D161" s="385"/>
      <c r="E161" s="385"/>
      <c r="F161" s="385"/>
      <c r="G161" s="385"/>
      <c r="H161" s="385"/>
      <c r="I161" s="385"/>
      <c r="J161" s="385"/>
      <c r="K161" s="385"/>
      <c r="L161" s="385"/>
      <c r="M161" s="385"/>
      <c r="N161" s="385"/>
      <c r="O161" s="385"/>
      <c r="P161" s="394"/>
      <c r="Q161" s="394"/>
      <c r="R161" s="394"/>
      <c r="S161" s="394"/>
      <c r="T161" s="394"/>
      <c r="U161" s="394"/>
      <c r="V161" s="394"/>
      <c r="W161" s="394"/>
      <c r="X161" s="394"/>
      <c r="Y161" s="394"/>
      <c r="Z161" s="394"/>
      <c r="AA161" s="394"/>
      <c r="AB161" s="394"/>
      <c r="AC161" s="394"/>
      <c r="AD161" s="394"/>
      <c r="AE161" s="394"/>
      <c r="AF161" s="394"/>
      <c r="AG161" s="394"/>
      <c r="AH161" s="394"/>
      <c r="AI161" s="394"/>
      <c r="AJ161" s="394"/>
      <c r="AK161" s="394"/>
      <c r="AL161" s="394"/>
      <c r="AM161" s="394"/>
      <c r="AN161" s="394"/>
      <c r="AO161" s="394"/>
      <c r="AP161" s="394"/>
      <c r="AQ161" s="394"/>
      <c r="AR161" s="394"/>
      <c r="AS161" s="394"/>
      <c r="AT161" s="394"/>
      <c r="AU161" s="394"/>
      <c r="AV161" s="394"/>
      <c r="AW161" s="394"/>
      <c r="AX161" s="394"/>
      <c r="AY161" s="394"/>
      <c r="AZ161" s="394"/>
      <c r="BA161" s="394"/>
      <c r="BB161" s="394"/>
      <c r="BC161" s="394"/>
      <c r="BD161" s="394"/>
      <c r="BE161" s="394"/>
      <c r="BF161" s="394"/>
      <c r="BG161" s="394"/>
      <c r="BH161" s="394"/>
      <c r="BI161" s="394"/>
      <c r="BJ161" s="394"/>
      <c r="BK161" s="394"/>
      <c r="BL161" s="394"/>
      <c r="BM161" s="394"/>
      <c r="BN161" s="394"/>
      <c r="BO161" s="394"/>
      <c r="BP161" s="394"/>
      <c r="BQ161" s="394"/>
      <c r="BR161" s="394"/>
      <c r="BS161" s="394"/>
      <c r="BT161" s="394"/>
      <c r="BU161" s="394"/>
      <c r="BV161" s="394"/>
      <c r="BW161" s="394"/>
      <c r="BX161" s="394"/>
      <c r="BY161" s="394"/>
      <c r="BZ161" s="394"/>
      <c r="CA161" s="394"/>
      <c r="CB161" s="394"/>
      <c r="CC161" s="394"/>
      <c r="CD161" s="394"/>
      <c r="CE161" s="394"/>
      <c r="CF161" s="394"/>
      <c r="CG161" s="394"/>
      <c r="CH161" s="394"/>
      <c r="CI161" s="394"/>
      <c r="CJ161" s="394"/>
      <c r="CK161" s="394"/>
      <c r="CL161" s="394"/>
      <c r="CM161" s="394"/>
      <c r="CN161" s="394"/>
      <c r="CO161" s="394"/>
      <c r="CP161" s="394"/>
      <c r="CQ161" s="394"/>
      <c r="CR161" s="394"/>
      <c r="CS161" s="394"/>
      <c r="CT161" s="394"/>
      <c r="CU161" s="394"/>
      <c r="CV161" s="394"/>
      <c r="CW161" s="394"/>
      <c r="CX161" s="394"/>
      <c r="CY161" s="394"/>
      <c r="CZ161" s="394"/>
      <c r="DA161" s="394"/>
      <c r="DB161" s="394"/>
      <c r="DC161" s="394"/>
      <c r="DD161" s="394"/>
      <c r="DE161" s="394"/>
      <c r="DF161" s="394"/>
      <c r="DG161" s="394"/>
      <c r="DH161" s="394"/>
      <c r="DI161" s="394"/>
      <c r="DJ161" s="394"/>
      <c r="DK161" s="394"/>
      <c r="DL161" s="394"/>
      <c r="DM161" s="394"/>
      <c r="DN161" s="394"/>
      <c r="DO161" s="394"/>
      <c r="DP161" s="394"/>
      <c r="DQ161" s="394"/>
      <c r="DR161" s="394"/>
      <c r="DS161" s="394"/>
      <c r="DT161" s="394"/>
    </row>
    <row r="162" spans="1:124">
      <c r="A162" s="385"/>
      <c r="B162" s="386"/>
      <c r="C162" s="435"/>
      <c r="D162" s="385"/>
      <c r="E162" s="385"/>
      <c r="F162" s="385"/>
      <c r="G162" s="385"/>
      <c r="H162" s="385"/>
      <c r="I162" s="385"/>
      <c r="J162" s="385"/>
      <c r="K162" s="385"/>
      <c r="L162" s="385"/>
      <c r="M162" s="385"/>
      <c r="N162" s="385"/>
      <c r="O162" s="385"/>
      <c r="P162" s="394"/>
      <c r="Q162" s="394"/>
      <c r="R162" s="394"/>
      <c r="S162" s="394"/>
      <c r="T162" s="394"/>
      <c r="U162" s="394"/>
      <c r="V162" s="394"/>
      <c r="W162" s="394"/>
      <c r="X162" s="394"/>
      <c r="Y162" s="394"/>
      <c r="Z162" s="394"/>
      <c r="AA162" s="394"/>
      <c r="AB162" s="394"/>
      <c r="AC162" s="394"/>
      <c r="AD162" s="394"/>
      <c r="AE162" s="394"/>
      <c r="AF162" s="394"/>
      <c r="AG162" s="394"/>
      <c r="AH162" s="394"/>
      <c r="AI162" s="394"/>
      <c r="AJ162" s="394"/>
      <c r="AK162" s="394"/>
      <c r="AL162" s="394"/>
      <c r="AM162" s="394"/>
      <c r="AN162" s="394"/>
      <c r="AO162" s="394"/>
      <c r="AP162" s="394"/>
      <c r="AQ162" s="394"/>
      <c r="AR162" s="394"/>
      <c r="AS162" s="394"/>
      <c r="AT162" s="394"/>
      <c r="AU162" s="394"/>
      <c r="AV162" s="394"/>
      <c r="AW162" s="394"/>
      <c r="AX162" s="394"/>
      <c r="AY162" s="394"/>
      <c r="AZ162" s="394"/>
      <c r="BA162" s="394"/>
      <c r="BB162" s="394"/>
      <c r="BC162" s="394"/>
      <c r="BD162" s="394"/>
      <c r="BE162" s="394"/>
      <c r="BF162" s="394"/>
      <c r="BG162" s="394"/>
      <c r="BH162" s="394"/>
      <c r="BI162" s="394"/>
      <c r="BJ162" s="394"/>
      <c r="BK162" s="394"/>
      <c r="BL162" s="394"/>
      <c r="BM162" s="394"/>
      <c r="BN162" s="394"/>
      <c r="BO162" s="394"/>
      <c r="BP162" s="394"/>
      <c r="BQ162" s="394"/>
      <c r="BR162" s="394"/>
      <c r="BS162" s="394"/>
      <c r="BT162" s="394"/>
      <c r="BU162" s="394"/>
      <c r="BV162" s="394"/>
      <c r="BW162" s="394"/>
      <c r="BX162" s="394"/>
      <c r="BY162" s="394"/>
      <c r="BZ162" s="394"/>
      <c r="CA162" s="394"/>
      <c r="CB162" s="394"/>
      <c r="CC162" s="394"/>
      <c r="CD162" s="394"/>
      <c r="CE162" s="394"/>
      <c r="CF162" s="394"/>
      <c r="CG162" s="394"/>
      <c r="CH162" s="394"/>
      <c r="CI162" s="394"/>
      <c r="CJ162" s="394"/>
      <c r="CK162" s="394"/>
      <c r="CL162" s="394"/>
      <c r="CM162" s="394"/>
      <c r="CN162" s="394"/>
      <c r="CO162" s="394"/>
      <c r="CP162" s="394"/>
      <c r="CQ162" s="394"/>
      <c r="CR162" s="394"/>
      <c r="CS162" s="394"/>
      <c r="CT162" s="394"/>
      <c r="CU162" s="394"/>
      <c r="CV162" s="394"/>
      <c r="CW162" s="394"/>
      <c r="CX162" s="394"/>
      <c r="CY162" s="394"/>
      <c r="CZ162" s="394"/>
      <c r="DA162" s="394"/>
      <c r="DB162" s="394"/>
      <c r="DC162" s="394"/>
      <c r="DD162" s="394"/>
      <c r="DE162" s="394"/>
      <c r="DF162" s="394"/>
      <c r="DG162" s="394"/>
      <c r="DH162" s="394"/>
      <c r="DI162" s="394"/>
      <c r="DJ162" s="394"/>
      <c r="DK162" s="394"/>
      <c r="DL162" s="394"/>
      <c r="DM162" s="394"/>
      <c r="DN162" s="394"/>
      <c r="DO162" s="394"/>
      <c r="DP162" s="394"/>
      <c r="DQ162" s="394"/>
      <c r="DR162" s="394"/>
      <c r="DS162" s="394"/>
      <c r="DT162" s="394"/>
    </row>
    <row r="163" spans="1:124">
      <c r="A163" s="385"/>
      <c r="B163" s="386"/>
      <c r="C163" s="435"/>
      <c r="D163" s="385"/>
      <c r="E163" s="385"/>
      <c r="F163" s="385"/>
      <c r="G163" s="385"/>
      <c r="H163" s="385"/>
      <c r="I163" s="385"/>
      <c r="J163" s="385"/>
      <c r="K163" s="385"/>
      <c r="L163" s="385"/>
      <c r="M163" s="385"/>
      <c r="N163" s="385"/>
      <c r="O163" s="385"/>
      <c r="P163" s="394"/>
      <c r="Q163" s="394"/>
      <c r="R163" s="394"/>
      <c r="S163" s="394"/>
      <c r="T163" s="394"/>
      <c r="U163" s="394"/>
      <c r="V163" s="394"/>
      <c r="W163" s="394"/>
      <c r="X163" s="394"/>
      <c r="Y163" s="394"/>
      <c r="Z163" s="394"/>
      <c r="AA163" s="394"/>
      <c r="AB163" s="394"/>
      <c r="AC163" s="394"/>
      <c r="AD163" s="394"/>
      <c r="AE163" s="394"/>
      <c r="AF163" s="394"/>
      <c r="AG163" s="394"/>
      <c r="AH163" s="394"/>
      <c r="AI163" s="394"/>
      <c r="AJ163" s="394"/>
      <c r="AK163" s="394"/>
      <c r="AL163" s="394"/>
      <c r="AM163" s="394"/>
      <c r="AN163" s="394"/>
      <c r="AO163" s="394"/>
      <c r="AP163" s="394"/>
      <c r="AQ163" s="394"/>
      <c r="AR163" s="394"/>
      <c r="AS163" s="394"/>
      <c r="AT163" s="394"/>
      <c r="AU163" s="394"/>
      <c r="AV163" s="394"/>
      <c r="AW163" s="394"/>
      <c r="AX163" s="394"/>
      <c r="AY163" s="394"/>
      <c r="AZ163" s="394"/>
      <c r="BA163" s="394"/>
      <c r="BB163" s="394"/>
      <c r="BC163" s="394"/>
      <c r="BD163" s="394"/>
      <c r="BE163" s="394"/>
      <c r="BF163" s="394"/>
      <c r="BG163" s="394"/>
      <c r="BH163" s="394"/>
      <c r="BI163" s="394"/>
      <c r="BJ163" s="394"/>
      <c r="BK163" s="394"/>
      <c r="BL163" s="394"/>
      <c r="BM163" s="394"/>
      <c r="BN163" s="394"/>
      <c r="BO163" s="394"/>
      <c r="BP163" s="394"/>
      <c r="BQ163" s="394"/>
      <c r="BR163" s="394"/>
      <c r="BS163" s="394"/>
      <c r="BT163" s="394"/>
      <c r="BU163" s="394"/>
      <c r="BV163" s="394"/>
      <c r="BW163" s="394"/>
      <c r="BX163" s="394"/>
      <c r="BY163" s="394"/>
      <c r="BZ163" s="394"/>
      <c r="CA163" s="394"/>
      <c r="CB163" s="394"/>
      <c r="CC163" s="394"/>
      <c r="CD163" s="394"/>
      <c r="CE163" s="394"/>
      <c r="CF163" s="394"/>
      <c r="CG163" s="394"/>
      <c r="CH163" s="394"/>
      <c r="CI163" s="394"/>
      <c r="CJ163" s="394"/>
      <c r="CK163" s="394"/>
      <c r="CL163" s="394"/>
      <c r="CM163" s="394"/>
      <c r="CN163" s="394"/>
      <c r="CO163" s="394"/>
      <c r="CP163" s="394"/>
      <c r="CQ163" s="394"/>
      <c r="CR163" s="394"/>
      <c r="CS163" s="394"/>
      <c r="CT163" s="394"/>
      <c r="CU163" s="394"/>
      <c r="CV163" s="394"/>
      <c r="CW163" s="394"/>
      <c r="CX163" s="394"/>
      <c r="CY163" s="394"/>
      <c r="CZ163" s="394"/>
      <c r="DA163" s="394"/>
      <c r="DB163" s="394"/>
      <c r="DC163" s="394"/>
      <c r="DD163" s="394"/>
      <c r="DE163" s="394"/>
      <c r="DF163" s="394"/>
      <c r="DG163" s="394"/>
      <c r="DH163" s="394"/>
      <c r="DI163" s="394"/>
      <c r="DJ163" s="394"/>
      <c r="DK163" s="394"/>
      <c r="DL163" s="394"/>
      <c r="DM163" s="394"/>
      <c r="DN163" s="394"/>
      <c r="DO163" s="394"/>
      <c r="DP163" s="394"/>
      <c r="DQ163" s="394"/>
      <c r="DR163" s="394"/>
      <c r="DS163" s="394"/>
      <c r="DT163" s="394"/>
    </row>
    <row r="164" spans="1:124">
      <c r="A164" s="385"/>
      <c r="B164" s="386"/>
      <c r="C164" s="435"/>
      <c r="D164" s="385"/>
      <c r="E164" s="385"/>
      <c r="F164" s="385"/>
      <c r="G164" s="385"/>
      <c r="H164" s="385"/>
      <c r="I164" s="385"/>
      <c r="J164" s="385"/>
      <c r="K164" s="385"/>
      <c r="L164" s="385"/>
      <c r="M164" s="385"/>
      <c r="N164" s="385"/>
      <c r="O164" s="385"/>
      <c r="P164" s="394"/>
      <c r="Q164" s="394"/>
      <c r="R164" s="394"/>
      <c r="S164" s="394"/>
      <c r="T164" s="394"/>
      <c r="U164" s="394"/>
      <c r="V164" s="394"/>
      <c r="W164" s="394"/>
      <c r="X164" s="394"/>
      <c r="Y164" s="394"/>
      <c r="Z164" s="394"/>
      <c r="AA164" s="394"/>
      <c r="AB164" s="394"/>
      <c r="AC164" s="394"/>
      <c r="AD164" s="394"/>
      <c r="AE164" s="394"/>
      <c r="AF164" s="394"/>
      <c r="AG164" s="394"/>
      <c r="AH164" s="394"/>
      <c r="AI164" s="394"/>
      <c r="AJ164" s="394"/>
      <c r="AK164" s="394"/>
      <c r="AL164" s="394"/>
      <c r="AM164" s="394"/>
      <c r="AN164" s="394"/>
      <c r="AO164" s="394"/>
      <c r="AP164" s="394"/>
      <c r="AQ164" s="394"/>
      <c r="AR164" s="394"/>
      <c r="AS164" s="394"/>
      <c r="AT164" s="394"/>
      <c r="AU164" s="394"/>
      <c r="AV164" s="394"/>
      <c r="AW164" s="394"/>
      <c r="AX164" s="394"/>
      <c r="AY164" s="394"/>
      <c r="AZ164" s="394"/>
      <c r="BA164" s="394"/>
      <c r="BB164" s="394"/>
      <c r="BC164" s="394"/>
      <c r="BD164" s="394"/>
      <c r="BE164" s="394"/>
      <c r="BF164" s="394"/>
      <c r="BG164" s="394"/>
      <c r="BH164" s="394"/>
      <c r="BI164" s="394"/>
      <c r="BJ164" s="394"/>
      <c r="BK164" s="394"/>
      <c r="BL164" s="394"/>
      <c r="BM164" s="394"/>
      <c r="BN164" s="394"/>
      <c r="BO164" s="394"/>
      <c r="BP164" s="394"/>
      <c r="BQ164" s="394"/>
      <c r="BR164" s="394"/>
      <c r="BS164" s="394"/>
      <c r="BT164" s="394"/>
      <c r="BU164" s="394"/>
      <c r="BV164" s="394"/>
      <c r="BW164" s="394"/>
      <c r="BX164" s="394"/>
      <c r="BY164" s="394"/>
      <c r="BZ164" s="394"/>
      <c r="CA164" s="394"/>
      <c r="CB164" s="394"/>
      <c r="CC164" s="394"/>
      <c r="CD164" s="394"/>
      <c r="CE164" s="394"/>
      <c r="CF164" s="394"/>
      <c r="CG164" s="394"/>
      <c r="CH164" s="394"/>
      <c r="CI164" s="394"/>
      <c r="CJ164" s="394"/>
      <c r="CK164" s="394"/>
      <c r="CL164" s="394"/>
      <c r="CM164" s="394"/>
      <c r="CN164" s="394"/>
      <c r="CO164" s="394"/>
      <c r="CP164" s="394"/>
      <c r="CQ164" s="394"/>
      <c r="CR164" s="394"/>
      <c r="CS164" s="394"/>
      <c r="CT164" s="394"/>
      <c r="CU164" s="394"/>
      <c r="CV164" s="394"/>
      <c r="CW164" s="394"/>
      <c r="CX164" s="394"/>
      <c r="CY164" s="394"/>
      <c r="CZ164" s="394"/>
      <c r="DA164" s="394"/>
      <c r="DB164" s="394"/>
      <c r="DC164" s="394"/>
      <c r="DD164" s="394"/>
      <c r="DE164" s="394"/>
      <c r="DF164" s="394"/>
      <c r="DG164" s="394"/>
      <c r="DH164" s="394"/>
      <c r="DI164" s="394"/>
      <c r="DJ164" s="394"/>
      <c r="DK164" s="394"/>
      <c r="DL164" s="394"/>
      <c r="DM164" s="394"/>
      <c r="DN164" s="394"/>
      <c r="DO164" s="394"/>
      <c r="DP164" s="394"/>
      <c r="DQ164" s="394"/>
      <c r="DR164" s="394"/>
      <c r="DS164" s="394"/>
      <c r="DT164" s="394"/>
    </row>
    <row r="165" spans="1:124">
      <c r="A165" s="385"/>
      <c r="B165" s="386"/>
      <c r="C165" s="435"/>
      <c r="D165" s="385"/>
      <c r="E165" s="385"/>
      <c r="F165" s="385"/>
      <c r="G165" s="385"/>
      <c r="H165" s="385"/>
      <c r="I165" s="385"/>
      <c r="J165" s="385"/>
      <c r="K165" s="385"/>
      <c r="L165" s="385"/>
      <c r="M165" s="385"/>
      <c r="N165" s="385"/>
      <c r="O165" s="385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4"/>
      <c r="CC165" s="394"/>
      <c r="CD165" s="394"/>
      <c r="CE165" s="394"/>
      <c r="CF165" s="394"/>
      <c r="CG165" s="394"/>
      <c r="CH165" s="394"/>
      <c r="CI165" s="394"/>
      <c r="CJ165" s="394"/>
      <c r="CK165" s="394"/>
      <c r="CL165" s="394"/>
      <c r="CM165" s="394"/>
      <c r="CN165" s="394"/>
      <c r="CO165" s="394"/>
      <c r="CP165" s="394"/>
      <c r="CQ165" s="394"/>
      <c r="CR165" s="394"/>
      <c r="CS165" s="394"/>
      <c r="CT165" s="394"/>
      <c r="CU165" s="394"/>
      <c r="CV165" s="394"/>
      <c r="CW165" s="394"/>
      <c r="CX165" s="394"/>
      <c r="CY165" s="394"/>
      <c r="CZ165" s="394"/>
      <c r="DA165" s="394"/>
      <c r="DB165" s="394"/>
      <c r="DC165" s="394"/>
      <c r="DD165" s="394"/>
      <c r="DE165" s="394"/>
      <c r="DF165" s="394"/>
      <c r="DG165" s="394"/>
      <c r="DH165" s="394"/>
      <c r="DI165" s="394"/>
      <c r="DJ165" s="394"/>
      <c r="DK165" s="394"/>
      <c r="DL165" s="394"/>
      <c r="DM165" s="394"/>
      <c r="DN165" s="394"/>
      <c r="DO165" s="394"/>
      <c r="DP165" s="394"/>
      <c r="DQ165" s="394"/>
      <c r="DR165" s="394"/>
      <c r="DS165" s="394"/>
      <c r="DT165" s="394"/>
    </row>
    <row r="166" spans="1:124">
      <c r="A166" s="385"/>
      <c r="B166" s="386"/>
      <c r="C166" s="435"/>
      <c r="D166" s="385"/>
      <c r="E166" s="385"/>
      <c r="F166" s="385"/>
      <c r="G166" s="385"/>
      <c r="H166" s="385"/>
      <c r="I166" s="385"/>
      <c r="J166" s="385"/>
      <c r="K166" s="385"/>
      <c r="L166" s="385"/>
      <c r="M166" s="385"/>
      <c r="N166" s="385"/>
      <c r="O166" s="385"/>
      <c r="P166" s="394"/>
      <c r="Q166" s="394"/>
      <c r="R166" s="394"/>
      <c r="S166" s="394"/>
      <c r="T166" s="394"/>
      <c r="U166" s="394"/>
      <c r="V166" s="394"/>
      <c r="W166" s="394"/>
      <c r="X166" s="394"/>
      <c r="Y166" s="394"/>
      <c r="Z166" s="394"/>
      <c r="AA166" s="394"/>
      <c r="AB166" s="394"/>
      <c r="AC166" s="394"/>
      <c r="AD166" s="394"/>
      <c r="AE166" s="394"/>
      <c r="AF166" s="394"/>
      <c r="AG166" s="394"/>
      <c r="AH166" s="394"/>
      <c r="AI166" s="394"/>
      <c r="AJ166" s="394"/>
      <c r="AK166" s="394"/>
      <c r="AL166" s="394"/>
      <c r="AM166" s="394"/>
      <c r="AN166" s="394"/>
      <c r="AO166" s="394"/>
      <c r="AP166" s="394"/>
      <c r="AQ166" s="394"/>
      <c r="AR166" s="394"/>
      <c r="AS166" s="394"/>
      <c r="AT166" s="394"/>
      <c r="AU166" s="394"/>
      <c r="AV166" s="394"/>
      <c r="AW166" s="394"/>
      <c r="AX166" s="394"/>
      <c r="AY166" s="394"/>
      <c r="AZ166" s="394"/>
      <c r="BA166" s="394"/>
      <c r="BB166" s="394"/>
      <c r="BC166" s="394"/>
      <c r="BD166" s="394"/>
      <c r="BE166" s="394"/>
      <c r="BF166" s="394"/>
      <c r="BG166" s="394"/>
      <c r="BH166" s="394"/>
      <c r="BI166" s="394"/>
      <c r="BJ166" s="394"/>
      <c r="BK166" s="394"/>
      <c r="BL166" s="394"/>
      <c r="BM166" s="394"/>
      <c r="BN166" s="394"/>
      <c r="BO166" s="394"/>
      <c r="BP166" s="394"/>
      <c r="BQ166" s="394"/>
      <c r="BR166" s="394"/>
      <c r="BS166" s="394"/>
      <c r="BT166" s="394"/>
      <c r="BU166" s="394"/>
      <c r="BV166" s="394"/>
      <c r="BW166" s="394"/>
      <c r="BX166" s="394"/>
      <c r="BY166" s="394"/>
      <c r="BZ166" s="394"/>
      <c r="CA166" s="394"/>
      <c r="CB166" s="394"/>
      <c r="CC166" s="394"/>
      <c r="CD166" s="394"/>
      <c r="CE166" s="394"/>
      <c r="CF166" s="394"/>
      <c r="CG166" s="394"/>
      <c r="CH166" s="394"/>
      <c r="CI166" s="394"/>
      <c r="CJ166" s="394"/>
      <c r="CK166" s="394"/>
      <c r="CL166" s="394"/>
      <c r="CM166" s="394"/>
      <c r="CN166" s="394"/>
      <c r="CO166" s="394"/>
      <c r="CP166" s="394"/>
      <c r="CQ166" s="394"/>
      <c r="CR166" s="394"/>
      <c r="CS166" s="394"/>
      <c r="CT166" s="394"/>
      <c r="CU166" s="394"/>
      <c r="CV166" s="394"/>
      <c r="CW166" s="394"/>
      <c r="CX166" s="394"/>
      <c r="CY166" s="394"/>
      <c r="CZ166" s="394"/>
      <c r="DA166" s="394"/>
      <c r="DB166" s="394"/>
      <c r="DC166" s="394"/>
      <c r="DD166" s="394"/>
      <c r="DE166" s="394"/>
      <c r="DF166" s="394"/>
      <c r="DG166" s="394"/>
      <c r="DH166" s="394"/>
      <c r="DI166" s="394"/>
      <c r="DJ166" s="394"/>
      <c r="DK166" s="394"/>
      <c r="DL166" s="394"/>
      <c r="DM166" s="394"/>
      <c r="DN166" s="394"/>
      <c r="DO166" s="394"/>
      <c r="DP166" s="394"/>
      <c r="DQ166" s="394"/>
      <c r="DR166" s="394"/>
      <c r="DS166" s="394"/>
      <c r="DT166" s="394"/>
    </row>
    <row r="167" spans="1:124">
      <c r="C167" s="439"/>
      <c r="H167" s="394"/>
      <c r="I167" s="394"/>
      <c r="J167" s="394"/>
      <c r="K167" s="394"/>
      <c r="L167" s="394"/>
      <c r="M167" s="394"/>
      <c r="N167" s="394"/>
      <c r="O167" s="394"/>
      <c r="P167" s="394"/>
      <c r="Q167" s="394"/>
      <c r="R167" s="394"/>
      <c r="S167" s="394"/>
      <c r="T167" s="394"/>
      <c r="U167" s="394"/>
      <c r="V167" s="394"/>
      <c r="W167" s="394"/>
      <c r="X167" s="394"/>
      <c r="Y167" s="394"/>
      <c r="Z167" s="394"/>
      <c r="AA167" s="394"/>
      <c r="AB167" s="394"/>
      <c r="AC167" s="394"/>
      <c r="AD167" s="394"/>
      <c r="AE167" s="394"/>
      <c r="AF167" s="394"/>
      <c r="AG167" s="394"/>
      <c r="AH167" s="394"/>
      <c r="AI167" s="394"/>
      <c r="AJ167" s="394"/>
      <c r="AK167" s="394"/>
      <c r="AL167" s="394"/>
      <c r="AM167" s="394"/>
      <c r="AN167" s="394"/>
      <c r="AO167" s="394"/>
      <c r="AP167" s="394"/>
      <c r="AQ167" s="394"/>
      <c r="AR167" s="394"/>
      <c r="AS167" s="394"/>
      <c r="AT167" s="394"/>
      <c r="AU167" s="394"/>
      <c r="AV167" s="394"/>
      <c r="AW167" s="394"/>
      <c r="AX167" s="394"/>
      <c r="AY167" s="394"/>
      <c r="AZ167" s="394"/>
      <c r="BA167" s="394"/>
      <c r="BB167" s="394"/>
      <c r="BC167" s="394"/>
      <c r="BD167" s="394"/>
      <c r="BE167" s="394"/>
      <c r="BF167" s="394"/>
      <c r="BG167" s="394"/>
      <c r="BH167" s="394"/>
      <c r="BI167" s="394"/>
      <c r="BJ167" s="394"/>
      <c r="BK167" s="394"/>
      <c r="BL167" s="394"/>
      <c r="BM167" s="394"/>
      <c r="BN167" s="394"/>
      <c r="BO167" s="394"/>
      <c r="BP167" s="394"/>
      <c r="BQ167" s="394"/>
      <c r="BR167" s="394"/>
      <c r="BS167" s="394"/>
      <c r="BT167" s="394"/>
      <c r="BU167" s="394"/>
      <c r="BV167" s="394"/>
      <c r="BW167" s="394"/>
      <c r="BX167" s="394"/>
      <c r="BY167" s="394"/>
      <c r="BZ167" s="394"/>
      <c r="CA167" s="394"/>
      <c r="CB167" s="394"/>
      <c r="CC167" s="394"/>
      <c r="CD167" s="394"/>
      <c r="CE167" s="394"/>
      <c r="CF167" s="394"/>
      <c r="CG167" s="394"/>
      <c r="CH167" s="394"/>
      <c r="CI167" s="394"/>
      <c r="CJ167" s="394"/>
      <c r="CK167" s="394"/>
      <c r="CL167" s="394"/>
      <c r="CM167" s="394"/>
      <c r="CN167" s="394"/>
      <c r="CO167" s="394"/>
      <c r="CP167" s="394"/>
      <c r="CQ167" s="394"/>
      <c r="CR167" s="394"/>
      <c r="CS167" s="394"/>
      <c r="CT167" s="394"/>
      <c r="CU167" s="394"/>
      <c r="CV167" s="394"/>
      <c r="CW167" s="394"/>
      <c r="CX167" s="394"/>
      <c r="CY167" s="394"/>
      <c r="CZ167" s="394"/>
      <c r="DA167" s="394"/>
      <c r="DB167" s="394"/>
      <c r="DC167" s="394"/>
      <c r="DD167" s="394"/>
      <c r="DE167" s="394"/>
      <c r="DF167" s="394"/>
      <c r="DG167" s="394"/>
      <c r="DH167" s="394"/>
      <c r="DI167" s="394"/>
      <c r="DJ167" s="394"/>
      <c r="DK167" s="394"/>
      <c r="DL167" s="394"/>
      <c r="DM167" s="394"/>
      <c r="DN167" s="394"/>
      <c r="DO167" s="394"/>
      <c r="DP167" s="394"/>
      <c r="DQ167" s="394"/>
      <c r="DR167" s="394"/>
      <c r="DS167" s="394"/>
      <c r="DT167" s="394"/>
    </row>
    <row r="168" spans="1:124">
      <c r="C168" s="439"/>
      <c r="H168" s="394"/>
      <c r="I168" s="394"/>
      <c r="J168" s="394"/>
      <c r="K168" s="394"/>
      <c r="L168" s="394"/>
      <c r="M168" s="394"/>
      <c r="N168" s="394"/>
      <c r="O168" s="394"/>
      <c r="P168" s="394"/>
      <c r="Q168" s="394"/>
      <c r="R168" s="394"/>
      <c r="S168" s="394"/>
      <c r="T168" s="394"/>
      <c r="U168" s="394"/>
      <c r="V168" s="394"/>
      <c r="W168" s="394"/>
      <c r="X168" s="394"/>
      <c r="Y168" s="394"/>
      <c r="Z168" s="394"/>
      <c r="AA168" s="394"/>
      <c r="AB168" s="394"/>
      <c r="AC168" s="394"/>
      <c r="AD168" s="394"/>
      <c r="AE168" s="394"/>
      <c r="AF168" s="394"/>
      <c r="AG168" s="394"/>
      <c r="AH168" s="394"/>
      <c r="AI168" s="394"/>
      <c r="AJ168" s="394"/>
      <c r="AK168" s="394"/>
      <c r="AL168" s="394"/>
      <c r="AM168" s="394"/>
      <c r="AN168" s="394"/>
      <c r="AO168" s="394"/>
      <c r="AP168" s="394"/>
      <c r="AQ168" s="394"/>
      <c r="AR168" s="394"/>
      <c r="AS168" s="394"/>
      <c r="AT168" s="394"/>
      <c r="AU168" s="394"/>
      <c r="AV168" s="394"/>
      <c r="AW168" s="394"/>
      <c r="AX168" s="394"/>
      <c r="AY168" s="394"/>
      <c r="AZ168" s="394"/>
      <c r="BA168" s="394"/>
      <c r="BB168" s="394"/>
      <c r="BC168" s="394"/>
      <c r="BD168" s="394"/>
      <c r="BE168" s="394"/>
      <c r="BF168" s="394"/>
      <c r="BG168" s="394"/>
      <c r="BH168" s="394"/>
      <c r="BI168" s="394"/>
      <c r="BJ168" s="394"/>
      <c r="BK168" s="394"/>
      <c r="BL168" s="394"/>
      <c r="BM168" s="394"/>
      <c r="BN168" s="394"/>
      <c r="BO168" s="394"/>
      <c r="BP168" s="394"/>
      <c r="BQ168" s="394"/>
      <c r="BR168" s="394"/>
      <c r="BS168" s="394"/>
      <c r="BT168" s="394"/>
      <c r="BU168" s="394"/>
      <c r="BV168" s="394"/>
      <c r="BW168" s="394"/>
      <c r="BX168" s="394"/>
      <c r="BY168" s="394"/>
      <c r="BZ168" s="394"/>
      <c r="CA168" s="394"/>
      <c r="CB168" s="394"/>
      <c r="CC168" s="394"/>
      <c r="CD168" s="394"/>
      <c r="CE168" s="394"/>
      <c r="CF168" s="394"/>
      <c r="CG168" s="394"/>
      <c r="CH168" s="394"/>
      <c r="CI168" s="394"/>
      <c r="CJ168" s="394"/>
      <c r="CK168" s="394"/>
      <c r="CL168" s="394"/>
      <c r="CM168" s="394"/>
      <c r="CN168" s="394"/>
      <c r="CO168" s="394"/>
      <c r="CP168" s="394"/>
      <c r="CQ168" s="394"/>
      <c r="CR168" s="394"/>
      <c r="CS168" s="394"/>
      <c r="CT168" s="394"/>
      <c r="CU168" s="394"/>
      <c r="CV168" s="394"/>
      <c r="CW168" s="394"/>
      <c r="CX168" s="394"/>
      <c r="CY168" s="394"/>
      <c r="CZ168" s="394"/>
      <c r="DA168" s="394"/>
      <c r="DB168" s="394"/>
      <c r="DC168" s="394"/>
      <c r="DD168" s="394"/>
      <c r="DE168" s="394"/>
      <c r="DF168" s="394"/>
      <c r="DG168" s="394"/>
      <c r="DH168" s="394"/>
      <c r="DI168" s="394"/>
      <c r="DJ168" s="394"/>
      <c r="DK168" s="394"/>
      <c r="DL168" s="394"/>
      <c r="DM168" s="394"/>
      <c r="DN168" s="394"/>
      <c r="DO168" s="394"/>
      <c r="DP168" s="394"/>
      <c r="DQ168" s="394"/>
      <c r="DR168" s="394"/>
      <c r="DS168" s="394"/>
      <c r="DT168" s="394"/>
    </row>
    <row r="169" spans="1:124">
      <c r="C169" s="439"/>
      <c r="H169" s="394"/>
      <c r="I169" s="394"/>
      <c r="J169" s="394"/>
      <c r="K169" s="394"/>
      <c r="L169" s="394"/>
      <c r="M169" s="394"/>
      <c r="N169" s="394"/>
      <c r="O169" s="394"/>
      <c r="P169" s="394"/>
      <c r="Q169" s="394"/>
      <c r="R169" s="394"/>
      <c r="S169" s="394"/>
      <c r="T169" s="394"/>
      <c r="U169" s="394"/>
      <c r="V169" s="394"/>
      <c r="W169" s="394"/>
      <c r="X169" s="394"/>
      <c r="Y169" s="394"/>
      <c r="Z169" s="394"/>
      <c r="AA169" s="394"/>
      <c r="AB169" s="394"/>
      <c r="AC169" s="394"/>
      <c r="AD169" s="394"/>
      <c r="AE169" s="394"/>
      <c r="AF169" s="394"/>
      <c r="AG169" s="394"/>
      <c r="AH169" s="394"/>
      <c r="AI169" s="394"/>
      <c r="AJ169" s="394"/>
      <c r="AK169" s="394"/>
      <c r="AL169" s="394"/>
      <c r="AM169" s="394"/>
      <c r="AN169" s="394"/>
      <c r="AO169" s="394"/>
      <c r="AP169" s="394"/>
      <c r="AQ169" s="394"/>
      <c r="AR169" s="394"/>
      <c r="AS169" s="394"/>
      <c r="AT169" s="394"/>
      <c r="AU169" s="394"/>
      <c r="AV169" s="394"/>
      <c r="AW169" s="394"/>
      <c r="AX169" s="394"/>
      <c r="AY169" s="394"/>
      <c r="AZ169" s="394"/>
      <c r="BA169" s="394"/>
      <c r="BB169" s="394"/>
      <c r="BC169" s="394"/>
      <c r="BD169" s="394"/>
      <c r="BE169" s="394"/>
      <c r="BF169" s="394"/>
      <c r="BG169" s="394"/>
      <c r="BH169" s="394"/>
      <c r="BI169" s="394"/>
      <c r="BJ169" s="394"/>
      <c r="BK169" s="394"/>
      <c r="BL169" s="394"/>
      <c r="BM169" s="394"/>
      <c r="BN169" s="394"/>
      <c r="BO169" s="394"/>
      <c r="BP169" s="394"/>
      <c r="BQ169" s="394"/>
      <c r="BR169" s="394"/>
      <c r="BS169" s="394"/>
      <c r="BT169" s="394"/>
      <c r="BU169" s="394"/>
      <c r="BV169" s="394"/>
      <c r="BW169" s="394"/>
      <c r="BX169" s="394"/>
      <c r="BY169" s="394"/>
      <c r="BZ169" s="394"/>
      <c r="CA169" s="394"/>
      <c r="CB169" s="394"/>
      <c r="CC169" s="394"/>
      <c r="CD169" s="394"/>
      <c r="CE169" s="394"/>
      <c r="CF169" s="394"/>
      <c r="CG169" s="394"/>
      <c r="CH169" s="394"/>
      <c r="CI169" s="394"/>
      <c r="CJ169" s="394"/>
      <c r="CK169" s="394"/>
      <c r="CL169" s="394"/>
      <c r="CM169" s="394"/>
      <c r="CN169" s="394"/>
      <c r="CO169" s="394"/>
      <c r="CP169" s="394"/>
      <c r="CQ169" s="394"/>
      <c r="CR169" s="394"/>
      <c r="CS169" s="394"/>
      <c r="CT169" s="394"/>
      <c r="CU169" s="394"/>
      <c r="CV169" s="394"/>
      <c r="CW169" s="394"/>
      <c r="CX169" s="394"/>
      <c r="CY169" s="394"/>
      <c r="CZ169" s="394"/>
      <c r="DA169" s="394"/>
      <c r="DB169" s="394"/>
      <c r="DC169" s="394"/>
      <c r="DD169" s="394"/>
      <c r="DE169" s="394"/>
      <c r="DF169" s="394"/>
      <c r="DG169" s="394"/>
      <c r="DH169" s="394"/>
      <c r="DI169" s="394"/>
      <c r="DJ169" s="394"/>
      <c r="DK169" s="394"/>
      <c r="DL169" s="394"/>
      <c r="DM169" s="394"/>
      <c r="DN169" s="394"/>
      <c r="DO169" s="394"/>
      <c r="DP169" s="394"/>
      <c r="DQ169" s="394"/>
      <c r="DR169" s="394"/>
      <c r="DS169" s="394"/>
      <c r="DT169" s="394"/>
    </row>
    <row r="170" spans="1:124">
      <c r="C170" s="439"/>
      <c r="H170" s="394"/>
      <c r="I170" s="394"/>
      <c r="J170" s="394"/>
      <c r="K170" s="394"/>
      <c r="L170" s="394"/>
      <c r="M170" s="394"/>
      <c r="N170" s="394"/>
      <c r="O170" s="394"/>
      <c r="P170" s="394"/>
      <c r="Q170" s="394"/>
      <c r="R170" s="394"/>
      <c r="S170" s="394"/>
      <c r="T170" s="394"/>
      <c r="U170" s="394"/>
      <c r="V170" s="394"/>
      <c r="W170" s="394"/>
      <c r="X170" s="394"/>
      <c r="Y170" s="394"/>
      <c r="Z170" s="394"/>
      <c r="AA170" s="394"/>
      <c r="AB170" s="394"/>
      <c r="AC170" s="394"/>
      <c r="AD170" s="394"/>
      <c r="AE170" s="394"/>
      <c r="AF170" s="394"/>
      <c r="AG170" s="394"/>
      <c r="AH170" s="394"/>
      <c r="AI170" s="394"/>
      <c r="AJ170" s="394"/>
      <c r="AK170" s="394"/>
      <c r="AL170" s="394"/>
      <c r="AM170" s="394"/>
      <c r="AN170" s="394"/>
      <c r="AO170" s="394"/>
      <c r="AP170" s="394"/>
      <c r="AQ170" s="394"/>
      <c r="AR170" s="394"/>
      <c r="AS170" s="394"/>
      <c r="AT170" s="394"/>
      <c r="AU170" s="394"/>
      <c r="AV170" s="394"/>
      <c r="AW170" s="394"/>
      <c r="AX170" s="394"/>
      <c r="AY170" s="394"/>
      <c r="AZ170" s="394"/>
      <c r="BA170" s="394"/>
      <c r="BB170" s="394"/>
      <c r="BC170" s="394"/>
      <c r="BD170" s="394"/>
      <c r="BE170" s="394"/>
      <c r="BF170" s="394"/>
      <c r="BG170" s="394"/>
      <c r="BH170" s="394"/>
      <c r="BI170" s="394"/>
      <c r="BJ170" s="394"/>
      <c r="BK170" s="394"/>
      <c r="BL170" s="394"/>
      <c r="BM170" s="394"/>
      <c r="BN170" s="394"/>
      <c r="BO170" s="394"/>
      <c r="BP170" s="394"/>
      <c r="BQ170" s="394"/>
      <c r="BR170" s="394"/>
      <c r="BS170" s="394"/>
      <c r="BT170" s="394"/>
      <c r="BU170" s="394"/>
      <c r="BV170" s="394"/>
      <c r="BW170" s="394"/>
      <c r="BX170" s="394"/>
      <c r="BY170" s="394"/>
      <c r="BZ170" s="394"/>
      <c r="CA170" s="394"/>
      <c r="CB170" s="394"/>
      <c r="CC170" s="394"/>
      <c r="CD170" s="394"/>
      <c r="CE170" s="394"/>
      <c r="CF170" s="394"/>
      <c r="CG170" s="394"/>
      <c r="CH170" s="394"/>
      <c r="CI170" s="394"/>
      <c r="CJ170" s="394"/>
      <c r="CK170" s="394"/>
      <c r="CL170" s="394"/>
      <c r="CM170" s="394"/>
      <c r="CN170" s="394"/>
      <c r="CO170" s="394"/>
      <c r="CP170" s="394"/>
      <c r="CQ170" s="394"/>
      <c r="CR170" s="394"/>
      <c r="CS170" s="394"/>
      <c r="CT170" s="394"/>
      <c r="CU170" s="394"/>
      <c r="CV170" s="394"/>
      <c r="CW170" s="394"/>
      <c r="CX170" s="394"/>
      <c r="CY170" s="394"/>
      <c r="CZ170" s="394"/>
      <c r="DA170" s="394"/>
      <c r="DB170" s="394"/>
      <c r="DC170" s="394"/>
      <c r="DD170" s="394"/>
      <c r="DE170" s="394"/>
      <c r="DF170" s="394"/>
      <c r="DG170" s="394"/>
      <c r="DH170" s="394"/>
      <c r="DI170" s="394"/>
      <c r="DJ170" s="394"/>
      <c r="DK170" s="394"/>
      <c r="DL170" s="394"/>
      <c r="DM170" s="394"/>
      <c r="DN170" s="394"/>
      <c r="DO170" s="394"/>
      <c r="DP170" s="394"/>
      <c r="DQ170" s="394"/>
      <c r="DR170" s="394"/>
      <c r="DS170" s="394"/>
      <c r="DT170" s="394"/>
    </row>
    <row r="171" spans="1:124">
      <c r="C171" s="439"/>
      <c r="H171" s="394"/>
      <c r="I171" s="394"/>
      <c r="J171" s="394"/>
      <c r="K171" s="394"/>
      <c r="L171" s="394"/>
      <c r="M171" s="394"/>
      <c r="N171" s="394"/>
      <c r="O171" s="394"/>
      <c r="P171" s="394"/>
      <c r="Q171" s="394"/>
      <c r="R171" s="394"/>
      <c r="S171" s="394"/>
      <c r="T171" s="394"/>
      <c r="U171" s="394"/>
      <c r="V171" s="394"/>
      <c r="W171" s="394"/>
      <c r="X171" s="394"/>
      <c r="Y171" s="394"/>
      <c r="Z171" s="394"/>
      <c r="AA171" s="394"/>
      <c r="AB171" s="394"/>
      <c r="AC171" s="394"/>
      <c r="AD171" s="394"/>
      <c r="AE171" s="394"/>
      <c r="AF171" s="394"/>
      <c r="AG171" s="394"/>
      <c r="AH171" s="394"/>
      <c r="AI171" s="394"/>
      <c r="AJ171" s="394"/>
      <c r="AK171" s="394"/>
      <c r="AL171" s="394"/>
      <c r="AM171" s="394"/>
      <c r="AN171" s="394"/>
      <c r="AO171" s="394"/>
      <c r="AP171" s="394"/>
      <c r="AQ171" s="394"/>
      <c r="AR171" s="394"/>
      <c r="AS171" s="394"/>
      <c r="AT171" s="394"/>
      <c r="AU171" s="394"/>
      <c r="AV171" s="394"/>
      <c r="AW171" s="394"/>
      <c r="AX171" s="394"/>
      <c r="AY171" s="394"/>
      <c r="AZ171" s="394"/>
      <c r="BA171" s="394"/>
      <c r="BB171" s="394"/>
      <c r="BC171" s="394"/>
      <c r="BD171" s="394"/>
      <c r="BE171" s="394"/>
      <c r="BF171" s="394"/>
      <c r="BG171" s="394"/>
      <c r="BH171" s="394"/>
      <c r="BI171" s="394"/>
      <c r="BJ171" s="394"/>
      <c r="BK171" s="394"/>
      <c r="BL171" s="394"/>
      <c r="BM171" s="394"/>
      <c r="BN171" s="394"/>
      <c r="BO171" s="394"/>
      <c r="BP171" s="394"/>
      <c r="BQ171" s="394"/>
      <c r="BR171" s="394"/>
      <c r="BS171" s="394"/>
      <c r="BT171" s="394"/>
      <c r="BU171" s="394"/>
      <c r="BV171" s="394"/>
      <c r="BW171" s="394"/>
      <c r="BX171" s="394"/>
      <c r="BY171" s="394"/>
      <c r="BZ171" s="394"/>
      <c r="CA171" s="394"/>
      <c r="CB171" s="394"/>
      <c r="CC171" s="394"/>
      <c r="CD171" s="394"/>
      <c r="CE171" s="394"/>
      <c r="CF171" s="394"/>
      <c r="CG171" s="394"/>
      <c r="CH171" s="394"/>
      <c r="CI171" s="394"/>
      <c r="CJ171" s="394"/>
      <c r="CK171" s="394"/>
      <c r="CL171" s="394"/>
      <c r="CM171" s="394"/>
      <c r="CN171" s="394"/>
      <c r="CO171" s="394"/>
      <c r="CP171" s="394"/>
      <c r="CQ171" s="394"/>
      <c r="CR171" s="394"/>
      <c r="CS171" s="394"/>
      <c r="CT171" s="394"/>
      <c r="CU171" s="394"/>
      <c r="CV171" s="394"/>
      <c r="CW171" s="394"/>
      <c r="CX171" s="394"/>
      <c r="CY171" s="394"/>
      <c r="CZ171" s="394"/>
      <c r="DA171" s="394"/>
      <c r="DB171" s="394"/>
      <c r="DC171" s="394"/>
      <c r="DD171" s="394"/>
      <c r="DE171" s="394"/>
      <c r="DF171" s="394"/>
      <c r="DG171" s="394"/>
      <c r="DH171" s="394"/>
      <c r="DI171" s="394"/>
      <c r="DJ171" s="394"/>
      <c r="DK171" s="394"/>
      <c r="DL171" s="394"/>
      <c r="DM171" s="394"/>
      <c r="DN171" s="394"/>
      <c r="DO171" s="394"/>
      <c r="DP171" s="394"/>
      <c r="DQ171" s="394"/>
      <c r="DR171" s="394"/>
      <c r="DS171" s="394"/>
      <c r="DT171" s="394"/>
    </row>
    <row r="172" spans="1:124">
      <c r="C172" s="439"/>
      <c r="H172" s="394"/>
      <c r="I172" s="394"/>
      <c r="J172" s="394"/>
      <c r="K172" s="394"/>
      <c r="L172" s="394"/>
      <c r="M172" s="394"/>
      <c r="N172" s="394"/>
      <c r="O172" s="394"/>
      <c r="P172" s="394"/>
      <c r="Q172" s="394"/>
      <c r="R172" s="394"/>
      <c r="S172" s="394"/>
      <c r="T172" s="394"/>
      <c r="U172" s="394"/>
      <c r="V172" s="394"/>
      <c r="W172" s="394"/>
      <c r="X172" s="394"/>
      <c r="Y172" s="394"/>
      <c r="Z172" s="394"/>
      <c r="AA172" s="394"/>
      <c r="AB172" s="394"/>
      <c r="AC172" s="394"/>
      <c r="AD172" s="394"/>
      <c r="AE172" s="394"/>
      <c r="AF172" s="394"/>
      <c r="AG172" s="394"/>
      <c r="AH172" s="394"/>
      <c r="AI172" s="394"/>
      <c r="AJ172" s="394"/>
      <c r="AK172" s="394"/>
      <c r="AL172" s="394"/>
      <c r="AM172" s="394"/>
      <c r="AN172" s="394"/>
      <c r="AO172" s="394"/>
      <c r="AP172" s="394"/>
      <c r="AQ172" s="394"/>
      <c r="AR172" s="394"/>
      <c r="AS172" s="394"/>
      <c r="AT172" s="394"/>
      <c r="AU172" s="394"/>
      <c r="AV172" s="394"/>
      <c r="AW172" s="394"/>
      <c r="AX172" s="394"/>
      <c r="AY172" s="394"/>
      <c r="AZ172" s="394"/>
      <c r="BA172" s="394"/>
      <c r="BB172" s="394"/>
      <c r="BC172" s="394"/>
      <c r="BD172" s="394"/>
      <c r="BE172" s="394"/>
      <c r="BF172" s="394"/>
      <c r="BG172" s="394"/>
      <c r="BH172" s="394"/>
      <c r="BI172" s="394"/>
      <c r="BJ172" s="394"/>
      <c r="BK172" s="394"/>
      <c r="BL172" s="394"/>
      <c r="BM172" s="394"/>
      <c r="BN172" s="394"/>
      <c r="BO172" s="394"/>
      <c r="BP172" s="394"/>
      <c r="BQ172" s="394"/>
      <c r="BR172" s="394"/>
      <c r="BS172" s="394"/>
      <c r="BT172" s="394"/>
      <c r="BU172" s="394"/>
      <c r="BV172" s="394"/>
      <c r="BW172" s="394"/>
      <c r="BX172" s="394"/>
      <c r="BY172" s="394"/>
      <c r="BZ172" s="394"/>
      <c r="CA172" s="394"/>
      <c r="CB172" s="394"/>
      <c r="CC172" s="394"/>
      <c r="CD172" s="394"/>
      <c r="CE172" s="394"/>
      <c r="CF172" s="394"/>
      <c r="CG172" s="394"/>
      <c r="CH172" s="394"/>
      <c r="CI172" s="394"/>
      <c r="CJ172" s="394"/>
      <c r="CK172" s="394"/>
      <c r="CL172" s="394"/>
      <c r="CM172" s="394"/>
      <c r="CN172" s="394"/>
      <c r="CO172" s="394"/>
      <c r="CP172" s="394"/>
      <c r="CQ172" s="394"/>
      <c r="CR172" s="394"/>
      <c r="CS172" s="394"/>
      <c r="CT172" s="394"/>
      <c r="CU172" s="394"/>
      <c r="CV172" s="394"/>
      <c r="CW172" s="394"/>
      <c r="CX172" s="394"/>
      <c r="CY172" s="394"/>
      <c r="CZ172" s="394"/>
      <c r="DA172" s="394"/>
      <c r="DB172" s="394"/>
      <c r="DC172" s="394"/>
      <c r="DD172" s="394"/>
      <c r="DE172" s="394"/>
      <c r="DF172" s="394"/>
      <c r="DG172" s="394"/>
      <c r="DH172" s="394"/>
      <c r="DI172" s="394"/>
      <c r="DJ172" s="394"/>
      <c r="DK172" s="394"/>
      <c r="DL172" s="394"/>
      <c r="DM172" s="394"/>
      <c r="DN172" s="394"/>
      <c r="DO172" s="394"/>
      <c r="DP172" s="394"/>
      <c r="DQ172" s="394"/>
      <c r="DR172" s="394"/>
      <c r="DS172" s="394"/>
      <c r="DT172" s="394"/>
    </row>
    <row r="173" spans="1:124">
      <c r="C173" s="439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4"/>
      <c r="AC173" s="394"/>
      <c r="AD173" s="394"/>
      <c r="AE173" s="394"/>
      <c r="AF173" s="394"/>
      <c r="AG173" s="394"/>
      <c r="AH173" s="394"/>
      <c r="AI173" s="394"/>
      <c r="AJ173" s="394"/>
      <c r="AK173" s="394"/>
      <c r="AL173" s="394"/>
      <c r="AM173" s="394"/>
      <c r="AN173" s="394"/>
      <c r="AO173" s="394"/>
      <c r="AP173" s="394"/>
      <c r="AQ173" s="394"/>
      <c r="AR173" s="394"/>
      <c r="AS173" s="394"/>
      <c r="AT173" s="394"/>
      <c r="AU173" s="394"/>
      <c r="AV173" s="394"/>
      <c r="AW173" s="394"/>
      <c r="AX173" s="394"/>
      <c r="AY173" s="394"/>
      <c r="AZ173" s="394"/>
      <c r="BA173" s="394"/>
      <c r="BB173" s="394"/>
      <c r="BC173" s="394"/>
      <c r="BD173" s="394"/>
      <c r="BE173" s="394"/>
      <c r="BF173" s="394"/>
      <c r="BG173" s="394"/>
      <c r="BH173" s="394"/>
      <c r="BI173" s="394"/>
      <c r="BJ173" s="394"/>
      <c r="BK173" s="394"/>
      <c r="BL173" s="394"/>
      <c r="BM173" s="394"/>
      <c r="BN173" s="394"/>
      <c r="BO173" s="394"/>
      <c r="BP173" s="394"/>
      <c r="BQ173" s="394"/>
      <c r="BR173" s="394"/>
      <c r="BS173" s="394"/>
      <c r="BT173" s="394"/>
      <c r="BU173" s="394"/>
      <c r="BV173" s="394"/>
      <c r="BW173" s="394"/>
      <c r="BX173" s="394"/>
      <c r="BY173" s="394"/>
      <c r="BZ173" s="394"/>
      <c r="CA173" s="394"/>
      <c r="CB173" s="394"/>
      <c r="CC173" s="394"/>
      <c r="CD173" s="394"/>
      <c r="CE173" s="394"/>
      <c r="CF173" s="394"/>
      <c r="CG173" s="394"/>
      <c r="CH173" s="394"/>
      <c r="CI173" s="394"/>
      <c r="CJ173" s="394"/>
      <c r="CK173" s="394"/>
      <c r="CL173" s="394"/>
      <c r="CM173" s="394"/>
      <c r="CN173" s="394"/>
      <c r="CO173" s="394"/>
      <c r="CP173" s="394"/>
      <c r="CQ173" s="394"/>
      <c r="CR173" s="394"/>
      <c r="CS173" s="394"/>
      <c r="CT173" s="394"/>
      <c r="CU173" s="394"/>
      <c r="CV173" s="394"/>
      <c r="CW173" s="394"/>
      <c r="CX173" s="394"/>
      <c r="CY173" s="394"/>
      <c r="CZ173" s="394"/>
      <c r="DA173" s="394"/>
      <c r="DB173" s="394"/>
      <c r="DC173" s="394"/>
      <c r="DD173" s="394"/>
      <c r="DE173" s="394"/>
      <c r="DF173" s="394"/>
      <c r="DG173" s="394"/>
      <c r="DH173" s="394"/>
      <c r="DI173" s="394"/>
      <c r="DJ173" s="394"/>
      <c r="DK173" s="394"/>
      <c r="DL173" s="394"/>
      <c r="DM173" s="394"/>
      <c r="DN173" s="394"/>
      <c r="DO173" s="394"/>
      <c r="DP173" s="394"/>
      <c r="DQ173" s="394"/>
      <c r="DR173" s="394"/>
      <c r="DS173" s="394"/>
      <c r="DT173" s="394"/>
    </row>
    <row r="174" spans="1:124">
      <c r="C174" s="439"/>
      <c r="H174" s="394"/>
      <c r="I174" s="394"/>
      <c r="J174" s="394"/>
      <c r="K174" s="394"/>
      <c r="L174" s="394"/>
      <c r="M174" s="394"/>
      <c r="N174" s="394"/>
      <c r="O174" s="394"/>
      <c r="P174" s="394"/>
      <c r="Q174" s="394"/>
      <c r="R174" s="394"/>
      <c r="S174" s="394"/>
      <c r="T174" s="394"/>
      <c r="U174" s="394"/>
      <c r="V174" s="394"/>
      <c r="W174" s="394"/>
      <c r="X174" s="394"/>
      <c r="Y174" s="394"/>
      <c r="Z174" s="394"/>
      <c r="AA174" s="394"/>
      <c r="AB174" s="394"/>
      <c r="AC174" s="394"/>
      <c r="AD174" s="394"/>
      <c r="AE174" s="394"/>
      <c r="AF174" s="394"/>
      <c r="AG174" s="394"/>
      <c r="AH174" s="394"/>
      <c r="AI174" s="394"/>
      <c r="AJ174" s="394"/>
      <c r="AK174" s="394"/>
      <c r="AL174" s="394"/>
      <c r="AM174" s="394"/>
      <c r="AN174" s="394"/>
      <c r="AO174" s="394"/>
      <c r="AP174" s="394"/>
      <c r="AQ174" s="394"/>
      <c r="AR174" s="394"/>
      <c r="AS174" s="394"/>
      <c r="AT174" s="394"/>
      <c r="AU174" s="394"/>
      <c r="AV174" s="394"/>
      <c r="AW174" s="394"/>
      <c r="AX174" s="394"/>
      <c r="AY174" s="394"/>
      <c r="AZ174" s="394"/>
      <c r="BA174" s="394"/>
      <c r="BB174" s="394"/>
      <c r="BC174" s="394"/>
      <c r="BD174" s="394"/>
      <c r="BE174" s="394"/>
      <c r="BF174" s="394"/>
      <c r="BG174" s="394"/>
      <c r="BH174" s="394"/>
      <c r="BI174" s="394"/>
      <c r="BJ174" s="394"/>
      <c r="BK174" s="394"/>
      <c r="BL174" s="394"/>
      <c r="BM174" s="394"/>
      <c r="BN174" s="394"/>
      <c r="BO174" s="394"/>
      <c r="BP174" s="394"/>
      <c r="BQ174" s="394"/>
      <c r="BR174" s="394"/>
      <c r="BS174" s="394"/>
      <c r="BT174" s="394"/>
      <c r="BU174" s="394"/>
      <c r="BV174" s="394"/>
      <c r="BW174" s="394"/>
      <c r="BX174" s="394"/>
      <c r="BY174" s="394"/>
      <c r="BZ174" s="394"/>
      <c r="CA174" s="394"/>
      <c r="CB174" s="394"/>
      <c r="CC174" s="394"/>
      <c r="CD174" s="394"/>
      <c r="CE174" s="394"/>
      <c r="CF174" s="394"/>
      <c r="CG174" s="394"/>
      <c r="CH174" s="394"/>
      <c r="CI174" s="394"/>
      <c r="CJ174" s="394"/>
      <c r="CK174" s="394"/>
      <c r="CL174" s="394"/>
      <c r="CM174" s="394"/>
      <c r="CN174" s="394"/>
      <c r="CO174" s="394"/>
      <c r="CP174" s="394"/>
      <c r="CQ174" s="394"/>
      <c r="CR174" s="394"/>
      <c r="CS174" s="394"/>
      <c r="CT174" s="394"/>
      <c r="CU174" s="394"/>
      <c r="CV174" s="394"/>
      <c r="CW174" s="394"/>
      <c r="CX174" s="394"/>
      <c r="CY174" s="394"/>
      <c r="CZ174" s="394"/>
      <c r="DA174" s="394"/>
      <c r="DB174" s="394"/>
      <c r="DC174" s="394"/>
      <c r="DD174" s="394"/>
      <c r="DE174" s="394"/>
      <c r="DF174" s="394"/>
      <c r="DG174" s="394"/>
      <c r="DH174" s="394"/>
      <c r="DI174" s="394"/>
      <c r="DJ174" s="394"/>
      <c r="DK174" s="394"/>
      <c r="DL174" s="394"/>
      <c r="DM174" s="394"/>
      <c r="DN174" s="394"/>
      <c r="DO174" s="394"/>
      <c r="DP174" s="394"/>
      <c r="DQ174" s="394"/>
      <c r="DR174" s="394"/>
      <c r="DS174" s="394"/>
      <c r="DT174" s="394"/>
    </row>
    <row r="175" spans="1:124">
      <c r="C175" s="439"/>
      <c r="H175" s="394"/>
      <c r="I175" s="394"/>
      <c r="J175" s="394"/>
      <c r="K175" s="394"/>
      <c r="L175" s="394"/>
      <c r="M175" s="394"/>
      <c r="N175" s="394"/>
      <c r="O175" s="394"/>
      <c r="P175" s="394"/>
      <c r="Q175" s="394"/>
      <c r="R175" s="394"/>
      <c r="S175" s="394"/>
      <c r="T175" s="394"/>
      <c r="U175" s="394"/>
      <c r="V175" s="394"/>
      <c r="W175" s="394"/>
      <c r="X175" s="394"/>
      <c r="Y175" s="394"/>
      <c r="Z175" s="394"/>
      <c r="AA175" s="394"/>
      <c r="AB175" s="394"/>
      <c r="AC175" s="394"/>
      <c r="AD175" s="394"/>
      <c r="AE175" s="394"/>
      <c r="AF175" s="394"/>
      <c r="AG175" s="394"/>
      <c r="AH175" s="394"/>
      <c r="AI175" s="394"/>
      <c r="AJ175" s="394"/>
      <c r="AK175" s="394"/>
      <c r="AL175" s="394"/>
      <c r="AM175" s="394"/>
      <c r="AN175" s="394"/>
      <c r="AO175" s="394"/>
      <c r="AP175" s="394"/>
      <c r="AQ175" s="394"/>
      <c r="AR175" s="394"/>
      <c r="AS175" s="394"/>
      <c r="AT175" s="394"/>
      <c r="AU175" s="394"/>
      <c r="AV175" s="394"/>
      <c r="AW175" s="394"/>
      <c r="AX175" s="394"/>
      <c r="AY175" s="394"/>
      <c r="AZ175" s="394"/>
      <c r="BA175" s="394"/>
      <c r="BB175" s="394"/>
      <c r="BC175" s="394"/>
      <c r="BD175" s="394"/>
      <c r="BE175" s="394"/>
      <c r="BF175" s="394"/>
      <c r="BG175" s="394"/>
      <c r="BH175" s="394"/>
      <c r="BI175" s="394"/>
      <c r="BJ175" s="394"/>
      <c r="BK175" s="394"/>
      <c r="BL175" s="394"/>
      <c r="BM175" s="394"/>
      <c r="BN175" s="394"/>
      <c r="BO175" s="394"/>
      <c r="BP175" s="394"/>
      <c r="BQ175" s="394"/>
      <c r="BR175" s="394"/>
      <c r="BS175" s="394"/>
      <c r="BT175" s="394"/>
      <c r="BU175" s="394"/>
      <c r="BV175" s="394"/>
      <c r="BW175" s="394"/>
      <c r="BX175" s="394"/>
      <c r="BY175" s="394"/>
      <c r="BZ175" s="394"/>
      <c r="CA175" s="394"/>
      <c r="CB175" s="394"/>
      <c r="CC175" s="394"/>
      <c r="CD175" s="394"/>
      <c r="CE175" s="394"/>
      <c r="CF175" s="394"/>
      <c r="CG175" s="394"/>
      <c r="CH175" s="394"/>
      <c r="CI175" s="394"/>
      <c r="CJ175" s="394"/>
      <c r="CK175" s="394"/>
      <c r="CL175" s="394"/>
      <c r="CM175" s="394"/>
      <c r="CN175" s="394"/>
      <c r="CO175" s="394"/>
      <c r="CP175" s="394"/>
      <c r="CQ175" s="394"/>
      <c r="CR175" s="394"/>
      <c r="CS175" s="394"/>
      <c r="CT175" s="394"/>
      <c r="CU175" s="394"/>
      <c r="CV175" s="394"/>
      <c r="CW175" s="394"/>
      <c r="CX175" s="394"/>
      <c r="CY175" s="394"/>
      <c r="CZ175" s="394"/>
      <c r="DA175" s="394"/>
      <c r="DB175" s="394"/>
      <c r="DC175" s="394"/>
      <c r="DD175" s="394"/>
      <c r="DE175" s="394"/>
      <c r="DF175" s="394"/>
      <c r="DG175" s="394"/>
      <c r="DH175" s="394"/>
      <c r="DI175" s="394"/>
      <c r="DJ175" s="394"/>
      <c r="DK175" s="394"/>
      <c r="DL175" s="394"/>
      <c r="DM175" s="394"/>
      <c r="DN175" s="394"/>
      <c r="DO175" s="394"/>
      <c r="DP175" s="394"/>
      <c r="DQ175" s="394"/>
      <c r="DR175" s="394"/>
      <c r="DS175" s="394"/>
      <c r="DT175" s="394"/>
    </row>
    <row r="176" spans="1:124">
      <c r="C176" s="439"/>
      <c r="H176" s="394"/>
      <c r="I176" s="394"/>
      <c r="J176" s="394"/>
      <c r="K176" s="394"/>
      <c r="L176" s="394"/>
      <c r="M176" s="394"/>
      <c r="N176" s="394"/>
      <c r="O176" s="394"/>
      <c r="P176" s="394"/>
      <c r="Q176" s="394"/>
      <c r="R176" s="394"/>
      <c r="S176" s="394"/>
      <c r="T176" s="394"/>
      <c r="U176" s="394"/>
      <c r="V176" s="394"/>
      <c r="W176" s="394"/>
      <c r="X176" s="394"/>
      <c r="Y176" s="394"/>
      <c r="Z176" s="394"/>
      <c r="AA176" s="394"/>
      <c r="AB176" s="394"/>
      <c r="AC176" s="394"/>
      <c r="AD176" s="394"/>
      <c r="AE176" s="394"/>
      <c r="AF176" s="394"/>
      <c r="AG176" s="394"/>
      <c r="AH176" s="394"/>
      <c r="AI176" s="394"/>
      <c r="AJ176" s="394"/>
      <c r="AK176" s="394"/>
      <c r="AL176" s="394"/>
      <c r="AM176" s="394"/>
      <c r="AN176" s="394"/>
      <c r="AO176" s="394"/>
      <c r="AP176" s="394"/>
      <c r="AQ176" s="394"/>
      <c r="AR176" s="394"/>
      <c r="AS176" s="394"/>
      <c r="AT176" s="394"/>
      <c r="AU176" s="394"/>
      <c r="AV176" s="394"/>
      <c r="AW176" s="394"/>
      <c r="AX176" s="394"/>
      <c r="AY176" s="394"/>
      <c r="AZ176" s="394"/>
      <c r="BA176" s="394"/>
      <c r="BB176" s="394"/>
      <c r="BC176" s="394"/>
      <c r="BD176" s="394"/>
      <c r="BE176" s="394"/>
      <c r="BF176" s="394"/>
      <c r="BG176" s="394"/>
      <c r="BH176" s="394"/>
      <c r="BI176" s="394"/>
      <c r="BJ176" s="394"/>
      <c r="BK176" s="394"/>
      <c r="BL176" s="394"/>
      <c r="BM176" s="394"/>
      <c r="BN176" s="394"/>
      <c r="BO176" s="394"/>
      <c r="BP176" s="394"/>
      <c r="BQ176" s="394"/>
      <c r="BR176" s="394"/>
      <c r="BS176" s="394"/>
      <c r="BT176" s="394"/>
      <c r="BU176" s="394"/>
      <c r="BV176" s="394"/>
      <c r="BW176" s="394"/>
      <c r="BX176" s="394"/>
      <c r="BY176" s="394"/>
      <c r="BZ176" s="394"/>
      <c r="CA176" s="394"/>
      <c r="CB176" s="394"/>
      <c r="CC176" s="394"/>
      <c r="CD176" s="394"/>
      <c r="CE176" s="394"/>
      <c r="CF176" s="394"/>
      <c r="CG176" s="394"/>
      <c r="CH176" s="394"/>
      <c r="CI176" s="394"/>
      <c r="CJ176" s="394"/>
      <c r="CK176" s="394"/>
      <c r="CL176" s="394"/>
      <c r="CM176" s="394"/>
      <c r="CN176" s="394"/>
      <c r="CO176" s="394"/>
      <c r="CP176" s="394"/>
      <c r="CQ176" s="394"/>
      <c r="CR176" s="394"/>
      <c r="CS176" s="394"/>
      <c r="CT176" s="394"/>
      <c r="CU176" s="394"/>
      <c r="CV176" s="394"/>
      <c r="CW176" s="394"/>
      <c r="CX176" s="394"/>
      <c r="CY176" s="394"/>
      <c r="CZ176" s="394"/>
      <c r="DA176" s="394"/>
      <c r="DB176" s="394"/>
      <c r="DC176" s="394"/>
      <c r="DD176" s="394"/>
      <c r="DE176" s="394"/>
      <c r="DF176" s="394"/>
      <c r="DG176" s="394"/>
      <c r="DH176" s="394"/>
      <c r="DI176" s="394"/>
      <c r="DJ176" s="394"/>
      <c r="DK176" s="394"/>
      <c r="DL176" s="394"/>
      <c r="DM176" s="394"/>
      <c r="DN176" s="394"/>
      <c r="DO176" s="394"/>
      <c r="DP176" s="394"/>
      <c r="DQ176" s="394"/>
      <c r="DR176" s="394"/>
      <c r="DS176" s="394"/>
      <c r="DT176" s="394"/>
    </row>
    <row r="177" spans="3:124">
      <c r="C177" s="439"/>
      <c r="H177" s="394"/>
      <c r="I177" s="394"/>
      <c r="J177" s="394"/>
      <c r="K177" s="394"/>
      <c r="L177" s="394"/>
      <c r="M177" s="394"/>
      <c r="N177" s="394"/>
      <c r="O177" s="394"/>
      <c r="P177" s="394"/>
      <c r="Q177" s="394"/>
      <c r="R177" s="394"/>
      <c r="S177" s="394"/>
      <c r="T177" s="394"/>
      <c r="U177" s="394"/>
      <c r="V177" s="394"/>
      <c r="W177" s="394"/>
      <c r="X177" s="394"/>
      <c r="Y177" s="394"/>
      <c r="Z177" s="394"/>
      <c r="AA177" s="394"/>
      <c r="AB177" s="394"/>
      <c r="AC177" s="394"/>
      <c r="AD177" s="394"/>
      <c r="AE177" s="394"/>
      <c r="AF177" s="394"/>
      <c r="AG177" s="394"/>
      <c r="AH177" s="394"/>
      <c r="AI177" s="394"/>
      <c r="AJ177" s="394"/>
      <c r="AK177" s="394"/>
      <c r="AL177" s="394"/>
      <c r="AM177" s="394"/>
      <c r="AN177" s="394"/>
      <c r="AO177" s="394"/>
      <c r="AP177" s="394"/>
      <c r="AQ177" s="394"/>
      <c r="AR177" s="394"/>
      <c r="AS177" s="394"/>
      <c r="AT177" s="394"/>
      <c r="AU177" s="394"/>
      <c r="AV177" s="394"/>
      <c r="AW177" s="394"/>
      <c r="AX177" s="394"/>
      <c r="AY177" s="394"/>
      <c r="AZ177" s="394"/>
      <c r="BA177" s="394"/>
      <c r="BB177" s="394"/>
      <c r="BC177" s="394"/>
      <c r="BD177" s="394"/>
      <c r="BE177" s="394"/>
      <c r="BF177" s="394"/>
      <c r="BG177" s="394"/>
      <c r="BH177" s="394"/>
      <c r="BI177" s="394"/>
      <c r="BJ177" s="394"/>
      <c r="BK177" s="394"/>
      <c r="BL177" s="394"/>
      <c r="BM177" s="394"/>
      <c r="BN177" s="394"/>
      <c r="BO177" s="394"/>
      <c r="BP177" s="394"/>
      <c r="BQ177" s="394"/>
      <c r="BR177" s="394"/>
      <c r="BS177" s="394"/>
      <c r="BT177" s="394"/>
      <c r="BU177" s="394"/>
      <c r="BV177" s="394"/>
      <c r="BW177" s="394"/>
      <c r="BX177" s="394"/>
      <c r="BY177" s="394"/>
      <c r="BZ177" s="394"/>
      <c r="CA177" s="394"/>
      <c r="CB177" s="394"/>
      <c r="CC177" s="394"/>
      <c r="CD177" s="394"/>
      <c r="CE177" s="394"/>
      <c r="CF177" s="394"/>
      <c r="CG177" s="394"/>
      <c r="CH177" s="394"/>
      <c r="CI177" s="394"/>
      <c r="CJ177" s="394"/>
      <c r="CK177" s="394"/>
      <c r="CL177" s="394"/>
      <c r="CM177" s="394"/>
      <c r="CN177" s="394"/>
      <c r="CO177" s="394"/>
      <c r="CP177" s="394"/>
      <c r="CQ177" s="394"/>
      <c r="CR177" s="394"/>
      <c r="CS177" s="394"/>
      <c r="CT177" s="394"/>
      <c r="CU177" s="394"/>
      <c r="CV177" s="394"/>
      <c r="CW177" s="394"/>
      <c r="CX177" s="394"/>
      <c r="CY177" s="394"/>
      <c r="CZ177" s="394"/>
      <c r="DA177" s="394"/>
      <c r="DB177" s="394"/>
      <c r="DC177" s="394"/>
      <c r="DD177" s="394"/>
      <c r="DE177" s="394"/>
      <c r="DF177" s="394"/>
      <c r="DG177" s="394"/>
      <c r="DH177" s="394"/>
      <c r="DI177" s="394"/>
      <c r="DJ177" s="394"/>
      <c r="DK177" s="394"/>
      <c r="DL177" s="394"/>
      <c r="DM177" s="394"/>
      <c r="DN177" s="394"/>
      <c r="DO177" s="394"/>
      <c r="DP177" s="394"/>
      <c r="DQ177" s="394"/>
      <c r="DR177" s="394"/>
      <c r="DS177" s="394"/>
      <c r="DT177" s="394"/>
    </row>
    <row r="178" spans="3:124">
      <c r="C178" s="439"/>
      <c r="H178" s="394"/>
      <c r="I178" s="394"/>
      <c r="J178" s="394"/>
      <c r="K178" s="394"/>
      <c r="L178" s="394"/>
      <c r="M178" s="394"/>
      <c r="N178" s="394"/>
      <c r="O178" s="394"/>
      <c r="P178" s="394"/>
      <c r="Q178" s="394"/>
      <c r="R178" s="394"/>
      <c r="S178" s="394"/>
      <c r="T178" s="394"/>
      <c r="U178" s="394"/>
      <c r="V178" s="394"/>
      <c r="W178" s="394"/>
      <c r="X178" s="394"/>
      <c r="Y178" s="394"/>
      <c r="Z178" s="394"/>
      <c r="AA178" s="394"/>
      <c r="AB178" s="394"/>
      <c r="AC178" s="394"/>
      <c r="AD178" s="394"/>
      <c r="AE178" s="394"/>
      <c r="AF178" s="394"/>
      <c r="AG178" s="394"/>
      <c r="AH178" s="394"/>
      <c r="AI178" s="394"/>
      <c r="AJ178" s="394"/>
      <c r="AK178" s="394"/>
      <c r="AL178" s="394"/>
      <c r="AM178" s="394"/>
      <c r="AN178" s="394"/>
      <c r="AO178" s="394"/>
      <c r="AP178" s="394"/>
      <c r="AQ178" s="394"/>
      <c r="AR178" s="394"/>
      <c r="AS178" s="394"/>
      <c r="AT178" s="394"/>
      <c r="AU178" s="394"/>
      <c r="AV178" s="394"/>
      <c r="AW178" s="394"/>
      <c r="AX178" s="394"/>
      <c r="AY178" s="394"/>
      <c r="AZ178" s="394"/>
      <c r="BA178" s="394"/>
      <c r="BB178" s="394"/>
      <c r="BC178" s="394"/>
      <c r="BD178" s="394"/>
      <c r="BE178" s="394"/>
      <c r="BF178" s="394"/>
      <c r="BG178" s="394"/>
      <c r="BH178" s="394"/>
      <c r="BI178" s="394"/>
      <c r="BJ178" s="394"/>
      <c r="BK178" s="394"/>
      <c r="BL178" s="394"/>
      <c r="BM178" s="394"/>
      <c r="BN178" s="394"/>
      <c r="BO178" s="394"/>
      <c r="BP178" s="394"/>
      <c r="BQ178" s="394"/>
      <c r="BR178" s="394"/>
      <c r="BS178" s="394"/>
      <c r="BT178" s="394"/>
      <c r="BU178" s="394"/>
      <c r="BV178" s="394"/>
      <c r="BW178" s="394"/>
      <c r="BX178" s="394"/>
      <c r="BY178" s="394"/>
      <c r="BZ178" s="394"/>
      <c r="CA178" s="394"/>
      <c r="CB178" s="394"/>
      <c r="CC178" s="394"/>
      <c r="CD178" s="394"/>
      <c r="CE178" s="394"/>
      <c r="CF178" s="394"/>
      <c r="CG178" s="394"/>
      <c r="CH178" s="394"/>
      <c r="CI178" s="394"/>
      <c r="CJ178" s="394"/>
      <c r="CK178" s="394"/>
      <c r="CL178" s="394"/>
      <c r="CM178" s="394"/>
      <c r="CN178" s="394"/>
      <c r="CO178" s="394"/>
      <c r="CP178" s="394"/>
      <c r="CQ178" s="394"/>
      <c r="CR178" s="394"/>
      <c r="CS178" s="394"/>
      <c r="CT178" s="394"/>
      <c r="CU178" s="394"/>
      <c r="CV178" s="394"/>
      <c r="CW178" s="394"/>
      <c r="CX178" s="394"/>
      <c r="CY178" s="394"/>
      <c r="CZ178" s="394"/>
      <c r="DA178" s="394"/>
      <c r="DB178" s="394"/>
      <c r="DC178" s="394"/>
      <c r="DD178" s="394"/>
      <c r="DE178" s="394"/>
      <c r="DF178" s="394"/>
      <c r="DG178" s="394"/>
      <c r="DH178" s="394"/>
      <c r="DI178" s="394"/>
      <c r="DJ178" s="394"/>
      <c r="DK178" s="394"/>
      <c r="DL178" s="394"/>
      <c r="DM178" s="394"/>
      <c r="DN178" s="394"/>
      <c r="DO178" s="394"/>
      <c r="DP178" s="394"/>
      <c r="DQ178" s="394"/>
      <c r="DR178" s="394"/>
      <c r="DS178" s="394"/>
      <c r="DT178" s="394"/>
    </row>
    <row r="179" spans="3:124">
      <c r="C179" s="439"/>
      <c r="H179" s="394"/>
      <c r="I179" s="394"/>
      <c r="J179" s="394"/>
      <c r="K179" s="394"/>
      <c r="L179" s="394"/>
      <c r="M179" s="394"/>
      <c r="N179" s="394"/>
      <c r="O179" s="394"/>
      <c r="P179" s="394"/>
      <c r="Q179" s="394"/>
      <c r="R179" s="394"/>
      <c r="S179" s="394"/>
      <c r="T179" s="394"/>
      <c r="U179" s="394"/>
      <c r="V179" s="394"/>
      <c r="W179" s="394"/>
      <c r="X179" s="394"/>
      <c r="Y179" s="394"/>
      <c r="Z179" s="394"/>
      <c r="AA179" s="394"/>
      <c r="AB179" s="394"/>
      <c r="AC179" s="394"/>
      <c r="AD179" s="394"/>
      <c r="AE179" s="394"/>
      <c r="AF179" s="394"/>
      <c r="AG179" s="394"/>
      <c r="AH179" s="394"/>
      <c r="AI179" s="394"/>
      <c r="AJ179" s="394"/>
      <c r="AK179" s="394"/>
      <c r="AL179" s="394"/>
      <c r="AM179" s="394"/>
      <c r="AN179" s="394"/>
      <c r="AO179" s="394"/>
      <c r="AP179" s="394"/>
      <c r="AQ179" s="394"/>
      <c r="AR179" s="394"/>
      <c r="AS179" s="394"/>
      <c r="AT179" s="394"/>
      <c r="AU179" s="394"/>
      <c r="AV179" s="394"/>
      <c r="AW179" s="394"/>
      <c r="AX179" s="394"/>
      <c r="AY179" s="394"/>
      <c r="AZ179" s="394"/>
      <c r="BA179" s="394"/>
      <c r="BB179" s="394"/>
      <c r="BC179" s="394"/>
      <c r="BD179" s="394"/>
      <c r="BE179" s="394"/>
      <c r="BF179" s="394"/>
      <c r="BG179" s="394"/>
      <c r="BH179" s="394"/>
      <c r="BI179" s="394"/>
      <c r="BJ179" s="394"/>
      <c r="BK179" s="394"/>
      <c r="BL179" s="394"/>
      <c r="BM179" s="394"/>
      <c r="BN179" s="394"/>
      <c r="BO179" s="394"/>
      <c r="BP179" s="394"/>
      <c r="BQ179" s="394"/>
      <c r="BR179" s="394"/>
      <c r="BS179" s="394"/>
      <c r="BT179" s="394"/>
      <c r="BU179" s="394"/>
      <c r="BV179" s="394"/>
      <c r="BW179" s="394"/>
      <c r="BX179" s="394"/>
      <c r="BY179" s="394"/>
      <c r="BZ179" s="394"/>
      <c r="CA179" s="394"/>
      <c r="CB179" s="394"/>
      <c r="CC179" s="394"/>
      <c r="CD179" s="394"/>
      <c r="CE179" s="394"/>
      <c r="CF179" s="394"/>
      <c r="CG179" s="394"/>
      <c r="CH179" s="394"/>
      <c r="CI179" s="394"/>
      <c r="CJ179" s="394"/>
      <c r="CK179" s="394"/>
      <c r="CL179" s="394"/>
      <c r="CM179" s="394"/>
      <c r="CN179" s="394"/>
      <c r="CO179" s="394"/>
      <c r="CP179" s="394"/>
      <c r="CQ179" s="394"/>
      <c r="CR179" s="394"/>
      <c r="CS179" s="394"/>
      <c r="CT179" s="394"/>
      <c r="CU179" s="394"/>
      <c r="CV179" s="394"/>
      <c r="CW179" s="394"/>
      <c r="CX179" s="394"/>
      <c r="CY179" s="394"/>
      <c r="CZ179" s="394"/>
      <c r="DA179" s="394"/>
      <c r="DB179" s="394"/>
      <c r="DC179" s="394"/>
      <c r="DD179" s="394"/>
      <c r="DE179" s="394"/>
      <c r="DF179" s="394"/>
      <c r="DG179" s="394"/>
      <c r="DH179" s="394"/>
      <c r="DI179" s="394"/>
      <c r="DJ179" s="394"/>
      <c r="DK179" s="394"/>
      <c r="DL179" s="394"/>
      <c r="DM179" s="394"/>
      <c r="DN179" s="394"/>
      <c r="DO179" s="394"/>
      <c r="DP179" s="394"/>
      <c r="DQ179" s="394"/>
      <c r="DR179" s="394"/>
      <c r="DS179" s="394"/>
      <c r="DT179" s="394"/>
    </row>
    <row r="180" spans="3:124">
      <c r="C180" s="439"/>
      <c r="H180" s="394"/>
      <c r="I180" s="394"/>
      <c r="J180" s="394"/>
      <c r="K180" s="394"/>
      <c r="L180" s="394"/>
      <c r="M180" s="394"/>
      <c r="N180" s="394"/>
      <c r="O180" s="394"/>
      <c r="P180" s="394"/>
      <c r="Q180" s="394"/>
      <c r="R180" s="394"/>
      <c r="S180" s="394"/>
      <c r="T180" s="394"/>
      <c r="U180" s="394"/>
      <c r="V180" s="394"/>
      <c r="W180" s="394"/>
      <c r="X180" s="394"/>
      <c r="Y180" s="394"/>
      <c r="Z180" s="394"/>
      <c r="AA180" s="394"/>
      <c r="AB180" s="394"/>
      <c r="AC180" s="394"/>
      <c r="AD180" s="394"/>
      <c r="AE180" s="394"/>
      <c r="AF180" s="394"/>
      <c r="AG180" s="394"/>
      <c r="AH180" s="394"/>
      <c r="AI180" s="394"/>
      <c r="AJ180" s="394"/>
      <c r="AK180" s="394"/>
      <c r="AL180" s="394"/>
      <c r="AM180" s="394"/>
      <c r="AN180" s="394"/>
      <c r="AO180" s="394"/>
      <c r="AP180" s="394"/>
      <c r="AQ180" s="394"/>
      <c r="AR180" s="394"/>
      <c r="AS180" s="394"/>
      <c r="AT180" s="394"/>
      <c r="AU180" s="394"/>
      <c r="AV180" s="394"/>
      <c r="AW180" s="394"/>
      <c r="AX180" s="394"/>
      <c r="AY180" s="394"/>
      <c r="AZ180" s="394"/>
      <c r="BA180" s="394"/>
      <c r="BB180" s="394"/>
      <c r="BC180" s="394"/>
      <c r="BD180" s="394"/>
      <c r="BE180" s="394"/>
      <c r="BF180" s="394"/>
      <c r="BG180" s="394"/>
      <c r="BH180" s="394"/>
      <c r="BI180" s="394"/>
      <c r="BJ180" s="394"/>
      <c r="BK180" s="394"/>
      <c r="BL180" s="394"/>
      <c r="BM180" s="394"/>
      <c r="BN180" s="394"/>
      <c r="BO180" s="394"/>
      <c r="BP180" s="394"/>
      <c r="BQ180" s="394"/>
      <c r="BR180" s="394"/>
      <c r="BS180" s="394"/>
      <c r="BT180" s="394"/>
      <c r="BU180" s="394"/>
      <c r="BV180" s="394"/>
      <c r="BW180" s="394"/>
      <c r="BX180" s="394"/>
      <c r="BY180" s="394"/>
      <c r="BZ180" s="394"/>
      <c r="CA180" s="394"/>
      <c r="CB180" s="394"/>
      <c r="CC180" s="394"/>
      <c r="CD180" s="394"/>
      <c r="CE180" s="394"/>
      <c r="CF180" s="394"/>
      <c r="CG180" s="394"/>
      <c r="CH180" s="394"/>
      <c r="CI180" s="394"/>
      <c r="CJ180" s="394"/>
      <c r="CK180" s="394"/>
      <c r="CL180" s="394"/>
      <c r="CM180" s="394"/>
      <c r="CN180" s="394"/>
      <c r="CO180" s="394"/>
      <c r="CP180" s="394"/>
      <c r="CQ180" s="394"/>
      <c r="CR180" s="394"/>
      <c r="CS180" s="394"/>
      <c r="CT180" s="394"/>
      <c r="CU180" s="394"/>
      <c r="CV180" s="394"/>
      <c r="CW180" s="394"/>
      <c r="CX180" s="394"/>
      <c r="CY180" s="394"/>
      <c r="CZ180" s="394"/>
      <c r="DA180" s="394"/>
      <c r="DB180" s="394"/>
      <c r="DC180" s="394"/>
      <c r="DD180" s="394"/>
      <c r="DE180" s="394"/>
      <c r="DF180" s="394"/>
      <c r="DG180" s="394"/>
      <c r="DH180" s="394"/>
      <c r="DI180" s="394"/>
      <c r="DJ180" s="394"/>
      <c r="DK180" s="394"/>
      <c r="DL180" s="394"/>
      <c r="DM180" s="394"/>
      <c r="DN180" s="394"/>
      <c r="DO180" s="394"/>
      <c r="DP180" s="394"/>
      <c r="DQ180" s="394"/>
      <c r="DR180" s="394"/>
      <c r="DS180" s="394"/>
      <c r="DT180" s="394"/>
    </row>
    <row r="181" spans="3:124">
      <c r="C181" s="439"/>
      <c r="H181" s="394"/>
      <c r="I181" s="394"/>
      <c r="J181" s="394"/>
      <c r="K181" s="394"/>
      <c r="L181" s="394"/>
      <c r="M181" s="394"/>
      <c r="N181" s="394"/>
      <c r="O181" s="394"/>
      <c r="P181" s="394"/>
      <c r="Q181" s="394"/>
      <c r="R181" s="394"/>
      <c r="S181" s="394"/>
      <c r="T181" s="394"/>
      <c r="U181" s="394"/>
      <c r="V181" s="394"/>
      <c r="W181" s="394"/>
      <c r="X181" s="394"/>
      <c r="Y181" s="394"/>
      <c r="Z181" s="394"/>
      <c r="AA181" s="394"/>
      <c r="AB181" s="394"/>
      <c r="AC181" s="394"/>
      <c r="AD181" s="394"/>
      <c r="AE181" s="394"/>
      <c r="AF181" s="394"/>
      <c r="AG181" s="394"/>
      <c r="AH181" s="394"/>
      <c r="AI181" s="394"/>
      <c r="AJ181" s="394"/>
      <c r="AK181" s="394"/>
      <c r="AL181" s="394"/>
      <c r="AM181" s="394"/>
      <c r="AN181" s="394"/>
      <c r="AO181" s="394"/>
      <c r="AP181" s="394"/>
      <c r="AQ181" s="394"/>
      <c r="AR181" s="394"/>
      <c r="AS181" s="394"/>
      <c r="AT181" s="394"/>
      <c r="AU181" s="394"/>
      <c r="AV181" s="394"/>
      <c r="AW181" s="394"/>
      <c r="AX181" s="394"/>
      <c r="AY181" s="394"/>
      <c r="AZ181" s="394"/>
      <c r="BA181" s="394"/>
      <c r="BB181" s="394"/>
      <c r="BC181" s="394"/>
      <c r="BD181" s="394"/>
      <c r="BE181" s="394"/>
      <c r="BF181" s="394"/>
      <c r="BG181" s="394"/>
      <c r="BH181" s="394"/>
      <c r="BI181" s="394"/>
      <c r="BJ181" s="394"/>
      <c r="BK181" s="394"/>
      <c r="BL181" s="394"/>
      <c r="BM181" s="394"/>
      <c r="BN181" s="394"/>
      <c r="BO181" s="394"/>
      <c r="BP181" s="394"/>
      <c r="BQ181" s="394"/>
      <c r="BR181" s="394"/>
      <c r="BS181" s="394"/>
      <c r="BT181" s="394"/>
      <c r="BU181" s="394"/>
      <c r="BV181" s="394"/>
      <c r="BW181" s="394"/>
      <c r="BX181" s="394"/>
      <c r="BY181" s="394"/>
      <c r="BZ181" s="394"/>
      <c r="CA181" s="394"/>
      <c r="CB181" s="394"/>
      <c r="CC181" s="394"/>
      <c r="CD181" s="394"/>
      <c r="CE181" s="394"/>
      <c r="CF181" s="394"/>
      <c r="CG181" s="394"/>
      <c r="CH181" s="394"/>
      <c r="CI181" s="394"/>
      <c r="CJ181" s="394"/>
      <c r="CK181" s="394"/>
      <c r="CL181" s="394"/>
      <c r="CM181" s="394"/>
      <c r="CN181" s="394"/>
      <c r="CO181" s="394"/>
      <c r="CP181" s="394"/>
      <c r="CQ181" s="394"/>
      <c r="CR181" s="394"/>
      <c r="CS181" s="394"/>
      <c r="CT181" s="394"/>
      <c r="CU181" s="394"/>
      <c r="CV181" s="394"/>
      <c r="CW181" s="394"/>
      <c r="CX181" s="394"/>
      <c r="CY181" s="394"/>
      <c r="CZ181" s="394"/>
      <c r="DA181" s="394"/>
      <c r="DB181" s="394"/>
      <c r="DC181" s="394"/>
      <c r="DD181" s="394"/>
      <c r="DE181" s="394"/>
      <c r="DF181" s="394"/>
      <c r="DG181" s="394"/>
      <c r="DH181" s="394"/>
      <c r="DI181" s="394"/>
      <c r="DJ181" s="394"/>
      <c r="DK181" s="394"/>
      <c r="DL181" s="394"/>
      <c r="DM181" s="394"/>
      <c r="DN181" s="394"/>
      <c r="DO181" s="394"/>
      <c r="DP181" s="394"/>
      <c r="DQ181" s="394"/>
      <c r="DR181" s="394"/>
      <c r="DS181" s="394"/>
      <c r="DT181" s="394"/>
    </row>
    <row r="182" spans="3:124">
      <c r="C182" s="439"/>
      <c r="H182" s="394"/>
      <c r="I182" s="394"/>
      <c r="J182" s="394"/>
      <c r="K182" s="394"/>
      <c r="L182" s="394"/>
      <c r="M182" s="394"/>
      <c r="N182" s="394"/>
      <c r="O182" s="394"/>
      <c r="P182" s="394"/>
      <c r="Q182" s="394"/>
      <c r="R182" s="394"/>
      <c r="S182" s="394"/>
      <c r="T182" s="394"/>
      <c r="U182" s="394"/>
      <c r="V182" s="394"/>
      <c r="W182" s="394"/>
      <c r="X182" s="394"/>
      <c r="Y182" s="394"/>
      <c r="Z182" s="394"/>
      <c r="AA182" s="394"/>
      <c r="AB182" s="394"/>
      <c r="AC182" s="394"/>
      <c r="AD182" s="394"/>
      <c r="AE182" s="394"/>
      <c r="AF182" s="394"/>
      <c r="AG182" s="394"/>
      <c r="AH182" s="394"/>
      <c r="AI182" s="394"/>
      <c r="AJ182" s="394"/>
      <c r="AK182" s="394"/>
      <c r="AL182" s="394"/>
      <c r="AM182" s="394"/>
      <c r="AN182" s="394"/>
      <c r="AO182" s="394"/>
      <c r="AP182" s="394"/>
      <c r="AQ182" s="394"/>
      <c r="AR182" s="394"/>
      <c r="AS182" s="394"/>
      <c r="AT182" s="394"/>
      <c r="AU182" s="394"/>
      <c r="AV182" s="394"/>
      <c r="AW182" s="394"/>
      <c r="AX182" s="394"/>
      <c r="AY182" s="394"/>
      <c r="AZ182" s="394"/>
      <c r="BA182" s="394"/>
      <c r="BB182" s="394"/>
      <c r="BC182" s="394"/>
      <c r="BD182" s="394"/>
      <c r="BE182" s="394"/>
      <c r="BF182" s="394"/>
      <c r="BG182" s="394"/>
      <c r="BH182" s="394"/>
      <c r="BI182" s="394"/>
      <c r="BJ182" s="394"/>
      <c r="BK182" s="394"/>
      <c r="BL182" s="394"/>
      <c r="BM182" s="394"/>
      <c r="BN182" s="394"/>
      <c r="BO182" s="394"/>
      <c r="BP182" s="394"/>
      <c r="BQ182" s="394"/>
      <c r="BR182" s="394"/>
      <c r="BS182" s="394"/>
      <c r="BT182" s="394"/>
      <c r="BU182" s="394"/>
      <c r="BV182" s="394"/>
      <c r="BW182" s="394"/>
      <c r="BX182" s="394"/>
      <c r="BY182" s="394"/>
      <c r="BZ182" s="394"/>
      <c r="CA182" s="394"/>
      <c r="CB182" s="394"/>
      <c r="CC182" s="394"/>
      <c r="CD182" s="394"/>
      <c r="CE182" s="394"/>
      <c r="CF182" s="394"/>
      <c r="CG182" s="394"/>
      <c r="CH182" s="394"/>
      <c r="CI182" s="394"/>
      <c r="CJ182" s="394"/>
      <c r="CK182" s="394"/>
      <c r="CL182" s="394"/>
      <c r="CM182" s="394"/>
      <c r="CN182" s="394"/>
      <c r="CO182" s="394"/>
      <c r="CP182" s="394"/>
      <c r="CQ182" s="394"/>
      <c r="CR182" s="394"/>
      <c r="CS182" s="394"/>
      <c r="CT182" s="394"/>
      <c r="CU182" s="394"/>
      <c r="CV182" s="394"/>
      <c r="CW182" s="394"/>
      <c r="CX182" s="394"/>
      <c r="CY182" s="394"/>
      <c r="CZ182" s="394"/>
      <c r="DA182" s="394"/>
      <c r="DB182" s="394"/>
      <c r="DC182" s="394"/>
      <c r="DD182" s="394"/>
      <c r="DE182" s="394"/>
      <c r="DF182" s="394"/>
      <c r="DG182" s="394"/>
      <c r="DH182" s="394"/>
      <c r="DI182" s="394"/>
      <c r="DJ182" s="394"/>
      <c r="DK182" s="394"/>
      <c r="DL182" s="394"/>
      <c r="DM182" s="394"/>
      <c r="DN182" s="394"/>
      <c r="DO182" s="394"/>
      <c r="DP182" s="394"/>
      <c r="DQ182" s="394"/>
      <c r="DR182" s="394"/>
      <c r="DS182" s="394"/>
      <c r="DT182" s="394"/>
    </row>
    <row r="183" spans="3:124">
      <c r="C183" s="439"/>
      <c r="H183" s="394"/>
      <c r="I183" s="394"/>
      <c r="J183" s="394"/>
      <c r="K183" s="394"/>
      <c r="L183" s="394"/>
      <c r="M183" s="394"/>
      <c r="N183" s="394"/>
      <c r="O183" s="394"/>
      <c r="P183" s="394"/>
      <c r="Q183" s="394"/>
      <c r="R183" s="394"/>
      <c r="S183" s="394"/>
      <c r="T183" s="394"/>
      <c r="U183" s="394"/>
      <c r="V183" s="394"/>
      <c r="W183" s="394"/>
      <c r="X183" s="394"/>
      <c r="Y183" s="394"/>
      <c r="Z183" s="394"/>
      <c r="AA183" s="394"/>
      <c r="AB183" s="394"/>
      <c r="AC183" s="394"/>
      <c r="AD183" s="394"/>
      <c r="AE183" s="394"/>
      <c r="AF183" s="394"/>
      <c r="AG183" s="394"/>
      <c r="AH183" s="394"/>
      <c r="AI183" s="394"/>
      <c r="AJ183" s="394"/>
      <c r="AK183" s="394"/>
      <c r="AL183" s="394"/>
      <c r="AM183" s="394"/>
      <c r="AN183" s="394"/>
      <c r="AO183" s="394"/>
      <c r="AP183" s="394"/>
      <c r="AQ183" s="394"/>
      <c r="AR183" s="394"/>
      <c r="AS183" s="394"/>
      <c r="AT183" s="394"/>
      <c r="AU183" s="394"/>
      <c r="AV183" s="394"/>
      <c r="AW183" s="394"/>
      <c r="AX183" s="394"/>
      <c r="AY183" s="394"/>
      <c r="AZ183" s="394"/>
      <c r="BA183" s="394"/>
      <c r="BB183" s="394"/>
      <c r="BC183" s="394"/>
      <c r="BD183" s="394"/>
      <c r="BE183" s="394"/>
      <c r="BF183" s="394"/>
      <c r="BG183" s="394"/>
      <c r="BH183" s="394"/>
      <c r="BI183" s="394"/>
      <c r="BJ183" s="394"/>
      <c r="BK183" s="394"/>
      <c r="BL183" s="394"/>
      <c r="BM183" s="394"/>
      <c r="BN183" s="394"/>
      <c r="BO183" s="394"/>
      <c r="BP183" s="394"/>
      <c r="BQ183" s="394"/>
      <c r="BR183" s="394"/>
      <c r="BS183" s="394"/>
      <c r="BT183" s="394"/>
      <c r="BU183" s="394"/>
      <c r="BV183" s="394"/>
      <c r="BW183" s="394"/>
      <c r="BX183" s="394"/>
      <c r="BY183" s="394"/>
      <c r="BZ183" s="394"/>
      <c r="CA183" s="394"/>
      <c r="CB183" s="394"/>
      <c r="CC183" s="394"/>
      <c r="CD183" s="394"/>
      <c r="CE183" s="394"/>
      <c r="CF183" s="394"/>
      <c r="CG183" s="394"/>
      <c r="CH183" s="394"/>
      <c r="CI183" s="394"/>
      <c r="CJ183" s="394"/>
      <c r="CK183" s="394"/>
      <c r="CL183" s="394"/>
      <c r="CM183" s="394"/>
      <c r="CN183" s="394"/>
      <c r="CO183" s="394"/>
      <c r="CP183" s="394"/>
      <c r="CQ183" s="394"/>
      <c r="CR183" s="394"/>
      <c r="CS183" s="394"/>
      <c r="CT183" s="394"/>
      <c r="CU183" s="394"/>
      <c r="CV183" s="394"/>
      <c r="CW183" s="394"/>
      <c r="CX183" s="394"/>
      <c r="CY183" s="394"/>
      <c r="CZ183" s="394"/>
      <c r="DA183" s="394"/>
      <c r="DB183" s="394"/>
      <c r="DC183" s="394"/>
      <c r="DD183" s="394"/>
      <c r="DE183" s="394"/>
      <c r="DF183" s="394"/>
      <c r="DG183" s="394"/>
      <c r="DH183" s="394"/>
      <c r="DI183" s="394"/>
      <c r="DJ183" s="394"/>
      <c r="DK183" s="394"/>
      <c r="DL183" s="394"/>
      <c r="DM183" s="394"/>
      <c r="DN183" s="394"/>
      <c r="DO183" s="394"/>
      <c r="DP183" s="394"/>
      <c r="DQ183" s="394"/>
      <c r="DR183" s="394"/>
      <c r="DS183" s="394"/>
      <c r="DT183" s="394"/>
    </row>
    <row r="184" spans="3:124">
      <c r="C184" s="439"/>
      <c r="H184" s="394"/>
      <c r="I184" s="394"/>
      <c r="J184" s="394"/>
      <c r="K184" s="394"/>
      <c r="L184" s="394"/>
      <c r="M184" s="394"/>
      <c r="N184" s="394"/>
      <c r="O184" s="394"/>
      <c r="P184" s="394"/>
      <c r="Q184" s="394"/>
      <c r="R184" s="394"/>
      <c r="S184" s="394"/>
      <c r="T184" s="394"/>
      <c r="U184" s="394"/>
      <c r="V184" s="394"/>
      <c r="W184" s="394"/>
      <c r="X184" s="394"/>
      <c r="Y184" s="394"/>
      <c r="Z184" s="394"/>
      <c r="AA184" s="394"/>
      <c r="AB184" s="394"/>
      <c r="AC184" s="394"/>
      <c r="AD184" s="394"/>
      <c r="AE184" s="394"/>
      <c r="AF184" s="394"/>
      <c r="AG184" s="394"/>
      <c r="AH184" s="394"/>
      <c r="AI184" s="394"/>
      <c r="AJ184" s="394"/>
      <c r="AK184" s="394"/>
      <c r="AL184" s="394"/>
      <c r="AM184" s="394"/>
      <c r="AN184" s="394"/>
      <c r="AO184" s="394"/>
      <c r="AP184" s="394"/>
      <c r="AQ184" s="394"/>
      <c r="AR184" s="394"/>
      <c r="AS184" s="394"/>
      <c r="AT184" s="394"/>
      <c r="AU184" s="394"/>
      <c r="AV184" s="394"/>
      <c r="AW184" s="394"/>
      <c r="AX184" s="394"/>
      <c r="AY184" s="394"/>
      <c r="AZ184" s="394"/>
      <c r="BA184" s="394"/>
      <c r="BB184" s="394"/>
      <c r="BC184" s="394"/>
      <c r="BD184" s="394"/>
      <c r="BE184" s="394"/>
      <c r="BF184" s="394"/>
      <c r="BG184" s="394"/>
      <c r="BH184" s="394"/>
      <c r="BI184" s="394"/>
      <c r="BJ184" s="394"/>
      <c r="BK184" s="394"/>
      <c r="BL184" s="394"/>
      <c r="BM184" s="394"/>
      <c r="BN184" s="394"/>
      <c r="BO184" s="394"/>
      <c r="BP184" s="394"/>
      <c r="BQ184" s="394"/>
      <c r="BR184" s="394"/>
      <c r="BS184" s="394"/>
      <c r="BT184" s="394"/>
      <c r="BU184" s="394"/>
      <c r="BV184" s="394"/>
      <c r="BW184" s="394"/>
      <c r="BX184" s="394"/>
      <c r="BY184" s="394"/>
      <c r="BZ184" s="394"/>
      <c r="CA184" s="394"/>
      <c r="CB184" s="394"/>
      <c r="CC184" s="394"/>
      <c r="CD184" s="394"/>
      <c r="CE184" s="394"/>
      <c r="CF184" s="394"/>
      <c r="CG184" s="394"/>
      <c r="CH184" s="394"/>
      <c r="CI184" s="394"/>
      <c r="CJ184" s="394"/>
      <c r="CK184" s="394"/>
      <c r="CL184" s="394"/>
      <c r="CM184" s="394"/>
      <c r="CN184" s="394"/>
      <c r="CO184" s="394"/>
      <c r="CP184" s="394"/>
      <c r="CQ184" s="394"/>
      <c r="CR184" s="394"/>
      <c r="CS184" s="394"/>
      <c r="CT184" s="394"/>
      <c r="CU184" s="394"/>
      <c r="CV184" s="394"/>
      <c r="CW184" s="394"/>
      <c r="CX184" s="394"/>
      <c r="CY184" s="394"/>
      <c r="CZ184" s="394"/>
      <c r="DA184" s="394"/>
      <c r="DB184" s="394"/>
      <c r="DC184" s="394"/>
      <c r="DD184" s="394"/>
      <c r="DE184" s="394"/>
      <c r="DF184" s="394"/>
      <c r="DG184" s="394"/>
      <c r="DH184" s="394"/>
      <c r="DI184" s="394"/>
      <c r="DJ184" s="394"/>
      <c r="DK184" s="394"/>
      <c r="DL184" s="394"/>
      <c r="DM184" s="394"/>
      <c r="DN184" s="394"/>
      <c r="DO184" s="394"/>
      <c r="DP184" s="394"/>
      <c r="DQ184" s="394"/>
      <c r="DR184" s="394"/>
      <c r="DS184" s="394"/>
      <c r="DT184" s="394"/>
    </row>
    <row r="185" spans="3:124">
      <c r="C185" s="439"/>
      <c r="H185" s="394"/>
      <c r="I185" s="394"/>
      <c r="J185" s="394"/>
      <c r="K185" s="394"/>
      <c r="L185" s="394"/>
      <c r="M185" s="394"/>
      <c r="N185" s="394"/>
      <c r="O185" s="394"/>
      <c r="P185" s="394"/>
      <c r="Q185" s="394"/>
      <c r="R185" s="394"/>
      <c r="S185" s="394"/>
      <c r="T185" s="394"/>
      <c r="U185" s="394"/>
      <c r="V185" s="394"/>
      <c r="W185" s="394"/>
      <c r="X185" s="394"/>
      <c r="Y185" s="394"/>
      <c r="Z185" s="394"/>
      <c r="AA185" s="394"/>
      <c r="AB185" s="394"/>
      <c r="AC185" s="394"/>
      <c r="AD185" s="394"/>
      <c r="AE185" s="394"/>
      <c r="AF185" s="394"/>
      <c r="AG185" s="394"/>
      <c r="AH185" s="394"/>
      <c r="AI185" s="394"/>
      <c r="AJ185" s="394"/>
      <c r="AK185" s="394"/>
      <c r="AL185" s="394"/>
      <c r="AM185" s="394"/>
      <c r="AN185" s="394"/>
      <c r="AO185" s="394"/>
      <c r="AP185" s="394"/>
      <c r="AQ185" s="394"/>
      <c r="AR185" s="394"/>
      <c r="AS185" s="394"/>
      <c r="AT185" s="394"/>
      <c r="AU185" s="394"/>
      <c r="AV185" s="394"/>
      <c r="AW185" s="394"/>
      <c r="AX185" s="394"/>
      <c r="AY185" s="394"/>
      <c r="AZ185" s="394"/>
      <c r="BA185" s="394"/>
      <c r="BB185" s="394"/>
      <c r="BC185" s="394"/>
      <c r="BD185" s="394"/>
      <c r="BE185" s="394"/>
      <c r="BF185" s="394"/>
      <c r="BG185" s="394"/>
      <c r="BH185" s="394"/>
      <c r="BI185" s="394"/>
      <c r="BJ185" s="394"/>
      <c r="BK185" s="394"/>
      <c r="BL185" s="394"/>
      <c r="BM185" s="394"/>
      <c r="BN185" s="394"/>
      <c r="BO185" s="394"/>
      <c r="BP185" s="394"/>
      <c r="BQ185" s="394"/>
      <c r="BR185" s="394"/>
      <c r="BS185" s="394"/>
      <c r="BT185" s="394"/>
      <c r="BU185" s="394"/>
      <c r="BV185" s="394"/>
      <c r="BW185" s="394"/>
      <c r="BX185" s="394"/>
      <c r="BY185" s="394"/>
      <c r="BZ185" s="394"/>
      <c r="CA185" s="394"/>
      <c r="CB185" s="394"/>
      <c r="CC185" s="394"/>
      <c r="CD185" s="394"/>
      <c r="CE185" s="394"/>
      <c r="CF185" s="394"/>
      <c r="CG185" s="394"/>
      <c r="CH185" s="394"/>
      <c r="CI185" s="394"/>
      <c r="CJ185" s="394"/>
      <c r="CK185" s="394"/>
      <c r="CL185" s="394"/>
      <c r="CM185" s="394"/>
      <c r="CN185" s="394"/>
      <c r="CO185" s="394"/>
      <c r="CP185" s="394"/>
      <c r="CQ185" s="394"/>
      <c r="CR185" s="394"/>
      <c r="CS185" s="394"/>
      <c r="CT185" s="394"/>
      <c r="CU185" s="394"/>
      <c r="CV185" s="394"/>
      <c r="CW185" s="394"/>
      <c r="CX185" s="394"/>
      <c r="CY185" s="394"/>
      <c r="CZ185" s="394"/>
      <c r="DA185" s="394"/>
      <c r="DB185" s="394"/>
      <c r="DC185" s="394"/>
      <c r="DD185" s="394"/>
      <c r="DE185" s="394"/>
      <c r="DF185" s="394"/>
      <c r="DG185" s="394"/>
      <c r="DH185" s="394"/>
      <c r="DI185" s="394"/>
      <c r="DJ185" s="394"/>
      <c r="DK185" s="394"/>
      <c r="DL185" s="394"/>
      <c r="DM185" s="394"/>
      <c r="DN185" s="394"/>
      <c r="DO185" s="394"/>
      <c r="DP185" s="394"/>
      <c r="DQ185" s="394"/>
      <c r="DR185" s="394"/>
      <c r="DS185" s="394"/>
      <c r="DT185" s="394"/>
    </row>
    <row r="186" spans="3:124">
      <c r="C186" s="439"/>
      <c r="H186" s="394"/>
      <c r="I186" s="394"/>
      <c r="J186" s="394"/>
      <c r="K186" s="394"/>
      <c r="L186" s="394"/>
      <c r="M186" s="394"/>
      <c r="N186" s="394"/>
      <c r="O186" s="394"/>
      <c r="P186" s="394"/>
      <c r="Q186" s="394"/>
      <c r="R186" s="394"/>
      <c r="S186" s="394"/>
      <c r="T186" s="394"/>
      <c r="U186" s="394"/>
      <c r="V186" s="394"/>
      <c r="W186" s="394"/>
      <c r="X186" s="394"/>
      <c r="Y186" s="394"/>
      <c r="Z186" s="394"/>
      <c r="AA186" s="394"/>
      <c r="AB186" s="394"/>
      <c r="AC186" s="394"/>
      <c r="AD186" s="394"/>
      <c r="AE186" s="394"/>
      <c r="AF186" s="394"/>
      <c r="AG186" s="394"/>
      <c r="AH186" s="394"/>
      <c r="AI186" s="394"/>
      <c r="AJ186" s="394"/>
      <c r="AK186" s="394"/>
      <c r="AL186" s="394"/>
      <c r="AM186" s="394"/>
      <c r="AN186" s="394"/>
      <c r="AO186" s="394"/>
      <c r="AP186" s="394"/>
      <c r="AQ186" s="394"/>
      <c r="AR186" s="394"/>
      <c r="AS186" s="394"/>
      <c r="AT186" s="394"/>
      <c r="AU186" s="394"/>
      <c r="AV186" s="394"/>
      <c r="AW186" s="394"/>
      <c r="AX186" s="394"/>
      <c r="AY186" s="394"/>
      <c r="AZ186" s="394"/>
      <c r="BA186" s="394"/>
      <c r="BB186" s="394"/>
      <c r="BC186" s="394"/>
      <c r="BD186" s="394"/>
      <c r="BE186" s="394"/>
      <c r="BF186" s="394"/>
      <c r="BG186" s="394"/>
      <c r="BH186" s="394"/>
      <c r="BI186" s="394"/>
      <c r="BJ186" s="394"/>
      <c r="BK186" s="394"/>
      <c r="BL186" s="394"/>
      <c r="BM186" s="394"/>
      <c r="BN186" s="394"/>
      <c r="BO186" s="394"/>
      <c r="BP186" s="394"/>
      <c r="BQ186" s="394"/>
      <c r="BR186" s="394"/>
      <c r="BS186" s="394"/>
      <c r="BT186" s="394"/>
      <c r="BU186" s="394"/>
      <c r="BV186" s="394"/>
      <c r="BW186" s="394"/>
      <c r="BX186" s="394"/>
      <c r="BY186" s="394"/>
      <c r="BZ186" s="394"/>
      <c r="CA186" s="394"/>
      <c r="CB186" s="394"/>
      <c r="CC186" s="394"/>
      <c r="CD186" s="394"/>
      <c r="CE186" s="394"/>
      <c r="CF186" s="394"/>
      <c r="CG186" s="394"/>
      <c r="CH186" s="394"/>
      <c r="CI186" s="394"/>
      <c r="CJ186" s="394"/>
      <c r="CK186" s="394"/>
      <c r="CL186" s="394"/>
      <c r="CM186" s="394"/>
      <c r="CN186" s="394"/>
      <c r="CO186" s="394"/>
      <c r="CP186" s="394"/>
      <c r="CQ186" s="394"/>
      <c r="CR186" s="394"/>
      <c r="CS186" s="394"/>
      <c r="CT186" s="394"/>
      <c r="CU186" s="394"/>
      <c r="CV186" s="394"/>
      <c r="CW186" s="394"/>
      <c r="CX186" s="394"/>
      <c r="CY186" s="394"/>
      <c r="CZ186" s="394"/>
      <c r="DA186" s="394"/>
      <c r="DB186" s="394"/>
      <c r="DC186" s="394"/>
      <c r="DD186" s="394"/>
      <c r="DE186" s="394"/>
      <c r="DF186" s="394"/>
      <c r="DG186" s="394"/>
      <c r="DH186" s="394"/>
      <c r="DI186" s="394"/>
      <c r="DJ186" s="394"/>
      <c r="DK186" s="394"/>
      <c r="DL186" s="394"/>
      <c r="DM186" s="394"/>
      <c r="DN186" s="394"/>
      <c r="DO186" s="394"/>
      <c r="DP186" s="394"/>
      <c r="DQ186" s="394"/>
      <c r="DR186" s="394"/>
      <c r="DS186" s="394"/>
      <c r="DT186" s="394"/>
    </row>
    <row r="187" spans="3:124">
      <c r="C187" s="439"/>
      <c r="H187" s="394"/>
      <c r="I187" s="394"/>
      <c r="J187" s="394"/>
      <c r="K187" s="394"/>
      <c r="L187" s="394"/>
      <c r="M187" s="394"/>
      <c r="N187" s="394"/>
      <c r="O187" s="394"/>
      <c r="P187" s="394"/>
      <c r="Q187" s="394"/>
      <c r="R187" s="394"/>
      <c r="S187" s="394"/>
      <c r="T187" s="394"/>
      <c r="U187" s="394"/>
      <c r="V187" s="394"/>
      <c r="W187" s="394"/>
      <c r="X187" s="394"/>
      <c r="Y187" s="394"/>
      <c r="Z187" s="394"/>
      <c r="AA187" s="394"/>
      <c r="AB187" s="394"/>
      <c r="AC187" s="394"/>
      <c r="AD187" s="394"/>
      <c r="AE187" s="394"/>
      <c r="AF187" s="394"/>
      <c r="AG187" s="394"/>
      <c r="AH187" s="394"/>
      <c r="AI187" s="394"/>
      <c r="AJ187" s="394"/>
      <c r="AK187" s="394"/>
      <c r="AL187" s="394"/>
      <c r="AM187" s="394"/>
      <c r="AN187" s="394"/>
      <c r="AO187" s="394"/>
      <c r="AP187" s="394"/>
      <c r="AQ187" s="394"/>
      <c r="AR187" s="394"/>
      <c r="AS187" s="394"/>
      <c r="AT187" s="394"/>
      <c r="AU187" s="394"/>
      <c r="AV187" s="394"/>
      <c r="AW187" s="394"/>
      <c r="AX187" s="394"/>
      <c r="AY187" s="394"/>
      <c r="AZ187" s="394"/>
      <c r="BA187" s="394"/>
      <c r="BB187" s="394"/>
      <c r="BC187" s="394"/>
      <c r="BD187" s="394"/>
      <c r="BE187" s="394"/>
      <c r="BF187" s="394"/>
      <c r="BG187" s="394"/>
      <c r="BH187" s="394"/>
      <c r="BI187" s="394"/>
      <c r="BJ187" s="394"/>
      <c r="BK187" s="394"/>
      <c r="BL187" s="394"/>
      <c r="BM187" s="394"/>
      <c r="BN187" s="394"/>
      <c r="BO187" s="394"/>
      <c r="BP187" s="394"/>
      <c r="BQ187" s="394"/>
      <c r="BR187" s="394"/>
      <c r="BS187" s="394"/>
      <c r="BT187" s="394"/>
      <c r="BU187" s="394"/>
      <c r="BV187" s="394"/>
      <c r="BW187" s="394"/>
      <c r="BX187" s="394"/>
      <c r="BY187" s="394"/>
      <c r="BZ187" s="394"/>
      <c r="CA187" s="394"/>
      <c r="CB187" s="394"/>
      <c r="CC187" s="394"/>
      <c r="CD187" s="394"/>
      <c r="CE187" s="394"/>
      <c r="CF187" s="394"/>
      <c r="CG187" s="394"/>
      <c r="CH187" s="394"/>
      <c r="CI187" s="394"/>
      <c r="CJ187" s="394"/>
      <c r="CK187" s="394"/>
      <c r="CL187" s="394"/>
      <c r="CM187" s="394"/>
      <c r="CN187" s="394"/>
      <c r="CO187" s="394"/>
      <c r="CP187" s="394"/>
      <c r="CQ187" s="394"/>
      <c r="CR187" s="394"/>
      <c r="CS187" s="394"/>
      <c r="CT187" s="394"/>
      <c r="CU187" s="394"/>
      <c r="CV187" s="394"/>
      <c r="CW187" s="394"/>
      <c r="CX187" s="394"/>
      <c r="CY187" s="394"/>
      <c r="CZ187" s="394"/>
      <c r="DA187" s="394"/>
      <c r="DB187" s="394"/>
      <c r="DC187" s="394"/>
      <c r="DD187" s="394"/>
      <c r="DE187" s="394"/>
      <c r="DF187" s="394"/>
      <c r="DG187" s="394"/>
      <c r="DH187" s="394"/>
      <c r="DI187" s="394"/>
      <c r="DJ187" s="394"/>
      <c r="DK187" s="394"/>
      <c r="DL187" s="394"/>
      <c r="DM187" s="394"/>
      <c r="DN187" s="394"/>
      <c r="DO187" s="394"/>
      <c r="DP187" s="394"/>
      <c r="DQ187" s="394"/>
      <c r="DR187" s="394"/>
      <c r="DS187" s="394"/>
      <c r="DT187" s="394"/>
    </row>
    <row r="188" spans="3:124">
      <c r="C188" s="439"/>
      <c r="H188" s="394"/>
      <c r="I188" s="394"/>
      <c r="J188" s="394"/>
      <c r="K188" s="394"/>
      <c r="L188" s="394"/>
      <c r="M188" s="394"/>
      <c r="N188" s="394"/>
      <c r="O188" s="394"/>
      <c r="P188" s="394"/>
      <c r="Q188" s="394"/>
      <c r="R188" s="394"/>
      <c r="S188" s="394"/>
      <c r="T188" s="394"/>
      <c r="U188" s="394"/>
      <c r="V188" s="394"/>
      <c r="W188" s="394"/>
      <c r="X188" s="394"/>
      <c r="Y188" s="394"/>
      <c r="Z188" s="394"/>
      <c r="AA188" s="394"/>
      <c r="AB188" s="394"/>
      <c r="AC188" s="394"/>
      <c r="AD188" s="394"/>
      <c r="AE188" s="394"/>
      <c r="AF188" s="394"/>
      <c r="AG188" s="394"/>
      <c r="AH188" s="394"/>
      <c r="AI188" s="394"/>
      <c r="AJ188" s="394"/>
      <c r="AK188" s="394"/>
      <c r="AL188" s="394"/>
      <c r="AM188" s="394"/>
      <c r="AN188" s="394"/>
      <c r="AO188" s="394"/>
      <c r="AP188" s="394"/>
      <c r="AQ188" s="394"/>
      <c r="AR188" s="394"/>
      <c r="AS188" s="394"/>
      <c r="AT188" s="394"/>
      <c r="AU188" s="394"/>
      <c r="AV188" s="394"/>
      <c r="AW188" s="394"/>
      <c r="AX188" s="394"/>
      <c r="AY188" s="394"/>
      <c r="AZ188" s="394"/>
      <c r="BA188" s="394"/>
      <c r="BB188" s="394"/>
      <c r="BC188" s="394"/>
      <c r="BD188" s="394"/>
      <c r="BE188" s="394"/>
      <c r="BF188" s="394"/>
      <c r="BG188" s="394"/>
      <c r="BH188" s="394"/>
      <c r="BI188" s="394"/>
      <c r="BJ188" s="394"/>
      <c r="BK188" s="394"/>
      <c r="BL188" s="394"/>
      <c r="BM188" s="394"/>
      <c r="BN188" s="394"/>
      <c r="BO188" s="394"/>
      <c r="BP188" s="394"/>
      <c r="BQ188" s="394"/>
      <c r="BR188" s="394"/>
      <c r="BS188" s="394"/>
      <c r="BT188" s="394"/>
      <c r="BU188" s="394"/>
      <c r="BV188" s="394"/>
      <c r="BW188" s="394"/>
      <c r="BX188" s="394"/>
      <c r="BY188" s="394"/>
      <c r="BZ188" s="394"/>
      <c r="CA188" s="394"/>
      <c r="CB188" s="394"/>
      <c r="CC188" s="394"/>
      <c r="CD188" s="394"/>
      <c r="CE188" s="394"/>
      <c r="CF188" s="394"/>
      <c r="CG188" s="394"/>
      <c r="CH188" s="394"/>
      <c r="CI188" s="394"/>
      <c r="CJ188" s="394"/>
      <c r="CK188" s="394"/>
      <c r="CL188" s="394"/>
      <c r="CM188" s="394"/>
      <c r="CN188" s="394"/>
      <c r="CO188" s="394"/>
      <c r="CP188" s="394"/>
      <c r="CQ188" s="394"/>
      <c r="CR188" s="394"/>
      <c r="CS188" s="394"/>
      <c r="CT188" s="394"/>
      <c r="CU188" s="394"/>
      <c r="CV188" s="394"/>
      <c r="CW188" s="394"/>
      <c r="CX188" s="394"/>
      <c r="CY188" s="394"/>
      <c r="CZ188" s="394"/>
      <c r="DA188" s="394"/>
      <c r="DB188" s="394"/>
      <c r="DC188" s="394"/>
      <c r="DD188" s="394"/>
      <c r="DE188" s="394"/>
      <c r="DF188" s="394"/>
      <c r="DG188" s="394"/>
      <c r="DH188" s="394"/>
      <c r="DI188" s="394"/>
      <c r="DJ188" s="394"/>
      <c r="DK188" s="394"/>
      <c r="DL188" s="394"/>
      <c r="DM188" s="394"/>
      <c r="DN188" s="394"/>
      <c r="DO188" s="394"/>
      <c r="DP188" s="394"/>
      <c r="DQ188" s="394"/>
      <c r="DR188" s="394"/>
      <c r="DS188" s="394"/>
      <c r="DT188" s="394"/>
    </row>
    <row r="189" spans="3:124">
      <c r="C189" s="439"/>
      <c r="H189" s="394"/>
      <c r="I189" s="394"/>
      <c r="J189" s="394"/>
      <c r="K189" s="394"/>
      <c r="L189" s="394"/>
      <c r="M189" s="394"/>
      <c r="N189" s="394"/>
      <c r="O189" s="394"/>
      <c r="P189" s="394"/>
      <c r="Q189" s="394"/>
      <c r="R189" s="394"/>
      <c r="S189" s="394"/>
      <c r="T189" s="394"/>
      <c r="U189" s="394"/>
      <c r="V189" s="394"/>
      <c r="W189" s="394"/>
      <c r="X189" s="394"/>
      <c r="Y189" s="394"/>
      <c r="Z189" s="394"/>
      <c r="AA189" s="394"/>
      <c r="AB189" s="394"/>
      <c r="AC189" s="394"/>
      <c r="AD189" s="394"/>
      <c r="AE189" s="394"/>
      <c r="AF189" s="394"/>
      <c r="AG189" s="394"/>
      <c r="AH189" s="394"/>
      <c r="AI189" s="394"/>
      <c r="AJ189" s="394"/>
      <c r="AK189" s="394"/>
      <c r="AL189" s="394"/>
      <c r="AM189" s="394"/>
      <c r="AN189" s="394"/>
      <c r="AO189" s="394"/>
      <c r="AP189" s="394"/>
      <c r="AQ189" s="394"/>
      <c r="AR189" s="394"/>
      <c r="AS189" s="394"/>
      <c r="AT189" s="394"/>
      <c r="AU189" s="394"/>
      <c r="AV189" s="394"/>
      <c r="AW189" s="394"/>
      <c r="AX189" s="394"/>
      <c r="AY189" s="394"/>
      <c r="AZ189" s="394"/>
      <c r="BA189" s="394"/>
      <c r="BB189" s="394"/>
      <c r="BC189" s="394"/>
      <c r="BD189" s="394"/>
      <c r="BE189" s="394"/>
      <c r="BF189" s="394"/>
      <c r="BG189" s="394"/>
      <c r="BH189" s="394"/>
      <c r="BI189" s="394"/>
      <c r="BJ189" s="394"/>
      <c r="BK189" s="394"/>
      <c r="BL189" s="394"/>
      <c r="BM189" s="394"/>
      <c r="BN189" s="394"/>
      <c r="BO189" s="394"/>
      <c r="BP189" s="394"/>
      <c r="BQ189" s="394"/>
      <c r="BR189" s="394"/>
      <c r="BS189" s="394"/>
      <c r="BT189" s="394"/>
      <c r="BU189" s="394"/>
      <c r="BV189" s="394"/>
      <c r="BW189" s="394"/>
      <c r="BX189" s="394"/>
      <c r="BY189" s="394"/>
      <c r="BZ189" s="394"/>
      <c r="CA189" s="394"/>
      <c r="CB189" s="394"/>
      <c r="CC189" s="394"/>
      <c r="CD189" s="394"/>
      <c r="CE189" s="394"/>
      <c r="CF189" s="394"/>
      <c r="CG189" s="394"/>
      <c r="CH189" s="394"/>
      <c r="CI189" s="394"/>
      <c r="CJ189" s="394"/>
      <c r="CK189" s="394"/>
      <c r="CL189" s="394"/>
      <c r="CM189" s="394"/>
      <c r="CN189" s="394"/>
      <c r="CO189" s="394"/>
      <c r="CP189" s="394"/>
      <c r="CQ189" s="394"/>
      <c r="CR189" s="394"/>
      <c r="CS189" s="394"/>
      <c r="CT189" s="394"/>
      <c r="CU189" s="394"/>
      <c r="CV189" s="394"/>
      <c r="CW189" s="394"/>
      <c r="CX189" s="394"/>
      <c r="CY189" s="394"/>
      <c r="CZ189" s="394"/>
      <c r="DA189" s="394"/>
      <c r="DB189" s="394"/>
      <c r="DC189" s="394"/>
      <c r="DD189" s="394"/>
      <c r="DE189" s="394"/>
      <c r="DF189" s="394"/>
      <c r="DG189" s="394"/>
      <c r="DH189" s="394"/>
      <c r="DI189" s="394"/>
      <c r="DJ189" s="394"/>
      <c r="DK189" s="394"/>
      <c r="DL189" s="394"/>
      <c r="DM189" s="394"/>
      <c r="DN189" s="394"/>
      <c r="DO189" s="394"/>
      <c r="DP189" s="394"/>
      <c r="DQ189" s="394"/>
      <c r="DR189" s="394"/>
      <c r="DS189" s="394"/>
      <c r="DT189" s="394"/>
    </row>
    <row r="190" spans="3:124">
      <c r="C190" s="439"/>
      <c r="H190" s="394"/>
      <c r="I190" s="394"/>
      <c r="J190" s="394"/>
      <c r="K190" s="394"/>
      <c r="L190" s="394"/>
      <c r="M190" s="394"/>
      <c r="N190" s="394"/>
      <c r="O190" s="394"/>
      <c r="P190" s="394"/>
      <c r="Q190" s="394"/>
      <c r="R190" s="394"/>
      <c r="S190" s="394"/>
      <c r="T190" s="394"/>
      <c r="U190" s="394"/>
      <c r="V190" s="394"/>
      <c r="W190" s="394"/>
      <c r="X190" s="394"/>
      <c r="Y190" s="394"/>
      <c r="Z190" s="394"/>
      <c r="AA190" s="394"/>
      <c r="AB190" s="394"/>
      <c r="AC190" s="394"/>
      <c r="AD190" s="394"/>
      <c r="AE190" s="394"/>
      <c r="AF190" s="394"/>
      <c r="AG190" s="394"/>
      <c r="AH190" s="394"/>
      <c r="AI190" s="394"/>
      <c r="AJ190" s="394"/>
      <c r="AK190" s="394"/>
      <c r="AL190" s="394"/>
      <c r="AM190" s="394"/>
      <c r="AN190" s="394"/>
      <c r="AO190" s="394"/>
      <c r="AP190" s="394"/>
      <c r="AQ190" s="394"/>
      <c r="AR190" s="394"/>
      <c r="AS190" s="394"/>
      <c r="AT190" s="394"/>
      <c r="AU190" s="394"/>
      <c r="AV190" s="394"/>
      <c r="AW190" s="394"/>
      <c r="AX190" s="394"/>
      <c r="AY190" s="394"/>
      <c r="AZ190" s="394"/>
      <c r="BA190" s="394"/>
      <c r="BB190" s="394"/>
      <c r="BC190" s="394"/>
      <c r="BD190" s="394"/>
      <c r="BE190" s="394"/>
      <c r="BF190" s="394"/>
      <c r="BG190" s="394"/>
      <c r="BH190" s="394"/>
      <c r="BI190" s="394"/>
      <c r="BJ190" s="394"/>
      <c r="BK190" s="394"/>
      <c r="BL190" s="394"/>
      <c r="BM190" s="394"/>
      <c r="BN190" s="394"/>
      <c r="BO190" s="394"/>
      <c r="BP190" s="394"/>
      <c r="BQ190" s="394"/>
      <c r="BR190" s="394"/>
      <c r="BS190" s="394"/>
      <c r="BT190" s="394"/>
      <c r="BU190" s="394"/>
      <c r="BV190" s="394"/>
      <c r="BW190" s="394"/>
      <c r="BX190" s="394"/>
      <c r="BY190" s="394"/>
      <c r="BZ190" s="394"/>
      <c r="CA190" s="394"/>
      <c r="CB190" s="394"/>
      <c r="CC190" s="394"/>
      <c r="CD190" s="394"/>
      <c r="CE190" s="394"/>
      <c r="CF190" s="394"/>
      <c r="CG190" s="394"/>
      <c r="CH190" s="394"/>
      <c r="CI190" s="394"/>
      <c r="CJ190" s="394"/>
      <c r="CK190" s="394"/>
      <c r="CL190" s="394"/>
      <c r="CM190" s="394"/>
      <c r="CN190" s="394"/>
      <c r="CO190" s="394"/>
      <c r="CP190" s="394"/>
      <c r="CQ190" s="394"/>
      <c r="CR190" s="394"/>
      <c r="CS190" s="394"/>
      <c r="CT190" s="394"/>
      <c r="CU190" s="394"/>
      <c r="CV190" s="394"/>
      <c r="CW190" s="394"/>
      <c r="CX190" s="394"/>
      <c r="CY190" s="394"/>
      <c r="CZ190" s="394"/>
      <c r="DA190" s="394"/>
      <c r="DB190" s="394"/>
      <c r="DC190" s="394"/>
      <c r="DD190" s="394"/>
      <c r="DE190" s="394"/>
      <c r="DF190" s="394"/>
      <c r="DG190" s="394"/>
      <c r="DH190" s="394"/>
      <c r="DI190" s="394"/>
      <c r="DJ190" s="394"/>
      <c r="DK190" s="394"/>
      <c r="DL190" s="394"/>
      <c r="DM190" s="394"/>
      <c r="DN190" s="394"/>
      <c r="DO190" s="394"/>
      <c r="DP190" s="394"/>
      <c r="DQ190" s="394"/>
      <c r="DR190" s="394"/>
      <c r="DS190" s="394"/>
      <c r="DT190" s="394"/>
    </row>
    <row r="191" spans="3:124">
      <c r="C191" s="439"/>
      <c r="H191" s="394"/>
      <c r="I191" s="394"/>
      <c r="J191" s="394"/>
      <c r="K191" s="394"/>
      <c r="L191" s="394"/>
      <c r="M191" s="394"/>
      <c r="N191" s="394"/>
      <c r="O191" s="394"/>
      <c r="P191" s="394"/>
      <c r="Q191" s="394"/>
      <c r="R191" s="394"/>
      <c r="S191" s="394"/>
      <c r="T191" s="394"/>
      <c r="U191" s="394"/>
      <c r="V191" s="394"/>
      <c r="W191" s="394"/>
      <c r="X191" s="394"/>
      <c r="Y191" s="394"/>
      <c r="Z191" s="394"/>
      <c r="AA191" s="394"/>
      <c r="AB191" s="394"/>
      <c r="AC191" s="394"/>
      <c r="AD191" s="394"/>
      <c r="AE191" s="394"/>
      <c r="AF191" s="394"/>
      <c r="AG191" s="394"/>
      <c r="AH191" s="394"/>
      <c r="AI191" s="394"/>
      <c r="AJ191" s="394"/>
      <c r="AK191" s="394"/>
      <c r="AL191" s="394"/>
      <c r="AM191" s="394"/>
      <c r="AN191" s="394"/>
      <c r="AO191" s="394"/>
      <c r="AP191" s="394"/>
      <c r="AQ191" s="394"/>
      <c r="AR191" s="394"/>
      <c r="AS191" s="394"/>
      <c r="AT191" s="394"/>
      <c r="AU191" s="394"/>
      <c r="AV191" s="394"/>
      <c r="AW191" s="394"/>
      <c r="AX191" s="394"/>
      <c r="AY191" s="394"/>
      <c r="AZ191" s="394"/>
      <c r="BA191" s="394"/>
      <c r="BB191" s="394"/>
      <c r="BC191" s="394"/>
      <c r="BD191" s="394"/>
      <c r="BE191" s="394"/>
      <c r="BF191" s="394"/>
      <c r="BG191" s="394"/>
      <c r="BH191" s="394"/>
      <c r="BI191" s="394"/>
      <c r="BJ191" s="394"/>
      <c r="BK191" s="394"/>
      <c r="BL191" s="394"/>
      <c r="BM191" s="394"/>
      <c r="BN191" s="394"/>
      <c r="BO191" s="394"/>
      <c r="BP191" s="394"/>
      <c r="BQ191" s="394"/>
      <c r="BR191" s="394"/>
      <c r="BS191" s="394"/>
      <c r="BT191" s="394"/>
      <c r="BU191" s="394"/>
      <c r="BV191" s="394"/>
      <c r="BW191" s="394"/>
      <c r="BX191" s="394"/>
      <c r="BY191" s="394"/>
      <c r="BZ191" s="394"/>
      <c r="CA191" s="394"/>
      <c r="CB191" s="394"/>
      <c r="CC191" s="394"/>
      <c r="CD191" s="394"/>
      <c r="CE191" s="394"/>
      <c r="CF191" s="394"/>
      <c r="CG191" s="394"/>
      <c r="CH191" s="394"/>
      <c r="CI191" s="394"/>
      <c r="CJ191" s="394"/>
      <c r="CK191" s="394"/>
      <c r="CL191" s="394"/>
      <c r="CM191" s="394"/>
      <c r="CN191" s="394"/>
      <c r="CO191" s="394"/>
      <c r="CP191" s="394"/>
      <c r="CQ191" s="394"/>
      <c r="CR191" s="394"/>
      <c r="CS191" s="394"/>
      <c r="CT191" s="394"/>
      <c r="CU191" s="394"/>
      <c r="CV191" s="394"/>
      <c r="CW191" s="394"/>
      <c r="CX191" s="394"/>
      <c r="CY191" s="394"/>
      <c r="CZ191" s="394"/>
      <c r="DA191" s="394"/>
      <c r="DB191" s="394"/>
      <c r="DC191" s="394"/>
      <c r="DD191" s="394"/>
      <c r="DE191" s="394"/>
      <c r="DF191" s="394"/>
      <c r="DG191" s="394"/>
      <c r="DH191" s="394"/>
      <c r="DI191" s="394"/>
      <c r="DJ191" s="394"/>
      <c r="DK191" s="394"/>
      <c r="DL191" s="394"/>
      <c r="DM191" s="394"/>
      <c r="DN191" s="394"/>
      <c r="DO191" s="394"/>
      <c r="DP191" s="394"/>
      <c r="DQ191" s="394"/>
      <c r="DR191" s="394"/>
      <c r="DS191" s="394"/>
      <c r="DT191" s="394"/>
    </row>
    <row r="192" spans="3:124">
      <c r="C192" s="439"/>
      <c r="H192" s="394"/>
      <c r="I192" s="394"/>
      <c r="J192" s="394"/>
      <c r="K192" s="394"/>
      <c r="L192" s="394"/>
      <c r="M192" s="394"/>
      <c r="N192" s="394"/>
      <c r="O192" s="394"/>
      <c r="P192" s="394"/>
      <c r="Q192" s="394"/>
      <c r="R192" s="394"/>
      <c r="S192" s="394"/>
      <c r="T192" s="394"/>
      <c r="U192" s="394"/>
      <c r="V192" s="394"/>
      <c r="W192" s="394"/>
      <c r="X192" s="394"/>
      <c r="Y192" s="394"/>
      <c r="Z192" s="394"/>
      <c r="AA192" s="394"/>
      <c r="AB192" s="394"/>
      <c r="AC192" s="394"/>
      <c r="AD192" s="394"/>
      <c r="AE192" s="394"/>
      <c r="AF192" s="394"/>
      <c r="AG192" s="394"/>
      <c r="AH192" s="394"/>
      <c r="AI192" s="394"/>
      <c r="AJ192" s="394"/>
      <c r="AK192" s="394"/>
      <c r="AL192" s="394"/>
      <c r="AM192" s="394"/>
      <c r="AN192" s="394"/>
      <c r="AO192" s="394"/>
      <c r="AP192" s="394"/>
      <c r="AQ192" s="394"/>
      <c r="AR192" s="394"/>
      <c r="AS192" s="394"/>
      <c r="AT192" s="394"/>
      <c r="AU192" s="394"/>
      <c r="AV192" s="394"/>
      <c r="AW192" s="394"/>
      <c r="AX192" s="394"/>
      <c r="AY192" s="394"/>
      <c r="AZ192" s="394"/>
      <c r="BA192" s="394"/>
      <c r="BB192" s="394"/>
      <c r="BC192" s="394"/>
      <c r="BD192" s="394"/>
      <c r="BE192" s="394"/>
      <c r="BF192" s="394"/>
      <c r="BG192" s="394"/>
      <c r="BH192" s="394"/>
      <c r="BI192" s="394"/>
      <c r="BJ192" s="394"/>
      <c r="BK192" s="394"/>
      <c r="BL192" s="394"/>
      <c r="BM192" s="394"/>
      <c r="BN192" s="394"/>
      <c r="BO192" s="394"/>
      <c r="BP192" s="394"/>
      <c r="BQ192" s="394"/>
      <c r="BR192" s="394"/>
      <c r="BS192" s="394"/>
      <c r="BT192" s="394"/>
      <c r="BU192" s="394"/>
      <c r="BV192" s="394"/>
      <c r="BW192" s="394"/>
      <c r="BX192" s="394"/>
      <c r="BY192" s="394"/>
      <c r="BZ192" s="394"/>
      <c r="CA192" s="394"/>
      <c r="CB192" s="394"/>
      <c r="CC192" s="394"/>
      <c r="CD192" s="394"/>
      <c r="CE192" s="394"/>
      <c r="CF192" s="394"/>
      <c r="CG192" s="394"/>
      <c r="CH192" s="394"/>
      <c r="CI192" s="394"/>
      <c r="CJ192" s="394"/>
      <c r="CK192" s="394"/>
      <c r="CL192" s="394"/>
      <c r="CM192" s="394"/>
      <c r="CN192" s="394"/>
      <c r="CO192" s="394"/>
      <c r="CP192" s="394"/>
      <c r="CQ192" s="394"/>
      <c r="CR192" s="394"/>
      <c r="CS192" s="394"/>
      <c r="CT192" s="394"/>
      <c r="CU192" s="394"/>
      <c r="CV192" s="394"/>
      <c r="CW192" s="394"/>
      <c r="CX192" s="394"/>
      <c r="CY192" s="394"/>
      <c r="CZ192" s="394"/>
      <c r="DA192" s="394"/>
      <c r="DB192" s="394"/>
      <c r="DC192" s="394"/>
      <c r="DD192" s="394"/>
      <c r="DE192" s="394"/>
      <c r="DF192" s="394"/>
      <c r="DG192" s="394"/>
      <c r="DH192" s="394"/>
      <c r="DI192" s="394"/>
      <c r="DJ192" s="394"/>
      <c r="DK192" s="394"/>
      <c r="DL192" s="394"/>
      <c r="DM192" s="394"/>
      <c r="DN192" s="394"/>
      <c r="DO192" s="394"/>
      <c r="DP192" s="394"/>
      <c r="DQ192" s="394"/>
      <c r="DR192" s="394"/>
      <c r="DS192" s="394"/>
      <c r="DT192" s="394"/>
    </row>
    <row r="193" spans="3:124">
      <c r="C193" s="439"/>
      <c r="H193" s="394"/>
      <c r="I193" s="394"/>
      <c r="J193" s="394"/>
      <c r="K193" s="394"/>
      <c r="L193" s="394"/>
      <c r="M193" s="394"/>
      <c r="N193" s="394"/>
      <c r="O193" s="394"/>
      <c r="P193" s="394"/>
      <c r="Q193" s="394"/>
      <c r="R193" s="394"/>
      <c r="S193" s="394"/>
      <c r="T193" s="394"/>
      <c r="U193" s="394"/>
      <c r="V193" s="394"/>
      <c r="W193" s="394"/>
      <c r="X193" s="394"/>
      <c r="Y193" s="394"/>
      <c r="Z193" s="394"/>
      <c r="AA193" s="394"/>
      <c r="AB193" s="394"/>
      <c r="AC193" s="394"/>
      <c r="AD193" s="394"/>
      <c r="AE193" s="394"/>
      <c r="AF193" s="394"/>
      <c r="AG193" s="394"/>
      <c r="AH193" s="394"/>
      <c r="AI193" s="394"/>
      <c r="AJ193" s="394"/>
      <c r="AK193" s="394"/>
      <c r="AL193" s="394"/>
      <c r="AM193" s="394"/>
      <c r="AN193" s="394"/>
      <c r="AO193" s="394"/>
      <c r="AP193" s="394"/>
      <c r="AQ193" s="394"/>
      <c r="AR193" s="394"/>
      <c r="AS193" s="394"/>
      <c r="AT193" s="394"/>
      <c r="AU193" s="394"/>
      <c r="AV193" s="394"/>
      <c r="AW193" s="394"/>
      <c r="AX193" s="394"/>
      <c r="AY193" s="394"/>
      <c r="AZ193" s="394"/>
      <c r="BA193" s="394"/>
      <c r="BB193" s="394"/>
      <c r="BC193" s="394"/>
      <c r="BD193" s="394"/>
      <c r="BE193" s="394"/>
      <c r="BF193" s="394"/>
      <c r="BG193" s="394"/>
      <c r="BH193" s="394"/>
      <c r="BI193" s="394"/>
      <c r="BJ193" s="394"/>
      <c r="BK193" s="394"/>
      <c r="BL193" s="394"/>
      <c r="BM193" s="394"/>
      <c r="BN193" s="394"/>
      <c r="BO193" s="394"/>
      <c r="BP193" s="394"/>
      <c r="BQ193" s="394"/>
      <c r="BR193" s="394"/>
      <c r="BS193" s="394"/>
      <c r="BT193" s="394"/>
      <c r="BU193" s="394"/>
      <c r="BV193" s="394"/>
      <c r="BW193" s="394"/>
      <c r="BX193" s="394"/>
      <c r="BY193" s="394"/>
      <c r="BZ193" s="394"/>
      <c r="CA193" s="394"/>
      <c r="CB193" s="394"/>
      <c r="CC193" s="394"/>
      <c r="CD193" s="394"/>
      <c r="CE193" s="394"/>
      <c r="CF193" s="394"/>
      <c r="CG193" s="394"/>
      <c r="CH193" s="394"/>
      <c r="CI193" s="394"/>
      <c r="CJ193" s="394"/>
      <c r="CK193" s="394"/>
      <c r="CL193" s="394"/>
      <c r="CM193" s="394"/>
      <c r="CN193" s="394"/>
      <c r="CO193" s="394"/>
      <c r="CP193" s="394"/>
      <c r="CQ193" s="394"/>
      <c r="CR193" s="394"/>
      <c r="CS193" s="394"/>
      <c r="CT193" s="394"/>
      <c r="CU193" s="394"/>
      <c r="CV193" s="394"/>
      <c r="CW193" s="394"/>
      <c r="CX193" s="394"/>
      <c r="CY193" s="394"/>
      <c r="CZ193" s="394"/>
      <c r="DA193" s="394"/>
      <c r="DB193" s="394"/>
      <c r="DC193" s="394"/>
      <c r="DD193" s="394"/>
      <c r="DE193" s="394"/>
      <c r="DF193" s="394"/>
      <c r="DG193" s="394"/>
      <c r="DH193" s="394"/>
      <c r="DI193" s="394"/>
      <c r="DJ193" s="394"/>
      <c r="DK193" s="394"/>
      <c r="DL193" s="394"/>
      <c r="DM193" s="394"/>
      <c r="DN193" s="394"/>
      <c r="DO193" s="394"/>
      <c r="DP193" s="394"/>
      <c r="DQ193" s="394"/>
      <c r="DR193" s="394"/>
      <c r="DS193" s="394"/>
      <c r="DT193" s="394"/>
    </row>
    <row r="194" spans="3:124">
      <c r="C194" s="439"/>
      <c r="H194" s="394"/>
      <c r="I194" s="394"/>
      <c r="J194" s="394"/>
      <c r="K194" s="394"/>
      <c r="L194" s="394"/>
      <c r="M194" s="394"/>
      <c r="N194" s="394"/>
      <c r="O194" s="394"/>
      <c r="P194" s="394"/>
      <c r="Q194" s="394"/>
      <c r="R194" s="394"/>
      <c r="S194" s="394"/>
      <c r="T194" s="394"/>
      <c r="U194" s="394"/>
      <c r="V194" s="394"/>
      <c r="W194" s="394"/>
      <c r="X194" s="394"/>
      <c r="Y194" s="394"/>
      <c r="Z194" s="394"/>
      <c r="AA194" s="394"/>
      <c r="AB194" s="394"/>
      <c r="AC194" s="394"/>
      <c r="AD194" s="394"/>
      <c r="AE194" s="394"/>
      <c r="AF194" s="394"/>
      <c r="AG194" s="394"/>
      <c r="AH194" s="394"/>
      <c r="AI194" s="394"/>
      <c r="AJ194" s="394"/>
      <c r="AK194" s="394"/>
      <c r="AL194" s="394"/>
      <c r="AM194" s="394"/>
      <c r="AN194" s="394"/>
      <c r="AO194" s="394"/>
      <c r="AP194" s="394"/>
      <c r="AQ194" s="394"/>
      <c r="AR194" s="394"/>
      <c r="AS194" s="394"/>
      <c r="AT194" s="394"/>
      <c r="AU194" s="394"/>
      <c r="AV194" s="394"/>
      <c r="AW194" s="394"/>
      <c r="AX194" s="394"/>
      <c r="AY194" s="394"/>
      <c r="AZ194" s="394"/>
      <c r="BA194" s="394"/>
      <c r="BB194" s="394"/>
      <c r="BC194" s="394"/>
      <c r="BD194" s="394"/>
      <c r="BE194" s="394"/>
      <c r="BF194" s="394"/>
      <c r="BG194" s="394"/>
      <c r="BH194" s="394"/>
      <c r="BI194" s="394"/>
      <c r="BJ194" s="394"/>
      <c r="BK194" s="394"/>
      <c r="BL194" s="394"/>
      <c r="BM194" s="394"/>
      <c r="BN194" s="394"/>
      <c r="BO194" s="394"/>
      <c r="BP194" s="394"/>
      <c r="BQ194" s="394"/>
      <c r="BR194" s="394"/>
      <c r="BS194" s="394"/>
      <c r="BT194" s="394"/>
      <c r="BU194" s="394"/>
      <c r="BV194" s="394"/>
      <c r="BW194" s="394"/>
      <c r="BX194" s="394"/>
      <c r="BY194" s="394"/>
      <c r="BZ194" s="394"/>
      <c r="CA194" s="394"/>
      <c r="CB194" s="394"/>
      <c r="CC194" s="394"/>
      <c r="CD194" s="394"/>
      <c r="CE194" s="394"/>
      <c r="CF194" s="394"/>
      <c r="CG194" s="394"/>
      <c r="CH194" s="394"/>
      <c r="CI194" s="394"/>
      <c r="CJ194" s="394"/>
      <c r="CK194" s="394"/>
      <c r="CL194" s="394"/>
      <c r="CM194" s="394"/>
      <c r="CN194" s="394"/>
      <c r="CO194" s="394"/>
      <c r="CP194" s="394"/>
      <c r="CQ194" s="394"/>
      <c r="CR194" s="394"/>
      <c r="CS194" s="394"/>
      <c r="CT194" s="394"/>
      <c r="CU194" s="394"/>
      <c r="CV194" s="394"/>
      <c r="CW194" s="394"/>
      <c r="CX194" s="394"/>
      <c r="CY194" s="394"/>
      <c r="CZ194" s="394"/>
      <c r="DA194" s="394"/>
      <c r="DB194" s="394"/>
      <c r="DC194" s="394"/>
      <c r="DD194" s="394"/>
      <c r="DE194" s="394"/>
      <c r="DF194" s="394"/>
      <c r="DG194" s="394"/>
      <c r="DH194" s="394"/>
      <c r="DI194" s="394"/>
      <c r="DJ194" s="394"/>
      <c r="DK194" s="394"/>
      <c r="DL194" s="394"/>
      <c r="DM194" s="394"/>
      <c r="DN194" s="394"/>
      <c r="DO194" s="394"/>
      <c r="DP194" s="394"/>
      <c r="DQ194" s="394"/>
      <c r="DR194" s="394"/>
      <c r="DS194" s="394"/>
      <c r="DT194" s="394"/>
    </row>
    <row r="195" spans="3:124">
      <c r="C195" s="439"/>
      <c r="H195" s="394"/>
      <c r="I195" s="394"/>
      <c r="J195" s="394"/>
      <c r="K195" s="394"/>
      <c r="L195" s="394"/>
      <c r="M195" s="394"/>
      <c r="N195" s="394"/>
      <c r="O195" s="394"/>
      <c r="P195" s="394"/>
      <c r="Q195" s="394"/>
      <c r="R195" s="394"/>
      <c r="S195" s="394"/>
      <c r="T195" s="394"/>
      <c r="U195" s="394"/>
      <c r="V195" s="394"/>
      <c r="W195" s="394"/>
      <c r="X195" s="394"/>
      <c r="Y195" s="394"/>
      <c r="Z195" s="394"/>
      <c r="AA195" s="394"/>
      <c r="AB195" s="394"/>
      <c r="AC195" s="394"/>
      <c r="AD195" s="394"/>
      <c r="AE195" s="394"/>
      <c r="AF195" s="394"/>
      <c r="AG195" s="394"/>
      <c r="AH195" s="394"/>
      <c r="AI195" s="394"/>
      <c r="AJ195" s="394"/>
      <c r="AK195" s="394"/>
      <c r="AL195" s="394"/>
      <c r="AM195" s="394"/>
      <c r="AN195" s="394"/>
      <c r="AO195" s="394"/>
      <c r="AP195" s="394"/>
      <c r="AQ195" s="394"/>
      <c r="AR195" s="394"/>
      <c r="AS195" s="394"/>
      <c r="AT195" s="394"/>
      <c r="AU195" s="394"/>
      <c r="AV195" s="394"/>
      <c r="AW195" s="394"/>
      <c r="AX195" s="394"/>
      <c r="AY195" s="394"/>
      <c r="AZ195" s="394"/>
      <c r="BA195" s="394"/>
      <c r="BB195" s="394"/>
      <c r="BC195" s="394"/>
      <c r="BD195" s="394"/>
      <c r="BE195" s="394"/>
      <c r="BF195" s="394"/>
      <c r="BG195" s="394"/>
      <c r="BH195" s="394"/>
      <c r="BI195" s="394"/>
      <c r="BJ195" s="394"/>
      <c r="BK195" s="394"/>
      <c r="BL195" s="394"/>
      <c r="BM195" s="394"/>
      <c r="BN195" s="394"/>
      <c r="BO195" s="394"/>
      <c r="BP195" s="394"/>
      <c r="BQ195" s="394"/>
      <c r="BR195" s="394"/>
      <c r="BS195" s="394"/>
      <c r="BT195" s="394"/>
      <c r="BU195" s="394"/>
      <c r="BV195" s="394"/>
      <c r="BW195" s="394"/>
      <c r="BX195" s="394"/>
      <c r="BY195" s="394"/>
      <c r="BZ195" s="394"/>
      <c r="CA195" s="394"/>
      <c r="CB195" s="394"/>
      <c r="CC195" s="394"/>
      <c r="CD195" s="394"/>
      <c r="CE195" s="394"/>
      <c r="CF195" s="394"/>
      <c r="CG195" s="394"/>
      <c r="CH195" s="394"/>
      <c r="CI195" s="394"/>
      <c r="CJ195" s="394"/>
      <c r="CK195" s="394"/>
      <c r="CL195" s="394"/>
      <c r="CM195" s="394"/>
      <c r="CN195" s="394"/>
      <c r="CO195" s="394"/>
      <c r="CP195" s="394"/>
      <c r="CQ195" s="394"/>
      <c r="CR195" s="394"/>
      <c r="CS195" s="394"/>
      <c r="CT195" s="394"/>
      <c r="CU195" s="394"/>
      <c r="CV195" s="394"/>
      <c r="CW195" s="394"/>
      <c r="CX195" s="394"/>
      <c r="CY195" s="394"/>
      <c r="CZ195" s="394"/>
      <c r="DA195" s="394"/>
      <c r="DB195" s="394"/>
      <c r="DC195" s="394"/>
      <c r="DD195" s="394"/>
      <c r="DE195" s="394"/>
      <c r="DF195" s="394"/>
      <c r="DG195" s="394"/>
      <c r="DH195" s="394"/>
      <c r="DI195" s="394"/>
      <c r="DJ195" s="394"/>
      <c r="DK195" s="394"/>
      <c r="DL195" s="394"/>
      <c r="DM195" s="394"/>
      <c r="DN195" s="394"/>
      <c r="DO195" s="394"/>
      <c r="DP195" s="394"/>
      <c r="DQ195" s="394"/>
      <c r="DR195" s="394"/>
      <c r="DS195" s="394"/>
      <c r="DT195" s="394"/>
    </row>
    <row r="196" spans="3:124">
      <c r="C196" s="439"/>
      <c r="H196" s="394"/>
      <c r="I196" s="394"/>
      <c r="J196" s="394"/>
      <c r="K196" s="394"/>
      <c r="L196" s="394"/>
      <c r="M196" s="394"/>
      <c r="N196" s="394"/>
      <c r="O196" s="394"/>
      <c r="P196" s="394"/>
      <c r="Q196" s="394"/>
      <c r="R196" s="394"/>
      <c r="S196" s="394"/>
      <c r="T196" s="394"/>
      <c r="U196" s="394"/>
      <c r="V196" s="394"/>
      <c r="W196" s="394"/>
      <c r="X196" s="394"/>
      <c r="Y196" s="394"/>
      <c r="Z196" s="394"/>
      <c r="AA196" s="394"/>
      <c r="AB196" s="394"/>
      <c r="AC196" s="394"/>
      <c r="AD196" s="394"/>
      <c r="AE196" s="394"/>
      <c r="AF196" s="394"/>
      <c r="AG196" s="394"/>
      <c r="AH196" s="394"/>
      <c r="AI196" s="394"/>
      <c r="AJ196" s="394"/>
      <c r="AK196" s="394"/>
      <c r="AL196" s="394"/>
      <c r="AM196" s="394"/>
      <c r="AN196" s="394"/>
      <c r="AO196" s="394"/>
      <c r="AP196" s="394"/>
      <c r="AQ196" s="394"/>
      <c r="AR196" s="394"/>
      <c r="AS196" s="394"/>
      <c r="AT196" s="394"/>
      <c r="AU196" s="394"/>
      <c r="AV196" s="394"/>
      <c r="AW196" s="394"/>
      <c r="AX196" s="394"/>
      <c r="AY196" s="394"/>
      <c r="AZ196" s="394"/>
      <c r="BA196" s="394"/>
      <c r="BB196" s="394"/>
      <c r="BC196" s="394"/>
      <c r="BD196" s="394"/>
      <c r="BE196" s="394"/>
      <c r="BF196" s="394"/>
      <c r="BG196" s="394"/>
      <c r="BH196" s="394"/>
      <c r="BI196" s="394"/>
      <c r="BJ196" s="394"/>
      <c r="BK196" s="394"/>
      <c r="BL196" s="394"/>
      <c r="BM196" s="394"/>
      <c r="BN196" s="394"/>
      <c r="BO196" s="394"/>
      <c r="BP196" s="394"/>
      <c r="BQ196" s="394"/>
      <c r="BR196" s="394"/>
      <c r="BS196" s="394"/>
      <c r="BT196" s="394"/>
      <c r="BU196" s="394"/>
      <c r="BV196" s="394"/>
      <c r="BW196" s="394"/>
      <c r="BX196" s="394"/>
      <c r="BY196" s="394"/>
      <c r="BZ196" s="394"/>
      <c r="CA196" s="394"/>
      <c r="CB196" s="394"/>
      <c r="CC196" s="394"/>
      <c r="CD196" s="394"/>
      <c r="CE196" s="394"/>
      <c r="CF196" s="394"/>
      <c r="CG196" s="394"/>
      <c r="CH196" s="394"/>
      <c r="CI196" s="394"/>
      <c r="CJ196" s="394"/>
      <c r="CK196" s="394"/>
      <c r="CL196" s="394"/>
      <c r="CM196" s="394"/>
      <c r="CN196" s="394"/>
      <c r="CO196" s="394"/>
      <c r="CP196" s="394"/>
      <c r="CQ196" s="394"/>
      <c r="CR196" s="394"/>
      <c r="CS196" s="394"/>
      <c r="CT196" s="394"/>
      <c r="CU196" s="394"/>
      <c r="CV196" s="394"/>
      <c r="CW196" s="394"/>
      <c r="CX196" s="394"/>
      <c r="CY196" s="394"/>
      <c r="CZ196" s="394"/>
      <c r="DA196" s="394"/>
      <c r="DB196" s="394"/>
      <c r="DC196" s="394"/>
      <c r="DD196" s="394"/>
      <c r="DE196" s="394"/>
      <c r="DF196" s="394"/>
      <c r="DG196" s="394"/>
      <c r="DH196" s="394"/>
      <c r="DI196" s="394"/>
      <c r="DJ196" s="394"/>
      <c r="DK196" s="394"/>
      <c r="DL196" s="394"/>
      <c r="DM196" s="394"/>
      <c r="DN196" s="394"/>
      <c r="DO196" s="394"/>
      <c r="DP196" s="394"/>
      <c r="DQ196" s="394"/>
      <c r="DR196" s="394"/>
      <c r="DS196" s="394"/>
      <c r="DT196" s="394"/>
    </row>
    <row r="197" spans="3:124">
      <c r="C197" s="439"/>
      <c r="H197" s="394"/>
      <c r="I197" s="394"/>
      <c r="J197" s="394"/>
      <c r="K197" s="394"/>
      <c r="L197" s="394"/>
      <c r="M197" s="394"/>
      <c r="N197" s="394"/>
      <c r="O197" s="394"/>
      <c r="P197" s="394"/>
      <c r="Q197" s="394"/>
      <c r="R197" s="394"/>
      <c r="S197" s="394"/>
      <c r="T197" s="394"/>
      <c r="U197" s="394"/>
      <c r="V197" s="394"/>
      <c r="W197" s="394"/>
      <c r="X197" s="394"/>
      <c r="Y197" s="394"/>
      <c r="Z197" s="394"/>
      <c r="AA197" s="394"/>
      <c r="AB197" s="394"/>
      <c r="AC197" s="394"/>
      <c r="AD197" s="394"/>
      <c r="AE197" s="394"/>
      <c r="AF197" s="394"/>
      <c r="AG197" s="394"/>
      <c r="AH197" s="394"/>
      <c r="AI197" s="394"/>
      <c r="AJ197" s="394"/>
      <c r="AK197" s="394"/>
      <c r="AL197" s="394"/>
      <c r="AM197" s="394"/>
      <c r="AN197" s="394"/>
      <c r="AO197" s="394"/>
      <c r="AP197" s="394"/>
      <c r="AQ197" s="394"/>
      <c r="AR197" s="394"/>
      <c r="AS197" s="394"/>
      <c r="AT197" s="394"/>
      <c r="AU197" s="394"/>
      <c r="AV197" s="394"/>
      <c r="AW197" s="394"/>
      <c r="AX197" s="394"/>
      <c r="AY197" s="394"/>
      <c r="AZ197" s="394"/>
      <c r="BA197" s="394"/>
      <c r="BB197" s="394"/>
      <c r="BC197" s="394"/>
      <c r="BD197" s="394"/>
      <c r="BE197" s="394"/>
      <c r="BF197" s="394"/>
      <c r="BG197" s="394"/>
      <c r="BH197" s="394"/>
      <c r="BI197" s="394"/>
      <c r="BJ197" s="394"/>
      <c r="BK197" s="394"/>
      <c r="BL197" s="394"/>
      <c r="BM197" s="394"/>
      <c r="BN197" s="394"/>
      <c r="BO197" s="394"/>
      <c r="BP197" s="394"/>
      <c r="BQ197" s="394"/>
      <c r="BR197" s="394"/>
      <c r="BS197" s="394"/>
      <c r="BT197" s="394"/>
      <c r="BU197" s="394"/>
      <c r="BV197" s="394"/>
      <c r="BW197" s="394"/>
      <c r="BX197" s="394"/>
      <c r="BY197" s="394"/>
      <c r="BZ197" s="394"/>
      <c r="CA197" s="394"/>
      <c r="CB197" s="394"/>
      <c r="CC197" s="394"/>
      <c r="CD197" s="394"/>
      <c r="CE197" s="394"/>
      <c r="CF197" s="394"/>
      <c r="CG197" s="394"/>
      <c r="CH197" s="394"/>
      <c r="CI197" s="394"/>
      <c r="CJ197" s="394"/>
      <c r="CK197" s="394"/>
      <c r="CL197" s="394"/>
      <c r="CM197" s="394"/>
      <c r="CN197" s="394"/>
      <c r="CO197" s="394"/>
      <c r="CP197" s="394"/>
      <c r="CQ197" s="394"/>
      <c r="CR197" s="394"/>
      <c r="CS197" s="394"/>
      <c r="CT197" s="394"/>
      <c r="CU197" s="394"/>
      <c r="CV197" s="394"/>
      <c r="CW197" s="394"/>
      <c r="CX197" s="394"/>
      <c r="CY197" s="394"/>
      <c r="CZ197" s="394"/>
      <c r="DA197" s="394"/>
      <c r="DB197" s="394"/>
      <c r="DC197" s="394"/>
      <c r="DD197" s="394"/>
      <c r="DE197" s="394"/>
      <c r="DF197" s="394"/>
      <c r="DG197" s="394"/>
      <c r="DH197" s="394"/>
      <c r="DI197" s="394"/>
      <c r="DJ197" s="394"/>
      <c r="DK197" s="394"/>
      <c r="DL197" s="394"/>
      <c r="DM197" s="394"/>
      <c r="DN197" s="394"/>
      <c r="DO197" s="394"/>
      <c r="DP197" s="394"/>
      <c r="DQ197" s="394"/>
      <c r="DR197" s="394"/>
      <c r="DS197" s="394"/>
      <c r="DT197" s="394"/>
    </row>
    <row r="198" spans="3:124">
      <c r="C198" s="439"/>
      <c r="H198" s="394"/>
      <c r="I198" s="394"/>
      <c r="J198" s="394"/>
      <c r="K198" s="394"/>
      <c r="L198" s="394"/>
      <c r="M198" s="394"/>
      <c r="N198" s="394"/>
      <c r="O198" s="394"/>
      <c r="P198" s="394"/>
      <c r="Q198" s="394"/>
      <c r="R198" s="394"/>
      <c r="S198" s="394"/>
      <c r="T198" s="394"/>
      <c r="U198" s="394"/>
      <c r="V198" s="394"/>
      <c r="W198" s="394"/>
      <c r="X198" s="394"/>
      <c r="Y198" s="394"/>
      <c r="Z198" s="394"/>
      <c r="AA198" s="394"/>
      <c r="AB198" s="394"/>
      <c r="AC198" s="394"/>
      <c r="AD198" s="394"/>
      <c r="AE198" s="394"/>
      <c r="AF198" s="394"/>
      <c r="AG198" s="394"/>
      <c r="AH198" s="394"/>
      <c r="AI198" s="394"/>
      <c r="AJ198" s="394"/>
      <c r="AK198" s="394"/>
      <c r="AL198" s="394"/>
      <c r="AM198" s="394"/>
      <c r="AN198" s="394"/>
      <c r="AO198" s="394"/>
      <c r="AP198" s="394"/>
      <c r="AQ198" s="394"/>
      <c r="AR198" s="394"/>
      <c r="AS198" s="394"/>
      <c r="AT198" s="394"/>
      <c r="AU198" s="394"/>
      <c r="AV198" s="394"/>
      <c r="AW198" s="394"/>
      <c r="AX198" s="394"/>
      <c r="AY198" s="394"/>
      <c r="AZ198" s="394"/>
      <c r="BA198" s="394"/>
      <c r="BB198" s="394"/>
      <c r="BC198" s="394"/>
      <c r="BD198" s="394"/>
      <c r="BE198" s="394"/>
      <c r="BF198" s="394"/>
      <c r="BG198" s="394"/>
      <c r="BH198" s="394"/>
      <c r="BI198" s="394"/>
      <c r="BJ198" s="394"/>
      <c r="BK198" s="394"/>
      <c r="BL198" s="394"/>
      <c r="BM198" s="394"/>
      <c r="BN198" s="394"/>
      <c r="BO198" s="394"/>
      <c r="BP198" s="394"/>
      <c r="BQ198" s="394"/>
      <c r="BR198" s="394"/>
      <c r="BS198" s="394"/>
      <c r="BT198" s="394"/>
      <c r="BU198" s="394"/>
      <c r="BV198" s="394"/>
      <c r="BW198" s="394"/>
      <c r="BX198" s="394"/>
      <c r="BY198" s="394"/>
      <c r="BZ198" s="394"/>
      <c r="CA198" s="394"/>
      <c r="CB198" s="394"/>
      <c r="CC198" s="394"/>
      <c r="CD198" s="394"/>
      <c r="CE198" s="394"/>
      <c r="CF198" s="394"/>
      <c r="CG198" s="394"/>
      <c r="CH198" s="394"/>
      <c r="CI198" s="394"/>
      <c r="CJ198" s="394"/>
      <c r="CK198" s="394"/>
      <c r="CL198" s="394"/>
      <c r="CM198" s="394"/>
      <c r="CN198" s="394"/>
      <c r="CO198" s="394"/>
      <c r="CP198" s="394"/>
      <c r="CQ198" s="394"/>
      <c r="CR198" s="394"/>
      <c r="CS198" s="394"/>
      <c r="CT198" s="394"/>
      <c r="CU198" s="394"/>
      <c r="CV198" s="394"/>
      <c r="CW198" s="394"/>
      <c r="CX198" s="394"/>
      <c r="CY198" s="394"/>
      <c r="CZ198" s="394"/>
      <c r="DA198" s="394"/>
      <c r="DB198" s="394"/>
      <c r="DC198" s="394"/>
      <c r="DD198" s="394"/>
      <c r="DE198" s="394"/>
      <c r="DF198" s="394"/>
      <c r="DG198" s="394"/>
      <c r="DH198" s="394"/>
      <c r="DI198" s="394"/>
      <c r="DJ198" s="394"/>
      <c r="DK198" s="394"/>
      <c r="DL198" s="394"/>
      <c r="DM198" s="394"/>
      <c r="DN198" s="394"/>
      <c r="DO198" s="394"/>
      <c r="DP198" s="394"/>
      <c r="DQ198" s="394"/>
      <c r="DR198" s="394"/>
      <c r="DS198" s="394"/>
      <c r="DT198" s="394"/>
    </row>
    <row r="199" spans="3:124">
      <c r="C199" s="439"/>
      <c r="H199" s="394"/>
      <c r="I199" s="394"/>
      <c r="J199" s="394"/>
      <c r="K199" s="394"/>
      <c r="L199" s="394"/>
      <c r="M199" s="394"/>
      <c r="N199" s="394"/>
      <c r="O199" s="394"/>
      <c r="P199" s="394"/>
      <c r="Q199" s="394"/>
      <c r="R199" s="394"/>
      <c r="S199" s="394"/>
      <c r="T199" s="394"/>
      <c r="U199" s="394"/>
      <c r="V199" s="394"/>
      <c r="W199" s="394"/>
      <c r="X199" s="394"/>
      <c r="Y199" s="394"/>
      <c r="Z199" s="394"/>
      <c r="AA199" s="394"/>
      <c r="AB199" s="394"/>
      <c r="AC199" s="394"/>
      <c r="AD199" s="394"/>
      <c r="AE199" s="394"/>
      <c r="AF199" s="394"/>
      <c r="AG199" s="394"/>
      <c r="AH199" s="394"/>
      <c r="AI199" s="394"/>
      <c r="AJ199" s="394"/>
      <c r="AK199" s="394"/>
      <c r="AL199" s="394"/>
      <c r="AM199" s="394"/>
      <c r="AN199" s="394"/>
      <c r="AO199" s="394"/>
      <c r="AP199" s="394"/>
      <c r="AQ199" s="394"/>
      <c r="AR199" s="394"/>
      <c r="AS199" s="394"/>
      <c r="AT199" s="394"/>
      <c r="AU199" s="394"/>
      <c r="AV199" s="394"/>
      <c r="AW199" s="394"/>
      <c r="AX199" s="394"/>
      <c r="AY199" s="394"/>
      <c r="AZ199" s="394"/>
      <c r="BA199" s="394"/>
      <c r="BB199" s="394"/>
      <c r="BC199" s="394"/>
      <c r="BD199" s="394"/>
      <c r="BE199" s="394"/>
      <c r="BF199" s="394"/>
      <c r="BG199" s="394"/>
      <c r="BH199" s="394"/>
      <c r="BI199" s="394"/>
      <c r="BJ199" s="394"/>
      <c r="BK199" s="394"/>
      <c r="BL199" s="394"/>
      <c r="BM199" s="394"/>
      <c r="BN199" s="394"/>
      <c r="BO199" s="394"/>
      <c r="BP199" s="394"/>
      <c r="BQ199" s="394"/>
      <c r="BR199" s="394"/>
      <c r="BS199" s="394"/>
      <c r="BT199" s="394"/>
      <c r="BU199" s="394"/>
      <c r="BV199" s="394"/>
      <c r="BW199" s="394"/>
      <c r="BX199" s="394"/>
      <c r="BY199" s="394"/>
      <c r="BZ199" s="394"/>
      <c r="CA199" s="394"/>
      <c r="CB199" s="394"/>
      <c r="CC199" s="394"/>
      <c r="CD199" s="394"/>
      <c r="CE199" s="394"/>
      <c r="CF199" s="394"/>
      <c r="CG199" s="394"/>
      <c r="CH199" s="394"/>
      <c r="CI199" s="394"/>
      <c r="CJ199" s="394"/>
      <c r="CK199" s="394"/>
      <c r="CL199" s="394"/>
      <c r="CM199" s="394"/>
      <c r="CN199" s="394"/>
      <c r="CO199" s="394"/>
      <c r="CP199" s="394"/>
      <c r="CQ199" s="394"/>
      <c r="CR199" s="394"/>
      <c r="CS199" s="394"/>
      <c r="CT199" s="394"/>
      <c r="CU199" s="394"/>
      <c r="CV199" s="394"/>
      <c r="CW199" s="394"/>
      <c r="CX199" s="394"/>
      <c r="CY199" s="394"/>
      <c r="CZ199" s="394"/>
      <c r="DA199" s="394"/>
      <c r="DB199" s="394"/>
      <c r="DC199" s="394"/>
      <c r="DD199" s="394"/>
      <c r="DE199" s="394"/>
      <c r="DF199" s="394"/>
      <c r="DG199" s="394"/>
      <c r="DH199" s="394"/>
      <c r="DI199" s="394"/>
      <c r="DJ199" s="394"/>
      <c r="DK199" s="394"/>
      <c r="DL199" s="394"/>
      <c r="DM199" s="394"/>
      <c r="DN199" s="394"/>
      <c r="DO199" s="394"/>
      <c r="DP199" s="394"/>
      <c r="DQ199" s="394"/>
      <c r="DR199" s="394"/>
      <c r="DS199" s="394"/>
      <c r="DT199" s="394"/>
    </row>
    <row r="200" spans="3:124">
      <c r="C200" s="439"/>
      <c r="H200" s="394"/>
      <c r="I200" s="394"/>
      <c r="J200" s="394"/>
      <c r="K200" s="394"/>
      <c r="L200" s="394"/>
      <c r="M200" s="394"/>
      <c r="N200" s="394"/>
      <c r="O200" s="394"/>
      <c r="P200" s="394"/>
      <c r="Q200" s="394"/>
      <c r="R200" s="394"/>
      <c r="S200" s="394"/>
      <c r="T200" s="394"/>
      <c r="U200" s="394"/>
      <c r="V200" s="394"/>
      <c r="W200" s="394"/>
      <c r="X200" s="394"/>
      <c r="Y200" s="394"/>
      <c r="Z200" s="394"/>
      <c r="AA200" s="394"/>
      <c r="AB200" s="394"/>
      <c r="AC200" s="394"/>
      <c r="AD200" s="394"/>
      <c r="AE200" s="394"/>
      <c r="AF200" s="394"/>
      <c r="AG200" s="394"/>
      <c r="AH200" s="394"/>
      <c r="AI200" s="394"/>
      <c r="AJ200" s="394"/>
      <c r="AK200" s="394"/>
      <c r="AL200" s="394"/>
      <c r="AM200" s="394"/>
      <c r="AN200" s="394"/>
      <c r="AO200" s="394"/>
      <c r="AP200" s="394"/>
      <c r="AQ200" s="394"/>
      <c r="AR200" s="394"/>
      <c r="AS200" s="394"/>
      <c r="AT200" s="394"/>
      <c r="AU200" s="394"/>
      <c r="AV200" s="394"/>
      <c r="AW200" s="394"/>
      <c r="AX200" s="394"/>
      <c r="AY200" s="394"/>
      <c r="AZ200" s="394"/>
      <c r="BA200" s="394"/>
      <c r="BB200" s="394"/>
      <c r="BC200" s="394"/>
      <c r="BD200" s="394"/>
      <c r="BE200" s="394"/>
      <c r="BF200" s="394"/>
      <c r="BG200" s="394"/>
      <c r="BH200" s="394"/>
      <c r="BI200" s="394"/>
      <c r="BJ200" s="394"/>
      <c r="BK200" s="394"/>
      <c r="BL200" s="394"/>
      <c r="BM200" s="394"/>
      <c r="BN200" s="394"/>
      <c r="BO200" s="394"/>
      <c r="BP200" s="394"/>
      <c r="BQ200" s="394"/>
      <c r="BR200" s="394"/>
      <c r="BS200" s="394"/>
      <c r="BT200" s="394"/>
      <c r="BU200" s="394"/>
      <c r="BV200" s="394"/>
      <c r="BW200" s="394"/>
      <c r="BX200" s="394"/>
      <c r="BY200" s="394"/>
      <c r="BZ200" s="394"/>
      <c r="CA200" s="394"/>
      <c r="CB200" s="394"/>
      <c r="CC200" s="394"/>
      <c r="CD200" s="394"/>
      <c r="CE200" s="394"/>
      <c r="CF200" s="394"/>
      <c r="CG200" s="394"/>
      <c r="CH200" s="394"/>
      <c r="CI200" s="394"/>
      <c r="CJ200" s="394"/>
      <c r="CK200" s="394"/>
      <c r="CL200" s="394"/>
      <c r="CM200" s="394"/>
      <c r="CN200" s="394"/>
      <c r="CO200" s="394"/>
      <c r="CP200" s="394"/>
      <c r="CQ200" s="394"/>
      <c r="CR200" s="394"/>
      <c r="CS200" s="394"/>
      <c r="CT200" s="394"/>
      <c r="CU200" s="394"/>
      <c r="CV200" s="394"/>
      <c r="CW200" s="394"/>
      <c r="CX200" s="394"/>
      <c r="CY200" s="394"/>
      <c r="CZ200" s="394"/>
      <c r="DA200" s="394"/>
      <c r="DB200" s="394"/>
      <c r="DC200" s="394"/>
      <c r="DD200" s="394"/>
      <c r="DE200" s="394"/>
      <c r="DF200" s="394"/>
      <c r="DG200" s="394"/>
      <c r="DH200" s="394"/>
      <c r="DI200" s="394"/>
      <c r="DJ200" s="394"/>
      <c r="DK200" s="394"/>
      <c r="DL200" s="394"/>
      <c r="DM200" s="394"/>
      <c r="DN200" s="394"/>
      <c r="DO200" s="394"/>
      <c r="DP200" s="394"/>
      <c r="DQ200" s="394"/>
      <c r="DR200" s="394"/>
      <c r="DS200" s="394"/>
      <c r="DT200" s="394"/>
    </row>
    <row r="201" spans="3:124">
      <c r="C201" s="439"/>
      <c r="H201" s="394"/>
      <c r="I201" s="394"/>
      <c r="J201" s="394"/>
      <c r="K201" s="394"/>
      <c r="L201" s="394"/>
      <c r="M201" s="394"/>
      <c r="N201" s="394"/>
      <c r="O201" s="394"/>
      <c r="P201" s="394"/>
      <c r="Q201" s="394"/>
      <c r="R201" s="394"/>
      <c r="S201" s="394"/>
      <c r="T201" s="394"/>
      <c r="U201" s="394"/>
      <c r="V201" s="394"/>
      <c r="W201" s="394"/>
      <c r="X201" s="394"/>
      <c r="Y201" s="394"/>
      <c r="Z201" s="394"/>
      <c r="AA201" s="394"/>
      <c r="AB201" s="394"/>
      <c r="AC201" s="394"/>
      <c r="AD201" s="394"/>
      <c r="AE201" s="394"/>
      <c r="AF201" s="394"/>
      <c r="AG201" s="394"/>
      <c r="AH201" s="394"/>
      <c r="AI201" s="394"/>
      <c r="AJ201" s="394"/>
      <c r="AK201" s="394"/>
      <c r="AL201" s="394"/>
      <c r="AM201" s="394"/>
      <c r="AN201" s="394"/>
      <c r="AO201" s="394"/>
      <c r="AP201" s="394"/>
      <c r="AQ201" s="394"/>
      <c r="AR201" s="394"/>
      <c r="AS201" s="394"/>
      <c r="AT201" s="394"/>
      <c r="AU201" s="394"/>
      <c r="AV201" s="394"/>
      <c r="AW201" s="394"/>
      <c r="AX201" s="394"/>
      <c r="AY201" s="394"/>
      <c r="AZ201" s="394"/>
      <c r="BA201" s="394"/>
      <c r="BB201" s="394"/>
      <c r="BC201" s="394"/>
      <c r="BD201" s="394"/>
      <c r="BE201" s="394"/>
      <c r="BF201" s="394"/>
      <c r="BG201" s="394"/>
      <c r="BH201" s="394"/>
      <c r="BI201" s="394"/>
      <c r="BJ201" s="394"/>
      <c r="BK201" s="394"/>
      <c r="BL201" s="394"/>
      <c r="BM201" s="394"/>
      <c r="BN201" s="394"/>
      <c r="BO201" s="394"/>
      <c r="BP201" s="394"/>
      <c r="BQ201" s="394"/>
      <c r="BR201" s="394"/>
      <c r="BS201" s="394"/>
      <c r="BT201" s="394"/>
      <c r="BU201" s="394"/>
      <c r="BV201" s="394"/>
      <c r="BW201" s="394"/>
      <c r="BX201" s="394"/>
      <c r="BY201" s="394"/>
      <c r="BZ201" s="394"/>
      <c r="CA201" s="394"/>
      <c r="CB201" s="394"/>
      <c r="CC201" s="394"/>
      <c r="CD201" s="394"/>
      <c r="CE201" s="394"/>
      <c r="CF201" s="394"/>
      <c r="CG201" s="394"/>
      <c r="CH201" s="394"/>
      <c r="CI201" s="394"/>
      <c r="CJ201" s="394"/>
      <c r="CK201" s="394"/>
      <c r="CL201" s="394"/>
      <c r="CM201" s="394"/>
      <c r="CN201" s="394"/>
      <c r="CO201" s="394"/>
      <c r="CP201" s="394"/>
      <c r="CQ201" s="394"/>
      <c r="CR201" s="394"/>
      <c r="CS201" s="394"/>
      <c r="CT201" s="394"/>
      <c r="CU201" s="394"/>
      <c r="CV201" s="394"/>
      <c r="CW201" s="394"/>
      <c r="CX201" s="394"/>
      <c r="CY201" s="394"/>
      <c r="CZ201" s="394"/>
      <c r="DA201" s="394"/>
      <c r="DB201" s="394"/>
      <c r="DC201" s="394"/>
      <c r="DD201" s="394"/>
      <c r="DE201" s="394"/>
      <c r="DF201" s="394"/>
      <c r="DG201" s="394"/>
      <c r="DH201" s="394"/>
      <c r="DI201" s="394"/>
      <c r="DJ201" s="394"/>
      <c r="DK201" s="394"/>
      <c r="DL201" s="394"/>
      <c r="DM201" s="394"/>
      <c r="DN201" s="394"/>
      <c r="DO201" s="394"/>
      <c r="DP201" s="394"/>
      <c r="DQ201" s="394"/>
      <c r="DR201" s="394"/>
      <c r="DS201" s="394"/>
      <c r="DT201" s="394"/>
    </row>
    <row r="202" spans="3:124">
      <c r="C202" s="439"/>
      <c r="H202" s="394"/>
      <c r="I202" s="394"/>
      <c r="J202" s="394"/>
      <c r="K202" s="394"/>
      <c r="L202" s="394"/>
      <c r="M202" s="394"/>
      <c r="N202" s="394"/>
      <c r="O202" s="394"/>
      <c r="P202" s="394"/>
      <c r="Q202" s="394"/>
      <c r="R202" s="394"/>
      <c r="S202" s="394"/>
      <c r="T202" s="394"/>
      <c r="U202" s="394"/>
      <c r="V202" s="394"/>
      <c r="W202" s="394"/>
      <c r="X202" s="394"/>
      <c r="Y202" s="394"/>
      <c r="Z202" s="394"/>
      <c r="AA202" s="394"/>
      <c r="AB202" s="394"/>
      <c r="AC202" s="394"/>
      <c r="AD202" s="394"/>
      <c r="AE202" s="394"/>
      <c r="AF202" s="394"/>
      <c r="AG202" s="394"/>
      <c r="AH202" s="394"/>
      <c r="AI202" s="394"/>
      <c r="AJ202" s="394"/>
      <c r="AK202" s="394"/>
      <c r="AL202" s="394"/>
      <c r="AM202" s="394"/>
      <c r="AN202" s="394"/>
      <c r="AO202" s="394"/>
      <c r="AP202" s="394"/>
      <c r="AQ202" s="394"/>
      <c r="AR202" s="394"/>
      <c r="AS202" s="394"/>
      <c r="AT202" s="394"/>
      <c r="AU202" s="394"/>
      <c r="AV202" s="394"/>
      <c r="AW202" s="394"/>
      <c r="AX202" s="394"/>
      <c r="AY202" s="394"/>
      <c r="AZ202" s="394"/>
      <c r="BA202" s="394"/>
      <c r="BB202" s="394"/>
      <c r="BC202" s="394"/>
      <c r="BD202" s="394"/>
      <c r="BE202" s="394"/>
      <c r="BF202" s="394"/>
      <c r="BG202" s="394"/>
      <c r="BH202" s="394"/>
      <c r="BI202" s="394"/>
      <c r="BJ202" s="394"/>
      <c r="BK202" s="394"/>
      <c r="BL202" s="394"/>
      <c r="BM202" s="394"/>
      <c r="BN202" s="394"/>
      <c r="BO202" s="394"/>
      <c r="BP202" s="394"/>
      <c r="BQ202" s="394"/>
      <c r="BR202" s="394"/>
      <c r="BS202" s="394"/>
      <c r="BT202" s="394"/>
      <c r="BU202" s="394"/>
      <c r="BV202" s="394"/>
      <c r="BW202" s="394"/>
      <c r="BX202" s="394"/>
      <c r="BY202" s="394"/>
      <c r="BZ202" s="394"/>
      <c r="CA202" s="394"/>
      <c r="CB202" s="394"/>
      <c r="CC202" s="394"/>
      <c r="CD202" s="394"/>
      <c r="CE202" s="394"/>
      <c r="CF202" s="394"/>
      <c r="CG202" s="394"/>
      <c r="CH202" s="394"/>
      <c r="CI202" s="394"/>
      <c r="CJ202" s="394"/>
      <c r="CK202" s="394"/>
      <c r="CL202" s="394"/>
      <c r="CM202" s="394"/>
      <c r="CN202" s="394"/>
      <c r="CO202" s="394"/>
      <c r="CP202" s="394"/>
      <c r="CQ202" s="394"/>
      <c r="CR202" s="394"/>
      <c r="CS202" s="394"/>
      <c r="CT202" s="394"/>
      <c r="CU202" s="394"/>
      <c r="CV202" s="394"/>
      <c r="CW202" s="394"/>
      <c r="CX202" s="394"/>
      <c r="CY202" s="394"/>
      <c r="CZ202" s="394"/>
      <c r="DA202" s="394"/>
      <c r="DB202" s="394"/>
      <c r="DC202" s="394"/>
      <c r="DD202" s="394"/>
      <c r="DE202" s="394"/>
      <c r="DF202" s="394"/>
      <c r="DG202" s="394"/>
      <c r="DH202" s="394"/>
      <c r="DI202" s="394"/>
      <c r="DJ202" s="394"/>
      <c r="DK202" s="394"/>
      <c r="DL202" s="394"/>
      <c r="DM202" s="394"/>
      <c r="DN202" s="394"/>
      <c r="DO202" s="394"/>
      <c r="DP202" s="394"/>
      <c r="DQ202" s="394"/>
      <c r="DR202" s="394"/>
      <c r="DS202" s="394"/>
      <c r="DT202" s="394"/>
    </row>
    <row r="203" spans="3:124">
      <c r="C203" s="439"/>
      <c r="H203" s="394"/>
      <c r="I203" s="394"/>
      <c r="J203" s="394"/>
      <c r="K203" s="394"/>
      <c r="L203" s="394"/>
      <c r="M203" s="394"/>
      <c r="N203" s="394"/>
      <c r="O203" s="394"/>
      <c r="P203" s="394"/>
      <c r="Q203" s="394"/>
      <c r="R203" s="394"/>
      <c r="S203" s="394"/>
      <c r="T203" s="394"/>
      <c r="U203" s="394"/>
      <c r="V203" s="394"/>
      <c r="W203" s="394"/>
      <c r="X203" s="394"/>
      <c r="Y203" s="394"/>
      <c r="Z203" s="394"/>
      <c r="AA203" s="394"/>
      <c r="AB203" s="394"/>
      <c r="AC203" s="394"/>
      <c r="AD203" s="394"/>
      <c r="AE203" s="394"/>
      <c r="AF203" s="394"/>
      <c r="AG203" s="394"/>
      <c r="AH203" s="394"/>
      <c r="AI203" s="394"/>
      <c r="AJ203" s="394"/>
      <c r="AK203" s="394"/>
      <c r="AL203" s="394"/>
      <c r="AM203" s="394"/>
      <c r="AN203" s="394"/>
      <c r="AO203" s="394"/>
      <c r="AP203" s="394"/>
      <c r="AQ203" s="394"/>
      <c r="AR203" s="394"/>
      <c r="AS203" s="394"/>
      <c r="AT203" s="394"/>
      <c r="AU203" s="394"/>
      <c r="AV203" s="394"/>
      <c r="AW203" s="394"/>
      <c r="AX203" s="394"/>
      <c r="AY203" s="394"/>
      <c r="AZ203" s="394"/>
      <c r="BA203" s="394"/>
      <c r="BB203" s="394"/>
      <c r="BC203" s="394"/>
      <c r="BD203" s="394"/>
      <c r="BE203" s="394"/>
      <c r="BF203" s="394"/>
      <c r="BG203" s="394"/>
      <c r="BH203" s="394"/>
      <c r="BI203" s="394"/>
      <c r="BJ203" s="394"/>
      <c r="BK203" s="394"/>
      <c r="BL203" s="394"/>
      <c r="BM203" s="394"/>
      <c r="BN203" s="394"/>
      <c r="BO203" s="394"/>
      <c r="BP203" s="394"/>
      <c r="BQ203" s="394"/>
      <c r="BR203" s="394"/>
      <c r="BS203" s="394"/>
      <c r="BT203" s="394"/>
      <c r="BU203" s="394"/>
      <c r="BV203" s="394"/>
      <c r="BW203" s="394"/>
      <c r="BX203" s="394"/>
      <c r="BY203" s="394"/>
      <c r="BZ203" s="394"/>
      <c r="CA203" s="394"/>
      <c r="CB203" s="394"/>
      <c r="CC203" s="394"/>
      <c r="CD203" s="394"/>
      <c r="CE203" s="394"/>
      <c r="CF203" s="394"/>
      <c r="CG203" s="394"/>
      <c r="CH203" s="394"/>
      <c r="CI203" s="394"/>
      <c r="CJ203" s="394"/>
      <c r="CK203" s="394"/>
      <c r="CL203" s="394"/>
      <c r="CM203" s="394"/>
      <c r="CN203" s="394"/>
      <c r="CO203" s="394"/>
      <c r="CP203" s="394"/>
      <c r="CQ203" s="394"/>
      <c r="CR203" s="394"/>
      <c r="CS203" s="394"/>
      <c r="CT203" s="394"/>
      <c r="CU203" s="394"/>
      <c r="CV203" s="394"/>
      <c r="CW203" s="394"/>
      <c r="CX203" s="394"/>
      <c r="CY203" s="394"/>
      <c r="CZ203" s="394"/>
      <c r="DA203" s="394"/>
      <c r="DB203" s="394"/>
      <c r="DC203" s="394"/>
      <c r="DD203" s="394"/>
      <c r="DE203" s="394"/>
      <c r="DF203" s="394"/>
      <c r="DG203" s="394"/>
      <c r="DH203" s="394"/>
      <c r="DI203" s="394"/>
      <c r="DJ203" s="394"/>
      <c r="DK203" s="394"/>
      <c r="DL203" s="394"/>
      <c r="DM203" s="394"/>
      <c r="DN203" s="394"/>
      <c r="DO203" s="394"/>
      <c r="DP203" s="394"/>
      <c r="DQ203" s="394"/>
      <c r="DR203" s="394"/>
      <c r="DS203" s="394"/>
      <c r="DT203" s="394"/>
    </row>
    <row r="204" spans="3:124">
      <c r="C204" s="439"/>
      <c r="H204" s="394"/>
      <c r="I204" s="394"/>
      <c r="J204" s="394"/>
      <c r="K204" s="394"/>
      <c r="L204" s="394"/>
      <c r="M204" s="394"/>
      <c r="N204" s="394"/>
      <c r="O204" s="394"/>
      <c r="P204" s="394"/>
      <c r="Q204" s="394"/>
      <c r="R204" s="394"/>
      <c r="S204" s="394"/>
      <c r="T204" s="394"/>
      <c r="U204" s="394"/>
      <c r="V204" s="394"/>
      <c r="W204" s="394"/>
      <c r="X204" s="394"/>
      <c r="Y204" s="394"/>
      <c r="Z204" s="394"/>
      <c r="AA204" s="394"/>
      <c r="AB204" s="394"/>
      <c r="AC204" s="394"/>
      <c r="AD204" s="394"/>
      <c r="AE204" s="394"/>
      <c r="AF204" s="394"/>
      <c r="AG204" s="394"/>
      <c r="AH204" s="394"/>
      <c r="AI204" s="394"/>
      <c r="AJ204" s="394"/>
      <c r="AK204" s="394"/>
      <c r="AL204" s="394"/>
      <c r="AM204" s="394"/>
      <c r="AN204" s="394"/>
      <c r="AO204" s="394"/>
      <c r="AP204" s="394"/>
      <c r="AQ204" s="394"/>
      <c r="AR204" s="394"/>
      <c r="AS204" s="394"/>
      <c r="AT204" s="394"/>
      <c r="AU204" s="394"/>
      <c r="AV204" s="394"/>
      <c r="AW204" s="394"/>
      <c r="AX204" s="394"/>
      <c r="AY204" s="394"/>
      <c r="AZ204" s="394"/>
      <c r="BA204" s="394"/>
      <c r="BB204" s="394"/>
      <c r="BC204" s="394"/>
      <c r="BD204" s="394"/>
      <c r="BE204" s="394"/>
      <c r="BF204" s="394"/>
      <c r="BG204" s="394"/>
      <c r="BH204" s="394"/>
      <c r="BI204" s="394"/>
      <c r="BJ204" s="394"/>
      <c r="BK204" s="394"/>
      <c r="BL204" s="394"/>
      <c r="BM204" s="394"/>
      <c r="BN204" s="394"/>
      <c r="BO204" s="394"/>
      <c r="BP204" s="394"/>
      <c r="BQ204" s="394"/>
      <c r="BR204" s="394"/>
      <c r="BS204" s="394"/>
      <c r="BT204" s="394"/>
      <c r="BU204" s="394"/>
      <c r="BV204" s="394"/>
      <c r="BW204" s="394"/>
      <c r="BX204" s="394"/>
      <c r="BY204" s="394"/>
      <c r="BZ204" s="394"/>
      <c r="CA204" s="394"/>
      <c r="CB204" s="394"/>
      <c r="CC204" s="394"/>
      <c r="CD204" s="394"/>
      <c r="CE204" s="394"/>
      <c r="CF204" s="394"/>
      <c r="CG204" s="394"/>
      <c r="CH204" s="394"/>
      <c r="CI204" s="394"/>
      <c r="CJ204" s="394"/>
      <c r="CK204" s="394"/>
      <c r="CL204" s="394"/>
      <c r="CM204" s="394"/>
      <c r="CN204" s="394"/>
      <c r="CO204" s="394"/>
      <c r="CP204" s="394"/>
      <c r="CQ204" s="394"/>
      <c r="CR204" s="394"/>
      <c r="CS204" s="394"/>
      <c r="CT204" s="394"/>
      <c r="CU204" s="394"/>
      <c r="CV204" s="394"/>
      <c r="CW204" s="394"/>
      <c r="CX204" s="394"/>
      <c r="CY204" s="394"/>
      <c r="CZ204" s="394"/>
      <c r="DA204" s="394"/>
      <c r="DB204" s="394"/>
      <c r="DC204" s="394"/>
      <c r="DD204" s="394"/>
      <c r="DE204" s="394"/>
      <c r="DF204" s="394"/>
      <c r="DG204" s="394"/>
      <c r="DH204" s="394"/>
      <c r="DI204" s="394"/>
      <c r="DJ204" s="394"/>
      <c r="DK204" s="394"/>
      <c r="DL204" s="394"/>
      <c r="DM204" s="394"/>
      <c r="DN204" s="394"/>
      <c r="DO204" s="394"/>
      <c r="DP204" s="394"/>
      <c r="DQ204" s="394"/>
      <c r="DR204" s="394"/>
      <c r="DS204" s="394"/>
      <c r="DT204" s="394"/>
    </row>
    <row r="205" spans="3:124">
      <c r="C205" s="439"/>
      <c r="H205" s="394"/>
      <c r="I205" s="394"/>
      <c r="J205" s="394"/>
      <c r="K205" s="394"/>
      <c r="L205" s="394"/>
      <c r="M205" s="394"/>
      <c r="N205" s="394"/>
      <c r="O205" s="394"/>
      <c r="P205" s="394"/>
      <c r="Q205" s="394"/>
      <c r="R205" s="394"/>
      <c r="S205" s="394"/>
      <c r="T205" s="394"/>
      <c r="U205" s="394"/>
      <c r="V205" s="394"/>
      <c r="W205" s="394"/>
      <c r="X205" s="394"/>
      <c r="Y205" s="394"/>
      <c r="Z205" s="394"/>
      <c r="AA205" s="394"/>
      <c r="AB205" s="394"/>
      <c r="AC205" s="394"/>
      <c r="AD205" s="394"/>
      <c r="AE205" s="394"/>
      <c r="AF205" s="394"/>
      <c r="AG205" s="394"/>
      <c r="AH205" s="394"/>
      <c r="AI205" s="394"/>
      <c r="AJ205" s="394"/>
      <c r="AK205" s="394"/>
      <c r="AL205" s="394"/>
      <c r="AM205" s="394"/>
      <c r="AN205" s="394"/>
      <c r="AO205" s="394"/>
      <c r="AP205" s="394"/>
      <c r="AQ205" s="394"/>
      <c r="AR205" s="394"/>
      <c r="AS205" s="394"/>
      <c r="AT205" s="394"/>
      <c r="AU205" s="394"/>
      <c r="AV205" s="394"/>
      <c r="AW205" s="394"/>
      <c r="AX205" s="394"/>
      <c r="AY205" s="394"/>
      <c r="AZ205" s="394"/>
      <c r="BA205" s="394"/>
      <c r="BB205" s="394"/>
      <c r="BC205" s="394"/>
      <c r="BD205" s="394"/>
      <c r="BE205" s="394"/>
      <c r="BF205" s="394"/>
      <c r="BG205" s="394"/>
      <c r="BH205" s="394"/>
      <c r="BI205" s="394"/>
      <c r="BJ205" s="394"/>
      <c r="BK205" s="394"/>
      <c r="BL205" s="394"/>
      <c r="BM205" s="394"/>
      <c r="BN205" s="394"/>
      <c r="BO205" s="394"/>
      <c r="BP205" s="394"/>
      <c r="BQ205" s="394"/>
      <c r="BR205" s="394"/>
      <c r="BS205" s="394"/>
      <c r="BT205" s="394"/>
      <c r="BU205" s="394"/>
      <c r="BV205" s="394"/>
      <c r="BW205" s="394"/>
      <c r="BX205" s="394"/>
      <c r="BY205" s="394"/>
      <c r="BZ205" s="394"/>
      <c r="CA205" s="394"/>
      <c r="CB205" s="394"/>
      <c r="CC205" s="394"/>
      <c r="CD205" s="394"/>
      <c r="CE205" s="394"/>
      <c r="CF205" s="394"/>
      <c r="CG205" s="394"/>
      <c r="CH205" s="394"/>
      <c r="CI205" s="394"/>
      <c r="CJ205" s="394"/>
      <c r="CK205" s="394"/>
      <c r="CL205" s="394"/>
      <c r="CM205" s="394"/>
      <c r="CN205" s="394"/>
      <c r="CO205" s="394"/>
      <c r="CP205" s="394"/>
      <c r="CQ205" s="394"/>
      <c r="CR205" s="394"/>
      <c r="CS205" s="394"/>
      <c r="CT205" s="394"/>
      <c r="CU205" s="394"/>
      <c r="CV205" s="394"/>
      <c r="CW205" s="394"/>
      <c r="CX205" s="394"/>
      <c r="CY205" s="394"/>
      <c r="CZ205" s="394"/>
      <c r="DA205" s="394"/>
      <c r="DB205" s="394"/>
      <c r="DC205" s="394"/>
      <c r="DD205" s="394"/>
      <c r="DE205" s="394"/>
      <c r="DF205" s="394"/>
      <c r="DG205" s="394"/>
      <c r="DH205" s="394"/>
      <c r="DI205" s="394"/>
      <c r="DJ205" s="394"/>
      <c r="DK205" s="394"/>
      <c r="DL205" s="394"/>
      <c r="DM205" s="394"/>
      <c r="DN205" s="394"/>
      <c r="DO205" s="394"/>
      <c r="DP205" s="394"/>
      <c r="DQ205" s="394"/>
      <c r="DR205" s="394"/>
      <c r="DS205" s="394"/>
      <c r="DT205" s="394"/>
    </row>
    <row r="206" spans="3:124">
      <c r="C206" s="439"/>
      <c r="H206" s="394"/>
      <c r="I206" s="394"/>
      <c r="J206" s="394"/>
      <c r="K206" s="394"/>
      <c r="L206" s="394"/>
      <c r="M206" s="394"/>
      <c r="N206" s="394"/>
      <c r="O206" s="394"/>
      <c r="P206" s="394"/>
      <c r="Q206" s="394"/>
      <c r="R206" s="394"/>
      <c r="S206" s="394"/>
      <c r="T206" s="394"/>
      <c r="U206" s="394"/>
      <c r="V206" s="394"/>
      <c r="W206" s="394"/>
      <c r="X206" s="394"/>
      <c r="Y206" s="394"/>
      <c r="Z206" s="394"/>
      <c r="AA206" s="394"/>
      <c r="AB206" s="394"/>
      <c r="AC206" s="394"/>
      <c r="AD206" s="394"/>
      <c r="AE206" s="394"/>
      <c r="AF206" s="394"/>
      <c r="AG206" s="394"/>
      <c r="AH206" s="394"/>
      <c r="AI206" s="394"/>
      <c r="AJ206" s="394"/>
      <c r="AK206" s="394"/>
      <c r="AL206" s="394"/>
      <c r="AM206" s="394"/>
      <c r="AN206" s="394"/>
      <c r="AO206" s="394"/>
      <c r="AP206" s="394"/>
      <c r="AQ206" s="394"/>
      <c r="AR206" s="394"/>
      <c r="AS206" s="394"/>
      <c r="AT206" s="394"/>
      <c r="AU206" s="394"/>
      <c r="AV206" s="394"/>
      <c r="AW206" s="394"/>
      <c r="AX206" s="394"/>
      <c r="AY206" s="394"/>
      <c r="AZ206" s="394"/>
      <c r="BA206" s="394"/>
      <c r="BB206" s="394"/>
      <c r="BC206" s="394"/>
      <c r="BD206" s="394"/>
      <c r="BE206" s="394"/>
      <c r="BF206" s="394"/>
      <c r="BG206" s="394"/>
      <c r="BH206" s="394"/>
      <c r="BI206" s="394"/>
      <c r="BJ206" s="394"/>
      <c r="BK206" s="394"/>
      <c r="BL206" s="394"/>
      <c r="BM206" s="394"/>
      <c r="BN206" s="394"/>
      <c r="BO206" s="394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  <c r="BZ206" s="394"/>
      <c r="CA206" s="394"/>
      <c r="CB206" s="394"/>
      <c r="CC206" s="394"/>
      <c r="CD206" s="394"/>
      <c r="CE206" s="394"/>
      <c r="CF206" s="394"/>
      <c r="CG206" s="394"/>
      <c r="CH206" s="394"/>
      <c r="CI206" s="394"/>
      <c r="CJ206" s="394"/>
      <c r="CK206" s="394"/>
      <c r="CL206" s="394"/>
      <c r="CM206" s="394"/>
      <c r="CN206" s="394"/>
      <c r="CO206" s="394"/>
      <c r="CP206" s="394"/>
      <c r="CQ206" s="394"/>
      <c r="CR206" s="394"/>
      <c r="CS206" s="394"/>
      <c r="CT206" s="394"/>
      <c r="CU206" s="394"/>
      <c r="CV206" s="394"/>
      <c r="CW206" s="394"/>
      <c r="CX206" s="394"/>
      <c r="CY206" s="394"/>
      <c r="CZ206" s="394"/>
      <c r="DA206" s="394"/>
      <c r="DB206" s="394"/>
      <c r="DC206" s="394"/>
      <c r="DD206" s="394"/>
      <c r="DE206" s="394"/>
      <c r="DF206" s="394"/>
      <c r="DG206" s="394"/>
      <c r="DH206" s="394"/>
      <c r="DI206" s="394"/>
      <c r="DJ206" s="394"/>
      <c r="DK206" s="394"/>
      <c r="DL206" s="394"/>
      <c r="DM206" s="394"/>
      <c r="DN206" s="394"/>
      <c r="DO206" s="394"/>
      <c r="DP206" s="394"/>
      <c r="DQ206" s="394"/>
      <c r="DR206" s="394"/>
      <c r="DS206" s="394"/>
      <c r="DT206" s="394"/>
    </row>
    <row r="207" spans="3:124">
      <c r="C207" s="439"/>
      <c r="H207" s="394"/>
      <c r="I207" s="394"/>
      <c r="J207" s="394"/>
      <c r="K207" s="394"/>
      <c r="L207" s="394"/>
      <c r="M207" s="394"/>
      <c r="N207" s="394"/>
      <c r="O207" s="394"/>
      <c r="P207" s="394"/>
      <c r="Q207" s="394"/>
      <c r="R207" s="394"/>
      <c r="S207" s="394"/>
      <c r="T207" s="394"/>
      <c r="U207" s="394"/>
      <c r="V207" s="394"/>
      <c r="W207" s="394"/>
      <c r="X207" s="394"/>
      <c r="Y207" s="394"/>
      <c r="Z207" s="394"/>
      <c r="AA207" s="394"/>
      <c r="AB207" s="394"/>
      <c r="AC207" s="394"/>
      <c r="AD207" s="394"/>
      <c r="AE207" s="394"/>
      <c r="AF207" s="394"/>
      <c r="AG207" s="394"/>
      <c r="AH207" s="394"/>
      <c r="AI207" s="394"/>
      <c r="AJ207" s="394"/>
      <c r="AK207" s="394"/>
      <c r="AL207" s="394"/>
      <c r="AM207" s="394"/>
      <c r="AN207" s="394"/>
      <c r="AO207" s="394"/>
      <c r="AP207" s="394"/>
      <c r="AQ207" s="394"/>
      <c r="AR207" s="394"/>
      <c r="AS207" s="394"/>
      <c r="AT207" s="394"/>
      <c r="AU207" s="394"/>
      <c r="AV207" s="394"/>
      <c r="AW207" s="394"/>
      <c r="AX207" s="394"/>
      <c r="AY207" s="394"/>
      <c r="AZ207" s="394"/>
      <c r="BA207" s="394"/>
      <c r="BB207" s="394"/>
      <c r="BC207" s="394"/>
      <c r="BD207" s="394"/>
      <c r="BE207" s="394"/>
      <c r="BF207" s="394"/>
      <c r="BG207" s="394"/>
      <c r="BH207" s="394"/>
      <c r="BI207" s="394"/>
      <c r="BJ207" s="394"/>
      <c r="BK207" s="394"/>
      <c r="BL207" s="394"/>
      <c r="BM207" s="394"/>
      <c r="BN207" s="394"/>
      <c r="BO207" s="394"/>
      <c r="BP207" s="394"/>
      <c r="BQ207" s="394"/>
      <c r="BR207" s="394"/>
      <c r="BS207" s="394"/>
      <c r="BT207" s="394"/>
      <c r="BU207" s="394"/>
      <c r="BV207" s="394"/>
      <c r="BW207" s="394"/>
      <c r="BX207" s="394"/>
      <c r="BY207" s="394"/>
      <c r="BZ207" s="394"/>
      <c r="CA207" s="394"/>
      <c r="CB207" s="394"/>
      <c r="CC207" s="394"/>
      <c r="CD207" s="394"/>
      <c r="CE207" s="394"/>
      <c r="CF207" s="394"/>
      <c r="CG207" s="394"/>
      <c r="CH207" s="394"/>
      <c r="CI207" s="394"/>
      <c r="CJ207" s="394"/>
      <c r="CK207" s="394"/>
      <c r="CL207" s="394"/>
      <c r="CM207" s="394"/>
      <c r="CN207" s="394"/>
      <c r="CO207" s="394"/>
      <c r="CP207" s="394"/>
      <c r="CQ207" s="394"/>
      <c r="CR207" s="394"/>
      <c r="CS207" s="394"/>
      <c r="CT207" s="394"/>
      <c r="CU207" s="394"/>
      <c r="CV207" s="394"/>
      <c r="CW207" s="394"/>
      <c r="CX207" s="394"/>
      <c r="CY207" s="394"/>
      <c r="CZ207" s="394"/>
      <c r="DA207" s="394"/>
      <c r="DB207" s="394"/>
      <c r="DC207" s="394"/>
      <c r="DD207" s="394"/>
      <c r="DE207" s="394"/>
      <c r="DF207" s="394"/>
      <c r="DG207" s="394"/>
      <c r="DH207" s="394"/>
      <c r="DI207" s="394"/>
      <c r="DJ207" s="394"/>
      <c r="DK207" s="394"/>
      <c r="DL207" s="394"/>
      <c r="DM207" s="394"/>
      <c r="DN207" s="394"/>
      <c r="DO207" s="394"/>
      <c r="DP207" s="394"/>
      <c r="DQ207" s="394"/>
      <c r="DR207" s="394"/>
      <c r="DS207" s="394"/>
      <c r="DT207" s="394"/>
    </row>
    <row r="208" spans="3:124">
      <c r="C208" s="439"/>
      <c r="H208" s="394"/>
      <c r="I208" s="394"/>
      <c r="J208" s="394"/>
      <c r="K208" s="394"/>
      <c r="L208" s="394"/>
      <c r="M208" s="394"/>
      <c r="N208" s="394"/>
      <c r="O208" s="394"/>
      <c r="P208" s="394"/>
      <c r="Q208" s="394"/>
      <c r="R208" s="394"/>
      <c r="S208" s="394"/>
      <c r="T208" s="394"/>
      <c r="U208" s="394"/>
      <c r="V208" s="394"/>
      <c r="W208" s="394"/>
      <c r="X208" s="394"/>
      <c r="Y208" s="394"/>
      <c r="Z208" s="394"/>
      <c r="AA208" s="394"/>
      <c r="AB208" s="394"/>
      <c r="AC208" s="394"/>
      <c r="AD208" s="394"/>
      <c r="AE208" s="394"/>
      <c r="AF208" s="394"/>
      <c r="AG208" s="394"/>
      <c r="AH208" s="394"/>
      <c r="AI208" s="394"/>
      <c r="AJ208" s="394"/>
      <c r="AK208" s="394"/>
      <c r="AL208" s="394"/>
      <c r="AM208" s="394"/>
      <c r="AN208" s="394"/>
      <c r="AO208" s="394"/>
      <c r="AP208" s="394"/>
      <c r="AQ208" s="394"/>
      <c r="AR208" s="394"/>
      <c r="AS208" s="394"/>
      <c r="AT208" s="394"/>
      <c r="AU208" s="394"/>
      <c r="AV208" s="394"/>
      <c r="AW208" s="394"/>
      <c r="AX208" s="394"/>
      <c r="AY208" s="394"/>
      <c r="AZ208" s="394"/>
      <c r="BA208" s="394"/>
      <c r="BB208" s="394"/>
      <c r="BC208" s="394"/>
      <c r="BD208" s="394"/>
      <c r="BE208" s="394"/>
      <c r="BF208" s="394"/>
      <c r="BG208" s="394"/>
      <c r="BH208" s="394"/>
      <c r="BI208" s="394"/>
      <c r="BJ208" s="394"/>
      <c r="BK208" s="394"/>
      <c r="BL208" s="394"/>
      <c r="BM208" s="394"/>
      <c r="BN208" s="394"/>
      <c r="BO208" s="394"/>
      <c r="BP208" s="394"/>
      <c r="BQ208" s="394"/>
      <c r="BR208" s="394"/>
      <c r="BS208" s="394"/>
      <c r="BT208" s="394"/>
      <c r="BU208" s="394"/>
      <c r="BV208" s="394"/>
      <c r="BW208" s="394"/>
      <c r="BX208" s="394"/>
      <c r="BY208" s="394"/>
      <c r="BZ208" s="394"/>
      <c r="CA208" s="394"/>
      <c r="CB208" s="394"/>
      <c r="CC208" s="394"/>
      <c r="CD208" s="394"/>
      <c r="CE208" s="394"/>
      <c r="CF208" s="394"/>
      <c r="CG208" s="394"/>
      <c r="CH208" s="394"/>
      <c r="CI208" s="394"/>
      <c r="CJ208" s="394"/>
      <c r="CK208" s="394"/>
      <c r="CL208" s="394"/>
      <c r="CM208" s="394"/>
      <c r="CN208" s="394"/>
      <c r="CO208" s="394"/>
      <c r="CP208" s="394"/>
      <c r="CQ208" s="394"/>
      <c r="CR208" s="394"/>
      <c r="CS208" s="394"/>
      <c r="CT208" s="394"/>
      <c r="CU208" s="394"/>
      <c r="CV208" s="394"/>
      <c r="CW208" s="394"/>
      <c r="CX208" s="394"/>
      <c r="CY208" s="394"/>
      <c r="CZ208" s="394"/>
      <c r="DA208" s="394"/>
      <c r="DB208" s="394"/>
      <c r="DC208" s="394"/>
      <c r="DD208" s="394"/>
      <c r="DE208" s="394"/>
      <c r="DF208" s="394"/>
      <c r="DG208" s="394"/>
      <c r="DH208" s="394"/>
      <c r="DI208" s="394"/>
      <c r="DJ208" s="394"/>
      <c r="DK208" s="394"/>
      <c r="DL208" s="394"/>
      <c r="DM208" s="394"/>
      <c r="DN208" s="394"/>
      <c r="DO208" s="394"/>
      <c r="DP208" s="394"/>
      <c r="DQ208" s="394"/>
      <c r="DR208" s="394"/>
      <c r="DS208" s="394"/>
      <c r="DT208" s="394"/>
    </row>
    <row r="209" spans="3:3">
      <c r="C209" s="439"/>
    </row>
    <row r="210" spans="3:3">
      <c r="C210" s="439"/>
    </row>
    <row r="211" spans="3:3">
      <c r="C211" s="439"/>
    </row>
    <row r="212" spans="3:3">
      <c r="C212" s="439"/>
    </row>
    <row r="213" spans="3:3">
      <c r="C213" s="439"/>
    </row>
    <row r="214" spans="3:3">
      <c r="C214" s="439"/>
    </row>
    <row r="215" spans="3:3">
      <c r="C215" s="439"/>
    </row>
    <row r="216" spans="3:3">
      <c r="C216" s="439"/>
    </row>
    <row r="217" spans="3:3">
      <c r="C217" s="439"/>
    </row>
    <row r="218" spans="3:3">
      <c r="C218" s="439"/>
    </row>
    <row r="219" spans="3:3">
      <c r="C219" s="439"/>
    </row>
    <row r="220" spans="3:3">
      <c r="C220" s="439"/>
    </row>
    <row r="221" spans="3:3">
      <c r="C221" s="439"/>
    </row>
    <row r="222" spans="3:3">
      <c r="C222" s="439"/>
    </row>
    <row r="223" spans="3:3">
      <c r="C223" s="439"/>
    </row>
    <row r="224" spans="3:3">
      <c r="C224" s="439"/>
    </row>
    <row r="225" spans="3:3">
      <c r="C225" s="439"/>
    </row>
    <row r="226" spans="3:3">
      <c r="C226" s="439"/>
    </row>
    <row r="227" spans="3:3">
      <c r="C227" s="439"/>
    </row>
    <row r="228" spans="3:3">
      <c r="C228" s="439"/>
    </row>
    <row r="229" spans="3:3">
      <c r="C229" s="439"/>
    </row>
    <row r="230" spans="3:3">
      <c r="C230" s="439"/>
    </row>
    <row r="231" spans="3:3">
      <c r="C231" s="439"/>
    </row>
    <row r="232" spans="3:3">
      <c r="C232" s="439"/>
    </row>
    <row r="233" spans="3:3">
      <c r="C233" s="439"/>
    </row>
    <row r="234" spans="3:3">
      <c r="C234" s="439"/>
    </row>
  </sheetData>
  <sheetProtection sort="0" autoFilter="0" pivotTables="0"/>
  <mergeCells count="7">
    <mergeCell ref="H18:I18"/>
    <mergeCell ref="C18:C19"/>
    <mergeCell ref="F15:G15"/>
    <mergeCell ref="D15:E15"/>
    <mergeCell ref="F18:G18"/>
    <mergeCell ref="D18:E18"/>
    <mergeCell ref="D17:E17"/>
  </mergeCells>
  <printOptions horizontalCentered="1" verticalCentered="1"/>
  <pageMargins left="0.20866141699999999" right="0.20866141699999999" top="0" bottom="0" header="0" footer="0"/>
  <pageSetup scale="4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HP735"/>
  <sheetViews>
    <sheetView topLeftCell="A45" zoomScale="90" zoomScaleNormal="90" workbookViewId="0">
      <selection activeCell="F69" sqref="F69"/>
    </sheetView>
  </sheetViews>
  <sheetFormatPr defaultRowHeight="12"/>
  <cols>
    <col min="1" max="1" width="9.140625" style="385"/>
    <col min="2" max="2" width="9.140625" style="387" customWidth="1"/>
    <col min="3" max="3" width="39" style="387" customWidth="1"/>
    <col min="4" max="4" width="7.5703125" style="387" bestFit="1" customWidth="1"/>
    <col min="5" max="5" width="7.42578125" style="387" bestFit="1" customWidth="1"/>
    <col min="6" max="6" width="9" style="394" customWidth="1"/>
    <col min="7" max="7" width="7.42578125" style="387" bestFit="1" customWidth="1"/>
    <col min="8" max="8" width="8.85546875" style="387" bestFit="1" customWidth="1"/>
    <col min="9" max="9" width="8.140625" style="387" customWidth="1"/>
    <col min="10" max="10" width="12" style="385" hidden="1" customWidth="1"/>
    <col min="11" max="11" width="13.140625" style="385" hidden="1" customWidth="1"/>
    <col min="12" max="12" width="13.28515625" style="385" hidden="1" customWidth="1"/>
    <col min="13" max="13" width="12.85546875" style="385" hidden="1" customWidth="1"/>
    <col min="14" max="19" width="10.7109375" style="385" hidden="1" customWidth="1"/>
    <col min="20" max="32" width="10.7109375" style="385" customWidth="1"/>
    <col min="33" max="33" width="13.85546875" style="433" customWidth="1"/>
    <col min="34" max="35" width="48.28515625" style="385" customWidth="1"/>
    <col min="36" max="47" width="9.140625" style="385" customWidth="1"/>
    <col min="48" max="111" width="9.140625" style="387" customWidth="1"/>
    <col min="112" max="112" width="12.7109375" style="387" customWidth="1"/>
    <col min="113" max="113" width="11.85546875" style="387" customWidth="1"/>
    <col min="114" max="119" width="9.140625" style="387" customWidth="1"/>
    <col min="120" max="120" width="9.140625" style="387" hidden="1" customWidth="1"/>
    <col min="121" max="121" width="10" style="387" hidden="1" customWidth="1"/>
    <col min="122" max="126" width="9.140625" style="387" hidden="1" customWidth="1"/>
    <col min="127" max="160" width="9.140625" style="387" customWidth="1"/>
    <col min="161" max="161" width="9.140625" style="387"/>
    <col min="162" max="162" width="11" style="387" bestFit="1" customWidth="1"/>
    <col min="163" max="163" width="17.42578125" style="387" bestFit="1" customWidth="1"/>
    <col min="164" max="164" width="9.140625" style="387"/>
    <col min="165" max="167" width="9.140625" style="387" hidden="1" customWidth="1"/>
    <col min="168" max="168" width="17.42578125" style="440" hidden="1" customWidth="1"/>
    <col min="169" max="169" width="9.140625" style="387" hidden="1" customWidth="1"/>
    <col min="170" max="170" width="11.5703125" style="387" hidden="1" customWidth="1"/>
    <col min="171" max="172" width="9.140625" style="387" hidden="1" customWidth="1"/>
    <col min="173" max="183" width="0" style="387" hidden="1" customWidth="1"/>
    <col min="184" max="185" width="9.140625" style="387"/>
    <col min="186" max="186" width="0" style="387" hidden="1" customWidth="1"/>
    <col min="187" max="16384" width="9.140625" style="387"/>
  </cols>
  <sheetData>
    <row r="1" spans="2:224">
      <c r="B1" s="385">
        <v>0</v>
      </c>
      <c r="C1" s="385"/>
      <c r="D1" s="385"/>
      <c r="E1" s="385"/>
      <c r="F1" s="385"/>
      <c r="G1" s="385"/>
      <c r="H1" s="385"/>
      <c r="I1" s="385"/>
    </row>
    <row r="2" spans="2:224" ht="15" customHeight="1">
      <c r="B2" s="385"/>
      <c r="C2" s="441"/>
      <c r="D2" s="442"/>
      <c r="E2" s="442"/>
      <c r="F2" s="443"/>
      <c r="G2" s="442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</row>
    <row r="3" spans="2:224">
      <c r="B3" s="385"/>
      <c r="C3" s="385"/>
      <c r="D3" s="385"/>
      <c r="E3" s="388"/>
      <c r="F3" s="388"/>
      <c r="G3" s="385"/>
      <c r="H3" s="444"/>
      <c r="I3" s="444"/>
      <c r="J3" s="444"/>
      <c r="K3" s="444"/>
      <c r="L3" s="444"/>
      <c r="M3" s="444"/>
      <c r="N3" s="444"/>
      <c r="O3" s="444"/>
      <c r="P3" s="485"/>
      <c r="Q3" s="485"/>
      <c r="R3" s="485"/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5"/>
      <c r="AE3" s="485"/>
      <c r="AF3" s="485"/>
      <c r="FL3" s="445"/>
    </row>
    <row r="4" spans="2:224">
      <c r="B4" s="385"/>
      <c r="C4" s="385"/>
      <c r="D4" s="385"/>
      <c r="E4" s="727"/>
      <c r="F4" s="727"/>
      <c r="G4" s="385"/>
      <c r="H4" s="444"/>
      <c r="I4" s="444"/>
      <c r="J4" s="444"/>
      <c r="K4" s="444"/>
      <c r="L4" s="444"/>
      <c r="M4" s="444"/>
      <c r="N4" s="444"/>
      <c r="O4" s="444"/>
      <c r="P4" s="485"/>
      <c r="Q4" s="485"/>
      <c r="R4" s="485"/>
      <c r="S4" s="485"/>
      <c r="T4" s="485"/>
      <c r="U4" s="485"/>
      <c r="V4" s="485"/>
      <c r="W4" s="485"/>
      <c r="X4" s="485"/>
      <c r="Y4" s="485"/>
      <c r="Z4" s="485"/>
      <c r="AA4" s="485"/>
      <c r="AB4" s="485"/>
      <c r="AC4" s="485"/>
      <c r="AD4" s="485"/>
      <c r="AE4" s="485"/>
      <c r="AF4" s="485"/>
      <c r="FL4" s="733"/>
    </row>
    <row r="5" spans="2:224">
      <c r="B5" s="385"/>
      <c r="C5" s="385"/>
      <c r="D5" s="385"/>
      <c r="E5" s="727"/>
      <c r="F5" s="727"/>
      <c r="G5" s="385"/>
      <c r="H5" s="444"/>
      <c r="I5" s="444"/>
      <c r="J5" s="444"/>
      <c r="K5" s="444"/>
      <c r="L5" s="444"/>
      <c r="M5" s="444"/>
      <c r="N5" s="444"/>
      <c r="O5" s="444"/>
      <c r="P5" s="485"/>
      <c r="Q5" s="485"/>
      <c r="R5" s="485"/>
      <c r="S5" s="485"/>
      <c r="T5" s="485"/>
      <c r="U5" s="485"/>
      <c r="V5" s="485"/>
      <c r="W5" s="485"/>
      <c r="X5" s="485"/>
      <c r="Y5" s="485"/>
      <c r="Z5" s="485"/>
      <c r="AA5" s="485"/>
      <c r="AB5" s="485"/>
      <c r="AC5" s="485"/>
      <c r="AD5" s="485"/>
      <c r="AE5" s="485"/>
      <c r="AF5" s="485"/>
      <c r="FL5" s="733"/>
    </row>
    <row r="6" spans="2:224">
      <c r="B6" s="385"/>
      <c r="C6" s="385"/>
      <c r="D6" s="385"/>
      <c r="E6" s="385"/>
      <c r="F6" s="385"/>
      <c r="G6" s="385"/>
      <c r="H6" s="444"/>
      <c r="I6" s="444"/>
      <c r="J6" s="444"/>
      <c r="K6" s="444"/>
      <c r="L6" s="444"/>
      <c r="M6" s="444"/>
      <c r="N6" s="444"/>
      <c r="O6" s="444"/>
      <c r="P6" s="485"/>
      <c r="Q6" s="485"/>
      <c r="R6" s="485"/>
      <c r="S6" s="485"/>
      <c r="T6" s="485"/>
      <c r="U6" s="485"/>
      <c r="V6" s="485"/>
      <c r="W6" s="485"/>
      <c r="X6" s="485"/>
      <c r="Y6" s="485"/>
      <c r="Z6" s="485"/>
      <c r="AA6" s="485"/>
      <c r="AB6" s="485"/>
      <c r="AC6" s="486"/>
      <c r="AD6" s="486"/>
      <c r="AE6" s="486"/>
      <c r="AF6" s="486"/>
      <c r="AG6" s="458"/>
      <c r="AH6" s="388"/>
      <c r="AI6" s="388"/>
      <c r="AJ6" s="388"/>
      <c r="AK6" s="388"/>
      <c r="AL6" s="388"/>
      <c r="AM6" s="388"/>
      <c r="AN6" s="388"/>
      <c r="AO6" s="388"/>
      <c r="AP6" s="388"/>
      <c r="AQ6" s="388"/>
      <c r="AR6" s="388"/>
      <c r="AS6" s="388"/>
      <c r="AT6" s="388"/>
      <c r="AU6" s="388"/>
      <c r="AV6" s="395"/>
      <c r="AW6" s="395"/>
      <c r="AX6" s="395"/>
      <c r="AY6" s="395"/>
      <c r="AZ6" s="395"/>
      <c r="BA6" s="395"/>
      <c r="BB6" s="395"/>
      <c r="BC6" s="395"/>
      <c r="BD6" s="395"/>
      <c r="BE6" s="395"/>
      <c r="BF6" s="395"/>
      <c r="BG6" s="395"/>
      <c r="BH6" s="395"/>
      <c r="BI6" s="395"/>
      <c r="BJ6" s="395"/>
      <c r="BK6" s="395"/>
      <c r="BL6" s="395"/>
      <c r="BM6" s="395"/>
      <c r="BN6" s="395"/>
      <c r="BO6" s="395"/>
      <c r="BP6" s="395"/>
      <c r="BQ6" s="395"/>
      <c r="BR6" s="395"/>
      <c r="BS6" s="395"/>
      <c r="BT6" s="395"/>
      <c r="BU6" s="395"/>
      <c r="BV6" s="395"/>
      <c r="BW6" s="395"/>
      <c r="BX6" s="395"/>
      <c r="BY6" s="395"/>
      <c r="BZ6" s="395"/>
      <c r="CA6" s="395"/>
      <c r="CB6" s="395"/>
      <c r="CC6" s="395"/>
      <c r="CD6" s="395"/>
      <c r="CE6" s="395"/>
      <c r="CF6" s="395"/>
      <c r="CG6" s="395"/>
      <c r="CH6" s="395"/>
      <c r="CI6" s="395"/>
      <c r="CJ6" s="395"/>
      <c r="CK6" s="395"/>
      <c r="CL6" s="395"/>
      <c r="CM6" s="395"/>
      <c r="CN6" s="395"/>
      <c r="CO6" s="395"/>
      <c r="CP6" s="395"/>
      <c r="CQ6" s="395"/>
      <c r="CR6" s="395"/>
      <c r="CS6" s="395"/>
      <c r="CT6" s="395"/>
      <c r="CU6" s="395"/>
      <c r="CV6" s="395"/>
      <c r="CW6" s="395"/>
      <c r="CX6" s="395"/>
      <c r="CY6" s="395"/>
      <c r="CZ6" s="395"/>
      <c r="DA6" s="395"/>
      <c r="DB6" s="395"/>
      <c r="DC6" s="395"/>
      <c r="DD6" s="395"/>
      <c r="DE6" s="395"/>
      <c r="DF6" s="395"/>
      <c r="DG6" s="395"/>
      <c r="DH6" s="395"/>
      <c r="DI6" s="395"/>
      <c r="DJ6" s="395"/>
      <c r="DK6" s="395"/>
      <c r="DL6" s="395"/>
      <c r="DM6" s="395"/>
      <c r="DN6" s="395"/>
      <c r="DO6" s="395"/>
      <c r="DP6" s="395"/>
      <c r="DQ6" s="395"/>
      <c r="DR6" s="395"/>
      <c r="DS6" s="395"/>
      <c r="DT6" s="395"/>
      <c r="DU6" s="395"/>
      <c r="DV6" s="395"/>
      <c r="DW6" s="395"/>
      <c r="DX6" s="395"/>
      <c r="DY6" s="395"/>
      <c r="DZ6" s="395"/>
      <c r="EA6" s="395"/>
      <c r="EB6" s="395"/>
      <c r="EC6" s="395"/>
      <c r="ED6" s="395"/>
      <c r="EE6" s="395"/>
      <c r="EF6" s="395"/>
      <c r="EG6" s="395"/>
      <c r="EH6" s="395"/>
      <c r="EI6" s="395"/>
      <c r="EJ6" s="395"/>
      <c r="EK6" s="395"/>
      <c r="EL6" s="395"/>
      <c r="EM6" s="395"/>
      <c r="EN6" s="395"/>
      <c r="EO6" s="395"/>
      <c r="EP6" s="395"/>
      <c r="EQ6" s="395"/>
      <c r="ER6" s="395"/>
      <c r="ES6" s="395"/>
      <c r="ET6" s="395"/>
      <c r="EU6" s="395"/>
      <c r="EV6" s="395"/>
      <c r="EW6" s="395"/>
      <c r="EX6" s="395"/>
      <c r="EY6" s="395"/>
      <c r="EZ6" s="395"/>
      <c r="FA6" s="395"/>
      <c r="FB6" s="395"/>
      <c r="FC6" s="395"/>
      <c r="FD6" s="395"/>
      <c r="FE6" s="395"/>
      <c r="FF6" s="395"/>
      <c r="FG6" s="395"/>
      <c r="FH6" s="395"/>
      <c r="FI6" s="395"/>
      <c r="FJ6" s="395"/>
      <c r="FK6" s="395"/>
      <c r="FL6" s="447"/>
      <c r="FM6" s="395"/>
      <c r="FN6" s="395"/>
      <c r="FO6" s="395"/>
      <c r="FP6" s="395"/>
      <c r="FQ6" s="395"/>
      <c r="FR6" s="395"/>
      <c r="FS6" s="395"/>
      <c r="FT6" s="395"/>
      <c r="FU6" s="395"/>
      <c r="FV6" s="395"/>
      <c r="FW6" s="395"/>
      <c r="FX6" s="395"/>
      <c r="FY6" s="395"/>
      <c r="FZ6" s="395"/>
      <c r="GA6" s="395"/>
      <c r="GB6" s="395"/>
      <c r="GC6" s="395"/>
      <c r="GD6" s="395"/>
      <c r="GE6" s="395"/>
      <c r="GF6" s="395"/>
      <c r="GG6" s="395"/>
      <c r="GH6" s="395"/>
      <c r="GI6" s="395"/>
      <c r="GJ6" s="395"/>
      <c r="GK6" s="395"/>
      <c r="GL6" s="395"/>
      <c r="GM6" s="395"/>
      <c r="GN6" s="395"/>
      <c r="GO6" s="395"/>
      <c r="GP6" s="395"/>
      <c r="GQ6" s="395"/>
      <c r="GR6" s="395"/>
      <c r="GS6" s="395"/>
      <c r="GT6" s="395"/>
      <c r="GU6" s="395"/>
      <c r="GV6" s="395"/>
      <c r="GW6" s="395"/>
      <c r="GX6" s="395"/>
      <c r="GY6" s="395"/>
      <c r="GZ6" s="395"/>
      <c r="HA6" s="395"/>
      <c r="HB6" s="395"/>
      <c r="HC6" s="395"/>
      <c r="HD6" s="395"/>
      <c r="HE6" s="395"/>
      <c r="HF6" s="395"/>
      <c r="HG6" s="395"/>
      <c r="HH6" s="395"/>
      <c r="HI6" s="395"/>
      <c r="HJ6" s="395"/>
      <c r="HK6" s="395"/>
      <c r="HL6" s="395"/>
      <c r="HM6" s="395"/>
      <c r="HN6" s="395"/>
      <c r="HO6" s="395"/>
      <c r="HP6" s="395"/>
    </row>
    <row r="7" spans="2:224">
      <c r="B7" s="385"/>
      <c r="C7" s="385"/>
      <c r="D7" s="385"/>
      <c r="E7" s="385"/>
      <c r="F7" s="385"/>
      <c r="G7" s="385"/>
      <c r="H7" s="444"/>
      <c r="I7" s="444"/>
      <c r="J7" s="444"/>
      <c r="K7" s="444"/>
      <c r="L7" s="444"/>
      <c r="M7" s="444"/>
      <c r="N7" s="444"/>
      <c r="O7" s="444"/>
      <c r="P7" s="485"/>
      <c r="Q7" s="485"/>
      <c r="R7" s="485"/>
      <c r="S7" s="485"/>
      <c r="T7" s="485"/>
      <c r="U7" s="485"/>
      <c r="V7" s="485"/>
      <c r="W7" s="485"/>
      <c r="X7" s="485"/>
      <c r="Y7" s="485"/>
      <c r="Z7" s="485"/>
      <c r="AA7" s="485"/>
      <c r="AB7" s="485"/>
      <c r="AC7" s="486"/>
      <c r="AD7" s="486"/>
      <c r="AE7" s="486"/>
      <c r="AF7" s="486"/>
      <c r="AG7" s="458"/>
      <c r="AH7" s="388"/>
      <c r="AI7" s="388"/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95"/>
      <c r="AW7" s="395"/>
      <c r="AX7" s="395"/>
      <c r="AY7" s="395"/>
      <c r="AZ7" s="395"/>
      <c r="BA7" s="395"/>
      <c r="BB7" s="395"/>
      <c r="BC7" s="395"/>
      <c r="BD7" s="395"/>
      <c r="BE7" s="395"/>
      <c r="BF7" s="395"/>
      <c r="BG7" s="395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5"/>
      <c r="BU7" s="395"/>
      <c r="BV7" s="395"/>
      <c r="BW7" s="395"/>
      <c r="BX7" s="395"/>
      <c r="BY7" s="395"/>
      <c r="BZ7" s="395"/>
      <c r="CA7" s="395"/>
      <c r="CB7" s="395"/>
      <c r="CC7" s="395"/>
      <c r="CD7" s="395"/>
      <c r="CE7" s="395"/>
      <c r="CF7" s="395"/>
      <c r="CG7" s="395"/>
      <c r="CH7" s="395"/>
      <c r="CI7" s="395"/>
      <c r="CJ7" s="395"/>
      <c r="CK7" s="395"/>
      <c r="CL7" s="395"/>
      <c r="CM7" s="395"/>
      <c r="CN7" s="395"/>
      <c r="CO7" s="395"/>
      <c r="CP7" s="395"/>
      <c r="CQ7" s="395"/>
      <c r="CR7" s="395"/>
      <c r="CS7" s="395"/>
      <c r="CT7" s="395"/>
      <c r="CU7" s="395"/>
      <c r="CV7" s="395"/>
      <c r="CW7" s="395"/>
      <c r="CX7" s="395"/>
      <c r="CY7" s="395"/>
      <c r="CZ7" s="395"/>
      <c r="DA7" s="395"/>
      <c r="DB7" s="395"/>
      <c r="DC7" s="395"/>
      <c r="DD7" s="395"/>
      <c r="DE7" s="395"/>
      <c r="DF7" s="395"/>
      <c r="DG7" s="395"/>
      <c r="DH7" s="395"/>
      <c r="DI7" s="395"/>
      <c r="DJ7" s="395"/>
      <c r="DK7" s="395"/>
      <c r="DL7" s="395"/>
      <c r="DM7" s="395"/>
      <c r="DN7" s="395"/>
      <c r="DO7" s="395"/>
      <c r="DP7" s="395"/>
      <c r="DQ7" s="395"/>
      <c r="DR7" s="395"/>
      <c r="DS7" s="395"/>
      <c r="DT7" s="395"/>
      <c r="DU7" s="395"/>
      <c r="DV7" s="395"/>
      <c r="DW7" s="395"/>
      <c r="DX7" s="395"/>
      <c r="DY7" s="395"/>
      <c r="DZ7" s="395"/>
      <c r="EA7" s="395"/>
      <c r="EB7" s="395"/>
      <c r="EC7" s="395"/>
      <c r="ED7" s="395"/>
      <c r="EE7" s="395"/>
      <c r="EF7" s="395"/>
      <c r="EG7" s="395"/>
      <c r="EH7" s="395"/>
      <c r="EI7" s="395"/>
      <c r="EJ7" s="395"/>
      <c r="EK7" s="395"/>
      <c r="EL7" s="395"/>
      <c r="EM7" s="395"/>
      <c r="EN7" s="395"/>
      <c r="EO7" s="395"/>
      <c r="EP7" s="395"/>
      <c r="EQ7" s="395"/>
      <c r="ER7" s="395"/>
      <c r="ES7" s="395"/>
      <c r="ET7" s="395"/>
      <c r="EU7" s="395"/>
      <c r="EV7" s="395"/>
      <c r="EW7" s="395"/>
      <c r="EX7" s="395"/>
      <c r="EY7" s="395"/>
      <c r="EZ7" s="395"/>
      <c r="FA7" s="395"/>
      <c r="FB7" s="395"/>
      <c r="FC7" s="395"/>
      <c r="FD7" s="395"/>
      <c r="FE7" s="395"/>
      <c r="FF7" s="395"/>
      <c r="FG7" s="395"/>
      <c r="FH7" s="395"/>
      <c r="FI7" s="395"/>
      <c r="FJ7" s="395"/>
      <c r="FK7" s="395"/>
      <c r="FL7" s="447"/>
      <c r="FM7" s="395"/>
      <c r="FN7" s="395"/>
      <c r="FO7" s="395"/>
      <c r="FP7" s="395"/>
      <c r="FQ7" s="395"/>
      <c r="FR7" s="395"/>
      <c r="FS7" s="395"/>
      <c r="FT7" s="395"/>
      <c r="FU7" s="395"/>
      <c r="FV7" s="395"/>
      <c r="FW7" s="395"/>
      <c r="FX7" s="395"/>
      <c r="FY7" s="395"/>
      <c r="FZ7" s="395"/>
      <c r="GA7" s="395"/>
      <c r="GB7" s="395"/>
      <c r="GC7" s="395"/>
      <c r="GD7" s="395"/>
      <c r="GE7" s="395"/>
      <c r="GF7" s="395"/>
      <c r="GG7" s="395"/>
      <c r="GH7" s="395"/>
      <c r="GI7" s="395"/>
      <c r="GJ7" s="395"/>
      <c r="GK7" s="395"/>
      <c r="GL7" s="395"/>
      <c r="GM7" s="395"/>
      <c r="GN7" s="395"/>
      <c r="GO7" s="395"/>
      <c r="GP7" s="395"/>
      <c r="GQ7" s="395"/>
      <c r="GR7" s="395"/>
      <c r="GS7" s="395"/>
      <c r="GT7" s="395"/>
      <c r="GU7" s="395"/>
      <c r="GV7" s="395"/>
      <c r="GW7" s="395"/>
      <c r="GX7" s="395"/>
      <c r="GY7" s="395"/>
      <c r="GZ7" s="395"/>
      <c r="HA7" s="395"/>
      <c r="HB7" s="395"/>
      <c r="HC7" s="395"/>
      <c r="HD7" s="395"/>
      <c r="HE7" s="395"/>
      <c r="HF7" s="395"/>
      <c r="HG7" s="395"/>
      <c r="HH7" s="395"/>
      <c r="HI7" s="395"/>
      <c r="HJ7" s="395"/>
      <c r="HK7" s="395"/>
      <c r="HL7" s="395"/>
      <c r="HM7" s="395"/>
      <c r="HN7" s="395"/>
      <c r="HO7" s="395"/>
      <c r="HP7" s="395"/>
    </row>
    <row r="8" spans="2:224" ht="12.75" thickBot="1">
      <c r="B8" s="385"/>
      <c r="C8" s="385"/>
      <c r="D8" s="385"/>
      <c r="E8" s="385"/>
      <c r="F8" s="385"/>
      <c r="G8" s="385"/>
      <c r="H8" s="444"/>
      <c r="I8" s="444"/>
      <c r="J8" s="444"/>
      <c r="K8" s="444"/>
      <c r="L8" s="444"/>
      <c r="M8" s="444"/>
      <c r="N8" s="444"/>
      <c r="O8" s="444"/>
      <c r="P8" s="485"/>
      <c r="Q8" s="485"/>
      <c r="R8" s="485"/>
      <c r="S8" s="485"/>
      <c r="T8" s="485"/>
      <c r="U8" s="485"/>
      <c r="V8" s="485"/>
      <c r="W8" s="485"/>
      <c r="X8" s="485"/>
      <c r="Y8" s="485"/>
      <c r="Z8" s="485"/>
      <c r="AA8" s="485"/>
      <c r="AB8" s="485"/>
      <c r="AC8" s="486"/>
      <c r="AD8" s="486"/>
      <c r="AE8" s="486"/>
      <c r="AF8" s="486"/>
      <c r="AG8" s="458"/>
      <c r="AH8" s="388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AU8" s="388"/>
      <c r="AV8" s="395"/>
      <c r="AW8" s="395"/>
      <c r="AX8" s="395"/>
      <c r="AY8" s="395"/>
      <c r="AZ8" s="395"/>
      <c r="BA8" s="395"/>
      <c r="BB8" s="395"/>
      <c r="BC8" s="395"/>
      <c r="BD8" s="395"/>
      <c r="BE8" s="395"/>
      <c r="BF8" s="395"/>
      <c r="BG8" s="395"/>
      <c r="BH8" s="395"/>
      <c r="BI8" s="395"/>
      <c r="BJ8" s="395"/>
      <c r="BK8" s="395"/>
      <c r="BL8" s="395"/>
      <c r="BM8" s="395"/>
      <c r="BN8" s="395"/>
      <c r="BO8" s="395"/>
      <c r="BP8" s="395"/>
      <c r="BQ8" s="395"/>
      <c r="BR8" s="395"/>
      <c r="BS8" s="395"/>
      <c r="BT8" s="395"/>
      <c r="BU8" s="395"/>
      <c r="BV8" s="395"/>
      <c r="BW8" s="395"/>
      <c r="BX8" s="395"/>
      <c r="BY8" s="395"/>
      <c r="BZ8" s="395"/>
      <c r="CA8" s="395"/>
      <c r="CB8" s="395"/>
      <c r="CC8" s="395"/>
      <c r="CD8" s="395"/>
      <c r="CE8" s="395"/>
      <c r="CF8" s="395"/>
      <c r="CG8" s="395"/>
      <c r="CH8" s="395"/>
      <c r="CI8" s="395"/>
      <c r="CJ8" s="395"/>
      <c r="CK8" s="395"/>
      <c r="CL8" s="395"/>
      <c r="CM8" s="395"/>
      <c r="CN8" s="395"/>
      <c r="CO8" s="395"/>
      <c r="CP8" s="395"/>
      <c r="CQ8" s="395"/>
      <c r="CR8" s="395"/>
      <c r="CS8" s="395"/>
      <c r="CT8" s="395"/>
      <c r="CU8" s="395"/>
      <c r="CV8" s="395"/>
      <c r="CW8" s="395"/>
      <c r="CX8" s="395"/>
      <c r="CY8" s="395"/>
      <c r="CZ8" s="395"/>
      <c r="DA8" s="395"/>
      <c r="DB8" s="395"/>
      <c r="DC8" s="395"/>
      <c r="DD8" s="395"/>
      <c r="DE8" s="395"/>
      <c r="DF8" s="395"/>
      <c r="DG8" s="395"/>
      <c r="DH8" s="395"/>
      <c r="DI8" s="395"/>
      <c r="DJ8" s="395"/>
      <c r="DK8" s="395"/>
      <c r="DL8" s="395"/>
      <c r="DM8" s="395"/>
      <c r="DN8" s="395"/>
      <c r="DO8" s="395"/>
      <c r="DP8" s="395"/>
      <c r="DQ8" s="395"/>
      <c r="DR8" s="395"/>
      <c r="DS8" s="395"/>
      <c r="DT8" s="395"/>
      <c r="DU8" s="395"/>
      <c r="DV8" s="395"/>
      <c r="DW8" s="395"/>
      <c r="DX8" s="395"/>
      <c r="DY8" s="395"/>
      <c r="DZ8" s="395"/>
      <c r="EA8" s="395"/>
      <c r="EB8" s="395"/>
      <c r="EC8" s="395"/>
      <c r="ED8" s="395"/>
      <c r="EE8" s="395"/>
      <c r="EF8" s="395"/>
      <c r="EG8" s="395"/>
      <c r="EH8" s="395"/>
      <c r="EI8" s="395"/>
      <c r="EJ8" s="395"/>
      <c r="EK8" s="395"/>
      <c r="EL8" s="395"/>
      <c r="EM8" s="395"/>
      <c r="EN8" s="395"/>
      <c r="EO8" s="395"/>
      <c r="EP8" s="395"/>
      <c r="EQ8" s="395"/>
      <c r="ER8" s="395"/>
      <c r="ES8" s="395"/>
      <c r="ET8" s="395"/>
      <c r="EU8" s="395"/>
      <c r="EV8" s="395"/>
      <c r="EW8" s="395"/>
      <c r="EX8" s="395"/>
      <c r="EY8" s="395"/>
      <c r="EZ8" s="395"/>
      <c r="FA8" s="395"/>
      <c r="FB8" s="395"/>
      <c r="FC8" s="395"/>
      <c r="FD8" s="395"/>
      <c r="FE8" s="395"/>
      <c r="FF8" s="395"/>
      <c r="FG8" s="395"/>
      <c r="FH8" s="395"/>
      <c r="FI8" s="395"/>
      <c r="FJ8" s="395"/>
      <c r="FK8" s="395"/>
      <c r="FL8" s="447"/>
      <c r="FM8" s="395"/>
      <c r="FN8" s="395"/>
      <c r="FO8" s="395"/>
      <c r="FP8" s="395"/>
      <c r="FQ8" s="395"/>
      <c r="FR8" s="395"/>
      <c r="FS8" s="395"/>
      <c r="FT8" s="395"/>
      <c r="FU8" s="395"/>
      <c r="FV8" s="395"/>
      <c r="FW8" s="395"/>
      <c r="FX8" s="395"/>
      <c r="FY8" s="395"/>
      <c r="FZ8" s="395"/>
      <c r="GA8" s="395"/>
      <c r="GB8" s="395"/>
      <c r="GC8" s="395"/>
      <c r="GD8" s="395"/>
      <c r="GE8" s="395"/>
      <c r="GF8" s="395"/>
      <c r="GG8" s="395"/>
      <c r="GH8" s="395"/>
      <c r="GI8" s="395"/>
      <c r="GJ8" s="395"/>
      <c r="GK8" s="395"/>
      <c r="GL8" s="395"/>
      <c r="GM8" s="395"/>
      <c r="GN8" s="395"/>
      <c r="GO8" s="395"/>
      <c r="GP8" s="395"/>
      <c r="GQ8" s="395"/>
      <c r="GR8" s="395"/>
      <c r="GS8" s="395"/>
      <c r="GT8" s="395"/>
      <c r="GU8" s="395"/>
      <c r="GV8" s="395"/>
      <c r="GW8" s="395"/>
      <c r="GX8" s="395"/>
      <c r="GY8" s="395"/>
      <c r="GZ8" s="395"/>
      <c r="HA8" s="395"/>
      <c r="HB8" s="395"/>
      <c r="HC8" s="395"/>
      <c r="HD8" s="395"/>
      <c r="HE8" s="395"/>
      <c r="HF8" s="395"/>
      <c r="HG8" s="395"/>
      <c r="HH8" s="395"/>
      <c r="HI8" s="395"/>
      <c r="HJ8" s="395"/>
      <c r="HK8" s="395"/>
      <c r="HL8" s="395"/>
      <c r="HM8" s="395"/>
      <c r="HN8" s="395"/>
      <c r="HO8" s="395"/>
      <c r="HP8" s="395"/>
    </row>
    <row r="9" spans="2:224" ht="15" customHeight="1" thickTop="1" thickBot="1">
      <c r="B9" s="385"/>
      <c r="C9" s="468" t="str">
        <f>'Cental Budget'!D9</f>
        <v>BDP (u mil. €)</v>
      </c>
      <c r="D9" s="778">
        <v>3311000000</v>
      </c>
      <c r="E9" s="778">
        <f>'Cental Budget'!F9</f>
        <v>0</v>
      </c>
      <c r="F9" s="778">
        <f>'Cental Budget'!G9</f>
        <v>3149000000</v>
      </c>
      <c r="G9" s="778">
        <f>'Cental Budget'!H9</f>
        <v>0</v>
      </c>
      <c r="H9" s="569"/>
      <c r="I9" s="569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  <c r="AD9" s="448"/>
      <c r="AE9" s="448"/>
      <c r="AF9" s="448"/>
      <c r="AG9" s="458"/>
      <c r="AH9" s="388"/>
      <c r="AI9" s="388"/>
      <c r="AJ9" s="388"/>
      <c r="AK9" s="388"/>
      <c r="AL9" s="388"/>
      <c r="AM9" s="388"/>
      <c r="AN9" s="388"/>
      <c r="AO9" s="388"/>
      <c r="AP9" s="388"/>
      <c r="AQ9" s="388"/>
      <c r="AR9" s="388"/>
      <c r="AS9" s="388"/>
      <c r="AT9" s="388"/>
      <c r="AU9" s="388"/>
      <c r="AV9" s="395"/>
      <c r="AW9" s="395"/>
      <c r="AX9" s="395"/>
      <c r="AY9" s="395"/>
      <c r="AZ9" s="395"/>
      <c r="BA9" s="395"/>
      <c r="BB9" s="395"/>
      <c r="BC9" s="395"/>
      <c r="BD9" s="395"/>
      <c r="BE9" s="395"/>
      <c r="BF9" s="395"/>
      <c r="BG9" s="395"/>
      <c r="BH9" s="395"/>
      <c r="BI9" s="395"/>
      <c r="BJ9" s="395"/>
      <c r="BK9" s="395"/>
      <c r="BL9" s="395"/>
      <c r="BM9" s="395"/>
      <c r="BN9" s="395"/>
      <c r="BO9" s="395"/>
      <c r="BP9" s="395"/>
      <c r="BQ9" s="395"/>
      <c r="BR9" s="395"/>
      <c r="BS9" s="395"/>
      <c r="BT9" s="395"/>
      <c r="BU9" s="395"/>
      <c r="BV9" s="395"/>
      <c r="BW9" s="395"/>
      <c r="BX9" s="395"/>
      <c r="BY9" s="395"/>
      <c r="BZ9" s="395"/>
      <c r="CA9" s="395"/>
      <c r="CB9" s="395"/>
      <c r="CC9" s="395"/>
      <c r="CD9" s="395"/>
      <c r="CE9" s="395"/>
      <c r="CF9" s="395"/>
      <c r="CG9" s="395"/>
      <c r="CH9" s="395"/>
      <c r="CI9" s="395"/>
      <c r="CJ9" s="395"/>
      <c r="CK9" s="395"/>
      <c r="CL9" s="395"/>
      <c r="CM9" s="395"/>
      <c r="CN9" s="395"/>
      <c r="CO9" s="395"/>
      <c r="CP9" s="395"/>
      <c r="CQ9" s="395"/>
      <c r="CR9" s="395"/>
      <c r="CS9" s="395"/>
      <c r="CT9" s="395"/>
      <c r="CU9" s="395"/>
      <c r="CV9" s="395"/>
      <c r="CW9" s="395"/>
      <c r="CX9" s="395"/>
      <c r="CY9" s="395"/>
      <c r="CZ9" s="395"/>
      <c r="DA9" s="395"/>
      <c r="DB9" s="395"/>
      <c r="DC9" s="395"/>
      <c r="DD9" s="395"/>
      <c r="DE9" s="395"/>
      <c r="DF9" s="395"/>
      <c r="DG9" s="395"/>
      <c r="DH9" s="395"/>
      <c r="DI9" s="395"/>
      <c r="DJ9" s="395"/>
      <c r="DK9" s="395"/>
      <c r="DL9" s="395"/>
      <c r="DM9" s="395"/>
      <c r="DN9" s="395"/>
      <c r="DO9" s="395"/>
      <c r="DP9" s="395"/>
      <c r="DQ9" s="395"/>
      <c r="DR9" s="395"/>
      <c r="DS9" s="395"/>
      <c r="DT9" s="395"/>
      <c r="DU9" s="395"/>
      <c r="DV9" s="395"/>
      <c r="DW9" s="395"/>
      <c r="DX9" s="395"/>
      <c r="DY9" s="395"/>
      <c r="DZ9" s="395"/>
      <c r="EA9" s="395"/>
      <c r="EB9" s="395"/>
      <c r="EC9" s="395"/>
      <c r="ED9" s="395"/>
      <c r="EE9" s="395"/>
      <c r="EF9" s="395"/>
      <c r="EG9" s="395"/>
      <c r="EH9" s="395"/>
      <c r="EI9" s="395"/>
      <c r="EJ9" s="395"/>
      <c r="EK9" s="395"/>
      <c r="EL9" s="395"/>
      <c r="EM9" s="395"/>
      <c r="EN9" s="395"/>
      <c r="EO9" s="395"/>
      <c r="EP9" s="395"/>
      <c r="EQ9" s="395"/>
      <c r="ER9" s="395"/>
      <c r="ES9" s="395"/>
      <c r="ET9" s="395"/>
      <c r="EU9" s="395"/>
      <c r="EV9" s="395"/>
      <c r="EW9" s="395"/>
      <c r="EX9" s="395"/>
      <c r="EY9" s="395"/>
      <c r="EZ9" s="395"/>
      <c r="FA9" s="395"/>
      <c r="FB9" s="395"/>
      <c r="FC9" s="395"/>
      <c r="FD9" s="395"/>
      <c r="FE9" s="395"/>
      <c r="FF9" s="395"/>
      <c r="FG9" s="395"/>
      <c r="FH9" s="395"/>
      <c r="FI9" s="395"/>
      <c r="FJ9" s="395"/>
      <c r="FK9" s="395"/>
      <c r="FL9" s="447"/>
      <c r="FM9" s="395"/>
      <c r="FN9" s="395"/>
      <c r="FO9" s="395"/>
      <c r="FP9" s="395"/>
      <c r="FQ9" s="395"/>
      <c r="FR9" s="395"/>
      <c r="FS9" s="395"/>
      <c r="FT9" s="395"/>
      <c r="FU9" s="395"/>
      <c r="FV9" s="395"/>
      <c r="FW9" s="395"/>
      <c r="FX9" s="395"/>
      <c r="FY9" s="395"/>
      <c r="FZ9" s="395"/>
      <c r="GA9" s="395"/>
      <c r="GB9" s="395"/>
      <c r="GC9" s="395"/>
      <c r="GD9" s="395"/>
      <c r="GE9" s="395"/>
      <c r="GF9" s="395"/>
      <c r="GG9" s="395"/>
      <c r="GH9" s="395"/>
      <c r="GI9" s="395"/>
      <c r="GJ9" s="395"/>
      <c r="GK9" s="395"/>
      <c r="GL9" s="395"/>
      <c r="GM9" s="395"/>
      <c r="GN9" s="395"/>
      <c r="GO9" s="395"/>
      <c r="GP9" s="395"/>
      <c r="GQ9" s="395"/>
      <c r="GR9" s="395"/>
      <c r="GS9" s="395"/>
      <c r="GT9" s="395"/>
      <c r="GU9" s="395"/>
      <c r="GV9" s="395"/>
      <c r="GW9" s="395"/>
      <c r="GX9" s="395"/>
      <c r="GY9" s="395"/>
      <c r="GZ9" s="395"/>
      <c r="HA9" s="395"/>
      <c r="HB9" s="395"/>
      <c r="HC9" s="395"/>
      <c r="HD9" s="395"/>
      <c r="HE9" s="395"/>
      <c r="HF9" s="395"/>
      <c r="HG9" s="395"/>
      <c r="HH9" s="395"/>
      <c r="HI9" s="395"/>
      <c r="HJ9" s="395"/>
      <c r="HK9" s="395"/>
      <c r="HL9" s="395"/>
      <c r="HM9" s="395"/>
      <c r="HN9" s="395"/>
      <c r="HO9" s="395"/>
      <c r="HP9" s="395"/>
    </row>
    <row r="10" spans="2:224" ht="17.25" customHeight="1" thickTop="1">
      <c r="B10" s="392"/>
      <c r="C10" s="776" t="str">
        <f>IF(MasterSheet!$A$1=1,MasterSheet!B256,MasterSheet!B255)</f>
        <v>Javna potrošnja</v>
      </c>
      <c r="D10" s="779" t="s">
        <v>428</v>
      </c>
      <c r="E10" s="780"/>
      <c r="F10" s="779" t="s">
        <v>429</v>
      </c>
      <c r="G10" s="780"/>
      <c r="H10" s="775" t="s">
        <v>416</v>
      </c>
      <c r="I10" s="775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49"/>
      <c r="AG10" s="458"/>
      <c r="AH10" s="388"/>
      <c r="AI10" s="388"/>
      <c r="AJ10" s="388"/>
      <c r="AK10" s="388"/>
      <c r="AL10" s="388"/>
      <c r="AM10" s="388"/>
      <c r="AN10" s="388"/>
      <c r="AO10" s="388"/>
      <c r="AP10" s="388"/>
      <c r="AQ10" s="388"/>
      <c r="AR10" s="388"/>
      <c r="AS10" s="388"/>
      <c r="AT10" s="388"/>
      <c r="AU10" s="388"/>
      <c r="AV10" s="395"/>
      <c r="AW10" s="395"/>
      <c r="AX10" s="395"/>
      <c r="AY10" s="395"/>
      <c r="AZ10" s="395"/>
      <c r="BA10" s="395"/>
      <c r="BB10" s="395"/>
      <c r="BC10" s="395"/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5"/>
      <c r="BX10" s="395"/>
      <c r="BY10" s="395"/>
      <c r="BZ10" s="395"/>
      <c r="CA10" s="395"/>
      <c r="CB10" s="395"/>
      <c r="CC10" s="395"/>
      <c r="CD10" s="395"/>
      <c r="CE10" s="395"/>
      <c r="CF10" s="395"/>
      <c r="CG10" s="395"/>
      <c r="CH10" s="395"/>
      <c r="CI10" s="395"/>
      <c r="CJ10" s="395"/>
      <c r="CK10" s="395"/>
      <c r="CL10" s="395"/>
      <c r="CM10" s="395"/>
      <c r="CN10" s="395"/>
      <c r="CO10" s="395"/>
      <c r="CP10" s="395"/>
      <c r="CQ10" s="395"/>
      <c r="CR10" s="395"/>
      <c r="CS10" s="395"/>
      <c r="CT10" s="395"/>
      <c r="CU10" s="395"/>
      <c r="CV10" s="395"/>
      <c r="CW10" s="395"/>
      <c r="CX10" s="395"/>
      <c r="CY10" s="395"/>
      <c r="CZ10" s="395"/>
      <c r="DA10" s="395"/>
      <c r="DB10" s="395"/>
      <c r="DC10" s="395"/>
      <c r="DD10" s="395"/>
      <c r="DE10" s="395"/>
      <c r="DF10" s="395"/>
      <c r="DG10" s="395"/>
      <c r="DH10" s="395"/>
      <c r="DI10" s="395"/>
      <c r="DJ10" s="395"/>
      <c r="DK10" s="395"/>
      <c r="DL10" s="395"/>
      <c r="DM10" s="395"/>
      <c r="DN10" s="395"/>
      <c r="DO10" s="395"/>
      <c r="DP10" s="395"/>
      <c r="DQ10" s="395"/>
      <c r="DR10" s="395"/>
      <c r="DS10" s="395"/>
      <c r="DT10" s="395"/>
      <c r="DU10" s="395"/>
      <c r="DV10" s="395"/>
      <c r="DW10" s="395"/>
      <c r="DX10" s="395"/>
      <c r="DY10" s="395"/>
      <c r="DZ10" s="395"/>
      <c r="EA10" s="395"/>
      <c r="EB10" s="395"/>
      <c r="EC10" s="395"/>
      <c r="ED10" s="395"/>
      <c r="EE10" s="395"/>
      <c r="EF10" s="395"/>
      <c r="EG10" s="395"/>
      <c r="EH10" s="395"/>
      <c r="EI10" s="395"/>
      <c r="EJ10" s="395"/>
      <c r="EK10" s="395"/>
      <c r="EL10" s="395"/>
      <c r="EM10" s="395"/>
      <c r="EN10" s="395"/>
      <c r="EO10" s="395"/>
      <c r="EP10" s="395"/>
      <c r="EQ10" s="395"/>
      <c r="ER10" s="395"/>
      <c r="ES10" s="395"/>
      <c r="ET10" s="395"/>
      <c r="EU10" s="395"/>
      <c r="EV10" s="395"/>
      <c r="EW10" s="395"/>
      <c r="EX10" s="395"/>
      <c r="EY10" s="395"/>
      <c r="EZ10" s="395"/>
      <c r="FA10" s="395"/>
      <c r="FB10" s="395"/>
      <c r="FC10" s="395"/>
      <c r="FD10" s="395"/>
      <c r="FE10" s="395"/>
      <c r="FF10" s="395"/>
      <c r="FG10" s="395"/>
      <c r="FH10" s="395"/>
      <c r="FI10" s="395"/>
      <c r="FJ10" s="395"/>
      <c r="FK10" s="395"/>
      <c r="FL10" s="447"/>
      <c r="FM10" s="395"/>
      <c r="FN10" s="395"/>
      <c r="FO10" s="395"/>
      <c r="FP10" s="395"/>
      <c r="FQ10" s="395"/>
      <c r="FR10" s="395"/>
      <c r="FS10" s="395"/>
      <c r="FT10" s="395"/>
      <c r="FU10" s="395"/>
      <c r="FV10" s="395"/>
      <c r="FW10" s="395"/>
      <c r="FX10" s="395"/>
      <c r="FY10" s="395"/>
      <c r="FZ10" s="395"/>
      <c r="GA10" s="395"/>
      <c r="GB10" s="395"/>
      <c r="GC10" s="395"/>
      <c r="GD10" s="395"/>
      <c r="GE10" s="395"/>
      <c r="GF10" s="395"/>
      <c r="GG10" s="395"/>
      <c r="GH10" s="395"/>
      <c r="GI10" s="395"/>
      <c r="GJ10" s="395"/>
      <c r="GK10" s="395"/>
      <c r="GL10" s="395"/>
      <c r="GM10" s="395"/>
      <c r="GN10" s="395"/>
      <c r="GO10" s="395"/>
      <c r="GP10" s="395"/>
      <c r="GQ10" s="395"/>
      <c r="GR10" s="395"/>
      <c r="GS10" s="395"/>
      <c r="GT10" s="395"/>
      <c r="GU10" s="395"/>
      <c r="GV10" s="395"/>
      <c r="GW10" s="395"/>
      <c r="GX10" s="395"/>
      <c r="GY10" s="395"/>
      <c r="GZ10" s="395"/>
      <c r="HA10" s="395"/>
      <c r="HB10" s="395"/>
      <c r="HC10" s="395"/>
      <c r="HD10" s="395"/>
      <c r="HE10" s="395"/>
      <c r="HF10" s="395"/>
      <c r="HG10" s="395"/>
      <c r="HH10" s="395"/>
      <c r="HI10" s="395"/>
      <c r="HJ10" s="395"/>
      <c r="HK10" s="395"/>
      <c r="HL10" s="395"/>
      <c r="HM10" s="395"/>
      <c r="HN10" s="395"/>
      <c r="HO10" s="395"/>
      <c r="HP10" s="395"/>
    </row>
    <row r="11" spans="2:224" ht="31.5" customHeight="1" thickBot="1">
      <c r="B11" s="385"/>
      <c r="C11" s="777"/>
      <c r="D11" s="469" t="str">
        <f>IF(MasterSheet!$A$1=1,MasterSheet!M256,MasterSheet!M255)</f>
        <v>mil. €</v>
      </c>
      <c r="E11" s="470" t="str">
        <f>IF(MasterSheet!$A$1=1,MasterSheet!N256,MasterSheet!N255)</f>
        <v xml:space="preserve"> % BDP</v>
      </c>
      <c r="F11" s="470" t="str">
        <f>IF(MasterSheet!$A$1=1,MasterSheet!O256,MasterSheet!O255)</f>
        <v>mil. €</v>
      </c>
      <c r="G11" s="470" t="str">
        <f>IF(MasterSheet!$A$1=1,MasterSheet!P256,MasterSheet!P255)</f>
        <v xml:space="preserve"> % BDP</v>
      </c>
      <c r="H11" s="469" t="s">
        <v>420</v>
      </c>
      <c r="I11" s="470" t="s">
        <v>421</v>
      </c>
      <c r="J11" s="450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450"/>
      <c r="AB11" s="450"/>
      <c r="AC11" s="450"/>
      <c r="AD11" s="450"/>
      <c r="AE11" s="450"/>
      <c r="AF11" s="450"/>
      <c r="AG11" s="458"/>
      <c r="AH11" s="783"/>
      <c r="AI11" s="784"/>
      <c r="AJ11" s="784"/>
      <c r="AK11" s="784"/>
      <c r="AL11" s="784"/>
      <c r="AM11" s="388"/>
      <c r="AN11" s="388"/>
      <c r="AO11" s="388"/>
      <c r="AP11" s="388"/>
      <c r="AQ11" s="388"/>
      <c r="AR11" s="388"/>
      <c r="AS11" s="388"/>
      <c r="AT11" s="388"/>
      <c r="AU11" s="388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5"/>
      <c r="BX11" s="395"/>
      <c r="BY11" s="395"/>
      <c r="BZ11" s="395"/>
      <c r="CA11" s="395"/>
      <c r="CB11" s="395"/>
      <c r="CC11" s="395"/>
      <c r="CD11" s="395"/>
      <c r="CE11" s="395"/>
      <c r="CF11" s="395"/>
      <c r="CG11" s="395"/>
      <c r="CH11" s="395"/>
      <c r="CI11" s="395"/>
      <c r="CJ11" s="395"/>
      <c r="CK11" s="395"/>
      <c r="CL11" s="395"/>
      <c r="CM11" s="395"/>
      <c r="CN11" s="395"/>
      <c r="CO11" s="395"/>
      <c r="CP11" s="395"/>
      <c r="CQ11" s="395"/>
      <c r="CR11" s="395"/>
      <c r="CS11" s="395"/>
      <c r="CT11" s="395"/>
      <c r="CU11" s="395"/>
      <c r="CV11" s="395"/>
      <c r="CW11" s="395"/>
      <c r="CX11" s="395"/>
      <c r="CY11" s="395"/>
      <c r="CZ11" s="395"/>
      <c r="DA11" s="395"/>
      <c r="DB11" s="395"/>
      <c r="DC11" s="395"/>
      <c r="DD11" s="395"/>
      <c r="DE11" s="395"/>
      <c r="DF11" s="395"/>
      <c r="DG11" s="395"/>
      <c r="DH11" s="395"/>
      <c r="DI11" s="395"/>
      <c r="DJ11" s="395"/>
      <c r="DK11" s="395"/>
      <c r="DL11" s="395"/>
      <c r="DM11" s="395"/>
      <c r="DN11" s="395"/>
      <c r="DO11" s="395"/>
      <c r="DP11" s="395"/>
      <c r="DQ11" s="395"/>
      <c r="DR11" s="395"/>
      <c r="DS11" s="395"/>
      <c r="DT11" s="395"/>
      <c r="DU11" s="395"/>
      <c r="DV11" s="395"/>
      <c r="DW11" s="395"/>
      <c r="DX11" s="395"/>
      <c r="DY11" s="395"/>
      <c r="DZ11" s="395"/>
      <c r="EA11" s="395"/>
      <c r="EB11" s="395"/>
      <c r="EC11" s="395"/>
      <c r="ED11" s="395"/>
      <c r="EE11" s="395"/>
      <c r="EF11" s="395"/>
      <c r="EG11" s="395"/>
      <c r="EH11" s="395"/>
      <c r="EI11" s="395"/>
      <c r="EJ11" s="395"/>
      <c r="EK11" s="395"/>
      <c r="EL11" s="395"/>
      <c r="EM11" s="395"/>
      <c r="EN11" s="395"/>
      <c r="EO11" s="395"/>
      <c r="EP11" s="395"/>
      <c r="EQ11" s="395"/>
      <c r="ER11" s="395"/>
      <c r="ES11" s="395"/>
      <c r="ET11" s="395"/>
      <c r="EU11" s="395"/>
      <c r="EV11" s="395"/>
      <c r="EW11" s="395"/>
      <c r="EX11" s="395"/>
      <c r="EY11" s="395"/>
      <c r="EZ11" s="395"/>
      <c r="FA11" s="395"/>
      <c r="FB11" s="395"/>
      <c r="FC11" s="395"/>
      <c r="FD11" s="395"/>
      <c r="FE11" s="395"/>
      <c r="FF11" s="395"/>
      <c r="FG11" s="395"/>
      <c r="FH11" s="395"/>
      <c r="FI11" s="395"/>
      <c r="FJ11" s="395"/>
      <c r="FK11" s="395"/>
      <c r="FL11" s="447"/>
      <c r="FM11" s="395"/>
      <c r="FN11" s="395"/>
      <c r="FO11" s="395"/>
      <c r="FP11" s="395"/>
      <c r="FQ11" s="395"/>
      <c r="FR11" s="395"/>
      <c r="FS11" s="395"/>
      <c r="FT11" s="395"/>
      <c r="FU11" s="395"/>
      <c r="FV11" s="395"/>
      <c r="FW11" s="395"/>
      <c r="FX11" s="395"/>
      <c r="FY11" s="395"/>
      <c r="FZ11" s="395"/>
      <c r="GA11" s="395"/>
      <c r="GB11" s="395"/>
      <c r="GC11" s="395"/>
      <c r="GD11" s="395"/>
      <c r="GE11" s="395"/>
      <c r="GF11" s="395"/>
      <c r="GG11" s="395"/>
      <c r="GH11" s="395"/>
      <c r="GI11" s="395"/>
      <c r="GJ11" s="395"/>
      <c r="GK11" s="395"/>
      <c r="GL11" s="395"/>
      <c r="GM11" s="395"/>
      <c r="GN11" s="395"/>
      <c r="GO11" s="395"/>
      <c r="GP11" s="395"/>
      <c r="GQ11" s="395"/>
      <c r="GR11" s="395"/>
      <c r="GS11" s="395"/>
      <c r="GT11" s="395"/>
      <c r="GU11" s="395"/>
      <c r="GV11" s="395"/>
      <c r="GW11" s="395"/>
      <c r="GX11" s="395"/>
      <c r="GY11" s="395"/>
      <c r="GZ11" s="395"/>
      <c r="HA11" s="395"/>
      <c r="HB11" s="395"/>
      <c r="HC11" s="395"/>
      <c r="HD11" s="395"/>
      <c r="HE11" s="395"/>
      <c r="HF11" s="395"/>
      <c r="HG11" s="395"/>
      <c r="HH11" s="395"/>
      <c r="HI11" s="395"/>
      <c r="HJ11" s="395"/>
      <c r="HK11" s="395"/>
      <c r="HL11" s="395"/>
      <c r="HM11" s="395"/>
      <c r="HN11" s="395"/>
      <c r="HO11" s="395"/>
      <c r="HP11" s="395"/>
    </row>
    <row r="12" spans="2:224" ht="15" customHeight="1" thickTop="1" thickBot="1">
      <c r="B12" s="385"/>
      <c r="C12" s="495" t="str">
        <f>IF(MasterSheet!$A$1=1,MasterSheet!C257,MasterSheet!B257)</f>
        <v>Izvorni prihodi</v>
      </c>
      <c r="D12" s="496">
        <f>+D13+D22+SUM(D27:D30)</f>
        <v>1420593933.9400001</v>
      </c>
      <c r="E12" s="497">
        <f>+D12/$D$9*100</f>
        <v>42.905283417094537</v>
      </c>
      <c r="F12" s="496">
        <f>+F13+F22+SUM(F27:F30)</f>
        <v>1299907599.1833332</v>
      </c>
      <c r="G12" s="497">
        <f>+F12/$F$9*100</f>
        <v>41.280012676511056</v>
      </c>
      <c r="H12" s="498">
        <f>+D12-F12</f>
        <v>120686334.7566669</v>
      </c>
      <c r="I12" s="499">
        <f>+D12/F12*100-100</f>
        <v>9.2842241119667506</v>
      </c>
      <c r="J12" s="451"/>
      <c r="K12" s="451">
        <f>+'Local Government'!D20+'Cental Budget'!E14</f>
        <v>1420593933.9400001</v>
      </c>
      <c r="L12" s="451" t="str">
        <f>+IF(K12=D12,"ok")</f>
        <v>ok</v>
      </c>
      <c r="M12" s="451"/>
      <c r="N12" s="451"/>
      <c r="O12" s="451"/>
      <c r="P12" s="451"/>
      <c r="Q12" s="451"/>
      <c r="R12" s="451"/>
      <c r="S12" s="451"/>
      <c r="T12" s="451"/>
      <c r="U12" s="568"/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  <c r="AG12" s="458"/>
      <c r="AH12" s="437"/>
      <c r="AI12" s="388"/>
      <c r="AJ12" s="388"/>
      <c r="AK12" s="388"/>
      <c r="AL12" s="388"/>
      <c r="AM12" s="388"/>
      <c r="AN12" s="388"/>
      <c r="AO12" s="388"/>
      <c r="AP12" s="388"/>
      <c r="AQ12" s="388"/>
      <c r="AR12" s="388"/>
      <c r="AS12" s="388"/>
      <c r="AT12" s="388"/>
      <c r="AU12" s="388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5"/>
      <c r="BG12" s="395"/>
      <c r="BH12" s="395"/>
      <c r="BI12" s="395"/>
      <c r="BJ12" s="395"/>
      <c r="BK12" s="395"/>
      <c r="BL12" s="395"/>
      <c r="BM12" s="395"/>
      <c r="BN12" s="395"/>
      <c r="BO12" s="395"/>
      <c r="BP12" s="395"/>
      <c r="BQ12" s="395"/>
      <c r="BR12" s="395"/>
      <c r="BS12" s="395"/>
      <c r="BT12" s="395"/>
      <c r="BU12" s="395"/>
      <c r="BV12" s="395"/>
      <c r="BW12" s="395"/>
      <c r="BX12" s="395"/>
      <c r="BY12" s="395"/>
      <c r="BZ12" s="395"/>
      <c r="CA12" s="395"/>
      <c r="CB12" s="395"/>
      <c r="CC12" s="395"/>
      <c r="CD12" s="395"/>
      <c r="CE12" s="395"/>
      <c r="CF12" s="395"/>
      <c r="CG12" s="395"/>
      <c r="CH12" s="395"/>
      <c r="CI12" s="395"/>
      <c r="CJ12" s="395"/>
      <c r="CK12" s="395"/>
      <c r="CL12" s="395"/>
      <c r="CM12" s="395"/>
      <c r="CN12" s="395"/>
      <c r="CO12" s="395"/>
      <c r="CP12" s="395"/>
      <c r="CQ12" s="395"/>
      <c r="CR12" s="395"/>
      <c r="CS12" s="395"/>
      <c r="CT12" s="395"/>
      <c r="CU12" s="395"/>
      <c r="CV12" s="395"/>
      <c r="CW12" s="395"/>
      <c r="CX12" s="395"/>
      <c r="CY12" s="395"/>
      <c r="CZ12" s="395"/>
      <c r="DA12" s="395"/>
      <c r="DB12" s="395"/>
      <c r="DC12" s="395"/>
      <c r="DD12" s="395"/>
      <c r="DE12" s="395"/>
      <c r="DF12" s="395"/>
      <c r="DG12" s="395"/>
      <c r="DH12" s="395"/>
      <c r="DI12" s="395"/>
      <c r="DJ12" s="395"/>
      <c r="DK12" s="395"/>
      <c r="DL12" s="395"/>
      <c r="DM12" s="395"/>
      <c r="DN12" s="395"/>
      <c r="DO12" s="395"/>
      <c r="DP12" s="395"/>
      <c r="DQ12" s="395"/>
      <c r="DR12" s="395"/>
      <c r="DS12" s="395"/>
      <c r="DT12" s="395"/>
      <c r="DU12" s="395"/>
      <c r="DV12" s="395"/>
      <c r="DW12" s="395"/>
      <c r="DX12" s="395"/>
      <c r="DY12" s="395"/>
      <c r="DZ12" s="395"/>
      <c r="EA12" s="395"/>
      <c r="EB12" s="395"/>
      <c r="EC12" s="395"/>
      <c r="ED12" s="395"/>
      <c r="EE12" s="395"/>
      <c r="EF12" s="395"/>
      <c r="EG12" s="395"/>
      <c r="EH12" s="395"/>
      <c r="EI12" s="395"/>
      <c r="EJ12" s="395"/>
      <c r="EK12" s="395"/>
      <c r="EL12" s="395"/>
      <c r="EM12" s="395"/>
      <c r="EN12" s="395"/>
      <c r="EO12" s="395"/>
      <c r="EP12" s="395"/>
      <c r="EQ12" s="395"/>
      <c r="ER12" s="395"/>
      <c r="ES12" s="395"/>
      <c r="ET12" s="395"/>
      <c r="EU12" s="395"/>
      <c r="EV12" s="395"/>
      <c r="EW12" s="395"/>
      <c r="EX12" s="395"/>
      <c r="EY12" s="395"/>
      <c r="EZ12" s="395"/>
      <c r="FA12" s="395"/>
      <c r="FB12" s="452"/>
      <c r="FC12" s="395"/>
      <c r="FD12" s="395"/>
      <c r="FE12" s="395"/>
      <c r="FF12" s="395"/>
      <c r="FG12" s="395"/>
      <c r="FH12" s="395"/>
      <c r="FI12" s="395"/>
      <c r="FJ12" s="395"/>
      <c r="FK12" s="395"/>
      <c r="FL12" s="447"/>
      <c r="FM12" s="395"/>
      <c r="FN12" s="395"/>
      <c r="FO12" s="395"/>
      <c r="FP12" s="395"/>
      <c r="FQ12" s="395"/>
      <c r="FR12" s="395"/>
      <c r="FS12" s="395"/>
      <c r="FT12" s="395"/>
      <c r="FU12" s="395"/>
      <c r="FV12" s="395"/>
      <c r="FW12" s="395"/>
      <c r="FX12" s="395"/>
      <c r="FY12" s="395"/>
      <c r="FZ12" s="395"/>
      <c r="GA12" s="395"/>
      <c r="GB12" s="395"/>
      <c r="GC12" s="395"/>
      <c r="GD12" s="395"/>
      <c r="GE12" s="395"/>
      <c r="GF12" s="395"/>
      <c r="GG12" s="395"/>
      <c r="GH12" s="395"/>
      <c r="GI12" s="395"/>
      <c r="GJ12" s="395"/>
      <c r="GK12" s="395"/>
      <c r="GL12" s="395"/>
      <c r="GM12" s="395"/>
      <c r="GN12" s="395"/>
      <c r="GO12" s="395"/>
      <c r="GP12" s="395"/>
      <c r="GQ12" s="395"/>
      <c r="GR12" s="395"/>
      <c r="GS12" s="395"/>
      <c r="GT12" s="395"/>
      <c r="GU12" s="395"/>
      <c r="GV12" s="395"/>
      <c r="GW12" s="395"/>
      <c r="GX12" s="395"/>
      <c r="GY12" s="395"/>
      <c r="GZ12" s="395"/>
      <c r="HA12" s="395"/>
      <c r="HB12" s="395"/>
      <c r="HC12" s="395"/>
      <c r="HD12" s="395"/>
      <c r="HE12" s="395"/>
      <c r="HF12" s="395"/>
      <c r="HG12" s="395"/>
      <c r="HH12" s="395"/>
      <c r="HI12" s="395"/>
      <c r="HJ12" s="395"/>
      <c r="HK12" s="395"/>
      <c r="HL12" s="395"/>
      <c r="HM12" s="395"/>
      <c r="HN12" s="395"/>
      <c r="HO12" s="395"/>
      <c r="HP12" s="395"/>
    </row>
    <row r="13" spans="2:224" ht="15" customHeight="1" thickTop="1">
      <c r="B13" s="385">
        <v>711</v>
      </c>
      <c r="C13" s="500" t="str">
        <f>IF(MasterSheet!$A$1=1,MasterSheet!C258,MasterSheet!B258)</f>
        <v>Porezi</v>
      </c>
      <c r="D13" s="501">
        <f>+SUM(D14:D21)</f>
        <v>863486075.70000005</v>
      </c>
      <c r="E13" s="502">
        <f t="shared" ref="E13:E75" si="0">+D13/$D$9*100</f>
        <v>26.079313672606464</v>
      </c>
      <c r="F13" s="501">
        <f>+SUM(F14:F21)</f>
        <v>785991110.5333333</v>
      </c>
      <c r="G13" s="502">
        <f t="shared" ref="G13:G75" si="1">+F13/$F$9*100</f>
        <v>24.96002256377686</v>
      </c>
      <c r="H13" s="503">
        <f t="shared" ref="H13:H75" si="2">+D13-F13</f>
        <v>77494965.166666746</v>
      </c>
      <c r="I13" s="504">
        <f t="shared" ref="I13:I75" si="3">+D13/F13*100-100</f>
        <v>9.8595218353147374</v>
      </c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8"/>
      <c r="AH13" s="487"/>
      <c r="AI13" s="388"/>
      <c r="AJ13" s="388"/>
      <c r="AK13" s="388"/>
      <c r="AL13" s="388"/>
      <c r="AM13" s="388"/>
      <c r="AN13" s="388"/>
      <c r="AO13" s="388"/>
      <c r="AP13" s="388"/>
      <c r="AQ13" s="388"/>
      <c r="AR13" s="388"/>
      <c r="AS13" s="388"/>
      <c r="AT13" s="388"/>
      <c r="AU13" s="388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  <c r="DJ13" s="395"/>
      <c r="DK13" s="395"/>
      <c r="DL13" s="395"/>
      <c r="DM13" s="395"/>
      <c r="DN13" s="395"/>
      <c r="DO13" s="395"/>
      <c r="DP13" s="395"/>
      <c r="DQ13" s="395"/>
      <c r="DR13" s="395"/>
      <c r="DS13" s="395"/>
      <c r="DT13" s="395"/>
      <c r="DU13" s="395"/>
      <c r="DV13" s="395"/>
      <c r="DW13" s="395"/>
      <c r="DX13" s="395"/>
      <c r="DY13" s="395"/>
      <c r="DZ13" s="395"/>
      <c r="EA13" s="395"/>
      <c r="EB13" s="395"/>
      <c r="EC13" s="395"/>
      <c r="ED13" s="395"/>
      <c r="EE13" s="395"/>
      <c r="EF13" s="395"/>
      <c r="EG13" s="395"/>
      <c r="EH13" s="395"/>
      <c r="EI13" s="395"/>
      <c r="EJ13" s="395"/>
      <c r="EK13" s="395"/>
      <c r="EL13" s="395"/>
      <c r="EM13" s="395"/>
      <c r="EN13" s="395"/>
      <c r="EO13" s="395"/>
      <c r="EP13" s="395"/>
      <c r="EQ13" s="395"/>
      <c r="ER13" s="395"/>
      <c r="ES13" s="395"/>
      <c r="ET13" s="395"/>
      <c r="EU13" s="395"/>
      <c r="EV13" s="395"/>
      <c r="EW13" s="395"/>
      <c r="EX13" s="395"/>
      <c r="EY13" s="395"/>
      <c r="EZ13" s="395"/>
      <c r="FA13" s="395"/>
      <c r="FB13" s="395"/>
      <c r="FC13" s="395"/>
      <c r="FD13" s="395"/>
      <c r="FE13" s="395"/>
      <c r="FF13" s="395"/>
      <c r="FG13" s="424"/>
      <c r="FH13" s="395"/>
      <c r="FI13" s="395"/>
      <c r="FJ13" s="395"/>
      <c r="FK13" s="395"/>
      <c r="FL13" s="447"/>
      <c r="FM13" s="395"/>
      <c r="FN13" s="395"/>
      <c r="FO13" s="395"/>
      <c r="FP13" s="395"/>
      <c r="FQ13" s="395"/>
      <c r="FR13" s="395"/>
      <c r="FS13" s="395"/>
      <c r="FT13" s="395"/>
      <c r="FU13" s="395"/>
      <c r="FV13" s="395"/>
      <c r="FW13" s="395"/>
      <c r="FX13" s="395"/>
      <c r="FY13" s="395"/>
      <c r="FZ13" s="395"/>
      <c r="GA13" s="395"/>
      <c r="GB13" s="395"/>
      <c r="GC13" s="395"/>
      <c r="GD13" s="395"/>
      <c r="GE13" s="395"/>
      <c r="GF13" s="395"/>
      <c r="GG13" s="395"/>
      <c r="GH13" s="395"/>
      <c r="GI13" s="395"/>
      <c r="GJ13" s="395"/>
      <c r="GK13" s="395"/>
      <c r="GL13" s="395"/>
      <c r="GM13" s="395"/>
      <c r="GN13" s="395"/>
      <c r="GO13" s="395"/>
      <c r="GP13" s="395"/>
      <c r="GQ13" s="395"/>
      <c r="GR13" s="395"/>
      <c r="GS13" s="395"/>
      <c r="GT13" s="395"/>
      <c r="GU13" s="395"/>
      <c r="GV13" s="395"/>
      <c r="GW13" s="395"/>
      <c r="GX13" s="395"/>
      <c r="GY13" s="395"/>
      <c r="GZ13" s="395"/>
      <c r="HA13" s="395"/>
      <c r="HB13" s="395"/>
      <c r="HC13" s="395"/>
      <c r="HD13" s="395"/>
      <c r="HE13" s="395"/>
      <c r="HF13" s="395"/>
      <c r="HG13" s="395"/>
      <c r="HH13" s="395"/>
      <c r="HI13" s="395"/>
      <c r="HJ13" s="395"/>
      <c r="HK13" s="395"/>
      <c r="HL13" s="395"/>
      <c r="HM13" s="395"/>
      <c r="HN13" s="395"/>
      <c r="HO13" s="395"/>
      <c r="HP13" s="395"/>
    </row>
    <row r="14" spans="2:224" ht="15" customHeight="1">
      <c r="B14" s="385">
        <v>7111</v>
      </c>
      <c r="C14" s="505" t="str">
        <f>IF(MasterSheet!$A$1=1,MasterSheet!C259,MasterSheet!B259)</f>
        <v>Porez na dohodak fizičkih lica</v>
      </c>
      <c r="D14" s="506">
        <f>IF(ISNUMBER(VLOOKUP('Public expenditure'!$B14,'Cental Budget'!$C$15:$N$93,3,FALSE)),VLOOKUP('Public expenditure'!$B14,'Cental Budget'!$C$15:$N$93,3,FALSE),0)+IF(ISNUMBER(VLOOKUP($B14,'Local Government'!$B$21:$G$103,3,FALSE)),VLOOKUP($B14,'Local Government'!$B$21:$G$103,3,FALSE),0)</f>
        <v>124151670.43000001</v>
      </c>
      <c r="E14" s="507">
        <f t="shared" si="0"/>
        <v>3.7496729214738753</v>
      </c>
      <c r="F14" s="506">
        <f>IF(ISNUMBER(VLOOKUP('Public expenditure'!$B14,'Cental Budget'!$C$15:$N$93,5,FALSE)),VLOOKUP('Public expenditure'!$B14,'Cental Budget'!$C$15:$N$93,5,FALSE),0)+IF(ISNUMBER(VLOOKUP($B14,'Local Government'!$B$21:$G$103,5,FALSE)),VLOOKUP($B14,'Local Government'!$B$21:$G$103,5,FALSE),0)</f>
        <v>109682444.37333333</v>
      </c>
      <c r="G14" s="507">
        <f t="shared" si="1"/>
        <v>3.4830881033132215</v>
      </c>
      <c r="H14" s="508">
        <f t="shared" si="2"/>
        <v>14469226.056666672</v>
      </c>
      <c r="I14" s="509">
        <f t="shared" si="3"/>
        <v>13.191925234102925</v>
      </c>
      <c r="J14" s="453"/>
      <c r="K14" s="453"/>
      <c r="L14" s="453"/>
      <c r="M14" s="453"/>
      <c r="N14" s="453"/>
      <c r="O14" s="453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3"/>
      <c r="AF14" s="453"/>
      <c r="AG14" s="458"/>
      <c r="AH14" s="488"/>
      <c r="AI14" s="488"/>
      <c r="AJ14" s="388"/>
      <c r="AK14" s="489"/>
      <c r="AL14" s="489"/>
      <c r="AM14" s="489"/>
      <c r="AN14" s="489"/>
      <c r="AO14" s="489"/>
      <c r="AP14" s="388"/>
      <c r="AQ14" s="388"/>
      <c r="AR14" s="388"/>
      <c r="AS14" s="388"/>
      <c r="AT14" s="388"/>
      <c r="AU14" s="388"/>
      <c r="AV14" s="395"/>
      <c r="AW14" s="395"/>
      <c r="AX14" s="395"/>
      <c r="AY14" s="395"/>
      <c r="AZ14" s="395"/>
      <c r="BA14" s="395"/>
      <c r="BB14" s="395"/>
      <c r="BC14" s="395"/>
      <c r="BD14" s="395"/>
      <c r="BE14" s="395"/>
      <c r="BF14" s="395"/>
      <c r="BG14" s="395"/>
      <c r="BH14" s="395"/>
      <c r="BI14" s="395"/>
      <c r="BJ14" s="395"/>
      <c r="BK14" s="395"/>
      <c r="BL14" s="395"/>
      <c r="BM14" s="395"/>
      <c r="BN14" s="395"/>
      <c r="BO14" s="395"/>
      <c r="BP14" s="395"/>
      <c r="BQ14" s="395"/>
      <c r="BR14" s="395"/>
      <c r="BS14" s="395"/>
      <c r="BT14" s="395"/>
      <c r="BU14" s="395"/>
      <c r="BV14" s="395"/>
      <c r="BW14" s="395"/>
      <c r="BX14" s="395"/>
      <c r="BY14" s="395"/>
      <c r="BZ14" s="395"/>
      <c r="CA14" s="395"/>
      <c r="CB14" s="395"/>
      <c r="CC14" s="395"/>
      <c r="CD14" s="395"/>
      <c r="CE14" s="395"/>
      <c r="CF14" s="395"/>
      <c r="CG14" s="395"/>
      <c r="CH14" s="395"/>
      <c r="CI14" s="395"/>
      <c r="CJ14" s="395"/>
      <c r="CK14" s="395"/>
      <c r="CL14" s="395"/>
      <c r="CM14" s="395"/>
      <c r="CN14" s="395"/>
      <c r="CO14" s="395"/>
      <c r="CP14" s="395"/>
      <c r="CQ14" s="395"/>
      <c r="CR14" s="395"/>
      <c r="CS14" s="395"/>
      <c r="CT14" s="395"/>
      <c r="CU14" s="395"/>
      <c r="CV14" s="395"/>
      <c r="CW14" s="395"/>
      <c r="CX14" s="395"/>
      <c r="CY14" s="395"/>
      <c r="CZ14" s="395"/>
      <c r="DA14" s="395"/>
      <c r="DB14" s="395"/>
      <c r="DC14" s="395"/>
      <c r="DD14" s="395"/>
      <c r="DE14" s="395"/>
      <c r="DF14" s="395"/>
      <c r="DG14" s="395"/>
      <c r="DH14" s="395"/>
      <c r="DI14" s="395"/>
      <c r="DJ14" s="395"/>
      <c r="DK14" s="395"/>
      <c r="DL14" s="395"/>
      <c r="DM14" s="395"/>
      <c r="DN14" s="395"/>
      <c r="DO14" s="395"/>
      <c r="DP14" s="395"/>
      <c r="DQ14" s="395"/>
      <c r="DR14" s="395"/>
      <c r="DS14" s="395"/>
      <c r="DT14" s="395"/>
      <c r="DU14" s="395"/>
      <c r="DV14" s="395"/>
      <c r="DW14" s="395"/>
      <c r="DX14" s="395"/>
      <c r="DY14" s="395"/>
      <c r="DZ14" s="395"/>
      <c r="EA14" s="395"/>
      <c r="EB14" s="395"/>
      <c r="EC14" s="395"/>
      <c r="ED14" s="395"/>
      <c r="EE14" s="395"/>
      <c r="EF14" s="395"/>
      <c r="EG14" s="395"/>
      <c r="EH14" s="395"/>
      <c r="EI14" s="395"/>
      <c r="EJ14" s="395"/>
      <c r="EK14" s="395"/>
      <c r="EL14" s="395"/>
      <c r="EM14" s="395"/>
      <c r="EN14" s="395"/>
      <c r="EO14" s="395"/>
      <c r="EP14" s="395"/>
      <c r="EQ14" s="395"/>
      <c r="ER14" s="395"/>
      <c r="ES14" s="395"/>
      <c r="ET14" s="395"/>
      <c r="EU14" s="395"/>
      <c r="EV14" s="395"/>
      <c r="EW14" s="395"/>
      <c r="EX14" s="395"/>
      <c r="EY14" s="395"/>
      <c r="EZ14" s="395"/>
      <c r="FA14" s="395"/>
      <c r="FB14" s="395"/>
      <c r="FC14" s="395"/>
      <c r="FD14" s="395"/>
      <c r="FE14" s="395"/>
      <c r="FF14" s="395"/>
      <c r="FG14" s="395"/>
      <c r="FH14" s="395"/>
      <c r="FI14" s="395"/>
      <c r="FJ14" s="395"/>
      <c r="FK14" s="395"/>
      <c r="FL14" s="447"/>
      <c r="FM14" s="395"/>
      <c r="FN14" s="395"/>
      <c r="FO14" s="395"/>
      <c r="FP14" s="395"/>
      <c r="FQ14" s="395"/>
      <c r="FR14" s="395"/>
      <c r="FS14" s="395"/>
      <c r="FT14" s="395"/>
      <c r="FU14" s="395"/>
      <c r="FV14" s="395"/>
      <c r="FW14" s="395"/>
      <c r="FX14" s="395"/>
      <c r="FY14" s="395"/>
      <c r="FZ14" s="395"/>
      <c r="GA14" s="395"/>
      <c r="GB14" s="395"/>
      <c r="GC14" s="395"/>
      <c r="GD14" s="395"/>
      <c r="GE14" s="395"/>
      <c r="GF14" s="395"/>
      <c r="GG14" s="395"/>
      <c r="GH14" s="395"/>
      <c r="GI14" s="395"/>
      <c r="GJ14" s="395"/>
      <c r="GK14" s="395"/>
      <c r="GL14" s="395"/>
      <c r="GM14" s="395"/>
      <c r="GN14" s="395"/>
      <c r="GO14" s="395"/>
      <c r="GP14" s="395"/>
      <c r="GQ14" s="395"/>
      <c r="GR14" s="395"/>
      <c r="GS14" s="395"/>
      <c r="GT14" s="395"/>
      <c r="GU14" s="395"/>
      <c r="GV14" s="395"/>
      <c r="GW14" s="395"/>
      <c r="GX14" s="395"/>
      <c r="GY14" s="395"/>
      <c r="GZ14" s="395"/>
      <c r="HA14" s="395"/>
      <c r="HB14" s="395"/>
      <c r="HC14" s="395"/>
      <c r="HD14" s="395"/>
      <c r="HE14" s="395"/>
      <c r="HF14" s="395"/>
      <c r="HG14" s="395"/>
      <c r="HH14" s="395"/>
      <c r="HI14" s="395"/>
      <c r="HJ14" s="395"/>
      <c r="HK14" s="395"/>
      <c r="HL14" s="395"/>
      <c r="HM14" s="395"/>
      <c r="HN14" s="395"/>
      <c r="HO14" s="395"/>
      <c r="HP14" s="395"/>
    </row>
    <row r="15" spans="2:224" ht="15" customHeight="1">
      <c r="B15" s="385">
        <v>7112</v>
      </c>
      <c r="C15" s="505" t="str">
        <f>IF(MasterSheet!$A$1=1,MasterSheet!C260,MasterSheet!B260)</f>
        <v>Porez na dobit pravnih lica</v>
      </c>
      <c r="D15" s="506">
        <f>IF(ISNUMBER(VLOOKUP('Public expenditure'!$B15,'Cental Budget'!$C$15:$N$93,3,FALSE)),VLOOKUP('Public expenditure'!$B15,'Cental Budget'!$C$15:$N$93,3,FALSE),0)+IF(ISNUMBER(VLOOKUP($B15,'Local Government'!$B$21:$G$103,3,FALSE)),VLOOKUP($B15,'Local Government'!$B$21:$G$103,3,FALSE),0)</f>
        <v>40638726.390000008</v>
      </c>
      <c r="E15" s="507">
        <f t="shared" si="0"/>
        <v>1.2273852730292965</v>
      </c>
      <c r="F15" s="506">
        <f>IF(ISNUMBER(VLOOKUP('Public expenditure'!$B15,'Cental Budget'!$C$15:$N$93,5,FALSE)),VLOOKUP('Public expenditure'!$B15,'Cental Budget'!$C$15:$N$93,5,FALSE),0)+IF(ISNUMBER(VLOOKUP($B15,'Local Government'!$B$21:$G$103,5,FALSE)),VLOOKUP($B15,'Local Government'!$B$21:$G$103,5,FALSE),0)</f>
        <v>64016557.520000003</v>
      </c>
      <c r="G15" s="507">
        <f t="shared" si="1"/>
        <v>2.0329170377897743</v>
      </c>
      <c r="H15" s="508">
        <f t="shared" si="2"/>
        <v>-23377831.129999995</v>
      </c>
      <c r="I15" s="509">
        <f t="shared" si="3"/>
        <v>-36.518413416242055</v>
      </c>
      <c r="J15" s="453"/>
      <c r="K15" s="453"/>
      <c r="L15" s="453"/>
      <c r="M15" s="453"/>
      <c r="N15" s="453"/>
      <c r="O15" s="453"/>
      <c r="P15" s="453"/>
      <c r="Q15" s="453"/>
      <c r="R15" s="453"/>
      <c r="S15" s="453"/>
      <c r="T15" s="453"/>
      <c r="U15" s="453"/>
      <c r="V15" s="453"/>
      <c r="W15" s="453"/>
      <c r="X15" s="453"/>
      <c r="Y15" s="453"/>
      <c r="Z15" s="453"/>
      <c r="AA15" s="453"/>
      <c r="AB15" s="453"/>
      <c r="AC15" s="453"/>
      <c r="AD15" s="453"/>
      <c r="AE15" s="453"/>
      <c r="AF15" s="453"/>
      <c r="AG15" s="458"/>
      <c r="AH15" s="488"/>
      <c r="AI15" s="488"/>
      <c r="AJ15" s="388"/>
      <c r="AK15" s="489"/>
      <c r="AL15" s="489"/>
      <c r="AM15" s="489"/>
      <c r="AN15" s="489"/>
      <c r="AO15" s="489"/>
      <c r="AP15" s="388"/>
      <c r="AQ15" s="388"/>
      <c r="AR15" s="388"/>
      <c r="AS15" s="388"/>
      <c r="AT15" s="388"/>
      <c r="AU15" s="388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5"/>
      <c r="BS15" s="395"/>
      <c r="BT15" s="395"/>
      <c r="BU15" s="395"/>
      <c r="BV15" s="395"/>
      <c r="BW15" s="395"/>
      <c r="BX15" s="395"/>
      <c r="BY15" s="395"/>
      <c r="BZ15" s="395"/>
      <c r="CA15" s="395"/>
      <c r="CB15" s="395"/>
      <c r="CC15" s="395"/>
      <c r="CD15" s="395"/>
      <c r="CE15" s="395"/>
      <c r="CF15" s="395"/>
      <c r="CG15" s="395"/>
      <c r="CH15" s="395"/>
      <c r="CI15" s="395"/>
      <c r="CJ15" s="395"/>
      <c r="CK15" s="395"/>
      <c r="CL15" s="395"/>
      <c r="CM15" s="395"/>
      <c r="CN15" s="395"/>
      <c r="CO15" s="395"/>
      <c r="CP15" s="395"/>
      <c r="CQ15" s="395"/>
      <c r="CR15" s="395"/>
      <c r="CS15" s="395"/>
      <c r="CT15" s="395"/>
      <c r="CU15" s="395"/>
      <c r="CV15" s="395"/>
      <c r="CW15" s="395"/>
      <c r="CX15" s="395"/>
      <c r="CY15" s="395"/>
      <c r="CZ15" s="395"/>
      <c r="DA15" s="395"/>
      <c r="DB15" s="395"/>
      <c r="DC15" s="395"/>
      <c r="DD15" s="395"/>
      <c r="DE15" s="395"/>
      <c r="DF15" s="395"/>
      <c r="DG15" s="395"/>
      <c r="DH15" s="395"/>
      <c r="DI15" s="395"/>
      <c r="DJ15" s="395"/>
      <c r="DK15" s="395"/>
      <c r="DL15" s="395"/>
      <c r="DM15" s="395"/>
      <c r="DN15" s="395"/>
      <c r="DO15" s="395"/>
      <c r="DP15" s="395"/>
      <c r="DQ15" s="395"/>
      <c r="DR15" s="395"/>
      <c r="DS15" s="395"/>
      <c r="DT15" s="395"/>
      <c r="DU15" s="395"/>
      <c r="DV15" s="395"/>
      <c r="DW15" s="395"/>
      <c r="DX15" s="395"/>
      <c r="DY15" s="395"/>
      <c r="DZ15" s="395"/>
      <c r="EA15" s="395"/>
      <c r="EB15" s="395"/>
      <c r="EC15" s="395"/>
      <c r="ED15" s="395"/>
      <c r="EE15" s="395"/>
      <c r="EF15" s="395"/>
      <c r="EG15" s="395"/>
      <c r="EH15" s="395"/>
      <c r="EI15" s="395"/>
      <c r="EJ15" s="395"/>
      <c r="EK15" s="395"/>
      <c r="EL15" s="395"/>
      <c r="EM15" s="395"/>
      <c r="EN15" s="395"/>
      <c r="EO15" s="395"/>
      <c r="EP15" s="395"/>
      <c r="EQ15" s="395"/>
      <c r="ER15" s="395"/>
      <c r="ES15" s="395"/>
      <c r="ET15" s="395"/>
      <c r="EU15" s="395"/>
      <c r="EV15" s="395"/>
      <c r="EW15" s="395"/>
      <c r="EX15" s="395"/>
      <c r="EY15" s="395"/>
      <c r="EZ15" s="395"/>
      <c r="FA15" s="395"/>
      <c r="FB15" s="395"/>
      <c r="FC15" s="395"/>
      <c r="FD15" s="395"/>
      <c r="FE15" s="395"/>
      <c r="FF15" s="395"/>
      <c r="FG15" s="424"/>
      <c r="FH15" s="395"/>
      <c r="FI15" s="395"/>
      <c r="FJ15" s="395"/>
      <c r="FK15" s="395"/>
      <c r="FL15" s="447"/>
      <c r="FM15" s="395"/>
      <c r="FN15" s="395"/>
      <c r="FO15" s="395"/>
      <c r="FP15" s="395"/>
      <c r="FQ15" s="395"/>
      <c r="FR15" s="395"/>
      <c r="FS15" s="395"/>
      <c r="FT15" s="395"/>
      <c r="FU15" s="395"/>
      <c r="FV15" s="395"/>
      <c r="FW15" s="395"/>
      <c r="FX15" s="395"/>
      <c r="FY15" s="395"/>
      <c r="FZ15" s="395"/>
      <c r="GA15" s="395"/>
      <c r="GB15" s="395"/>
      <c r="GC15" s="395"/>
      <c r="GD15" s="395"/>
      <c r="GE15" s="395"/>
      <c r="GF15" s="395"/>
      <c r="GG15" s="395"/>
      <c r="GH15" s="395"/>
      <c r="GI15" s="395"/>
      <c r="GJ15" s="395"/>
      <c r="GK15" s="395"/>
      <c r="GL15" s="395"/>
      <c r="GM15" s="395"/>
      <c r="GN15" s="395"/>
      <c r="GO15" s="395"/>
      <c r="GP15" s="395"/>
      <c r="GQ15" s="395"/>
      <c r="GR15" s="395"/>
      <c r="GS15" s="395"/>
      <c r="GT15" s="395"/>
      <c r="GU15" s="395"/>
      <c r="GV15" s="395"/>
      <c r="GW15" s="395"/>
      <c r="GX15" s="395"/>
      <c r="GY15" s="395"/>
      <c r="GZ15" s="395"/>
      <c r="HA15" s="395"/>
      <c r="HB15" s="395"/>
      <c r="HC15" s="395"/>
      <c r="HD15" s="395"/>
      <c r="HE15" s="395"/>
      <c r="HF15" s="395"/>
      <c r="HG15" s="395"/>
      <c r="HH15" s="395"/>
      <c r="HI15" s="395"/>
      <c r="HJ15" s="395"/>
      <c r="HK15" s="395"/>
      <c r="HL15" s="395"/>
      <c r="HM15" s="395"/>
      <c r="HN15" s="395"/>
      <c r="HO15" s="395"/>
      <c r="HP15" s="395"/>
    </row>
    <row r="16" spans="2:224" ht="15" customHeight="1">
      <c r="B16" s="385">
        <v>7113</v>
      </c>
      <c r="C16" s="505" t="str">
        <f>IF(MasterSheet!$A$1=1,MasterSheet!C261,MasterSheet!B261)</f>
        <v>Porez na promet nepokretnosti</v>
      </c>
      <c r="D16" s="506">
        <f>IF(ISNUMBER(VLOOKUP('Public expenditure'!$B16,'Cental Budget'!$C$15:$N$93,3,FALSE)),VLOOKUP('Public expenditure'!$B16,'Cental Budget'!$C$15:$N$93,3,FALSE),0)+IF(ISNUMBER(VLOOKUP($B16,'Local Government'!$B$21:$G$103,3,FALSE)),VLOOKUP($B16,'Local Government'!$B$21:$G$103,3,FALSE),0)</f>
        <v>18267076.850000001</v>
      </c>
      <c r="E16" s="507">
        <f t="shared" si="0"/>
        <v>0.55170875415282394</v>
      </c>
      <c r="F16" s="506">
        <f>IF(ISNUMBER(VLOOKUP('Public expenditure'!$B16,'Cental Budget'!$C$15:$N$93,5,FALSE)),VLOOKUP('Public expenditure'!$B16,'Cental Budget'!$C$15:$N$93,5,FALSE),0)+IF(ISNUMBER(VLOOKUP($B16,'Local Government'!$B$21:$G$103,5,FALSE)),VLOOKUP($B16,'Local Government'!$B$21:$G$103,5,FALSE),0)</f>
        <v>14414493.999999998</v>
      </c>
      <c r="G16" s="507">
        <f t="shared" si="1"/>
        <v>0.45774830104795167</v>
      </c>
      <c r="H16" s="508">
        <f t="shared" si="2"/>
        <v>3852582.8500000034</v>
      </c>
      <c r="I16" s="509">
        <f t="shared" si="3"/>
        <v>26.727145954620426</v>
      </c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3"/>
      <c r="V16" s="453"/>
      <c r="W16" s="453"/>
      <c r="X16" s="453"/>
      <c r="Y16" s="453"/>
      <c r="Z16" s="453"/>
      <c r="AA16" s="453"/>
      <c r="AB16" s="453"/>
      <c r="AC16" s="453"/>
      <c r="AD16" s="453"/>
      <c r="AE16" s="453"/>
      <c r="AF16" s="453"/>
      <c r="AG16" s="458"/>
      <c r="AH16" s="488"/>
      <c r="AI16" s="488"/>
      <c r="AJ16" s="388"/>
      <c r="AK16" s="388"/>
      <c r="AL16" s="388"/>
      <c r="AM16" s="388"/>
      <c r="AN16" s="388"/>
      <c r="AO16" s="388"/>
      <c r="AP16" s="388"/>
      <c r="AQ16" s="388"/>
      <c r="AR16" s="388"/>
      <c r="AS16" s="388"/>
      <c r="AT16" s="388"/>
      <c r="AU16" s="388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95"/>
      <c r="BQ16" s="395"/>
      <c r="BR16" s="395"/>
      <c r="BS16" s="395"/>
      <c r="BT16" s="395"/>
      <c r="BU16" s="395"/>
      <c r="BV16" s="395"/>
      <c r="BW16" s="395"/>
      <c r="BX16" s="395"/>
      <c r="BY16" s="395"/>
      <c r="BZ16" s="395"/>
      <c r="CA16" s="395"/>
      <c r="CB16" s="395"/>
      <c r="CC16" s="395"/>
      <c r="CD16" s="395"/>
      <c r="CE16" s="395"/>
      <c r="CF16" s="395"/>
      <c r="CG16" s="395"/>
      <c r="CH16" s="395"/>
      <c r="CI16" s="395"/>
      <c r="CJ16" s="395"/>
      <c r="CK16" s="395"/>
      <c r="CL16" s="395"/>
      <c r="CM16" s="395"/>
      <c r="CN16" s="395"/>
      <c r="CO16" s="395"/>
      <c r="CP16" s="395"/>
      <c r="CQ16" s="395"/>
      <c r="CR16" s="395"/>
      <c r="CS16" s="395"/>
      <c r="CT16" s="395"/>
      <c r="CU16" s="395"/>
      <c r="CV16" s="395"/>
      <c r="CW16" s="395"/>
      <c r="CX16" s="395"/>
      <c r="CY16" s="395"/>
      <c r="CZ16" s="395"/>
      <c r="DA16" s="395"/>
      <c r="DB16" s="395"/>
      <c r="DC16" s="395"/>
      <c r="DD16" s="395"/>
      <c r="DE16" s="395"/>
      <c r="DF16" s="395"/>
      <c r="DG16" s="395"/>
      <c r="DH16" s="395"/>
      <c r="DI16" s="395"/>
      <c r="DJ16" s="395"/>
      <c r="DK16" s="395"/>
      <c r="DL16" s="395"/>
      <c r="DM16" s="395"/>
      <c r="DN16" s="395"/>
      <c r="DO16" s="395"/>
      <c r="DP16" s="395"/>
      <c r="DQ16" s="395"/>
      <c r="DR16" s="395"/>
      <c r="DS16" s="395"/>
      <c r="DT16" s="395"/>
      <c r="DU16" s="395"/>
      <c r="DV16" s="395"/>
      <c r="DW16" s="395"/>
      <c r="DX16" s="395"/>
      <c r="DY16" s="395"/>
      <c r="DZ16" s="395"/>
      <c r="EA16" s="395"/>
      <c r="EB16" s="395"/>
      <c r="EC16" s="395"/>
      <c r="ED16" s="395"/>
      <c r="EE16" s="395"/>
      <c r="EF16" s="395"/>
      <c r="EG16" s="395"/>
      <c r="EH16" s="395"/>
      <c r="EI16" s="395"/>
      <c r="EJ16" s="395"/>
      <c r="EK16" s="395"/>
      <c r="EL16" s="395"/>
      <c r="EM16" s="395"/>
      <c r="EN16" s="395"/>
      <c r="EO16" s="395"/>
      <c r="EP16" s="395"/>
      <c r="EQ16" s="395"/>
      <c r="ER16" s="395"/>
      <c r="ES16" s="395"/>
      <c r="ET16" s="395"/>
      <c r="EU16" s="395"/>
      <c r="EV16" s="395"/>
      <c r="EW16" s="395"/>
      <c r="EX16" s="395"/>
      <c r="EY16" s="395"/>
      <c r="EZ16" s="395"/>
      <c r="FA16" s="395"/>
      <c r="FB16" s="395"/>
      <c r="FC16" s="395"/>
      <c r="FD16" s="395"/>
      <c r="FE16" s="395"/>
      <c r="FF16" s="395"/>
      <c r="FG16" s="395"/>
      <c r="FH16" s="395"/>
      <c r="FI16" s="395"/>
      <c r="FJ16" s="395"/>
      <c r="FK16" s="395"/>
      <c r="FL16" s="447"/>
      <c r="FM16" s="395"/>
      <c r="FN16" s="395"/>
      <c r="FO16" s="395"/>
      <c r="FP16" s="395"/>
      <c r="FQ16" s="395"/>
      <c r="FR16" s="395"/>
      <c r="FS16" s="395"/>
      <c r="FT16" s="395"/>
      <c r="FU16" s="395"/>
      <c r="FV16" s="395"/>
      <c r="FW16" s="395"/>
      <c r="FX16" s="395"/>
      <c r="FY16" s="395"/>
      <c r="FZ16" s="395"/>
      <c r="GA16" s="395"/>
      <c r="GB16" s="395"/>
      <c r="GC16" s="395"/>
      <c r="GD16" s="395"/>
      <c r="GE16" s="395"/>
      <c r="GF16" s="395"/>
      <c r="GG16" s="395"/>
      <c r="GH16" s="395"/>
      <c r="GI16" s="395"/>
      <c r="GJ16" s="395"/>
      <c r="GK16" s="395"/>
      <c r="GL16" s="395"/>
      <c r="GM16" s="395"/>
      <c r="GN16" s="395"/>
      <c r="GO16" s="395"/>
      <c r="GP16" s="395"/>
      <c r="GQ16" s="395"/>
      <c r="GR16" s="395"/>
      <c r="GS16" s="395"/>
      <c r="GT16" s="395"/>
      <c r="GU16" s="395"/>
      <c r="GV16" s="395"/>
      <c r="GW16" s="395"/>
      <c r="GX16" s="395"/>
      <c r="GY16" s="395"/>
      <c r="GZ16" s="395"/>
      <c r="HA16" s="395"/>
      <c r="HB16" s="395"/>
      <c r="HC16" s="395"/>
      <c r="HD16" s="395"/>
      <c r="HE16" s="395"/>
      <c r="HF16" s="395"/>
      <c r="HG16" s="395"/>
      <c r="HH16" s="395"/>
      <c r="HI16" s="395"/>
      <c r="HJ16" s="395"/>
      <c r="HK16" s="395"/>
      <c r="HL16" s="395"/>
      <c r="HM16" s="395"/>
      <c r="HN16" s="395"/>
      <c r="HO16" s="395"/>
      <c r="HP16" s="395"/>
    </row>
    <row r="17" spans="2:224" ht="15" customHeight="1">
      <c r="B17" s="385">
        <v>7114</v>
      </c>
      <c r="C17" s="505" t="str">
        <f>IF(MasterSheet!$A$1=1,MasterSheet!C262,MasterSheet!B262)</f>
        <v>Porez na dodatu vrijednost</v>
      </c>
      <c r="D17" s="506">
        <f>IF(ISNUMBER(VLOOKUP('Public expenditure'!$B17,'Cental Budget'!$C$15:$N$93,3,FALSE)),VLOOKUP('Public expenditure'!$B17,'Cental Budget'!$C$15:$N$93,3,FALSE),0)+IF(ISNUMBER(VLOOKUP($B17,'Local Government'!$B$21:$G$103,3,FALSE)),VLOOKUP($B17,'Local Government'!$B$21:$G$103,3,FALSE),0)</f>
        <v>429195069.32999998</v>
      </c>
      <c r="E17" s="507">
        <f t="shared" si="0"/>
        <v>12.962702184536393</v>
      </c>
      <c r="F17" s="506">
        <f>IF(ISNUMBER(VLOOKUP('Public expenditure'!$B17,'Cental Budget'!$C$15:$N$93,5,FALSE)),VLOOKUP('Public expenditure'!$B17,'Cental Budget'!$C$15:$N$93,5,FALSE),0)+IF(ISNUMBER(VLOOKUP($B17,'Local Government'!$B$21:$G$103,5,FALSE)),VLOOKUP($B17,'Local Government'!$B$21:$G$103,5,FALSE),0)</f>
        <v>354714031.35000002</v>
      </c>
      <c r="G17" s="507">
        <f t="shared" si="1"/>
        <v>11.264338880597016</v>
      </c>
      <c r="H17" s="508">
        <f t="shared" si="2"/>
        <v>74481037.979999959</v>
      </c>
      <c r="I17" s="509">
        <f t="shared" si="3"/>
        <v>20.997488511106781</v>
      </c>
      <c r="J17" s="453"/>
      <c r="K17" s="453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  <c r="AA17" s="453"/>
      <c r="AB17" s="453"/>
      <c r="AC17" s="453"/>
      <c r="AD17" s="453"/>
      <c r="AE17" s="453"/>
      <c r="AF17" s="453"/>
      <c r="AG17" s="458"/>
      <c r="AH17" s="488"/>
      <c r="AI17" s="488"/>
      <c r="AJ17" s="388"/>
      <c r="AK17" s="785"/>
      <c r="AL17" s="782"/>
      <c r="AM17" s="782"/>
      <c r="AN17" s="782"/>
      <c r="AO17" s="782"/>
      <c r="AP17" s="782"/>
      <c r="AQ17" s="782"/>
      <c r="AR17" s="782"/>
      <c r="AS17" s="782"/>
      <c r="AT17" s="782"/>
      <c r="AU17" s="782"/>
      <c r="AV17" s="782"/>
      <c r="AW17" s="781"/>
      <c r="AX17" s="782"/>
      <c r="AY17" s="782"/>
      <c r="AZ17" s="782"/>
      <c r="BA17" s="782"/>
      <c r="BB17" s="782"/>
      <c r="BC17" s="782"/>
      <c r="BD17" s="782"/>
      <c r="BE17" s="782"/>
      <c r="BF17" s="782"/>
      <c r="BG17" s="782"/>
      <c r="BH17" s="782"/>
      <c r="BI17" s="408"/>
      <c r="BJ17" s="781"/>
      <c r="BK17" s="782"/>
      <c r="BL17" s="782"/>
      <c r="BM17" s="782"/>
      <c r="BN17" s="782"/>
      <c r="BO17" s="782"/>
      <c r="BP17" s="782"/>
      <c r="BQ17" s="782"/>
      <c r="BR17" s="782"/>
      <c r="BS17" s="782"/>
      <c r="BT17" s="782"/>
      <c r="BU17" s="782"/>
      <c r="BV17" s="781"/>
      <c r="BW17" s="782"/>
      <c r="BX17" s="782"/>
      <c r="BY17" s="782"/>
      <c r="BZ17" s="782"/>
      <c r="CA17" s="782"/>
      <c r="CB17" s="782"/>
      <c r="CC17" s="782"/>
      <c r="CD17" s="782"/>
      <c r="CE17" s="782"/>
      <c r="CF17" s="782"/>
      <c r="CG17" s="782"/>
      <c r="CH17" s="395"/>
      <c r="CI17" s="395"/>
      <c r="CJ17" s="395"/>
      <c r="CK17" s="395"/>
      <c r="CL17" s="395"/>
      <c r="CM17" s="395"/>
      <c r="CN17" s="395"/>
      <c r="CO17" s="395"/>
      <c r="CP17" s="395"/>
      <c r="CQ17" s="395"/>
      <c r="CR17" s="395"/>
      <c r="CS17" s="395"/>
      <c r="CT17" s="395"/>
      <c r="CU17" s="395"/>
      <c r="CV17" s="395"/>
      <c r="CW17" s="395"/>
      <c r="CX17" s="395"/>
      <c r="CY17" s="395"/>
      <c r="CZ17" s="395"/>
      <c r="DA17" s="395"/>
      <c r="DB17" s="395"/>
      <c r="DC17" s="395"/>
      <c r="DD17" s="395"/>
      <c r="DE17" s="395"/>
      <c r="DF17" s="395"/>
      <c r="DG17" s="395"/>
      <c r="DH17" s="395"/>
      <c r="DI17" s="395"/>
      <c r="DJ17" s="395"/>
      <c r="DK17" s="395"/>
      <c r="DL17" s="395"/>
      <c r="DM17" s="395"/>
      <c r="DN17" s="395"/>
      <c r="DO17" s="395"/>
      <c r="DP17" s="395"/>
      <c r="DQ17" s="395"/>
      <c r="DR17" s="395"/>
      <c r="DS17" s="395"/>
      <c r="DT17" s="395"/>
      <c r="DU17" s="395"/>
      <c r="DV17" s="395"/>
      <c r="DW17" s="395"/>
      <c r="DX17" s="395"/>
      <c r="DY17" s="395"/>
      <c r="DZ17" s="395"/>
      <c r="EA17" s="395"/>
      <c r="EB17" s="395"/>
      <c r="EC17" s="395"/>
      <c r="ED17" s="395"/>
      <c r="EE17" s="395"/>
      <c r="EF17" s="395"/>
      <c r="EG17" s="395"/>
      <c r="EH17" s="395"/>
      <c r="EI17" s="395"/>
      <c r="EJ17" s="395"/>
      <c r="EK17" s="395"/>
      <c r="EL17" s="395"/>
      <c r="EM17" s="395"/>
      <c r="EN17" s="395"/>
      <c r="EO17" s="395"/>
      <c r="EP17" s="395"/>
      <c r="EQ17" s="395"/>
      <c r="ER17" s="395"/>
      <c r="ES17" s="395"/>
      <c r="ET17" s="395"/>
      <c r="EU17" s="395"/>
      <c r="EV17" s="395"/>
      <c r="EW17" s="395"/>
      <c r="EX17" s="395"/>
      <c r="EY17" s="395"/>
      <c r="EZ17" s="395"/>
      <c r="FA17" s="395"/>
      <c r="FB17" s="395"/>
      <c r="FC17" s="395"/>
      <c r="FD17" s="395"/>
      <c r="FE17" s="395"/>
      <c r="FF17" s="395"/>
      <c r="FG17" s="446"/>
      <c r="FH17" s="395"/>
      <c r="FI17" s="395"/>
      <c r="FJ17" s="395"/>
      <c r="FK17" s="395"/>
      <c r="FL17" s="447"/>
      <c r="FM17" s="395"/>
      <c r="FN17" s="395"/>
      <c r="FO17" s="395"/>
      <c r="FP17" s="395"/>
      <c r="FQ17" s="395"/>
      <c r="FR17" s="395"/>
      <c r="FS17" s="395"/>
      <c r="FT17" s="395"/>
      <c r="FU17" s="395"/>
      <c r="FV17" s="395"/>
      <c r="FW17" s="395"/>
      <c r="FX17" s="395"/>
      <c r="FY17" s="395"/>
      <c r="FZ17" s="395"/>
      <c r="GA17" s="395"/>
      <c r="GB17" s="395"/>
      <c r="GC17" s="395"/>
      <c r="GD17" s="395"/>
      <c r="GE17" s="395"/>
      <c r="GF17" s="395"/>
      <c r="GG17" s="395"/>
      <c r="GH17" s="395"/>
      <c r="GI17" s="395"/>
      <c r="GJ17" s="395"/>
      <c r="GK17" s="395"/>
      <c r="GL17" s="395"/>
      <c r="GM17" s="395"/>
      <c r="GN17" s="395"/>
      <c r="GO17" s="395"/>
      <c r="GP17" s="395"/>
      <c r="GQ17" s="395"/>
      <c r="GR17" s="395"/>
      <c r="GS17" s="395"/>
      <c r="GT17" s="395"/>
      <c r="GU17" s="395"/>
      <c r="GV17" s="395"/>
      <c r="GW17" s="395"/>
      <c r="GX17" s="395"/>
      <c r="GY17" s="395"/>
      <c r="GZ17" s="395"/>
      <c r="HA17" s="395"/>
      <c r="HB17" s="395"/>
      <c r="HC17" s="395"/>
      <c r="HD17" s="395"/>
      <c r="HE17" s="395"/>
      <c r="HF17" s="395"/>
      <c r="HG17" s="395"/>
      <c r="HH17" s="395"/>
      <c r="HI17" s="395"/>
      <c r="HJ17" s="395"/>
      <c r="HK17" s="395"/>
      <c r="HL17" s="395"/>
      <c r="HM17" s="395"/>
      <c r="HN17" s="395"/>
      <c r="HO17" s="395"/>
      <c r="HP17" s="395"/>
    </row>
    <row r="18" spans="2:224" ht="15" customHeight="1">
      <c r="B18" s="385">
        <v>7115</v>
      </c>
      <c r="C18" s="505" t="str">
        <f>IF(MasterSheet!$A$1=1,MasterSheet!C263,MasterSheet!B263)</f>
        <v>Akcize</v>
      </c>
      <c r="D18" s="506">
        <f>IF(ISNUMBER(VLOOKUP('Public expenditure'!$B18,'Cental Budget'!$C$15:$N$93,3,FALSE)),VLOOKUP('Public expenditure'!$B18,'Cental Budget'!$C$15:$N$93,3,FALSE),0)+IF(ISNUMBER(VLOOKUP($B18,'Local Government'!$B$21:$G$103,3,FALSE)),VLOOKUP($B18,'Local Government'!$B$21:$G$103,3,FALSE),0)</f>
        <v>161445470.17000002</v>
      </c>
      <c r="E18" s="507">
        <f t="shared" si="0"/>
        <v>4.8760335297493214</v>
      </c>
      <c r="F18" s="506">
        <f>IF(ISNUMBER(VLOOKUP('Public expenditure'!$B18,'Cental Budget'!$C$15:$N$93,5,FALSE)),VLOOKUP('Public expenditure'!$B18,'Cental Budget'!$C$15:$N$93,5,FALSE),0)+IF(ISNUMBER(VLOOKUP($B18,'Local Government'!$B$21:$G$103,5,FALSE)),VLOOKUP($B18,'Local Government'!$B$21:$G$103,5,FALSE),0)</f>
        <v>151766097.75999999</v>
      </c>
      <c r="G18" s="507">
        <f t="shared" si="1"/>
        <v>4.8195013578913937</v>
      </c>
      <c r="H18" s="508">
        <f t="shared" si="2"/>
        <v>9679372.4100000262</v>
      </c>
      <c r="I18" s="509">
        <f t="shared" si="3"/>
        <v>6.3778225525089454</v>
      </c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  <c r="AE18" s="453"/>
      <c r="AF18" s="453"/>
      <c r="AG18" s="458"/>
      <c r="AH18" s="488"/>
      <c r="AI18" s="488"/>
      <c r="AJ18" s="388"/>
      <c r="AK18" s="785"/>
      <c r="AL18" s="782"/>
      <c r="AM18" s="782"/>
      <c r="AN18" s="782"/>
      <c r="AO18" s="782"/>
      <c r="AP18" s="782"/>
      <c r="AQ18" s="782"/>
      <c r="AR18" s="782"/>
      <c r="AS18" s="782"/>
      <c r="AT18" s="782"/>
      <c r="AU18" s="782"/>
      <c r="AV18" s="782"/>
      <c r="AW18" s="781"/>
      <c r="AX18" s="782"/>
      <c r="AY18" s="782"/>
      <c r="AZ18" s="782"/>
      <c r="BA18" s="782"/>
      <c r="BB18" s="782"/>
      <c r="BC18" s="782"/>
      <c r="BD18" s="782"/>
      <c r="BE18" s="782"/>
      <c r="BF18" s="782"/>
      <c r="BG18" s="782"/>
      <c r="BH18" s="782"/>
      <c r="BI18" s="408"/>
      <c r="BJ18" s="781"/>
      <c r="BK18" s="782"/>
      <c r="BL18" s="782"/>
      <c r="BM18" s="782"/>
      <c r="BN18" s="782"/>
      <c r="BO18" s="782"/>
      <c r="BP18" s="782"/>
      <c r="BQ18" s="782"/>
      <c r="BR18" s="782"/>
      <c r="BS18" s="782"/>
      <c r="BT18" s="782"/>
      <c r="BU18" s="782"/>
      <c r="BV18" s="781"/>
      <c r="BW18" s="782"/>
      <c r="BX18" s="782"/>
      <c r="BY18" s="782"/>
      <c r="BZ18" s="782"/>
      <c r="CA18" s="782"/>
      <c r="CB18" s="782"/>
      <c r="CC18" s="782"/>
      <c r="CD18" s="782"/>
      <c r="CE18" s="782"/>
      <c r="CF18" s="782"/>
      <c r="CG18" s="782"/>
      <c r="CH18" s="408"/>
      <c r="CI18" s="408"/>
      <c r="CJ18" s="408"/>
      <c r="CK18" s="408"/>
      <c r="CL18" s="408"/>
      <c r="CM18" s="408"/>
      <c r="CN18" s="408"/>
      <c r="CO18" s="408"/>
      <c r="CP18" s="408"/>
      <c r="CQ18" s="408"/>
      <c r="CR18" s="408"/>
      <c r="CS18" s="408"/>
      <c r="CT18" s="781"/>
      <c r="CU18" s="782"/>
      <c r="CV18" s="782"/>
      <c r="CW18" s="782"/>
      <c r="CX18" s="782"/>
      <c r="CY18" s="782"/>
      <c r="CZ18" s="782"/>
      <c r="DA18" s="782"/>
      <c r="DB18" s="782"/>
      <c r="DC18" s="782"/>
      <c r="DD18" s="782"/>
      <c r="DE18" s="782"/>
      <c r="DF18" s="395"/>
      <c r="DG18" s="395"/>
      <c r="DH18" s="395"/>
      <c r="DI18" s="395"/>
      <c r="DJ18" s="395"/>
      <c r="DK18" s="395"/>
      <c r="DL18" s="395"/>
      <c r="DM18" s="395"/>
      <c r="DN18" s="395"/>
      <c r="DO18" s="395"/>
      <c r="DP18" s="395"/>
      <c r="DQ18" s="395"/>
      <c r="DR18" s="395"/>
      <c r="DS18" s="395"/>
      <c r="DT18" s="395"/>
      <c r="DU18" s="395"/>
      <c r="DV18" s="395"/>
      <c r="DW18" s="395"/>
      <c r="DX18" s="395"/>
      <c r="DY18" s="395"/>
      <c r="DZ18" s="395"/>
      <c r="EA18" s="395"/>
      <c r="EB18" s="395"/>
      <c r="EC18" s="395"/>
      <c r="ED18" s="395"/>
      <c r="EE18" s="395"/>
      <c r="EF18" s="395"/>
      <c r="EG18" s="395"/>
      <c r="EH18" s="395"/>
      <c r="EI18" s="395"/>
      <c r="EJ18" s="395"/>
      <c r="EK18" s="395"/>
      <c r="EL18" s="395"/>
      <c r="EM18" s="395"/>
      <c r="EN18" s="395"/>
      <c r="EO18" s="395"/>
      <c r="EP18" s="395"/>
      <c r="EQ18" s="395"/>
      <c r="ER18" s="395"/>
      <c r="ES18" s="395"/>
      <c r="ET18" s="395"/>
      <c r="EU18" s="395"/>
      <c r="EV18" s="395"/>
      <c r="EW18" s="395"/>
      <c r="EX18" s="395"/>
      <c r="EY18" s="395"/>
      <c r="EZ18" s="395"/>
      <c r="FA18" s="395"/>
      <c r="FB18" s="395"/>
      <c r="FC18" s="395"/>
      <c r="FD18" s="395"/>
      <c r="FE18" s="395"/>
      <c r="FF18" s="395"/>
      <c r="FG18" s="454"/>
      <c r="FH18" s="395"/>
      <c r="FI18" s="395"/>
      <c r="FJ18" s="395"/>
      <c r="FK18" s="395"/>
      <c r="FL18" s="447"/>
      <c r="FM18" s="395"/>
      <c r="FN18" s="395"/>
      <c r="FO18" s="395"/>
      <c r="FP18" s="395"/>
      <c r="FQ18" s="395"/>
      <c r="FR18" s="395"/>
      <c r="FS18" s="395"/>
      <c r="FT18" s="395"/>
      <c r="FU18" s="395"/>
      <c r="FV18" s="395"/>
      <c r="FW18" s="395"/>
      <c r="FX18" s="395"/>
      <c r="FY18" s="395"/>
      <c r="FZ18" s="395"/>
      <c r="GA18" s="395"/>
      <c r="GB18" s="395"/>
      <c r="GC18" s="395"/>
      <c r="GD18" s="395"/>
      <c r="GE18" s="395"/>
      <c r="GF18" s="395"/>
      <c r="GG18" s="395"/>
      <c r="GH18" s="395"/>
      <c r="GI18" s="395"/>
      <c r="GJ18" s="395"/>
      <c r="GK18" s="395"/>
      <c r="GL18" s="395"/>
      <c r="GM18" s="395"/>
      <c r="GN18" s="395"/>
      <c r="GO18" s="395"/>
      <c r="GP18" s="395"/>
      <c r="GQ18" s="395"/>
      <c r="GR18" s="395"/>
      <c r="GS18" s="395"/>
      <c r="GT18" s="395"/>
      <c r="GU18" s="395"/>
      <c r="GV18" s="395"/>
      <c r="GW18" s="395"/>
      <c r="GX18" s="395"/>
      <c r="GY18" s="395"/>
      <c r="GZ18" s="395"/>
      <c r="HA18" s="395"/>
      <c r="HB18" s="395"/>
      <c r="HC18" s="395"/>
      <c r="HD18" s="395"/>
      <c r="HE18" s="395"/>
      <c r="HF18" s="395"/>
      <c r="HG18" s="395"/>
      <c r="HH18" s="395"/>
      <c r="HI18" s="395"/>
      <c r="HJ18" s="395"/>
      <c r="HK18" s="395"/>
      <c r="HL18" s="395"/>
      <c r="HM18" s="395"/>
      <c r="HN18" s="395"/>
      <c r="HO18" s="395"/>
      <c r="HP18" s="395"/>
    </row>
    <row r="19" spans="2:224" ht="15" customHeight="1">
      <c r="B19" s="385">
        <v>7116</v>
      </c>
      <c r="C19" s="505" t="str">
        <f>IF(MasterSheet!$A$1=1,MasterSheet!C264,MasterSheet!B264)</f>
        <v>Porez na međunarodnu trgovinu i transakcije</v>
      </c>
      <c r="D19" s="506">
        <f>IF(ISNUMBER(VLOOKUP('Public expenditure'!$B19,'Cental Budget'!$C$15:$N$93,3,FALSE)),VLOOKUP('Public expenditure'!$B19,'Cental Budget'!$C$15:$N$93,3,FALSE),0)+IF(ISNUMBER(VLOOKUP($B19,'Local Government'!$B$21:$G$103,3,FALSE)),VLOOKUP($B19,'Local Government'!$B$21:$G$103,3,FALSE),0)</f>
        <v>22269382.640000001</v>
      </c>
      <c r="E19" s="507">
        <f t="shared" si="0"/>
        <v>0.67258781757777109</v>
      </c>
      <c r="F19" s="506">
        <f>IF(ISNUMBER(VLOOKUP('Public expenditure'!$B19,'Cental Budget'!$C$15:$N$93,5,FALSE)),VLOOKUP('Public expenditure'!$B19,'Cental Budget'!$C$15:$N$93,5,FALSE),0)+IF(ISNUMBER(VLOOKUP($B19,'Local Government'!$B$21:$G$103,5,FALSE)),VLOOKUP($B19,'Local Government'!$B$21:$G$103,5,FALSE),0)</f>
        <v>28965025.329999998</v>
      </c>
      <c r="G19" s="507">
        <f t="shared" si="1"/>
        <v>0.91981661892664335</v>
      </c>
      <c r="H19" s="508">
        <f t="shared" si="2"/>
        <v>-6695642.6899999976</v>
      </c>
      <c r="I19" s="509">
        <f t="shared" si="3"/>
        <v>-23.116301863078675</v>
      </c>
      <c r="J19" s="453"/>
      <c r="K19" s="453"/>
      <c r="L19" s="453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  <c r="AC19" s="453"/>
      <c r="AD19" s="453"/>
      <c r="AE19" s="453"/>
      <c r="AF19" s="453"/>
      <c r="AG19" s="458"/>
      <c r="AH19" s="488"/>
      <c r="AI19" s="488"/>
      <c r="AJ19" s="388"/>
      <c r="AK19" s="388"/>
      <c r="AL19" s="388"/>
      <c r="AM19" s="388"/>
      <c r="AN19" s="388"/>
      <c r="AO19" s="388"/>
      <c r="AP19" s="388"/>
      <c r="AQ19" s="388"/>
      <c r="AR19" s="388"/>
      <c r="AS19" s="388"/>
      <c r="AT19" s="388"/>
      <c r="AU19" s="388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95"/>
      <c r="BQ19" s="395"/>
      <c r="BR19" s="395"/>
      <c r="BS19" s="395"/>
      <c r="BT19" s="395"/>
      <c r="BU19" s="395"/>
      <c r="BV19" s="395"/>
      <c r="BW19" s="395"/>
      <c r="BX19" s="395"/>
      <c r="BY19" s="395"/>
      <c r="BZ19" s="395"/>
      <c r="CA19" s="395"/>
      <c r="CB19" s="395"/>
      <c r="CC19" s="395"/>
      <c r="CD19" s="395"/>
      <c r="CE19" s="395"/>
      <c r="CF19" s="395"/>
      <c r="CG19" s="395"/>
      <c r="CH19" s="395"/>
      <c r="CI19" s="395"/>
      <c r="CJ19" s="395"/>
      <c r="CK19" s="395"/>
      <c r="CL19" s="395"/>
      <c r="CM19" s="395"/>
      <c r="CN19" s="395"/>
      <c r="CO19" s="395"/>
      <c r="CP19" s="395"/>
      <c r="CQ19" s="395"/>
      <c r="CR19" s="395"/>
      <c r="CS19" s="395"/>
      <c r="CT19" s="395"/>
      <c r="CU19" s="395"/>
      <c r="CV19" s="395"/>
      <c r="CW19" s="395"/>
      <c r="CX19" s="395"/>
      <c r="CY19" s="395"/>
      <c r="CZ19" s="395"/>
      <c r="DA19" s="395"/>
      <c r="DB19" s="395"/>
      <c r="DC19" s="395"/>
      <c r="DD19" s="395"/>
      <c r="DE19" s="395"/>
      <c r="DF19" s="395"/>
      <c r="DG19" s="395"/>
      <c r="DH19" s="395"/>
      <c r="DI19" s="395"/>
      <c r="DJ19" s="395"/>
      <c r="DK19" s="395"/>
      <c r="DL19" s="395"/>
      <c r="DM19" s="395"/>
      <c r="DN19" s="395"/>
      <c r="DO19" s="395"/>
      <c r="DP19" s="395"/>
      <c r="DQ19" s="395"/>
      <c r="DR19" s="395"/>
      <c r="DS19" s="395"/>
      <c r="DT19" s="395"/>
      <c r="DU19" s="395"/>
      <c r="DV19" s="395"/>
      <c r="DW19" s="395"/>
      <c r="DX19" s="395"/>
      <c r="DY19" s="395"/>
      <c r="DZ19" s="395"/>
      <c r="EA19" s="395"/>
      <c r="EB19" s="395"/>
      <c r="EC19" s="395"/>
      <c r="ED19" s="395"/>
      <c r="EE19" s="395"/>
      <c r="EF19" s="395"/>
      <c r="EG19" s="395"/>
      <c r="EH19" s="395"/>
      <c r="EI19" s="395"/>
      <c r="EJ19" s="395"/>
      <c r="EK19" s="395"/>
      <c r="EL19" s="395"/>
      <c r="EM19" s="395"/>
      <c r="EN19" s="395"/>
      <c r="EO19" s="395"/>
      <c r="EP19" s="395"/>
      <c r="EQ19" s="395"/>
      <c r="ER19" s="395"/>
      <c r="ES19" s="395"/>
      <c r="ET19" s="395"/>
      <c r="EU19" s="395"/>
      <c r="EV19" s="395"/>
      <c r="EW19" s="395"/>
      <c r="EX19" s="395"/>
      <c r="EY19" s="395"/>
      <c r="EZ19" s="395"/>
      <c r="FA19" s="395"/>
      <c r="FB19" s="395"/>
      <c r="FC19" s="395"/>
      <c r="FD19" s="395"/>
      <c r="FE19" s="395"/>
      <c r="FF19" s="395"/>
      <c r="FG19" s="395"/>
      <c r="FH19" s="395"/>
      <c r="FI19" s="395"/>
      <c r="FJ19" s="395"/>
      <c r="FK19" s="395"/>
      <c r="FL19" s="447"/>
      <c r="FM19" s="395"/>
      <c r="FN19" s="395"/>
      <c r="FO19" s="395"/>
      <c r="FP19" s="395"/>
      <c r="FQ19" s="395"/>
      <c r="FR19" s="395"/>
      <c r="FS19" s="395"/>
      <c r="FT19" s="395"/>
      <c r="FU19" s="395"/>
      <c r="FV19" s="395"/>
      <c r="FW19" s="395"/>
      <c r="FX19" s="395"/>
      <c r="FY19" s="395"/>
      <c r="FZ19" s="395"/>
      <c r="GA19" s="395"/>
      <c r="GB19" s="395"/>
      <c r="GC19" s="395"/>
      <c r="GD19" s="395"/>
      <c r="GE19" s="395"/>
      <c r="GF19" s="395"/>
      <c r="GG19" s="395"/>
      <c r="GH19" s="395"/>
      <c r="GI19" s="395"/>
      <c r="GJ19" s="395"/>
      <c r="GK19" s="395"/>
      <c r="GL19" s="395"/>
      <c r="GM19" s="395"/>
      <c r="GN19" s="395"/>
      <c r="GO19" s="395"/>
      <c r="GP19" s="395"/>
      <c r="GQ19" s="395"/>
      <c r="GR19" s="395"/>
      <c r="GS19" s="395"/>
      <c r="GT19" s="395"/>
      <c r="GU19" s="395"/>
      <c r="GV19" s="395"/>
      <c r="GW19" s="395"/>
      <c r="GX19" s="395"/>
      <c r="GY19" s="395"/>
      <c r="GZ19" s="395"/>
      <c r="HA19" s="395"/>
      <c r="HB19" s="395"/>
      <c r="HC19" s="395"/>
      <c r="HD19" s="395"/>
      <c r="HE19" s="395"/>
      <c r="HF19" s="395"/>
      <c r="HG19" s="395"/>
      <c r="HH19" s="395"/>
      <c r="HI19" s="395"/>
      <c r="HJ19" s="395"/>
      <c r="HK19" s="395"/>
      <c r="HL19" s="395"/>
      <c r="HM19" s="395"/>
      <c r="HN19" s="395"/>
      <c r="HO19" s="395"/>
      <c r="HP19" s="395"/>
    </row>
    <row r="20" spans="2:224" ht="15" customHeight="1">
      <c r="B20" s="385">
        <v>7117</v>
      </c>
      <c r="C20" s="505" t="str">
        <f>IF(MasterSheet!$A$1=1,MasterSheet!C265,MasterSheet!B265)</f>
        <v>Lokalni porezi</v>
      </c>
      <c r="D20" s="510">
        <f>IF(ISNUMBER(VLOOKUP('Public expenditure'!$B20,'Cental Budget'!$C$15:$N$93,3,FALSE)),VLOOKUP('Public expenditure'!$B20,'Cental Budget'!$C$15:$N$93,3,FALSE),0)+IF(ISNUMBER(VLOOKUP($B20,'Local Government'!$B$21:$G$103,3,FALSE)),VLOOKUP($B20,'Local Government'!$B$21:$G$103,3,FALSE),0)</f>
        <v>62429868.140000001</v>
      </c>
      <c r="E20" s="507">
        <f t="shared" si="0"/>
        <v>1.8855290890969496</v>
      </c>
      <c r="F20" s="506">
        <f>IF(ISNUMBER(VLOOKUP('Public expenditure'!$B20,'Cental Budget'!$C$15:$N$93,5,FALSE)),VLOOKUP('Public expenditure'!$B20,'Cental Budget'!$C$15:$N$93,5,FALSE),0)+IF(ISNUMBER(VLOOKUP($B20,'Local Government'!$B$21:$G$103,5,FALSE)),VLOOKUP($B20,'Local Government'!$B$21:$G$103,5,FALSE),0)</f>
        <v>50963320.149999999</v>
      </c>
      <c r="G20" s="507">
        <f t="shared" si="1"/>
        <v>1.6183969561765641</v>
      </c>
      <c r="H20" s="511">
        <f t="shared" si="2"/>
        <v>11466547.990000002</v>
      </c>
      <c r="I20" s="509">
        <f t="shared" si="3"/>
        <v>22.499609437239542</v>
      </c>
      <c r="J20" s="453"/>
      <c r="K20" s="453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  <c r="AA20" s="453"/>
      <c r="AB20" s="453"/>
      <c r="AC20" s="453"/>
      <c r="AD20" s="453"/>
      <c r="AE20" s="453"/>
      <c r="AF20" s="453"/>
      <c r="AG20" s="458"/>
      <c r="AH20" s="488"/>
      <c r="AI20" s="4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95"/>
      <c r="BQ20" s="395"/>
      <c r="BR20" s="395"/>
      <c r="BS20" s="395"/>
      <c r="BT20" s="395"/>
      <c r="BU20" s="395"/>
      <c r="BV20" s="395"/>
      <c r="BW20" s="395"/>
      <c r="BX20" s="395"/>
      <c r="BY20" s="395"/>
      <c r="BZ20" s="395"/>
      <c r="CA20" s="395"/>
      <c r="CB20" s="395"/>
      <c r="CC20" s="395"/>
      <c r="CD20" s="395"/>
      <c r="CE20" s="395"/>
      <c r="CF20" s="395"/>
      <c r="CG20" s="395"/>
      <c r="CH20" s="395"/>
      <c r="CI20" s="395"/>
      <c r="CJ20" s="395"/>
      <c r="CK20" s="395"/>
      <c r="CL20" s="395"/>
      <c r="CM20" s="395"/>
      <c r="CN20" s="395"/>
      <c r="CO20" s="395"/>
      <c r="CP20" s="395"/>
      <c r="CQ20" s="395"/>
      <c r="CR20" s="395"/>
      <c r="CS20" s="395"/>
      <c r="CT20" s="395"/>
      <c r="CU20" s="395"/>
      <c r="CV20" s="395"/>
      <c r="CW20" s="395"/>
      <c r="CX20" s="395"/>
      <c r="CY20" s="395"/>
      <c r="CZ20" s="395"/>
      <c r="DA20" s="395"/>
      <c r="DB20" s="395"/>
      <c r="DC20" s="395"/>
      <c r="DD20" s="395"/>
      <c r="DE20" s="395"/>
      <c r="DF20" s="395"/>
      <c r="DG20" s="395"/>
      <c r="DH20" s="395"/>
      <c r="DI20" s="395"/>
      <c r="DJ20" s="395"/>
      <c r="DK20" s="395"/>
      <c r="DL20" s="395"/>
      <c r="DM20" s="395"/>
      <c r="DN20" s="395"/>
      <c r="DO20" s="395"/>
      <c r="DP20" s="395"/>
      <c r="DQ20" s="395"/>
      <c r="DR20" s="395"/>
      <c r="DS20" s="395"/>
      <c r="DT20" s="395"/>
      <c r="DU20" s="395"/>
      <c r="DV20" s="395"/>
      <c r="DW20" s="395"/>
      <c r="DX20" s="395"/>
      <c r="DY20" s="395"/>
      <c r="DZ20" s="395"/>
      <c r="EA20" s="395"/>
      <c r="EB20" s="395"/>
      <c r="EC20" s="395"/>
      <c r="ED20" s="395"/>
      <c r="EE20" s="395"/>
      <c r="EF20" s="395"/>
      <c r="EG20" s="395"/>
      <c r="EH20" s="395"/>
      <c r="EI20" s="395"/>
      <c r="EJ20" s="395"/>
      <c r="EK20" s="395"/>
      <c r="EL20" s="395"/>
      <c r="EM20" s="395"/>
      <c r="EN20" s="395"/>
      <c r="EO20" s="395"/>
      <c r="EP20" s="395"/>
      <c r="EQ20" s="395"/>
      <c r="ER20" s="395"/>
      <c r="ES20" s="395"/>
      <c r="ET20" s="395"/>
      <c r="EU20" s="395"/>
      <c r="EV20" s="395"/>
      <c r="EW20" s="395"/>
      <c r="EX20" s="395"/>
      <c r="EY20" s="395"/>
      <c r="EZ20" s="395"/>
      <c r="FA20" s="395"/>
      <c r="FB20" s="395"/>
      <c r="FC20" s="395"/>
      <c r="FD20" s="395"/>
      <c r="FE20" s="395"/>
      <c r="FF20" s="395"/>
      <c r="FG20" s="395"/>
      <c r="FH20" s="395"/>
      <c r="FI20" s="395"/>
      <c r="FJ20" s="395"/>
      <c r="FK20" s="395"/>
      <c r="FL20" s="447"/>
      <c r="FM20" s="395"/>
      <c r="FN20" s="395"/>
      <c r="FO20" s="395"/>
      <c r="FP20" s="395"/>
      <c r="FQ20" s="395"/>
      <c r="FR20" s="395"/>
      <c r="FS20" s="395"/>
      <c r="FT20" s="395"/>
      <c r="FU20" s="395"/>
      <c r="FV20" s="395"/>
      <c r="FW20" s="395"/>
      <c r="FX20" s="395"/>
      <c r="FY20" s="395"/>
      <c r="FZ20" s="395"/>
      <c r="GA20" s="395"/>
      <c r="GB20" s="395"/>
      <c r="GC20" s="395"/>
      <c r="GD20" s="395"/>
      <c r="GE20" s="395"/>
      <c r="GF20" s="395"/>
      <c r="GG20" s="395"/>
      <c r="GH20" s="395"/>
      <c r="GI20" s="395"/>
      <c r="GJ20" s="395"/>
      <c r="GK20" s="395"/>
      <c r="GL20" s="395"/>
      <c r="GM20" s="395"/>
      <c r="GN20" s="395"/>
      <c r="GO20" s="395"/>
      <c r="GP20" s="395"/>
      <c r="GQ20" s="395"/>
      <c r="GR20" s="395"/>
      <c r="GS20" s="395"/>
      <c r="GT20" s="395"/>
      <c r="GU20" s="395"/>
      <c r="GV20" s="395"/>
      <c r="GW20" s="395"/>
      <c r="GX20" s="395"/>
      <c r="GY20" s="395"/>
      <c r="GZ20" s="395"/>
      <c r="HA20" s="395"/>
      <c r="HB20" s="395"/>
      <c r="HC20" s="395"/>
      <c r="HD20" s="395"/>
      <c r="HE20" s="395"/>
      <c r="HF20" s="395"/>
      <c r="HG20" s="395"/>
      <c r="HH20" s="395"/>
      <c r="HI20" s="395"/>
      <c r="HJ20" s="395"/>
      <c r="HK20" s="395"/>
      <c r="HL20" s="395"/>
      <c r="HM20" s="395"/>
      <c r="HN20" s="395"/>
      <c r="HO20" s="395"/>
      <c r="HP20" s="395"/>
    </row>
    <row r="21" spans="2:224" ht="15" customHeight="1">
      <c r="B21" s="385">
        <v>7118</v>
      </c>
      <c r="C21" s="505" t="str">
        <f>IF(MasterSheet!$A$1=1,MasterSheet!C266,MasterSheet!B266)</f>
        <v>Ostali republički porezi</v>
      </c>
      <c r="D21" s="506">
        <f>IF(ISNUMBER(VLOOKUP('Public expenditure'!$B21,'Cental Budget'!$C$15:$N$93,3,FALSE)),VLOOKUP('Public expenditure'!$B21,'Cental Budget'!$C$15:$N$93,3,FALSE),0)+IF(ISNUMBER(VLOOKUP($B21,'Local Government'!$B$21:$G$103,3,FALSE)),VLOOKUP($B21,'Local Government'!$B$21:$G$103,3,FALSE),0)</f>
        <v>5088811.75</v>
      </c>
      <c r="E21" s="507">
        <f t="shared" si="0"/>
        <v>0.15369410299003322</v>
      </c>
      <c r="F21" s="506">
        <f>IF(ISNUMBER(VLOOKUP('Public expenditure'!$B21,'Cental Budget'!$C$15:$N$93,5,FALSE)),VLOOKUP('Public expenditure'!$B21,'Cental Budget'!$C$15:$N$93,5,FALSE),0)+IF(ISNUMBER(VLOOKUP($B21,'Local Government'!$B$21:$G$103,5,FALSE)),VLOOKUP($B21,'Local Government'!$B$21:$G$103,5,FALSE),0)</f>
        <v>11469140.050000001</v>
      </c>
      <c r="G21" s="507">
        <f t="shared" si="1"/>
        <v>0.36421530803429664</v>
      </c>
      <c r="H21" s="508">
        <f t="shared" si="2"/>
        <v>-6380328.3000000007</v>
      </c>
      <c r="I21" s="509">
        <f t="shared" si="3"/>
        <v>-55.630398374985404</v>
      </c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8"/>
      <c r="AH21" s="488"/>
      <c r="AI21" s="4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95"/>
      <c r="BQ21" s="395"/>
      <c r="BR21" s="395"/>
      <c r="BS21" s="395"/>
      <c r="BT21" s="395"/>
      <c r="BU21" s="395"/>
      <c r="BV21" s="395"/>
      <c r="BW21" s="395"/>
      <c r="BX21" s="395"/>
      <c r="BY21" s="395"/>
      <c r="BZ21" s="395"/>
      <c r="CA21" s="395"/>
      <c r="CB21" s="395"/>
      <c r="CC21" s="395"/>
      <c r="CD21" s="395"/>
      <c r="CE21" s="395"/>
      <c r="CF21" s="395"/>
      <c r="CG21" s="395"/>
      <c r="CH21" s="395"/>
      <c r="CI21" s="395"/>
      <c r="CJ21" s="395"/>
      <c r="CK21" s="395"/>
      <c r="CL21" s="395"/>
      <c r="CM21" s="395"/>
      <c r="CN21" s="395"/>
      <c r="CO21" s="395"/>
      <c r="CP21" s="395"/>
      <c r="CQ21" s="395"/>
      <c r="CR21" s="395"/>
      <c r="CS21" s="395"/>
      <c r="CT21" s="395"/>
      <c r="CU21" s="395"/>
      <c r="CV21" s="395"/>
      <c r="CW21" s="395"/>
      <c r="CX21" s="395"/>
      <c r="CY21" s="395"/>
      <c r="CZ21" s="395"/>
      <c r="DA21" s="395"/>
      <c r="DB21" s="395"/>
      <c r="DC21" s="395"/>
      <c r="DD21" s="395"/>
      <c r="DE21" s="395"/>
      <c r="DF21" s="395"/>
      <c r="DG21" s="395"/>
      <c r="DH21" s="395"/>
      <c r="DI21" s="395"/>
      <c r="DJ21" s="395"/>
      <c r="DK21" s="395"/>
      <c r="DL21" s="395"/>
      <c r="DM21" s="395"/>
      <c r="DN21" s="395"/>
      <c r="DO21" s="395"/>
      <c r="DP21" s="395"/>
      <c r="DQ21" s="395"/>
      <c r="DR21" s="395"/>
      <c r="DS21" s="395"/>
      <c r="DT21" s="395"/>
      <c r="DU21" s="395"/>
      <c r="DV21" s="395"/>
      <c r="DW21" s="395"/>
      <c r="DX21" s="395"/>
      <c r="DY21" s="395"/>
      <c r="DZ21" s="395"/>
      <c r="EA21" s="395"/>
      <c r="EB21" s="395"/>
      <c r="EC21" s="395"/>
      <c r="ED21" s="395"/>
      <c r="EE21" s="395"/>
      <c r="EF21" s="395"/>
      <c r="EG21" s="395"/>
      <c r="EH21" s="395"/>
      <c r="EI21" s="395"/>
      <c r="EJ21" s="395"/>
      <c r="EK21" s="395"/>
      <c r="EL21" s="395"/>
      <c r="EM21" s="395"/>
      <c r="EN21" s="395"/>
      <c r="EO21" s="395"/>
      <c r="EP21" s="395"/>
      <c r="EQ21" s="395"/>
      <c r="ER21" s="395"/>
      <c r="ES21" s="395"/>
      <c r="ET21" s="395"/>
      <c r="EU21" s="395"/>
      <c r="EV21" s="395"/>
      <c r="EW21" s="395"/>
      <c r="EX21" s="395"/>
      <c r="EY21" s="395"/>
      <c r="EZ21" s="395"/>
      <c r="FA21" s="395"/>
      <c r="FB21" s="395"/>
      <c r="FC21" s="395"/>
      <c r="FD21" s="395"/>
      <c r="FE21" s="395"/>
      <c r="FF21" s="395"/>
      <c r="FG21" s="395"/>
      <c r="FH21" s="395"/>
      <c r="FI21" s="395"/>
      <c r="FJ21" s="395"/>
      <c r="FK21" s="395"/>
      <c r="FL21" s="447"/>
      <c r="FM21" s="395"/>
      <c r="FN21" s="395"/>
      <c r="FO21" s="395"/>
      <c r="FP21" s="395"/>
      <c r="FQ21" s="395"/>
      <c r="FR21" s="395"/>
      <c r="FS21" s="395"/>
      <c r="FT21" s="395"/>
      <c r="FU21" s="395"/>
      <c r="FV21" s="395"/>
      <c r="FW21" s="395"/>
      <c r="FX21" s="395"/>
      <c r="FY21" s="395"/>
      <c r="FZ21" s="395"/>
      <c r="GA21" s="395"/>
      <c r="GB21" s="395"/>
      <c r="GC21" s="395"/>
      <c r="GD21" s="395"/>
      <c r="GE21" s="395"/>
      <c r="GF21" s="395"/>
      <c r="GG21" s="395"/>
      <c r="GH21" s="395"/>
      <c r="GI21" s="395"/>
      <c r="GJ21" s="395"/>
      <c r="GK21" s="395"/>
      <c r="GL21" s="395"/>
      <c r="GM21" s="395"/>
      <c r="GN21" s="395"/>
      <c r="GO21" s="395"/>
      <c r="GP21" s="395"/>
      <c r="GQ21" s="395"/>
      <c r="GR21" s="395"/>
      <c r="GS21" s="395"/>
      <c r="GT21" s="395"/>
      <c r="GU21" s="395"/>
      <c r="GV21" s="395"/>
      <c r="GW21" s="395"/>
      <c r="GX21" s="395"/>
      <c r="GY21" s="395"/>
      <c r="GZ21" s="395"/>
      <c r="HA21" s="395"/>
      <c r="HB21" s="395"/>
      <c r="HC21" s="395"/>
      <c r="HD21" s="395"/>
      <c r="HE21" s="395"/>
      <c r="HF21" s="395"/>
      <c r="HG21" s="395"/>
      <c r="HH21" s="395"/>
      <c r="HI21" s="395"/>
      <c r="HJ21" s="395"/>
      <c r="HK21" s="395"/>
      <c r="HL21" s="395"/>
      <c r="HM21" s="395"/>
      <c r="HN21" s="395"/>
      <c r="HO21" s="395"/>
      <c r="HP21" s="395"/>
    </row>
    <row r="22" spans="2:224" ht="15" customHeight="1">
      <c r="B22" s="385">
        <v>712</v>
      </c>
      <c r="C22" s="512" t="str">
        <f>IF(MasterSheet!$A$1=1,MasterSheet!C267,MasterSheet!B267)</f>
        <v>Doprinosi</v>
      </c>
      <c r="D22" s="513">
        <f>IF(ISNUMBER(VLOOKUP('Public expenditure'!B22,'Cental Budget'!$C$15:$N$93,3,FALSE)),VLOOKUP('Public expenditure'!B22,'Cental Budget'!$C$15:$N$93,3,FALSE),0)+IF(ISNUMBER(VLOOKUP(B22,'Local Government'!$B$21:$G$103,3,FALSE)),VLOOKUP(B22,'Local Government'!$B$21:$G$103,3,FALSE),0)</f>
        <v>398494284.19</v>
      </c>
      <c r="E22" s="514">
        <f t="shared" si="0"/>
        <v>12.035466148897614</v>
      </c>
      <c r="F22" s="513">
        <f>+SUM(F23:F26)</f>
        <v>362250409.59999996</v>
      </c>
      <c r="G22" s="514">
        <f t="shared" si="1"/>
        <v>11.503664960304857</v>
      </c>
      <c r="H22" s="515">
        <f t="shared" si="2"/>
        <v>36243874.590000033</v>
      </c>
      <c r="I22" s="516">
        <f t="shared" si="3"/>
        <v>10.00519906382462</v>
      </c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E22" s="451"/>
      <c r="AF22" s="451"/>
      <c r="AG22" s="458"/>
      <c r="AH22" s="487"/>
      <c r="AI22" s="487"/>
      <c r="AJ22" s="388"/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95"/>
      <c r="BQ22" s="395"/>
      <c r="BR22" s="395"/>
      <c r="BS22" s="395"/>
      <c r="BT22" s="395"/>
      <c r="BU22" s="395"/>
      <c r="BV22" s="395"/>
      <c r="BW22" s="395"/>
      <c r="BX22" s="395"/>
      <c r="BY22" s="395"/>
      <c r="BZ22" s="395"/>
      <c r="CA22" s="395"/>
      <c r="CB22" s="395"/>
      <c r="CC22" s="395"/>
      <c r="CD22" s="395"/>
      <c r="CE22" s="395"/>
      <c r="CF22" s="395"/>
      <c r="CG22" s="395"/>
      <c r="CH22" s="395"/>
      <c r="CI22" s="395"/>
      <c r="CJ22" s="395"/>
      <c r="CK22" s="395"/>
      <c r="CL22" s="395"/>
      <c r="CM22" s="395"/>
      <c r="CN22" s="395"/>
      <c r="CO22" s="395"/>
      <c r="CP22" s="395"/>
      <c r="CQ22" s="395"/>
      <c r="CR22" s="395"/>
      <c r="CS22" s="395"/>
      <c r="CT22" s="395"/>
      <c r="CU22" s="395"/>
      <c r="CV22" s="395"/>
      <c r="CW22" s="395"/>
      <c r="CX22" s="395"/>
      <c r="CY22" s="395"/>
      <c r="CZ22" s="395"/>
      <c r="DA22" s="395"/>
      <c r="DB22" s="395"/>
      <c r="DC22" s="395"/>
      <c r="DD22" s="395"/>
      <c r="DE22" s="395"/>
      <c r="DF22" s="395"/>
      <c r="DG22" s="395"/>
      <c r="DH22" s="411"/>
      <c r="DI22" s="411"/>
      <c r="DJ22" s="395"/>
      <c r="DK22" s="395"/>
      <c r="DL22" s="395"/>
      <c r="DM22" s="395"/>
      <c r="DN22" s="395"/>
      <c r="DO22" s="395"/>
      <c r="DP22" s="395"/>
      <c r="DQ22" s="395"/>
      <c r="DR22" s="395"/>
      <c r="DS22" s="395"/>
      <c r="DT22" s="395"/>
      <c r="DU22" s="395"/>
      <c r="DV22" s="395"/>
      <c r="DW22" s="395"/>
      <c r="DX22" s="395"/>
      <c r="DY22" s="395"/>
      <c r="DZ22" s="395"/>
      <c r="EA22" s="395"/>
      <c r="EB22" s="395"/>
      <c r="EC22" s="395"/>
      <c r="ED22" s="395"/>
      <c r="EE22" s="395"/>
      <c r="EF22" s="395"/>
      <c r="EG22" s="395"/>
      <c r="EH22" s="395"/>
      <c r="EI22" s="395"/>
      <c r="EJ22" s="395"/>
      <c r="EK22" s="395"/>
      <c r="EL22" s="395"/>
      <c r="EM22" s="395"/>
      <c r="EN22" s="395"/>
      <c r="EO22" s="395"/>
      <c r="EP22" s="395"/>
      <c r="EQ22" s="395"/>
      <c r="ER22" s="395"/>
      <c r="ES22" s="395"/>
      <c r="ET22" s="395"/>
      <c r="EU22" s="395"/>
      <c r="EV22" s="395"/>
      <c r="EW22" s="395"/>
      <c r="EX22" s="395"/>
      <c r="EY22" s="395"/>
      <c r="EZ22" s="395"/>
      <c r="FA22" s="395"/>
      <c r="FB22" s="395"/>
      <c r="FC22" s="395"/>
      <c r="FD22" s="395"/>
      <c r="FE22" s="395"/>
      <c r="FF22" s="395"/>
      <c r="FG22" s="395"/>
      <c r="FH22" s="395"/>
      <c r="FI22" s="395"/>
      <c r="FJ22" s="395"/>
      <c r="FK22" s="395"/>
      <c r="FL22" s="447"/>
      <c r="FM22" s="395"/>
      <c r="FN22" s="395"/>
      <c r="FO22" s="395"/>
      <c r="FP22" s="395"/>
      <c r="FQ22" s="395"/>
      <c r="FR22" s="395"/>
      <c r="FS22" s="395"/>
      <c r="FT22" s="395"/>
      <c r="FU22" s="395"/>
      <c r="FV22" s="395"/>
      <c r="FW22" s="395"/>
      <c r="FX22" s="395"/>
      <c r="FY22" s="395"/>
      <c r="FZ22" s="395"/>
      <c r="GA22" s="395"/>
      <c r="GB22" s="395"/>
      <c r="GC22" s="395"/>
      <c r="GD22" s="395"/>
      <c r="GE22" s="395"/>
      <c r="GF22" s="395"/>
      <c r="GG22" s="395"/>
      <c r="GH22" s="395"/>
      <c r="GI22" s="395"/>
      <c r="GJ22" s="395"/>
      <c r="GK22" s="395"/>
      <c r="GL22" s="395"/>
      <c r="GM22" s="395"/>
      <c r="GN22" s="395"/>
      <c r="GO22" s="395"/>
      <c r="GP22" s="395"/>
      <c r="GQ22" s="395"/>
      <c r="GR22" s="395"/>
      <c r="GS22" s="395"/>
      <c r="GT22" s="395"/>
      <c r="GU22" s="395"/>
      <c r="GV22" s="395"/>
      <c r="GW22" s="395"/>
      <c r="GX22" s="395"/>
      <c r="GY22" s="395"/>
      <c r="GZ22" s="395"/>
      <c r="HA22" s="395"/>
      <c r="HB22" s="395"/>
      <c r="HC22" s="395"/>
      <c r="HD22" s="395"/>
      <c r="HE22" s="395"/>
      <c r="HF22" s="395"/>
      <c r="HG22" s="395"/>
      <c r="HH22" s="395"/>
      <c r="HI22" s="395"/>
      <c r="HJ22" s="395"/>
      <c r="HK22" s="395"/>
      <c r="HL22" s="395"/>
      <c r="HM22" s="395"/>
      <c r="HN22" s="395"/>
      <c r="HO22" s="395"/>
      <c r="HP22" s="395"/>
    </row>
    <row r="23" spans="2:224" ht="15" customHeight="1">
      <c r="B23" s="385">
        <v>7121</v>
      </c>
      <c r="C23" s="505" t="str">
        <f>IF(MasterSheet!$A$1=1,MasterSheet!C268,MasterSheet!B268)</f>
        <v>Doprinosi za penzijsko i invalidsko osiguranje</v>
      </c>
      <c r="D23" s="506">
        <f>IF(ISNUMBER(VLOOKUP('Public expenditure'!B23,'Cental Budget'!$C$15:$N$93,3,FALSE)),VLOOKUP('Public expenditure'!B23,'Cental Budget'!$C$15:$N$93,3,FALSE),0)+IF(ISNUMBER(VLOOKUP(B23,'Local Government'!$B$21:$G$103,3,FALSE)),VLOOKUP(B23,'Local Government'!$B$21:$G$103,3,FALSE),0)</f>
        <v>241949355.72999999</v>
      </c>
      <c r="E23" s="507">
        <f t="shared" si="0"/>
        <v>7.307440523406826</v>
      </c>
      <c r="F23" s="506">
        <f>IF(ISNUMBER(VLOOKUP('Public expenditure'!$B23,'Cental Budget'!$C$15:$N$93,5,FALSE)),VLOOKUP('Public expenditure'!$B23,'Cental Budget'!$C$15:$N$93,5,FALSE),0)+IF(ISNUMBER(VLOOKUP($B23,'Local Government'!$B$21:$G$103,5,FALSE)),VLOOKUP($B23,'Local Government'!$B$21:$G$103,5,FALSE),0)</f>
        <v>216501675.27000001</v>
      </c>
      <c r="G23" s="507">
        <f t="shared" si="1"/>
        <v>6.8752516757700857</v>
      </c>
      <c r="H23" s="508">
        <f t="shared" si="2"/>
        <v>25447680.459999979</v>
      </c>
      <c r="I23" s="509">
        <f t="shared" si="3"/>
        <v>11.754033971452699</v>
      </c>
      <c r="J23" s="453"/>
      <c r="K23" s="453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  <c r="AA23" s="453"/>
      <c r="AB23" s="453"/>
      <c r="AC23" s="453"/>
      <c r="AD23" s="453"/>
      <c r="AE23" s="453"/>
      <c r="AF23" s="453"/>
      <c r="AG23" s="458"/>
      <c r="AH23" s="488"/>
      <c r="AI23" s="488"/>
      <c r="AJ23" s="388"/>
      <c r="AK23" s="388"/>
      <c r="AL23" s="388"/>
      <c r="AM23" s="388"/>
      <c r="AN23" s="388"/>
      <c r="AO23" s="388"/>
      <c r="AP23" s="388"/>
      <c r="AQ23" s="388"/>
      <c r="AR23" s="388"/>
      <c r="AS23" s="388"/>
      <c r="AT23" s="388"/>
      <c r="AU23" s="388"/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95"/>
      <c r="BQ23" s="395"/>
      <c r="BR23" s="395"/>
      <c r="BS23" s="395"/>
      <c r="BT23" s="395"/>
      <c r="BU23" s="395"/>
      <c r="BV23" s="395"/>
      <c r="BW23" s="395"/>
      <c r="BX23" s="395"/>
      <c r="BY23" s="395"/>
      <c r="BZ23" s="395"/>
      <c r="CA23" s="395"/>
      <c r="CB23" s="395"/>
      <c r="CC23" s="395"/>
      <c r="CD23" s="395"/>
      <c r="CE23" s="395"/>
      <c r="CF23" s="395"/>
      <c r="CG23" s="395"/>
      <c r="CH23" s="395"/>
      <c r="CI23" s="395"/>
      <c r="CJ23" s="395"/>
      <c r="CK23" s="395"/>
      <c r="CL23" s="395"/>
      <c r="CM23" s="395"/>
      <c r="CN23" s="395"/>
      <c r="CO23" s="395"/>
      <c r="CP23" s="395"/>
      <c r="CQ23" s="395"/>
      <c r="CR23" s="395"/>
      <c r="CS23" s="395"/>
      <c r="CT23" s="395"/>
      <c r="CU23" s="395"/>
      <c r="CV23" s="395"/>
      <c r="CW23" s="395"/>
      <c r="CX23" s="395"/>
      <c r="CY23" s="395"/>
      <c r="CZ23" s="395"/>
      <c r="DA23" s="395"/>
      <c r="DB23" s="395"/>
      <c r="DC23" s="395"/>
      <c r="DD23" s="395"/>
      <c r="DE23" s="395"/>
      <c r="DF23" s="395"/>
      <c r="DG23" s="395"/>
      <c r="DH23" s="411"/>
      <c r="DI23" s="411"/>
      <c r="DJ23" s="395"/>
      <c r="DK23" s="395"/>
      <c r="DL23" s="395"/>
      <c r="DM23" s="395"/>
      <c r="DN23" s="395"/>
      <c r="DO23" s="395"/>
      <c r="DP23" s="395"/>
      <c r="DQ23" s="395"/>
      <c r="DR23" s="395"/>
      <c r="DS23" s="395"/>
      <c r="DT23" s="395"/>
      <c r="DU23" s="395"/>
      <c r="DV23" s="395"/>
      <c r="DW23" s="395"/>
      <c r="DX23" s="395"/>
      <c r="DY23" s="395"/>
      <c r="DZ23" s="395"/>
      <c r="EA23" s="395"/>
      <c r="EB23" s="395"/>
      <c r="EC23" s="395"/>
      <c r="ED23" s="395"/>
      <c r="EE23" s="395"/>
      <c r="EF23" s="395"/>
      <c r="EG23" s="395"/>
      <c r="EH23" s="395"/>
      <c r="EI23" s="395"/>
      <c r="EJ23" s="395"/>
      <c r="EK23" s="395"/>
      <c r="EL23" s="395"/>
      <c r="EM23" s="395"/>
      <c r="EN23" s="395"/>
      <c r="EO23" s="395"/>
      <c r="EP23" s="395"/>
      <c r="EQ23" s="395"/>
      <c r="ER23" s="395"/>
      <c r="ES23" s="395"/>
      <c r="ET23" s="395"/>
      <c r="EU23" s="395"/>
      <c r="EV23" s="395"/>
      <c r="EW23" s="395"/>
      <c r="EX23" s="395"/>
      <c r="EY23" s="395"/>
      <c r="EZ23" s="395"/>
      <c r="FA23" s="395"/>
      <c r="FB23" s="395"/>
      <c r="FC23" s="395"/>
      <c r="FD23" s="395"/>
      <c r="FE23" s="395"/>
      <c r="FF23" s="395"/>
      <c r="FG23" s="395"/>
      <c r="FH23" s="395"/>
      <c r="FI23" s="395"/>
      <c r="FJ23" s="395"/>
      <c r="FK23" s="395"/>
      <c r="FL23" s="447"/>
      <c r="FM23" s="395"/>
      <c r="FN23" s="395"/>
      <c r="FO23" s="395"/>
      <c r="FP23" s="395"/>
      <c r="FQ23" s="395"/>
      <c r="FR23" s="395"/>
      <c r="FS23" s="395"/>
      <c r="FT23" s="395"/>
      <c r="FU23" s="395"/>
      <c r="FV23" s="395"/>
      <c r="FW23" s="395"/>
      <c r="FX23" s="395"/>
      <c r="FY23" s="395"/>
      <c r="FZ23" s="395"/>
      <c r="GA23" s="395"/>
      <c r="GB23" s="395"/>
      <c r="GC23" s="395"/>
      <c r="GD23" s="395"/>
      <c r="GE23" s="395"/>
      <c r="GF23" s="395"/>
      <c r="GG23" s="395"/>
      <c r="GH23" s="395"/>
      <c r="GI23" s="395"/>
      <c r="GJ23" s="395"/>
      <c r="GK23" s="395"/>
      <c r="GL23" s="395"/>
      <c r="GM23" s="395"/>
      <c r="GN23" s="395"/>
      <c r="GO23" s="395"/>
      <c r="GP23" s="395"/>
      <c r="GQ23" s="395"/>
      <c r="GR23" s="395"/>
      <c r="GS23" s="395"/>
      <c r="GT23" s="395"/>
      <c r="GU23" s="395"/>
      <c r="GV23" s="395"/>
      <c r="GW23" s="395"/>
      <c r="GX23" s="395"/>
      <c r="GY23" s="395"/>
      <c r="GZ23" s="395"/>
      <c r="HA23" s="395"/>
      <c r="HB23" s="395"/>
      <c r="HC23" s="395"/>
      <c r="HD23" s="395"/>
      <c r="HE23" s="395"/>
      <c r="HF23" s="395"/>
      <c r="HG23" s="395"/>
      <c r="HH23" s="395"/>
      <c r="HI23" s="395"/>
      <c r="HJ23" s="395"/>
      <c r="HK23" s="395"/>
      <c r="HL23" s="395"/>
      <c r="HM23" s="395"/>
      <c r="HN23" s="395"/>
      <c r="HO23" s="395"/>
      <c r="HP23" s="395"/>
    </row>
    <row r="24" spans="2:224" ht="15" customHeight="1">
      <c r="B24" s="385">
        <v>7122</v>
      </c>
      <c r="C24" s="505" t="str">
        <f>IF(MasterSheet!$A$1=1,MasterSheet!C269,MasterSheet!B269)</f>
        <v>Doprinosi za zdravstveno osiguranje</v>
      </c>
      <c r="D24" s="506">
        <f>IF(ISNUMBER(VLOOKUP('Public expenditure'!B24,'Cental Budget'!$C$15:$N$93,3,FALSE)),VLOOKUP('Public expenditure'!B24,'Cental Budget'!$C$15:$N$93,3,FALSE),0)+IF(ISNUMBER(VLOOKUP(B24,'Local Government'!$B$21:$G$103,3,FALSE)),VLOOKUP(B24,'Local Government'!$B$21:$G$103,3,FALSE),0)</f>
        <v>134703897.09</v>
      </c>
      <c r="E24" s="507">
        <f t="shared" si="0"/>
        <v>4.0683750253699786</v>
      </c>
      <c r="F24" s="506">
        <f>IF(ISNUMBER(VLOOKUP('Public expenditure'!$B24,'Cental Budget'!$C$15:$N$93,5,FALSE)),VLOOKUP('Public expenditure'!$B24,'Cental Budget'!$C$15:$N$93,5,FALSE),0)+IF(ISNUMBER(VLOOKUP($B24,'Local Government'!$B$21:$G$103,5,FALSE)),VLOOKUP($B24,'Local Government'!$B$21:$G$103,5,FALSE),0)</f>
        <v>125738855</v>
      </c>
      <c r="G24" s="507">
        <f t="shared" si="1"/>
        <v>3.9929772943791679</v>
      </c>
      <c r="H24" s="508">
        <f t="shared" si="2"/>
        <v>8965042.0900000036</v>
      </c>
      <c r="I24" s="509">
        <f t="shared" si="3"/>
        <v>7.1298900327985422</v>
      </c>
      <c r="J24" s="453"/>
      <c r="K24" s="453"/>
      <c r="L24" s="453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  <c r="AA24" s="453"/>
      <c r="AB24" s="453"/>
      <c r="AC24" s="453"/>
      <c r="AD24" s="453"/>
      <c r="AE24" s="453"/>
      <c r="AF24" s="453"/>
      <c r="AG24" s="458"/>
      <c r="AH24" s="488"/>
      <c r="AI24" s="488"/>
      <c r="AJ24" s="388"/>
      <c r="AK24" s="388"/>
      <c r="AL24" s="388"/>
      <c r="AM24" s="388"/>
      <c r="AN24" s="388"/>
      <c r="AO24" s="388"/>
      <c r="AP24" s="388"/>
      <c r="AQ24" s="388"/>
      <c r="AR24" s="388"/>
      <c r="AS24" s="388"/>
      <c r="AT24" s="388"/>
      <c r="AU24" s="388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95"/>
      <c r="BQ24" s="395"/>
      <c r="BR24" s="395"/>
      <c r="BS24" s="395"/>
      <c r="BT24" s="395"/>
      <c r="BU24" s="395"/>
      <c r="BV24" s="395"/>
      <c r="BW24" s="395"/>
      <c r="BX24" s="395"/>
      <c r="BY24" s="395"/>
      <c r="BZ24" s="395"/>
      <c r="CA24" s="395"/>
      <c r="CB24" s="395"/>
      <c r="CC24" s="395"/>
      <c r="CD24" s="395"/>
      <c r="CE24" s="395"/>
      <c r="CF24" s="395"/>
      <c r="CG24" s="395"/>
      <c r="CH24" s="395"/>
      <c r="CI24" s="395"/>
      <c r="CJ24" s="395"/>
      <c r="CK24" s="395"/>
      <c r="CL24" s="395"/>
      <c r="CM24" s="395"/>
      <c r="CN24" s="395"/>
      <c r="CO24" s="395"/>
      <c r="CP24" s="395"/>
      <c r="CQ24" s="395"/>
      <c r="CR24" s="395"/>
      <c r="CS24" s="395"/>
      <c r="CT24" s="395"/>
      <c r="CU24" s="395"/>
      <c r="CV24" s="395"/>
      <c r="CW24" s="395"/>
      <c r="CX24" s="395"/>
      <c r="CY24" s="395"/>
      <c r="CZ24" s="395"/>
      <c r="DA24" s="395"/>
      <c r="DB24" s="395"/>
      <c r="DC24" s="395"/>
      <c r="DD24" s="395"/>
      <c r="DE24" s="395"/>
      <c r="DF24" s="395"/>
      <c r="DG24" s="395"/>
      <c r="DH24" s="411"/>
      <c r="DI24" s="411"/>
      <c r="DJ24" s="395"/>
      <c r="DK24" s="395"/>
      <c r="DL24" s="395"/>
      <c r="DM24" s="395"/>
      <c r="DN24" s="395"/>
      <c r="DO24" s="395"/>
      <c r="DP24" s="395"/>
      <c r="DQ24" s="455"/>
      <c r="DR24" s="455"/>
      <c r="DS24" s="455"/>
      <c r="DT24" s="395"/>
      <c r="DU24" s="395"/>
      <c r="DV24" s="395"/>
      <c r="DW24" s="395"/>
      <c r="DX24" s="395"/>
      <c r="DY24" s="395"/>
      <c r="DZ24" s="395"/>
      <c r="EA24" s="395"/>
      <c r="EB24" s="395"/>
      <c r="EC24" s="395"/>
      <c r="ED24" s="395"/>
      <c r="EE24" s="395"/>
      <c r="EF24" s="395"/>
      <c r="EG24" s="395"/>
      <c r="EH24" s="395"/>
      <c r="EI24" s="395"/>
      <c r="EJ24" s="395"/>
      <c r="EK24" s="395"/>
      <c r="EL24" s="395"/>
      <c r="EM24" s="395"/>
      <c r="EN24" s="395"/>
      <c r="EO24" s="395"/>
      <c r="EP24" s="395"/>
      <c r="EQ24" s="395"/>
      <c r="ER24" s="395"/>
      <c r="ES24" s="395"/>
      <c r="ET24" s="395"/>
      <c r="EU24" s="395"/>
      <c r="EV24" s="395"/>
      <c r="EW24" s="395"/>
      <c r="EX24" s="395"/>
      <c r="EY24" s="395"/>
      <c r="EZ24" s="395"/>
      <c r="FA24" s="395"/>
      <c r="FB24" s="395"/>
      <c r="FC24" s="395"/>
      <c r="FD24" s="395"/>
      <c r="FE24" s="395"/>
      <c r="FF24" s="395"/>
      <c r="FG24" s="395"/>
      <c r="FH24" s="395"/>
      <c r="FI24" s="395"/>
      <c r="FJ24" s="395"/>
      <c r="FK24" s="395"/>
      <c r="FL24" s="447"/>
      <c r="FM24" s="395"/>
      <c r="FN24" s="395"/>
      <c r="FO24" s="395"/>
      <c r="FP24" s="395"/>
      <c r="FQ24" s="395"/>
      <c r="FR24" s="395"/>
      <c r="FS24" s="395"/>
      <c r="FT24" s="395"/>
      <c r="FU24" s="395"/>
      <c r="FV24" s="395"/>
      <c r="FW24" s="395"/>
      <c r="FX24" s="395"/>
      <c r="FY24" s="395"/>
      <c r="FZ24" s="395"/>
      <c r="GA24" s="395"/>
      <c r="GB24" s="395"/>
      <c r="GC24" s="395"/>
      <c r="GD24" s="395"/>
      <c r="GE24" s="395"/>
      <c r="GF24" s="395"/>
      <c r="GG24" s="395"/>
      <c r="GH24" s="395"/>
      <c r="GI24" s="395"/>
      <c r="GJ24" s="395"/>
      <c r="GK24" s="395"/>
      <c r="GL24" s="395"/>
      <c r="GM24" s="395"/>
      <c r="GN24" s="395"/>
      <c r="GO24" s="395"/>
      <c r="GP24" s="395"/>
      <c r="GQ24" s="395"/>
      <c r="GR24" s="395"/>
      <c r="GS24" s="395"/>
      <c r="GT24" s="395"/>
      <c r="GU24" s="395"/>
      <c r="GV24" s="395"/>
      <c r="GW24" s="395"/>
      <c r="GX24" s="395"/>
      <c r="GY24" s="395"/>
      <c r="GZ24" s="395"/>
      <c r="HA24" s="395"/>
      <c r="HB24" s="395"/>
      <c r="HC24" s="395"/>
      <c r="HD24" s="395"/>
      <c r="HE24" s="395"/>
      <c r="HF24" s="395"/>
      <c r="HG24" s="395"/>
      <c r="HH24" s="395"/>
      <c r="HI24" s="395"/>
      <c r="HJ24" s="395"/>
      <c r="HK24" s="395"/>
      <c r="HL24" s="395"/>
      <c r="HM24" s="395"/>
      <c r="HN24" s="395"/>
      <c r="HO24" s="395"/>
      <c r="HP24" s="395"/>
    </row>
    <row r="25" spans="2:224" ht="15" customHeight="1">
      <c r="B25" s="385">
        <v>7123</v>
      </c>
      <c r="C25" s="505" t="str">
        <f>IF(MasterSheet!$A$1=1,MasterSheet!C270,MasterSheet!B270)</f>
        <v>Doprinosi za osiguranje od nezaposlenosti</v>
      </c>
      <c r="D25" s="506">
        <f>IF(ISNUMBER(VLOOKUP('Public expenditure'!B25,'Cental Budget'!$C$15:$N$93,3,FALSE)),VLOOKUP('Public expenditure'!B25,'Cental Budget'!$C$15:$N$93,3,FALSE),0)+IF(ISNUMBER(VLOOKUP(B25,'Local Government'!$B$21:$G$103,3,FALSE)),VLOOKUP(B25,'Local Government'!$B$21:$G$103,3,FALSE),0)</f>
        <v>10770190.189999999</v>
      </c>
      <c r="E25" s="507">
        <f t="shared" si="0"/>
        <v>0.32528511597704618</v>
      </c>
      <c r="F25" s="506">
        <f>IF(ISNUMBER(VLOOKUP('Public expenditure'!$B25,'Cental Budget'!$C$15:$N$93,5,FALSE)),VLOOKUP('Public expenditure'!$B25,'Cental Budget'!$C$15:$N$93,5,FALSE),0)+IF(ISNUMBER(VLOOKUP($B25,'Local Government'!$B$21:$G$103,5,FALSE)),VLOOKUP($B25,'Local Government'!$B$21:$G$103,5,FALSE),0)</f>
        <v>9987592.2599999998</v>
      </c>
      <c r="G25" s="507">
        <f t="shared" si="1"/>
        <v>0.31716710892346772</v>
      </c>
      <c r="H25" s="508">
        <f t="shared" si="2"/>
        <v>782597.9299999997</v>
      </c>
      <c r="I25" s="509">
        <f t="shared" si="3"/>
        <v>7.8357016348602997</v>
      </c>
      <c r="J25" s="453"/>
      <c r="K25" s="453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8"/>
      <c r="AH25" s="488"/>
      <c r="AI25" s="488"/>
      <c r="AJ25" s="388"/>
      <c r="AK25" s="388"/>
      <c r="AL25" s="388"/>
      <c r="AM25" s="388"/>
      <c r="AN25" s="388"/>
      <c r="AO25" s="388"/>
      <c r="AP25" s="388"/>
      <c r="AQ25" s="388"/>
      <c r="AR25" s="388"/>
      <c r="AS25" s="388"/>
      <c r="AT25" s="388"/>
      <c r="AU25" s="388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95"/>
      <c r="BQ25" s="395"/>
      <c r="BR25" s="395"/>
      <c r="BS25" s="395"/>
      <c r="BT25" s="395"/>
      <c r="BU25" s="395"/>
      <c r="BV25" s="395"/>
      <c r="BW25" s="395"/>
      <c r="BX25" s="395"/>
      <c r="BY25" s="395"/>
      <c r="BZ25" s="395"/>
      <c r="CA25" s="395"/>
      <c r="CB25" s="395"/>
      <c r="CC25" s="395"/>
      <c r="CD25" s="395"/>
      <c r="CE25" s="395"/>
      <c r="CF25" s="395"/>
      <c r="CG25" s="395"/>
      <c r="CH25" s="395"/>
      <c r="CI25" s="395"/>
      <c r="CJ25" s="395"/>
      <c r="CK25" s="395"/>
      <c r="CL25" s="395"/>
      <c r="CM25" s="395"/>
      <c r="CN25" s="395"/>
      <c r="CO25" s="395"/>
      <c r="CP25" s="395"/>
      <c r="CQ25" s="395"/>
      <c r="CR25" s="395"/>
      <c r="CS25" s="395"/>
      <c r="CT25" s="395"/>
      <c r="CU25" s="395"/>
      <c r="CV25" s="395"/>
      <c r="CW25" s="395"/>
      <c r="CX25" s="395"/>
      <c r="CY25" s="395"/>
      <c r="CZ25" s="395"/>
      <c r="DA25" s="395"/>
      <c r="DB25" s="395"/>
      <c r="DC25" s="395"/>
      <c r="DD25" s="395"/>
      <c r="DE25" s="395"/>
      <c r="DF25" s="395"/>
      <c r="DG25" s="395"/>
      <c r="DH25" s="411"/>
      <c r="DI25" s="411"/>
      <c r="DJ25" s="395"/>
      <c r="DK25" s="395"/>
      <c r="DL25" s="395"/>
      <c r="DM25" s="395"/>
      <c r="DN25" s="395"/>
      <c r="DO25" s="395"/>
      <c r="DP25" s="395"/>
      <c r="DQ25" s="395"/>
      <c r="DR25" s="395"/>
      <c r="DS25" s="395"/>
      <c r="DT25" s="395"/>
      <c r="DU25" s="395"/>
      <c r="DV25" s="395"/>
      <c r="DW25" s="395"/>
      <c r="DX25" s="395"/>
      <c r="DY25" s="395"/>
      <c r="DZ25" s="395"/>
      <c r="EA25" s="395"/>
      <c r="EB25" s="395"/>
      <c r="EC25" s="395"/>
      <c r="ED25" s="395"/>
      <c r="EE25" s="395"/>
      <c r="EF25" s="395"/>
      <c r="EG25" s="395"/>
      <c r="EH25" s="395"/>
      <c r="EI25" s="395"/>
      <c r="EJ25" s="395"/>
      <c r="EK25" s="395"/>
      <c r="EL25" s="395"/>
      <c r="EM25" s="395"/>
      <c r="EN25" s="395"/>
      <c r="EO25" s="395"/>
      <c r="EP25" s="395"/>
      <c r="EQ25" s="395"/>
      <c r="ER25" s="395"/>
      <c r="ES25" s="395"/>
      <c r="ET25" s="395"/>
      <c r="EU25" s="395"/>
      <c r="EV25" s="395"/>
      <c r="EW25" s="395"/>
      <c r="EX25" s="395"/>
      <c r="EY25" s="395"/>
      <c r="EZ25" s="395"/>
      <c r="FA25" s="395"/>
      <c r="FB25" s="395"/>
      <c r="FC25" s="395"/>
      <c r="FD25" s="395"/>
      <c r="FE25" s="395"/>
      <c r="FF25" s="395"/>
      <c r="FG25" s="395"/>
      <c r="FH25" s="395"/>
      <c r="FI25" s="395"/>
      <c r="FJ25" s="395"/>
      <c r="FK25" s="395"/>
      <c r="FL25" s="447"/>
      <c r="FM25" s="395"/>
      <c r="FN25" s="395"/>
      <c r="FO25" s="395"/>
      <c r="FP25" s="395"/>
      <c r="FQ25" s="395"/>
      <c r="FR25" s="395"/>
      <c r="FS25" s="395"/>
      <c r="FT25" s="395"/>
      <c r="FU25" s="395"/>
      <c r="FV25" s="395"/>
      <c r="FW25" s="395"/>
      <c r="FX25" s="395"/>
      <c r="FY25" s="395"/>
      <c r="FZ25" s="395"/>
      <c r="GA25" s="395"/>
      <c r="GB25" s="395"/>
      <c r="GC25" s="395"/>
      <c r="GD25" s="395"/>
      <c r="GE25" s="395"/>
      <c r="GF25" s="395"/>
      <c r="GG25" s="395"/>
      <c r="GH25" s="395"/>
      <c r="GI25" s="395"/>
      <c r="GJ25" s="395"/>
      <c r="GK25" s="395"/>
      <c r="GL25" s="395"/>
      <c r="GM25" s="395"/>
      <c r="GN25" s="395"/>
      <c r="GO25" s="395"/>
      <c r="GP25" s="395"/>
      <c r="GQ25" s="395"/>
      <c r="GR25" s="395"/>
      <c r="GS25" s="395"/>
      <c r="GT25" s="395"/>
      <c r="GU25" s="395"/>
      <c r="GV25" s="395"/>
      <c r="GW25" s="395"/>
      <c r="GX25" s="395"/>
      <c r="GY25" s="395"/>
      <c r="GZ25" s="395"/>
      <c r="HA25" s="395"/>
      <c r="HB25" s="395"/>
      <c r="HC25" s="395"/>
      <c r="HD25" s="395"/>
      <c r="HE25" s="395"/>
      <c r="HF25" s="395"/>
      <c r="HG25" s="395"/>
      <c r="HH25" s="395"/>
      <c r="HI25" s="395"/>
      <c r="HJ25" s="395"/>
      <c r="HK25" s="395"/>
      <c r="HL25" s="395"/>
      <c r="HM25" s="395"/>
      <c r="HN25" s="395"/>
      <c r="HO25" s="395"/>
      <c r="HP25" s="395"/>
    </row>
    <row r="26" spans="2:224" ht="15" customHeight="1">
      <c r="B26" s="385">
        <v>7124</v>
      </c>
      <c r="C26" s="505" t="str">
        <f>IF(MasterSheet!$A$1=1,MasterSheet!C271,MasterSheet!B271)</f>
        <v>Ostali doprinosi</v>
      </c>
      <c r="D26" s="506">
        <f>IF(ISNUMBER(VLOOKUP('Public expenditure'!B26,'Cental Budget'!$C$15:$N$93,3,FALSE)),VLOOKUP('Public expenditure'!B26,'Cental Budget'!$C$15:$N$93,3,FALSE),0)+IF(ISNUMBER(VLOOKUP(B26,'Local Government'!$B$21:$G$103,3,FALSE)),VLOOKUP(B26,'Local Government'!$B$21:$G$103,3,FALSE),0)</f>
        <v>11070841.180000002</v>
      </c>
      <c r="E26" s="507">
        <f t="shared" si="0"/>
        <v>0.33436548414376321</v>
      </c>
      <c r="F26" s="506">
        <f>IF(ISNUMBER(VLOOKUP('Public expenditure'!$B26,'Cental Budget'!$C$15:$N$93,5,FALSE)),VLOOKUP('Public expenditure'!$B26,'Cental Budget'!$C$15:$N$93,5,FALSE),0)+IF(ISNUMBER(VLOOKUP($B26,'Local Government'!$B$21:$G$103,5,FALSE)),VLOOKUP($B26,'Local Government'!$B$21:$G$103,5,FALSE),0)</f>
        <v>10022287.07</v>
      </c>
      <c r="G26" s="507">
        <f t="shared" si="1"/>
        <v>0.3182688812321372</v>
      </c>
      <c r="H26" s="508">
        <f t="shared" si="2"/>
        <v>1048554.1100000013</v>
      </c>
      <c r="I26" s="509">
        <f t="shared" si="3"/>
        <v>10.462223868428879</v>
      </c>
      <c r="J26" s="453"/>
      <c r="K26" s="453"/>
      <c r="L26" s="453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  <c r="AA26" s="453"/>
      <c r="AB26" s="453"/>
      <c r="AC26" s="453"/>
      <c r="AD26" s="453"/>
      <c r="AE26" s="453"/>
      <c r="AF26" s="453"/>
      <c r="AG26" s="458"/>
      <c r="AH26" s="488"/>
      <c r="AI26" s="488"/>
      <c r="AJ26" s="388"/>
      <c r="AK26" s="388"/>
      <c r="AL26" s="388"/>
      <c r="AM26" s="388"/>
      <c r="AN26" s="388"/>
      <c r="AO26" s="388"/>
      <c r="AP26" s="388"/>
      <c r="AQ26" s="388"/>
      <c r="AR26" s="388"/>
      <c r="AS26" s="388"/>
      <c r="AT26" s="388"/>
      <c r="AU26" s="388"/>
      <c r="AV26" s="395"/>
      <c r="AW26" s="395"/>
      <c r="AX26" s="395"/>
      <c r="AY26" s="395"/>
      <c r="AZ26" s="395"/>
      <c r="BA26" s="395"/>
      <c r="BB26" s="395"/>
      <c r="BC26" s="395"/>
      <c r="BD26" s="395"/>
      <c r="BE26" s="395"/>
      <c r="BF26" s="395"/>
      <c r="BG26" s="395"/>
      <c r="BH26" s="395"/>
      <c r="BI26" s="395"/>
      <c r="BJ26" s="395"/>
      <c r="BK26" s="395"/>
      <c r="BL26" s="395"/>
      <c r="BM26" s="395"/>
      <c r="BN26" s="395"/>
      <c r="BO26" s="395"/>
      <c r="BP26" s="395"/>
      <c r="BQ26" s="395"/>
      <c r="BR26" s="395"/>
      <c r="BS26" s="395"/>
      <c r="BT26" s="395"/>
      <c r="BU26" s="395"/>
      <c r="BV26" s="395"/>
      <c r="BW26" s="395"/>
      <c r="BX26" s="395"/>
      <c r="BY26" s="395"/>
      <c r="BZ26" s="395"/>
      <c r="CA26" s="395"/>
      <c r="CB26" s="395"/>
      <c r="CC26" s="395"/>
      <c r="CD26" s="395"/>
      <c r="CE26" s="395"/>
      <c r="CF26" s="395"/>
      <c r="CG26" s="395"/>
      <c r="CH26" s="395"/>
      <c r="CI26" s="395"/>
      <c r="CJ26" s="395"/>
      <c r="CK26" s="395"/>
      <c r="CL26" s="395"/>
      <c r="CM26" s="395"/>
      <c r="CN26" s="395"/>
      <c r="CO26" s="395"/>
      <c r="CP26" s="395"/>
      <c r="CQ26" s="395"/>
      <c r="CR26" s="395"/>
      <c r="CS26" s="395"/>
      <c r="CT26" s="395"/>
      <c r="CU26" s="395"/>
      <c r="CV26" s="395"/>
      <c r="CW26" s="395"/>
      <c r="CX26" s="395"/>
      <c r="CY26" s="395"/>
      <c r="CZ26" s="395"/>
      <c r="DA26" s="395"/>
      <c r="DB26" s="395"/>
      <c r="DC26" s="395"/>
      <c r="DD26" s="395"/>
      <c r="DE26" s="395"/>
      <c r="DF26" s="395"/>
      <c r="DG26" s="395"/>
      <c r="DH26" s="411"/>
      <c r="DI26" s="411"/>
      <c r="DJ26" s="395"/>
      <c r="DK26" s="395"/>
      <c r="DL26" s="395"/>
      <c r="DM26" s="395"/>
      <c r="DN26" s="395"/>
      <c r="DO26" s="395"/>
      <c r="DP26" s="395"/>
      <c r="DQ26" s="395"/>
      <c r="DR26" s="395"/>
      <c r="DS26" s="395"/>
      <c r="DT26" s="395"/>
      <c r="DU26" s="395"/>
      <c r="DV26" s="395"/>
      <c r="DW26" s="395"/>
      <c r="DX26" s="395"/>
      <c r="DY26" s="395"/>
      <c r="DZ26" s="395"/>
      <c r="EA26" s="395"/>
      <c r="EB26" s="395"/>
      <c r="EC26" s="395"/>
      <c r="ED26" s="395"/>
      <c r="EE26" s="395"/>
      <c r="EF26" s="395"/>
      <c r="EG26" s="395"/>
      <c r="EH26" s="395"/>
      <c r="EI26" s="395"/>
      <c r="EJ26" s="395"/>
      <c r="EK26" s="395"/>
      <c r="EL26" s="395"/>
      <c r="EM26" s="395"/>
      <c r="EN26" s="395"/>
      <c r="EO26" s="395"/>
      <c r="EP26" s="395"/>
      <c r="EQ26" s="395"/>
      <c r="ER26" s="395"/>
      <c r="ES26" s="395"/>
      <c r="ET26" s="395"/>
      <c r="EU26" s="395"/>
      <c r="EV26" s="395"/>
      <c r="EW26" s="395"/>
      <c r="EX26" s="395"/>
      <c r="EY26" s="395"/>
      <c r="EZ26" s="395"/>
      <c r="FA26" s="395"/>
      <c r="FB26" s="395"/>
      <c r="FC26" s="395"/>
      <c r="FD26" s="395"/>
      <c r="FE26" s="395"/>
      <c r="FF26" s="395"/>
      <c r="FG26" s="395"/>
      <c r="FH26" s="395"/>
      <c r="FI26" s="395"/>
      <c r="FJ26" s="395"/>
      <c r="FK26" s="395"/>
      <c r="FL26" s="447"/>
      <c r="FM26" s="395"/>
      <c r="FN26" s="395"/>
      <c r="FO26" s="395"/>
      <c r="FP26" s="395"/>
      <c r="FQ26" s="395"/>
      <c r="FR26" s="395"/>
      <c r="FS26" s="395"/>
      <c r="FT26" s="395"/>
      <c r="FU26" s="395"/>
      <c r="FV26" s="395"/>
      <c r="FW26" s="395"/>
      <c r="FX26" s="395"/>
      <c r="FY26" s="395"/>
      <c r="FZ26" s="395"/>
      <c r="GA26" s="395"/>
      <c r="GB26" s="395"/>
      <c r="GC26" s="395"/>
      <c r="GD26" s="395"/>
      <c r="GE26" s="395"/>
      <c r="GF26" s="395"/>
      <c r="GG26" s="395"/>
      <c r="GH26" s="395"/>
      <c r="GI26" s="395"/>
      <c r="GJ26" s="395"/>
      <c r="GK26" s="395"/>
      <c r="GL26" s="395"/>
      <c r="GM26" s="395"/>
      <c r="GN26" s="395"/>
      <c r="GO26" s="395"/>
      <c r="GP26" s="395"/>
      <c r="GQ26" s="395"/>
      <c r="GR26" s="395"/>
      <c r="GS26" s="395"/>
      <c r="GT26" s="395"/>
      <c r="GU26" s="395"/>
      <c r="GV26" s="395"/>
      <c r="GW26" s="395"/>
      <c r="GX26" s="395"/>
      <c r="GY26" s="395"/>
      <c r="GZ26" s="395"/>
      <c r="HA26" s="395"/>
      <c r="HB26" s="395"/>
      <c r="HC26" s="395"/>
      <c r="HD26" s="395"/>
      <c r="HE26" s="395"/>
      <c r="HF26" s="395"/>
      <c r="HG26" s="395"/>
      <c r="HH26" s="395"/>
      <c r="HI26" s="395"/>
      <c r="HJ26" s="395"/>
      <c r="HK26" s="395"/>
      <c r="HL26" s="395"/>
      <c r="HM26" s="395"/>
      <c r="HN26" s="395"/>
      <c r="HO26" s="395"/>
      <c r="HP26" s="395"/>
    </row>
    <row r="27" spans="2:224" ht="15" customHeight="1">
      <c r="B27" s="385">
        <v>713</v>
      </c>
      <c r="C27" s="512" t="str">
        <f>IF(MasterSheet!$A$1=1,MasterSheet!C272,MasterSheet!B272)</f>
        <v>Takse</v>
      </c>
      <c r="D27" s="513">
        <f>IF(ISNUMBER(VLOOKUP('Public expenditure'!B27,'Cental Budget'!$C$15:$N$93,3,FALSE)),VLOOKUP('Public expenditure'!B27,'Cental Budget'!$C$15:$N$93,3,FALSE),0)+IF(ISNUMBER(VLOOKUP(B27,'Local Government'!$B$21:$G$103,3,FALSE)),VLOOKUP(B27,'Local Government'!$B$21:$G$103,3,FALSE),0)</f>
        <v>33166384.300000001</v>
      </c>
      <c r="E27" s="514">
        <f t="shared" si="0"/>
        <v>1.0017029386892178</v>
      </c>
      <c r="F27" s="513">
        <f>IF(ISNUMBER(VLOOKUP('Public expenditure'!$B27,'Cental Budget'!$C$15:$N$93,5,FALSE)),VLOOKUP('Public expenditure'!$B27,'Cental Budget'!$C$15:$N$93,5,FALSE),0)+IF(ISNUMBER(VLOOKUP($B27,'Local Government'!$B$21:$G$103,5,FALSE)),VLOOKUP($B27,'Local Government'!$B$21:$G$103,5,FALSE),0)</f>
        <v>23495943.529999997</v>
      </c>
      <c r="G27" s="514">
        <f t="shared" si="1"/>
        <v>0.74613983899650671</v>
      </c>
      <c r="H27" s="515">
        <f t="shared" si="2"/>
        <v>9670440.7700000033</v>
      </c>
      <c r="I27" s="516">
        <f t="shared" si="3"/>
        <v>41.157916291604266</v>
      </c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  <c r="AD27" s="451"/>
      <c r="AE27" s="451"/>
      <c r="AF27" s="451"/>
      <c r="AG27" s="458"/>
      <c r="AH27" s="487"/>
      <c r="AI27" s="487"/>
      <c r="AJ27" s="388"/>
      <c r="AK27" s="388"/>
      <c r="AL27" s="388"/>
      <c r="AM27" s="388"/>
      <c r="AN27" s="388"/>
      <c r="AO27" s="388"/>
      <c r="AP27" s="388"/>
      <c r="AQ27" s="388"/>
      <c r="AR27" s="388"/>
      <c r="AS27" s="388"/>
      <c r="AT27" s="388"/>
      <c r="AU27" s="388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95"/>
      <c r="BN27" s="395"/>
      <c r="BO27" s="395"/>
      <c r="BP27" s="395"/>
      <c r="BQ27" s="395"/>
      <c r="BR27" s="395"/>
      <c r="BS27" s="395"/>
      <c r="BT27" s="395"/>
      <c r="BU27" s="395"/>
      <c r="BV27" s="395"/>
      <c r="BW27" s="395"/>
      <c r="BX27" s="395"/>
      <c r="BY27" s="395"/>
      <c r="BZ27" s="395"/>
      <c r="CA27" s="395"/>
      <c r="CB27" s="395"/>
      <c r="CC27" s="395"/>
      <c r="CD27" s="395"/>
      <c r="CE27" s="395"/>
      <c r="CF27" s="395"/>
      <c r="CG27" s="395"/>
      <c r="CH27" s="395"/>
      <c r="CI27" s="395"/>
      <c r="CJ27" s="395"/>
      <c r="CK27" s="395"/>
      <c r="CL27" s="395"/>
      <c r="CM27" s="395"/>
      <c r="CN27" s="395"/>
      <c r="CO27" s="395"/>
      <c r="CP27" s="395"/>
      <c r="CQ27" s="395"/>
      <c r="CR27" s="395"/>
      <c r="CS27" s="395"/>
      <c r="CT27" s="395"/>
      <c r="CU27" s="395"/>
      <c r="CV27" s="395"/>
      <c r="CW27" s="395"/>
      <c r="CX27" s="395"/>
      <c r="CY27" s="395"/>
      <c r="CZ27" s="395"/>
      <c r="DA27" s="395"/>
      <c r="DB27" s="395"/>
      <c r="DC27" s="395"/>
      <c r="DD27" s="395"/>
      <c r="DE27" s="395"/>
      <c r="DF27" s="395"/>
      <c r="DG27" s="395"/>
      <c r="DH27" s="412"/>
      <c r="DI27" s="412"/>
      <c r="DJ27" s="395"/>
      <c r="DK27" s="395"/>
      <c r="DL27" s="395"/>
      <c r="DM27" s="395"/>
      <c r="DN27" s="395"/>
      <c r="DO27" s="395"/>
      <c r="DP27" s="395"/>
      <c r="DQ27" s="395"/>
      <c r="DR27" s="395"/>
      <c r="DS27" s="395"/>
      <c r="DT27" s="395"/>
      <c r="DU27" s="395"/>
      <c r="DV27" s="395"/>
      <c r="DW27" s="395"/>
      <c r="DX27" s="395"/>
      <c r="DY27" s="395"/>
      <c r="DZ27" s="395"/>
      <c r="EA27" s="395"/>
      <c r="EB27" s="395"/>
      <c r="EC27" s="395"/>
      <c r="ED27" s="395"/>
      <c r="EE27" s="395"/>
      <c r="EF27" s="395"/>
      <c r="EG27" s="395"/>
      <c r="EH27" s="395"/>
      <c r="EI27" s="395"/>
      <c r="EJ27" s="395"/>
      <c r="EK27" s="395"/>
      <c r="EL27" s="395"/>
      <c r="EM27" s="395"/>
      <c r="EN27" s="395"/>
      <c r="EO27" s="395"/>
      <c r="EP27" s="395"/>
      <c r="EQ27" s="395"/>
      <c r="ER27" s="395"/>
      <c r="ES27" s="395"/>
      <c r="ET27" s="395"/>
      <c r="EU27" s="395"/>
      <c r="EV27" s="395"/>
      <c r="EW27" s="395"/>
      <c r="EX27" s="395"/>
      <c r="EY27" s="395"/>
      <c r="EZ27" s="395"/>
      <c r="FA27" s="395"/>
      <c r="FB27" s="395"/>
      <c r="FC27" s="395"/>
      <c r="FD27" s="395"/>
      <c r="FE27" s="395"/>
      <c r="FF27" s="395"/>
      <c r="FG27" s="395"/>
      <c r="FH27" s="395"/>
      <c r="FI27" s="395"/>
      <c r="FJ27" s="395"/>
      <c r="FK27" s="395"/>
      <c r="FL27" s="447"/>
      <c r="FM27" s="395"/>
      <c r="FN27" s="395"/>
      <c r="FO27" s="395"/>
      <c r="FP27" s="395"/>
      <c r="FQ27" s="395"/>
      <c r="FR27" s="395"/>
      <c r="FS27" s="395"/>
      <c r="FT27" s="395"/>
      <c r="FU27" s="395"/>
      <c r="FV27" s="395"/>
      <c r="FW27" s="395"/>
      <c r="FX27" s="395"/>
      <c r="FY27" s="395"/>
      <c r="FZ27" s="395"/>
      <c r="GA27" s="395"/>
      <c r="GB27" s="395"/>
      <c r="GC27" s="395"/>
      <c r="GD27" s="395"/>
      <c r="GE27" s="395"/>
      <c r="GF27" s="395"/>
      <c r="GG27" s="395"/>
      <c r="GH27" s="395"/>
      <c r="GI27" s="395"/>
      <c r="GJ27" s="395"/>
      <c r="GK27" s="395"/>
      <c r="GL27" s="395"/>
      <c r="GM27" s="395"/>
      <c r="GN27" s="395"/>
      <c r="GO27" s="395"/>
      <c r="GP27" s="395"/>
      <c r="GQ27" s="395"/>
      <c r="GR27" s="395"/>
      <c r="GS27" s="395"/>
      <c r="GT27" s="395"/>
      <c r="GU27" s="395"/>
      <c r="GV27" s="395"/>
      <c r="GW27" s="395"/>
      <c r="GX27" s="395"/>
      <c r="GY27" s="395"/>
      <c r="GZ27" s="395"/>
      <c r="HA27" s="395"/>
      <c r="HB27" s="395"/>
      <c r="HC27" s="395"/>
      <c r="HD27" s="395"/>
      <c r="HE27" s="395"/>
      <c r="HF27" s="395"/>
      <c r="HG27" s="395"/>
      <c r="HH27" s="395"/>
      <c r="HI27" s="395"/>
      <c r="HJ27" s="395"/>
      <c r="HK27" s="395"/>
      <c r="HL27" s="395"/>
      <c r="HM27" s="395"/>
      <c r="HN27" s="395"/>
      <c r="HO27" s="395"/>
      <c r="HP27" s="395"/>
    </row>
    <row r="28" spans="2:224" ht="15" customHeight="1">
      <c r="B28" s="385">
        <v>714</v>
      </c>
      <c r="C28" s="512" t="str">
        <f>IF(MasterSheet!$A$1=1,MasterSheet!C273,MasterSheet!B273)</f>
        <v>Naknade</v>
      </c>
      <c r="D28" s="513">
        <f>IF(ISNUMBER(VLOOKUP('Public expenditure'!B28,'Cental Budget'!$C$15:$N$93,3,FALSE)),VLOOKUP('Public expenditure'!B28,'Cental Budget'!$C$15:$N$93,3,FALSE),0)+IF(ISNUMBER(VLOOKUP(B28,'Local Government'!$B$21:$G$103,3,FALSE)),VLOOKUP(B28,'Local Government'!$B$21:$G$103,3,FALSE),0)</f>
        <v>68161460.599999994</v>
      </c>
      <c r="E28" s="514">
        <f t="shared" si="0"/>
        <v>2.058636683781335</v>
      </c>
      <c r="F28" s="513">
        <f>IF(ISNUMBER(VLOOKUP('Public expenditure'!$B28,'Cental Budget'!$C$15:$N$93,5,FALSE)),VLOOKUP('Public expenditure'!$B28,'Cental Budget'!$C$15:$N$93,5,FALSE),0)+IF(ISNUMBER(VLOOKUP($B28,'Local Government'!$B$21:$G$103,5,FALSE)),VLOOKUP($B28,'Local Government'!$B$21:$G$103,5,FALSE),0)</f>
        <v>73746965.810000002</v>
      </c>
      <c r="G28" s="514">
        <f t="shared" si="1"/>
        <v>2.3419169834868212</v>
      </c>
      <c r="H28" s="515">
        <f t="shared" si="2"/>
        <v>-5585505.2100000083</v>
      </c>
      <c r="I28" s="516">
        <f t="shared" si="3"/>
        <v>-7.5738779875912172</v>
      </c>
      <c r="J28" s="451"/>
      <c r="K28" s="451"/>
      <c r="L28" s="451"/>
      <c r="M28" s="451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  <c r="AA28" s="451"/>
      <c r="AB28" s="451"/>
      <c r="AC28" s="451"/>
      <c r="AD28" s="451"/>
      <c r="AE28" s="451"/>
      <c r="AF28" s="451"/>
      <c r="AG28" s="458"/>
      <c r="AH28" s="388"/>
      <c r="AI28" s="388"/>
      <c r="AJ28" s="388"/>
      <c r="AK28" s="388"/>
      <c r="AL28" s="388"/>
      <c r="AM28" s="388"/>
      <c r="AN28" s="388"/>
      <c r="AO28" s="388"/>
      <c r="AP28" s="388"/>
      <c r="AQ28" s="388"/>
      <c r="AR28" s="388"/>
      <c r="AS28" s="388"/>
      <c r="AT28" s="388"/>
      <c r="AU28" s="388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95"/>
      <c r="BN28" s="395"/>
      <c r="BO28" s="395"/>
      <c r="BP28" s="395"/>
      <c r="BQ28" s="395"/>
      <c r="BR28" s="395"/>
      <c r="BS28" s="395"/>
      <c r="BT28" s="395"/>
      <c r="BU28" s="395"/>
      <c r="BV28" s="395"/>
      <c r="BW28" s="395"/>
      <c r="BX28" s="395"/>
      <c r="BY28" s="395"/>
      <c r="BZ28" s="395"/>
      <c r="CA28" s="395"/>
      <c r="CB28" s="395"/>
      <c r="CC28" s="395"/>
      <c r="CD28" s="395"/>
      <c r="CE28" s="395"/>
      <c r="CF28" s="395"/>
      <c r="CG28" s="395"/>
      <c r="CH28" s="395"/>
      <c r="CI28" s="395"/>
      <c r="CJ28" s="395"/>
      <c r="CK28" s="395"/>
      <c r="CL28" s="395"/>
      <c r="CM28" s="395"/>
      <c r="CN28" s="395"/>
      <c r="CO28" s="395"/>
      <c r="CP28" s="395"/>
      <c r="CQ28" s="395"/>
      <c r="CR28" s="395"/>
      <c r="CS28" s="395"/>
      <c r="CT28" s="395"/>
      <c r="CU28" s="395"/>
      <c r="CV28" s="395"/>
      <c r="CW28" s="395"/>
      <c r="CX28" s="395"/>
      <c r="CY28" s="395"/>
      <c r="CZ28" s="395"/>
      <c r="DA28" s="395"/>
      <c r="DB28" s="395"/>
      <c r="DC28" s="395"/>
      <c r="DD28" s="395"/>
      <c r="DE28" s="395"/>
      <c r="DF28" s="395"/>
      <c r="DG28" s="395"/>
      <c r="DH28" s="395"/>
      <c r="DI28" s="395"/>
      <c r="DJ28" s="395"/>
      <c r="DK28" s="395"/>
      <c r="DL28" s="395"/>
      <c r="DM28" s="395"/>
      <c r="DN28" s="395"/>
      <c r="DO28" s="395"/>
      <c r="DP28" s="395"/>
      <c r="DQ28" s="395"/>
      <c r="DR28" s="395"/>
      <c r="DS28" s="395"/>
      <c r="DT28" s="395"/>
      <c r="DU28" s="395"/>
      <c r="DV28" s="395"/>
      <c r="DW28" s="395"/>
      <c r="DX28" s="395"/>
      <c r="DY28" s="395"/>
      <c r="DZ28" s="395"/>
      <c r="EA28" s="395"/>
      <c r="EB28" s="395"/>
      <c r="EC28" s="395"/>
      <c r="ED28" s="395"/>
      <c r="EE28" s="395"/>
      <c r="EF28" s="395"/>
      <c r="EG28" s="395"/>
      <c r="EH28" s="395"/>
      <c r="EI28" s="395"/>
      <c r="EJ28" s="395"/>
      <c r="EK28" s="395"/>
      <c r="EL28" s="395"/>
      <c r="EM28" s="395"/>
      <c r="EN28" s="395"/>
      <c r="EO28" s="395"/>
      <c r="EP28" s="395"/>
      <c r="EQ28" s="395"/>
      <c r="ER28" s="395"/>
      <c r="ES28" s="395"/>
      <c r="ET28" s="395"/>
      <c r="EU28" s="395"/>
      <c r="EV28" s="395"/>
      <c r="EW28" s="395"/>
      <c r="EX28" s="395"/>
      <c r="EY28" s="395"/>
      <c r="EZ28" s="395"/>
      <c r="FA28" s="395"/>
      <c r="FB28" s="395"/>
      <c r="FC28" s="395"/>
      <c r="FD28" s="395"/>
      <c r="FE28" s="395"/>
      <c r="FF28" s="395"/>
      <c r="FG28" s="395"/>
      <c r="FH28" s="395"/>
      <c r="FI28" s="395"/>
      <c r="FJ28" s="395"/>
      <c r="FK28" s="395"/>
      <c r="FL28" s="447"/>
      <c r="FM28" s="395"/>
      <c r="FN28" s="395"/>
      <c r="FO28" s="395"/>
      <c r="FP28" s="395"/>
      <c r="FQ28" s="395"/>
      <c r="FR28" s="395"/>
      <c r="FS28" s="395"/>
      <c r="FT28" s="395"/>
      <c r="FU28" s="395"/>
      <c r="FV28" s="395"/>
      <c r="FW28" s="395"/>
      <c r="FX28" s="395"/>
      <c r="FY28" s="395"/>
      <c r="FZ28" s="395"/>
      <c r="GA28" s="395"/>
      <c r="GB28" s="395"/>
      <c r="GC28" s="395"/>
      <c r="GD28" s="395"/>
      <c r="GE28" s="395"/>
      <c r="GF28" s="395"/>
      <c r="GG28" s="395"/>
      <c r="GH28" s="395"/>
      <c r="GI28" s="395"/>
      <c r="GJ28" s="395"/>
      <c r="GK28" s="395"/>
      <c r="GL28" s="395"/>
      <c r="GM28" s="395"/>
      <c r="GN28" s="395"/>
      <c r="GO28" s="395"/>
      <c r="GP28" s="395"/>
      <c r="GQ28" s="395"/>
      <c r="GR28" s="395"/>
      <c r="GS28" s="395"/>
      <c r="GT28" s="395"/>
      <c r="GU28" s="395"/>
      <c r="GV28" s="395"/>
      <c r="GW28" s="395"/>
      <c r="GX28" s="395"/>
      <c r="GY28" s="395"/>
      <c r="GZ28" s="395"/>
      <c r="HA28" s="395"/>
      <c r="HB28" s="395"/>
      <c r="HC28" s="395"/>
      <c r="HD28" s="395"/>
      <c r="HE28" s="395"/>
      <c r="HF28" s="395"/>
      <c r="HG28" s="395"/>
      <c r="HH28" s="395"/>
      <c r="HI28" s="395"/>
      <c r="HJ28" s="395"/>
      <c r="HK28" s="395"/>
      <c r="HL28" s="395"/>
      <c r="HM28" s="395"/>
      <c r="HN28" s="395"/>
      <c r="HO28" s="395"/>
      <c r="HP28" s="395"/>
    </row>
    <row r="29" spans="2:224" ht="15" customHeight="1">
      <c r="B29" s="385">
        <v>715</v>
      </c>
      <c r="C29" s="512" t="str">
        <f>IF(MasterSheet!$A$1=1,MasterSheet!C274,MasterSheet!B274)</f>
        <v>Ostali prihodi</v>
      </c>
      <c r="D29" s="513">
        <f>IF(ISNUMBER(VLOOKUP('Public expenditure'!B29,'Cental Budget'!$C$15:$N$93,3,FALSE)),VLOOKUP('Public expenditure'!B29,'Cental Budget'!$C$15:$N$93,3,FALSE),0)+IF(ISNUMBER(VLOOKUP(B29,'Local Government'!$B$21:$G$103,3,FALSE)),VLOOKUP(B29,'Local Government'!$B$21:$G$103,3,FALSE),0)</f>
        <v>49721236.090000004</v>
      </c>
      <c r="E29" s="514">
        <f t="shared" si="0"/>
        <v>1.5016984623980671</v>
      </c>
      <c r="F29" s="513">
        <f>IF(ISNUMBER(VLOOKUP('Public expenditure'!$B29,'Cental Budget'!$C$15:$N$93,5,FALSE)),VLOOKUP('Public expenditure'!$B29,'Cental Budget'!$C$15:$N$93,5,FALSE),0)+IF(ISNUMBER(VLOOKUP($B29,'Local Government'!$B$21:$G$103,5,FALSE)),VLOOKUP($B29,'Local Government'!$B$21:$G$103,5,FALSE),0)</f>
        <v>48924367.209999993</v>
      </c>
      <c r="G29" s="514">
        <f t="shared" si="1"/>
        <v>1.5536477361067003</v>
      </c>
      <c r="H29" s="515">
        <f t="shared" si="2"/>
        <v>796868.88000001013</v>
      </c>
      <c r="I29" s="516">
        <f t="shared" si="3"/>
        <v>1.6287770807123252</v>
      </c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8"/>
      <c r="AH29" s="388"/>
      <c r="AI29" s="388"/>
      <c r="AJ29" s="388"/>
      <c r="AK29" s="388"/>
      <c r="AL29" s="388"/>
      <c r="AM29" s="388"/>
      <c r="AN29" s="388"/>
      <c r="AO29" s="388"/>
      <c r="AP29" s="388"/>
      <c r="AQ29" s="388"/>
      <c r="AR29" s="388"/>
      <c r="AS29" s="388"/>
      <c r="AT29" s="388"/>
      <c r="AU29" s="388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95"/>
      <c r="BN29" s="395"/>
      <c r="BO29" s="395"/>
      <c r="BP29" s="395"/>
      <c r="BQ29" s="395"/>
      <c r="BR29" s="395"/>
      <c r="BS29" s="395"/>
      <c r="BT29" s="395"/>
      <c r="BU29" s="395"/>
      <c r="BV29" s="395"/>
      <c r="BW29" s="395"/>
      <c r="BX29" s="395"/>
      <c r="BY29" s="395"/>
      <c r="BZ29" s="395"/>
      <c r="CA29" s="395"/>
      <c r="CB29" s="395"/>
      <c r="CC29" s="395"/>
      <c r="CD29" s="395"/>
      <c r="CE29" s="395"/>
      <c r="CF29" s="395"/>
      <c r="CG29" s="395"/>
      <c r="CH29" s="395"/>
      <c r="CI29" s="395"/>
      <c r="CJ29" s="395"/>
      <c r="CK29" s="395"/>
      <c r="CL29" s="395"/>
      <c r="CM29" s="395"/>
      <c r="CN29" s="395"/>
      <c r="CO29" s="395"/>
      <c r="CP29" s="395"/>
      <c r="CQ29" s="395"/>
      <c r="CR29" s="395"/>
      <c r="CS29" s="395"/>
      <c r="CT29" s="395"/>
      <c r="CU29" s="395"/>
      <c r="CV29" s="395"/>
      <c r="CW29" s="395"/>
      <c r="CX29" s="395"/>
      <c r="CY29" s="395"/>
      <c r="CZ29" s="395"/>
      <c r="DA29" s="395"/>
      <c r="DB29" s="395"/>
      <c r="DC29" s="395"/>
      <c r="DD29" s="395"/>
      <c r="DE29" s="395"/>
      <c r="DF29" s="395"/>
      <c r="DG29" s="395"/>
      <c r="DH29" s="395"/>
      <c r="DI29" s="395"/>
      <c r="DJ29" s="395"/>
      <c r="DK29" s="395"/>
      <c r="DL29" s="395"/>
      <c r="DM29" s="395"/>
      <c r="DN29" s="395"/>
      <c r="DO29" s="395"/>
      <c r="DP29" s="395"/>
      <c r="DQ29" s="395"/>
      <c r="DR29" s="395"/>
      <c r="DS29" s="395"/>
      <c r="DT29" s="395"/>
      <c r="DU29" s="395"/>
      <c r="DV29" s="395"/>
      <c r="DW29" s="395"/>
      <c r="DX29" s="395"/>
      <c r="DY29" s="395"/>
      <c r="DZ29" s="395"/>
      <c r="EA29" s="395"/>
      <c r="EB29" s="395"/>
      <c r="EC29" s="395"/>
      <c r="ED29" s="395"/>
      <c r="EE29" s="395"/>
      <c r="EF29" s="395"/>
      <c r="EG29" s="395"/>
      <c r="EH29" s="395"/>
      <c r="EI29" s="395"/>
      <c r="EJ29" s="395"/>
      <c r="EK29" s="395"/>
      <c r="EL29" s="395"/>
      <c r="EM29" s="395"/>
      <c r="EN29" s="395"/>
      <c r="EO29" s="395"/>
      <c r="EP29" s="395"/>
      <c r="EQ29" s="395"/>
      <c r="ER29" s="395"/>
      <c r="ES29" s="395"/>
      <c r="ET29" s="395"/>
      <c r="EU29" s="395"/>
      <c r="EV29" s="395"/>
      <c r="EW29" s="395"/>
      <c r="EX29" s="395"/>
      <c r="EY29" s="395"/>
      <c r="EZ29" s="395"/>
      <c r="FA29" s="395"/>
      <c r="FB29" s="395"/>
      <c r="FC29" s="395"/>
      <c r="FD29" s="395"/>
      <c r="FE29" s="395"/>
      <c r="FF29" s="395"/>
      <c r="FG29" s="395"/>
      <c r="FH29" s="395"/>
      <c r="FI29" s="395"/>
      <c r="FJ29" s="395"/>
      <c r="FK29" s="395"/>
      <c r="FL29" s="447"/>
      <c r="FM29" s="395"/>
      <c r="FN29" s="395"/>
      <c r="FO29" s="395"/>
      <c r="FP29" s="395"/>
      <c r="FQ29" s="395"/>
      <c r="FR29" s="395"/>
      <c r="FS29" s="395"/>
      <c r="FT29" s="395"/>
      <c r="FU29" s="395"/>
      <c r="FV29" s="395"/>
      <c r="FW29" s="395"/>
      <c r="FX29" s="395"/>
      <c r="FY29" s="395"/>
      <c r="FZ29" s="395"/>
      <c r="GA29" s="395"/>
      <c r="GB29" s="395"/>
      <c r="GC29" s="395"/>
      <c r="GD29" s="395"/>
      <c r="GE29" s="395"/>
      <c r="GF29" s="395"/>
      <c r="GG29" s="395"/>
      <c r="GH29" s="395"/>
      <c r="GI29" s="395"/>
      <c r="GJ29" s="395"/>
      <c r="GK29" s="395"/>
      <c r="GL29" s="395"/>
      <c r="GM29" s="395"/>
      <c r="GN29" s="395"/>
      <c r="GO29" s="395"/>
      <c r="GP29" s="395"/>
      <c r="GQ29" s="395"/>
      <c r="GR29" s="395"/>
      <c r="GS29" s="395"/>
      <c r="GT29" s="395"/>
      <c r="GU29" s="395"/>
      <c r="GV29" s="395"/>
      <c r="GW29" s="395"/>
      <c r="GX29" s="395"/>
      <c r="GY29" s="395"/>
      <c r="GZ29" s="395"/>
      <c r="HA29" s="395"/>
      <c r="HB29" s="395"/>
      <c r="HC29" s="395"/>
      <c r="HD29" s="395"/>
      <c r="HE29" s="395"/>
      <c r="HF29" s="395"/>
      <c r="HG29" s="395"/>
      <c r="HH29" s="395"/>
      <c r="HI29" s="395"/>
      <c r="HJ29" s="395"/>
      <c r="HK29" s="395"/>
      <c r="HL29" s="395"/>
      <c r="HM29" s="395"/>
      <c r="HN29" s="395"/>
      <c r="HO29" s="395"/>
      <c r="HP29" s="395"/>
    </row>
    <row r="30" spans="2:224" ht="15" customHeight="1" thickBot="1">
      <c r="B30" s="385">
        <v>73</v>
      </c>
      <c r="C30" s="512" t="str">
        <f>IF(MasterSheet!$A$1=1,MasterSheet!C275,MasterSheet!B275)</f>
        <v>Primici od otplate kredita i sredstva prenijeta iz prethodne godine</v>
      </c>
      <c r="D30" s="513">
        <f>IF(ISNUMBER(VLOOKUP('Public expenditure'!B30,'Cental Budget'!$C$15:$N$93,3,FALSE)),VLOOKUP('Public expenditure'!B30,'Cental Budget'!$C$15:$N$93,3,FALSE),0)+IF(ISNUMBER(VLOOKUP(B30,'Local Government'!$B$21:$G$103,3,FALSE)),VLOOKUP(B30,'Local Government'!$B$21:$G$103,3,FALSE),0)</f>
        <v>7564493.0600000005</v>
      </c>
      <c r="E30" s="514">
        <f t="shared" si="0"/>
        <v>0.22846551072183632</v>
      </c>
      <c r="F30" s="513">
        <f>IF(ISNUMBER(VLOOKUP('Public expenditure'!$B30,'Cental Budget'!$C$15:$N$93,5,FALSE)),VLOOKUP('Public expenditure'!$B30,'Cental Budget'!$C$15:$N$93,5,FALSE),0)+IF(ISNUMBER(VLOOKUP($B30,'Local Government'!$B$21:$G$103,5,FALSE)),VLOOKUP($B30,'Local Government'!$B$21:$G$103,5,FALSE),0)</f>
        <v>5498802.5</v>
      </c>
      <c r="G30" s="514">
        <f t="shared" si="1"/>
        <v>0.17462059383931408</v>
      </c>
      <c r="H30" s="515">
        <f t="shared" si="2"/>
        <v>2065690.5600000005</v>
      </c>
      <c r="I30" s="516">
        <f t="shared" si="3"/>
        <v>37.566189365775557</v>
      </c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8"/>
      <c r="AH30" s="388"/>
      <c r="AI30" s="388"/>
      <c r="AJ30" s="388"/>
      <c r="AK30" s="388"/>
      <c r="AL30" s="388"/>
      <c r="AM30" s="388"/>
      <c r="AN30" s="388"/>
      <c r="AO30" s="388"/>
      <c r="AP30" s="388"/>
      <c r="AQ30" s="388"/>
      <c r="AR30" s="388"/>
      <c r="AS30" s="388"/>
      <c r="AT30" s="388"/>
      <c r="AU30" s="388"/>
      <c r="AV30" s="395"/>
      <c r="AW30" s="395"/>
      <c r="AX30" s="395"/>
      <c r="AY30" s="395"/>
      <c r="AZ30" s="395"/>
      <c r="BA30" s="395"/>
      <c r="BB30" s="395"/>
      <c r="BC30" s="395"/>
      <c r="BD30" s="395"/>
      <c r="BE30" s="395"/>
      <c r="BF30" s="395"/>
      <c r="BG30" s="395"/>
      <c r="BH30" s="395"/>
      <c r="BI30" s="395"/>
      <c r="BJ30" s="395"/>
      <c r="BK30" s="395"/>
      <c r="BL30" s="395"/>
      <c r="BM30" s="395"/>
      <c r="BN30" s="395"/>
      <c r="BO30" s="395"/>
      <c r="BP30" s="395"/>
      <c r="BQ30" s="395"/>
      <c r="BR30" s="395"/>
      <c r="BS30" s="395"/>
      <c r="BT30" s="395"/>
      <c r="BU30" s="395"/>
      <c r="BV30" s="395"/>
      <c r="BW30" s="395"/>
      <c r="BX30" s="395"/>
      <c r="BY30" s="395"/>
      <c r="BZ30" s="395"/>
      <c r="CA30" s="395"/>
      <c r="CB30" s="395"/>
      <c r="CC30" s="395"/>
      <c r="CD30" s="395"/>
      <c r="CE30" s="395"/>
      <c r="CF30" s="395"/>
      <c r="CG30" s="395"/>
      <c r="CH30" s="395"/>
      <c r="CI30" s="395"/>
      <c r="CJ30" s="395"/>
      <c r="CK30" s="395"/>
      <c r="CL30" s="395"/>
      <c r="CM30" s="395"/>
      <c r="CN30" s="395"/>
      <c r="CO30" s="395"/>
      <c r="CP30" s="395"/>
      <c r="CQ30" s="395"/>
      <c r="CR30" s="395"/>
      <c r="CS30" s="395"/>
      <c r="CT30" s="395"/>
      <c r="CU30" s="395"/>
      <c r="CV30" s="395"/>
      <c r="CW30" s="395"/>
      <c r="CX30" s="395"/>
      <c r="CY30" s="395"/>
      <c r="CZ30" s="395"/>
      <c r="DA30" s="395"/>
      <c r="DB30" s="395"/>
      <c r="DC30" s="395"/>
      <c r="DD30" s="395"/>
      <c r="DE30" s="395"/>
      <c r="DF30" s="395"/>
      <c r="DG30" s="395"/>
      <c r="DH30" s="395"/>
      <c r="DI30" s="395"/>
      <c r="DJ30" s="395"/>
      <c r="DK30" s="395"/>
      <c r="DL30" s="395"/>
      <c r="DM30" s="395"/>
      <c r="DN30" s="395"/>
      <c r="DO30" s="395"/>
      <c r="DP30" s="395"/>
      <c r="DQ30" s="395"/>
      <c r="DR30" s="395"/>
      <c r="DS30" s="395"/>
      <c r="DT30" s="395"/>
      <c r="DU30" s="395"/>
      <c r="DV30" s="395"/>
      <c r="DW30" s="395"/>
      <c r="DX30" s="395"/>
      <c r="DY30" s="395"/>
      <c r="DZ30" s="395"/>
      <c r="EA30" s="395"/>
      <c r="EB30" s="395"/>
      <c r="EC30" s="395"/>
      <c r="ED30" s="395"/>
      <c r="EE30" s="395"/>
      <c r="EF30" s="395"/>
      <c r="EG30" s="395"/>
      <c r="EH30" s="395"/>
      <c r="EI30" s="395"/>
      <c r="EJ30" s="395"/>
      <c r="EK30" s="395"/>
      <c r="EL30" s="395"/>
      <c r="EM30" s="395"/>
      <c r="EN30" s="395"/>
      <c r="EO30" s="395"/>
      <c r="EP30" s="395"/>
      <c r="EQ30" s="395"/>
      <c r="ER30" s="395"/>
      <c r="ES30" s="395"/>
      <c r="ET30" s="395"/>
      <c r="EU30" s="395"/>
      <c r="EV30" s="395"/>
      <c r="EW30" s="395"/>
      <c r="EX30" s="395"/>
      <c r="EY30" s="395"/>
      <c r="EZ30" s="395"/>
      <c r="FA30" s="395"/>
      <c r="FB30" s="395"/>
      <c r="FC30" s="395"/>
      <c r="FD30" s="395"/>
      <c r="FE30" s="395"/>
      <c r="FF30" s="395"/>
      <c r="FG30" s="395"/>
      <c r="FH30" s="395"/>
      <c r="FI30" s="395"/>
      <c r="FJ30" s="395"/>
      <c r="FK30" s="395"/>
      <c r="FL30" s="447"/>
      <c r="FM30" s="395"/>
      <c r="FN30" s="395"/>
      <c r="FO30" s="395"/>
      <c r="FP30" s="395"/>
      <c r="FQ30" s="395"/>
      <c r="FR30" s="395"/>
      <c r="FS30" s="395"/>
      <c r="FT30" s="395"/>
      <c r="FU30" s="395"/>
      <c r="FV30" s="395"/>
      <c r="FW30" s="395"/>
      <c r="FX30" s="395"/>
      <c r="FY30" s="395"/>
      <c r="FZ30" s="395"/>
      <c r="GA30" s="395"/>
      <c r="GB30" s="395"/>
      <c r="GC30" s="395"/>
      <c r="GD30" s="395"/>
      <c r="GE30" s="395"/>
      <c r="GF30" s="395"/>
      <c r="GG30" s="395"/>
      <c r="GH30" s="395"/>
      <c r="GI30" s="395"/>
      <c r="GJ30" s="395"/>
      <c r="GK30" s="395"/>
      <c r="GL30" s="395"/>
      <c r="GM30" s="395"/>
      <c r="GN30" s="395"/>
      <c r="GO30" s="395"/>
      <c r="GP30" s="395"/>
      <c r="GQ30" s="395"/>
      <c r="GR30" s="395"/>
      <c r="GS30" s="395"/>
      <c r="GT30" s="395"/>
      <c r="GU30" s="395"/>
      <c r="GV30" s="395"/>
      <c r="GW30" s="395"/>
      <c r="GX30" s="395"/>
      <c r="GY30" s="395"/>
      <c r="GZ30" s="395"/>
      <c r="HA30" s="395"/>
      <c r="HB30" s="395"/>
      <c r="HC30" s="395"/>
      <c r="HD30" s="395"/>
      <c r="HE30" s="395"/>
      <c r="HF30" s="395"/>
      <c r="HG30" s="395"/>
      <c r="HH30" s="395"/>
      <c r="HI30" s="395"/>
      <c r="HJ30" s="395"/>
      <c r="HK30" s="395"/>
      <c r="HL30" s="395"/>
      <c r="HM30" s="395"/>
      <c r="HN30" s="395"/>
      <c r="HO30" s="395"/>
      <c r="HP30" s="395"/>
    </row>
    <row r="31" spans="2:224" ht="15" customHeight="1" thickTop="1" thickBot="1">
      <c r="B31" s="385"/>
      <c r="C31" s="517" t="str">
        <f>IF(MasterSheet!$A$1=1,MasterSheet!C276,MasterSheet!B276)</f>
        <v>Javna potrošnja</v>
      </c>
      <c r="D31" s="496">
        <f>+D33+D60+D63+D64+D66+D48+D54+D65</f>
        <v>1508468470.8429177</v>
      </c>
      <c r="E31" s="497">
        <f t="shared" si="0"/>
        <v>45.559301444968817</v>
      </c>
      <c r="F31" s="496">
        <f>+F33+F60+F63+F64+F66+F48+F54+F65</f>
        <v>1493340101.0200002</v>
      </c>
      <c r="G31" s="497">
        <f t="shared" si="1"/>
        <v>47.422677072721505</v>
      </c>
      <c r="H31" s="498">
        <f t="shared" si="2"/>
        <v>15128369.822917461</v>
      </c>
      <c r="I31" s="499">
        <f t="shared" si="3"/>
        <v>1.0130558881117793</v>
      </c>
      <c r="J31" s="451"/>
      <c r="K31" s="451">
        <f>+'Cental Budget'!E46+'Local Government'!D58</f>
        <v>1509954116.0729177</v>
      </c>
      <c r="L31" s="451" t="b">
        <f>+IF(K31=D31,"ok")</f>
        <v>0</v>
      </c>
      <c r="M31" s="451">
        <f>+D31-K31</f>
        <v>-1485645.2300000191</v>
      </c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1"/>
      <c r="AD31" s="451"/>
      <c r="AE31" s="451"/>
      <c r="AF31" s="451"/>
      <c r="AG31" s="458"/>
      <c r="AH31" s="388"/>
      <c r="AI31" s="388"/>
      <c r="AJ31" s="388"/>
      <c r="AK31" s="388"/>
      <c r="AL31" s="388"/>
      <c r="AM31" s="388"/>
      <c r="AN31" s="388"/>
      <c r="AO31" s="388"/>
      <c r="AP31" s="388"/>
      <c r="AQ31" s="388"/>
      <c r="AR31" s="388"/>
      <c r="AS31" s="388"/>
      <c r="AT31" s="388"/>
      <c r="AU31" s="388"/>
      <c r="AV31" s="395"/>
      <c r="AW31" s="395"/>
      <c r="AX31" s="395"/>
      <c r="AY31" s="395"/>
      <c r="AZ31" s="395"/>
      <c r="BA31" s="395"/>
      <c r="BB31" s="395"/>
      <c r="BC31" s="395"/>
      <c r="BD31" s="395"/>
      <c r="BE31" s="395"/>
      <c r="BF31" s="395"/>
      <c r="BG31" s="395"/>
      <c r="BH31" s="395"/>
      <c r="BI31" s="395"/>
      <c r="BJ31" s="395"/>
      <c r="BK31" s="395"/>
      <c r="BL31" s="395"/>
      <c r="BM31" s="395"/>
      <c r="BN31" s="395"/>
      <c r="BO31" s="395"/>
      <c r="BP31" s="395"/>
      <c r="BQ31" s="395"/>
      <c r="BR31" s="395"/>
      <c r="BS31" s="395"/>
      <c r="BT31" s="395"/>
      <c r="BU31" s="395"/>
      <c r="BV31" s="395"/>
      <c r="BW31" s="395"/>
      <c r="BX31" s="395"/>
      <c r="BY31" s="395"/>
      <c r="BZ31" s="395"/>
      <c r="CA31" s="395"/>
      <c r="CB31" s="395"/>
      <c r="CC31" s="395"/>
      <c r="CD31" s="395"/>
      <c r="CE31" s="395"/>
      <c r="CF31" s="395"/>
      <c r="CG31" s="395"/>
      <c r="CH31" s="395"/>
      <c r="CI31" s="395"/>
      <c r="CJ31" s="395"/>
      <c r="CK31" s="395"/>
      <c r="CL31" s="395"/>
      <c r="CM31" s="395"/>
      <c r="CN31" s="395"/>
      <c r="CO31" s="395"/>
      <c r="CP31" s="395"/>
      <c r="CQ31" s="395"/>
      <c r="CR31" s="395"/>
      <c r="CS31" s="395"/>
      <c r="CT31" s="395"/>
      <c r="CU31" s="395"/>
      <c r="CV31" s="395"/>
      <c r="CW31" s="395"/>
      <c r="CX31" s="395"/>
      <c r="CY31" s="395"/>
      <c r="CZ31" s="395"/>
      <c r="DA31" s="395"/>
      <c r="DB31" s="395"/>
      <c r="DC31" s="395"/>
      <c r="DD31" s="395"/>
      <c r="DE31" s="395"/>
      <c r="DF31" s="395"/>
      <c r="DG31" s="395"/>
      <c r="DH31" s="395"/>
      <c r="DI31" s="395"/>
      <c r="DJ31" s="395"/>
      <c r="DK31" s="395"/>
      <c r="DL31" s="395"/>
      <c r="DM31" s="395"/>
      <c r="DN31" s="395"/>
      <c r="DO31" s="395"/>
      <c r="DP31" s="395"/>
      <c r="DQ31" s="395"/>
      <c r="DR31" s="395"/>
      <c r="DS31" s="395"/>
      <c r="DT31" s="395"/>
      <c r="DU31" s="395"/>
      <c r="DV31" s="395"/>
      <c r="DW31" s="395"/>
      <c r="DX31" s="395"/>
      <c r="DY31" s="395"/>
      <c r="DZ31" s="395"/>
      <c r="EA31" s="395"/>
      <c r="EB31" s="395"/>
      <c r="EC31" s="395"/>
      <c r="ED31" s="395"/>
      <c r="EE31" s="395"/>
      <c r="EF31" s="395"/>
      <c r="EG31" s="395"/>
      <c r="EH31" s="395"/>
      <c r="EI31" s="395"/>
      <c r="EJ31" s="395"/>
      <c r="EK31" s="395"/>
      <c r="EL31" s="395"/>
      <c r="EM31" s="395"/>
      <c r="EN31" s="395"/>
      <c r="EO31" s="395"/>
      <c r="EP31" s="395"/>
      <c r="EQ31" s="395"/>
      <c r="ER31" s="395"/>
      <c r="ES31" s="395"/>
      <c r="ET31" s="395"/>
      <c r="EU31" s="395"/>
      <c r="EV31" s="395"/>
      <c r="EW31" s="395"/>
      <c r="EX31" s="395"/>
      <c r="EY31" s="395"/>
      <c r="EZ31" s="395"/>
      <c r="FA31" s="395"/>
      <c r="FB31" s="395"/>
      <c r="FC31" s="395"/>
      <c r="FD31" s="395"/>
      <c r="FE31" s="395"/>
      <c r="FF31" s="395"/>
      <c r="FG31" s="395"/>
      <c r="FH31" s="395"/>
      <c r="FI31" s="395"/>
      <c r="FJ31" s="395"/>
      <c r="FK31" s="395"/>
      <c r="FL31" s="447"/>
      <c r="FM31" s="395"/>
      <c r="FN31" s="395"/>
      <c r="FO31" s="395"/>
      <c r="FP31" s="395"/>
      <c r="FQ31" s="395"/>
      <c r="FR31" s="395"/>
      <c r="FS31" s="395"/>
      <c r="FT31" s="395"/>
      <c r="FU31" s="395"/>
      <c r="FV31" s="395"/>
      <c r="FW31" s="395"/>
      <c r="FX31" s="395"/>
      <c r="FY31" s="395"/>
      <c r="FZ31" s="395"/>
      <c r="GA31" s="395"/>
      <c r="GB31" s="395"/>
      <c r="GC31" s="395"/>
      <c r="GD31" s="395"/>
      <c r="GE31" s="395"/>
      <c r="GF31" s="395"/>
      <c r="GG31" s="395"/>
      <c r="GH31" s="395"/>
      <c r="GI31" s="395"/>
      <c r="GJ31" s="395"/>
      <c r="GK31" s="395"/>
      <c r="GL31" s="395"/>
      <c r="GM31" s="395"/>
      <c r="GN31" s="395"/>
      <c r="GO31" s="395"/>
      <c r="GP31" s="395"/>
      <c r="GQ31" s="395"/>
      <c r="GR31" s="395"/>
      <c r="GS31" s="395"/>
      <c r="GT31" s="395"/>
      <c r="GU31" s="395"/>
      <c r="GV31" s="395"/>
      <c r="GW31" s="395"/>
      <c r="GX31" s="395"/>
      <c r="GY31" s="395"/>
      <c r="GZ31" s="395"/>
      <c r="HA31" s="395"/>
      <c r="HB31" s="395"/>
      <c r="HC31" s="395"/>
      <c r="HD31" s="395"/>
      <c r="HE31" s="395"/>
      <c r="HF31" s="395"/>
      <c r="HG31" s="395"/>
      <c r="HH31" s="395"/>
      <c r="HI31" s="395"/>
      <c r="HJ31" s="395"/>
      <c r="HK31" s="395"/>
      <c r="HL31" s="395"/>
      <c r="HM31" s="395"/>
      <c r="HN31" s="395"/>
      <c r="HO31" s="395"/>
      <c r="HP31" s="395"/>
    </row>
    <row r="32" spans="2:224" ht="15" customHeight="1" thickTop="1" thickBot="1">
      <c r="B32" s="385"/>
      <c r="C32" s="517" t="str">
        <f>IF(MasterSheet!$A$1=1,MasterSheet!C277,MasterSheet!B277)</f>
        <v>Tekuća javna potrošnja</v>
      </c>
      <c r="D32" s="496">
        <f>+D31-D60</f>
        <v>1399527399.3429177</v>
      </c>
      <c r="E32" s="497">
        <f t="shared" si="0"/>
        <v>42.269024444062751</v>
      </c>
      <c r="F32" s="496">
        <f>+F31-F60</f>
        <v>1368980695.9700003</v>
      </c>
      <c r="G32" s="497">
        <f t="shared" si="1"/>
        <v>43.47350574690379</v>
      </c>
      <c r="H32" s="498">
        <f t="shared" si="2"/>
        <v>30546703.372917414</v>
      </c>
      <c r="I32" s="499">
        <f t="shared" si="3"/>
        <v>2.2313465385480384</v>
      </c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8"/>
      <c r="AH32" s="388"/>
      <c r="AI32" s="388"/>
      <c r="AJ32" s="388"/>
      <c r="AK32" s="388"/>
      <c r="AL32" s="388"/>
      <c r="AM32" s="388"/>
      <c r="AN32" s="388"/>
      <c r="AO32" s="388"/>
      <c r="AP32" s="388"/>
      <c r="AQ32" s="388"/>
      <c r="AR32" s="388"/>
      <c r="AS32" s="388"/>
      <c r="AT32" s="388"/>
      <c r="AU32" s="388"/>
      <c r="AV32" s="395"/>
      <c r="AW32" s="395"/>
      <c r="AX32" s="395"/>
      <c r="AY32" s="395"/>
      <c r="AZ32" s="395"/>
      <c r="BA32" s="395"/>
      <c r="BB32" s="395"/>
      <c r="BC32" s="395"/>
      <c r="BD32" s="395"/>
      <c r="BE32" s="395"/>
      <c r="BF32" s="395"/>
      <c r="BG32" s="395"/>
      <c r="BH32" s="395"/>
      <c r="BI32" s="395"/>
      <c r="BJ32" s="395"/>
      <c r="BK32" s="395"/>
      <c r="BL32" s="395"/>
      <c r="BM32" s="395"/>
      <c r="BN32" s="395"/>
      <c r="BO32" s="395"/>
      <c r="BP32" s="395"/>
      <c r="BQ32" s="395"/>
      <c r="BR32" s="395"/>
      <c r="BS32" s="395"/>
      <c r="BT32" s="395"/>
      <c r="BU32" s="395"/>
      <c r="BV32" s="395"/>
      <c r="BW32" s="395"/>
      <c r="BX32" s="395"/>
      <c r="BY32" s="395"/>
      <c r="BZ32" s="395"/>
      <c r="CA32" s="395"/>
      <c r="CB32" s="395"/>
      <c r="CC32" s="395"/>
      <c r="CD32" s="395"/>
      <c r="CE32" s="395"/>
      <c r="CF32" s="395"/>
      <c r="CG32" s="395"/>
      <c r="CH32" s="395"/>
      <c r="CI32" s="395"/>
      <c r="CJ32" s="395"/>
      <c r="CK32" s="395"/>
      <c r="CL32" s="395"/>
      <c r="CM32" s="395"/>
      <c r="CN32" s="395"/>
      <c r="CO32" s="395"/>
      <c r="CP32" s="395"/>
      <c r="CQ32" s="395"/>
      <c r="CR32" s="395"/>
      <c r="CS32" s="395"/>
      <c r="CT32" s="395"/>
      <c r="CU32" s="395"/>
      <c r="CV32" s="395"/>
      <c r="CW32" s="395"/>
      <c r="CX32" s="395"/>
      <c r="CY32" s="395"/>
      <c r="CZ32" s="395"/>
      <c r="DA32" s="395"/>
      <c r="DB32" s="395"/>
      <c r="DC32" s="395"/>
      <c r="DD32" s="395"/>
      <c r="DE32" s="395"/>
      <c r="DF32" s="395"/>
      <c r="DG32" s="395"/>
      <c r="DH32" s="395"/>
      <c r="DI32" s="395"/>
      <c r="DJ32" s="395"/>
      <c r="DK32" s="395"/>
      <c r="DL32" s="395"/>
      <c r="DM32" s="395"/>
      <c r="DN32" s="395"/>
      <c r="DO32" s="395"/>
      <c r="DP32" s="395"/>
      <c r="DQ32" s="395"/>
      <c r="DR32" s="395"/>
      <c r="DS32" s="395"/>
      <c r="DT32" s="395"/>
      <c r="DU32" s="395"/>
      <c r="DV32" s="395"/>
      <c r="DW32" s="395"/>
      <c r="DX32" s="395"/>
      <c r="DY32" s="395"/>
      <c r="DZ32" s="395"/>
      <c r="EA32" s="395"/>
      <c r="EB32" s="395"/>
      <c r="EC32" s="395"/>
      <c r="ED32" s="395"/>
      <c r="EE32" s="395"/>
      <c r="EF32" s="395"/>
      <c r="EG32" s="395"/>
      <c r="EH32" s="395"/>
      <c r="EI32" s="395"/>
      <c r="EJ32" s="395"/>
      <c r="EK32" s="395"/>
      <c r="EL32" s="395"/>
      <c r="EM32" s="395"/>
      <c r="EN32" s="395"/>
      <c r="EO32" s="395"/>
      <c r="EP32" s="395"/>
      <c r="EQ32" s="395"/>
      <c r="ER32" s="395"/>
      <c r="ES32" s="395"/>
      <c r="ET32" s="395"/>
      <c r="EU32" s="395"/>
      <c r="EV32" s="395"/>
      <c r="EW32" s="395"/>
      <c r="EX32" s="395"/>
      <c r="EY32" s="395"/>
      <c r="EZ32" s="395"/>
      <c r="FA32" s="395"/>
      <c r="FB32" s="395"/>
      <c r="FC32" s="395"/>
      <c r="FD32" s="395"/>
      <c r="FE32" s="395"/>
      <c r="FF32" s="395"/>
      <c r="FG32" s="395"/>
      <c r="FH32" s="395"/>
      <c r="FI32" s="395"/>
      <c r="FJ32" s="395"/>
      <c r="FK32" s="395"/>
      <c r="FL32" s="447"/>
      <c r="FM32" s="395"/>
      <c r="FN32" s="456"/>
      <c r="FO32" s="395"/>
      <c r="FP32" s="395"/>
      <c r="FQ32" s="395"/>
      <c r="FR32" s="395"/>
      <c r="FS32" s="395"/>
      <c r="FT32" s="395"/>
      <c r="FU32" s="395"/>
      <c r="FV32" s="395"/>
      <c r="FW32" s="395"/>
      <c r="FX32" s="395"/>
      <c r="FY32" s="395"/>
      <c r="FZ32" s="395"/>
      <c r="GA32" s="395"/>
      <c r="GB32" s="395"/>
      <c r="GC32" s="395"/>
      <c r="GD32" s="395"/>
      <c r="GE32" s="395"/>
      <c r="GF32" s="395"/>
      <c r="GG32" s="395"/>
      <c r="GH32" s="395"/>
      <c r="GI32" s="395"/>
      <c r="GJ32" s="395"/>
      <c r="GK32" s="395"/>
      <c r="GL32" s="395"/>
      <c r="GM32" s="395"/>
      <c r="GN32" s="395"/>
      <c r="GO32" s="395"/>
      <c r="GP32" s="395"/>
      <c r="GQ32" s="395"/>
      <c r="GR32" s="395"/>
      <c r="GS32" s="395"/>
      <c r="GT32" s="395"/>
      <c r="GU32" s="395"/>
      <c r="GV32" s="395"/>
      <c r="GW32" s="395"/>
      <c r="GX32" s="395"/>
      <c r="GY32" s="395"/>
      <c r="GZ32" s="395"/>
      <c r="HA32" s="395"/>
      <c r="HB32" s="395"/>
      <c r="HC32" s="395"/>
      <c r="HD32" s="395"/>
      <c r="HE32" s="395"/>
      <c r="HF32" s="395"/>
      <c r="HG32" s="395"/>
      <c r="HH32" s="395"/>
      <c r="HI32" s="395"/>
      <c r="HJ32" s="395"/>
      <c r="HK32" s="395"/>
      <c r="HL32" s="395"/>
      <c r="HM32" s="395"/>
      <c r="HN32" s="395"/>
      <c r="HO32" s="395"/>
      <c r="HP32" s="395"/>
    </row>
    <row r="33" spans="2:224" ht="15" customHeight="1" thickTop="1">
      <c r="B33" s="385"/>
      <c r="C33" s="518" t="str">
        <f>IF(MasterSheet!$A$1=1,MasterSheet!C278,MasterSheet!B278)</f>
        <v>Tekući izdaci</v>
      </c>
      <c r="D33" s="501">
        <f>+SUM(D34,D40:D47)</f>
        <v>663553017.15291786</v>
      </c>
      <c r="E33" s="502">
        <f t="shared" si="0"/>
        <v>20.040864305433942</v>
      </c>
      <c r="F33" s="501">
        <f>+SUM(F34,F40:F47)</f>
        <v>729677209.30000019</v>
      </c>
      <c r="G33" s="502">
        <f t="shared" si="1"/>
        <v>23.171711949825347</v>
      </c>
      <c r="H33" s="503">
        <f t="shared" si="2"/>
        <v>-66124192.147082329</v>
      </c>
      <c r="I33" s="504">
        <f t="shared" si="3"/>
        <v>-9.0621155908812199</v>
      </c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8"/>
      <c r="AH33" s="388"/>
      <c r="AI33" s="388"/>
      <c r="AJ33" s="388"/>
      <c r="AK33" s="388"/>
      <c r="AL33" s="388"/>
      <c r="AM33" s="388"/>
      <c r="AN33" s="388"/>
      <c r="AO33" s="388"/>
      <c r="AP33" s="388"/>
      <c r="AQ33" s="388"/>
      <c r="AR33" s="388"/>
      <c r="AS33" s="388"/>
      <c r="AT33" s="388"/>
      <c r="AU33" s="388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5"/>
      <c r="BK33" s="395"/>
      <c r="BL33" s="395"/>
      <c r="BM33" s="395"/>
      <c r="BN33" s="395"/>
      <c r="BO33" s="395"/>
      <c r="BP33" s="395"/>
      <c r="BQ33" s="395"/>
      <c r="BR33" s="395"/>
      <c r="BS33" s="395"/>
      <c r="BT33" s="395"/>
      <c r="BU33" s="395"/>
      <c r="BV33" s="395"/>
      <c r="BW33" s="395"/>
      <c r="BX33" s="395"/>
      <c r="BY33" s="395"/>
      <c r="BZ33" s="395"/>
      <c r="CA33" s="395"/>
      <c r="CB33" s="395"/>
      <c r="CC33" s="395"/>
      <c r="CD33" s="395"/>
      <c r="CE33" s="395"/>
      <c r="CF33" s="395"/>
      <c r="CG33" s="395"/>
      <c r="CH33" s="395"/>
      <c r="CI33" s="395"/>
      <c r="CJ33" s="395"/>
      <c r="CK33" s="395"/>
      <c r="CL33" s="395"/>
      <c r="CM33" s="395"/>
      <c r="CN33" s="395"/>
      <c r="CO33" s="395"/>
      <c r="CP33" s="395"/>
      <c r="CQ33" s="395"/>
      <c r="CR33" s="395"/>
      <c r="CS33" s="395"/>
      <c r="CT33" s="395"/>
      <c r="CU33" s="395"/>
      <c r="CV33" s="395"/>
      <c r="CW33" s="395"/>
      <c r="CX33" s="395"/>
      <c r="CY33" s="395"/>
      <c r="CZ33" s="395"/>
      <c r="DA33" s="395"/>
      <c r="DB33" s="395"/>
      <c r="DC33" s="395"/>
      <c r="DD33" s="395"/>
      <c r="DE33" s="395"/>
      <c r="DF33" s="395"/>
      <c r="DG33" s="395"/>
      <c r="DH33" s="395"/>
      <c r="DI33" s="395"/>
      <c r="DJ33" s="395"/>
      <c r="DK33" s="395"/>
      <c r="DL33" s="395"/>
      <c r="DM33" s="395"/>
      <c r="DN33" s="395"/>
      <c r="DO33" s="395"/>
      <c r="DP33" s="395"/>
      <c r="DQ33" s="395"/>
      <c r="DR33" s="395"/>
      <c r="DS33" s="395"/>
      <c r="DT33" s="395"/>
      <c r="DU33" s="395"/>
      <c r="DV33" s="395"/>
      <c r="DW33" s="395"/>
      <c r="DX33" s="395"/>
      <c r="DY33" s="395"/>
      <c r="DZ33" s="395"/>
      <c r="EA33" s="395"/>
      <c r="EB33" s="395"/>
      <c r="EC33" s="395"/>
      <c r="ED33" s="395"/>
      <c r="EE33" s="395"/>
      <c r="EF33" s="395"/>
      <c r="EG33" s="395"/>
      <c r="EH33" s="395"/>
      <c r="EI33" s="395"/>
      <c r="EJ33" s="395"/>
      <c r="EK33" s="395"/>
      <c r="EL33" s="395"/>
      <c r="EM33" s="395"/>
      <c r="EN33" s="395"/>
      <c r="EO33" s="395"/>
      <c r="EP33" s="395"/>
      <c r="EQ33" s="395"/>
      <c r="ER33" s="395"/>
      <c r="ES33" s="395"/>
      <c r="ET33" s="395"/>
      <c r="EU33" s="395"/>
      <c r="EV33" s="395"/>
      <c r="EW33" s="395"/>
      <c r="EX33" s="395"/>
      <c r="EY33" s="395"/>
      <c r="EZ33" s="395"/>
      <c r="FA33" s="395"/>
      <c r="FB33" s="395"/>
      <c r="FC33" s="395"/>
      <c r="FD33" s="395"/>
      <c r="FE33" s="395"/>
      <c r="FF33" s="395"/>
      <c r="FG33" s="395"/>
      <c r="FH33" s="395"/>
      <c r="FI33" s="395"/>
      <c r="FJ33" s="395"/>
      <c r="FK33" s="395"/>
      <c r="FL33" s="447"/>
      <c r="FM33" s="395"/>
      <c r="FN33" s="395"/>
      <c r="FO33" s="395"/>
      <c r="FP33" s="395"/>
      <c r="FQ33" s="395"/>
      <c r="FR33" s="395"/>
      <c r="FS33" s="395"/>
      <c r="FT33" s="395"/>
      <c r="FU33" s="395"/>
      <c r="FV33" s="395"/>
      <c r="FW33" s="395"/>
      <c r="FX33" s="395"/>
      <c r="FY33" s="395"/>
      <c r="FZ33" s="395"/>
      <c r="GA33" s="395"/>
      <c r="GB33" s="395"/>
      <c r="GC33" s="395"/>
      <c r="GD33" s="395"/>
      <c r="GE33" s="395"/>
      <c r="GF33" s="395"/>
      <c r="GG33" s="395"/>
      <c r="GH33" s="395"/>
      <c r="GI33" s="395"/>
      <c r="GJ33" s="395"/>
      <c r="GK33" s="395"/>
      <c r="GL33" s="395"/>
      <c r="GM33" s="395"/>
      <c r="GN33" s="395"/>
      <c r="GO33" s="395"/>
      <c r="GP33" s="395"/>
      <c r="GQ33" s="395"/>
      <c r="GR33" s="395"/>
      <c r="GS33" s="395"/>
      <c r="GT33" s="395"/>
      <c r="GU33" s="395"/>
      <c r="GV33" s="395"/>
      <c r="GW33" s="395"/>
      <c r="GX33" s="395"/>
      <c r="GY33" s="395"/>
      <c r="GZ33" s="395"/>
      <c r="HA33" s="395"/>
      <c r="HB33" s="395"/>
      <c r="HC33" s="395"/>
      <c r="HD33" s="395"/>
      <c r="HE33" s="395"/>
      <c r="HF33" s="395"/>
      <c r="HG33" s="395"/>
      <c r="HH33" s="395"/>
      <c r="HI33" s="395"/>
      <c r="HJ33" s="395"/>
      <c r="HK33" s="395"/>
      <c r="HL33" s="395"/>
      <c r="HM33" s="395"/>
      <c r="HN33" s="395"/>
      <c r="HO33" s="395"/>
      <c r="HP33" s="395"/>
    </row>
    <row r="34" spans="2:224" ht="15" customHeight="1">
      <c r="B34" s="385"/>
      <c r="C34" s="519" t="str">
        <f>IF(MasterSheet!$A$1=1,MasterSheet!C279,MasterSheet!B279)</f>
        <v>Bruto zarade i doprinosi na teret poslodavca</v>
      </c>
      <c r="D34" s="513">
        <f>+SUM(D35:D39)</f>
        <v>402169126.2129178</v>
      </c>
      <c r="E34" s="514">
        <f t="shared" si="0"/>
        <v>12.146455035122857</v>
      </c>
      <c r="F34" s="513">
        <f>+SUM(F35:F39)</f>
        <v>407752568.57000005</v>
      </c>
      <c r="G34" s="514">
        <f t="shared" si="1"/>
        <v>12.948636664655448</v>
      </c>
      <c r="H34" s="515">
        <f t="shared" si="2"/>
        <v>-5583442.3570822477</v>
      </c>
      <c r="I34" s="516">
        <f t="shared" si="3"/>
        <v>-1.3693211980646822</v>
      </c>
      <c r="J34" s="453"/>
      <c r="K34" s="453">
        <f>+'Cental Budget'!E49+'Local Government'!D61</f>
        <v>402169126.2129178</v>
      </c>
      <c r="L34" s="451" t="str">
        <f>+IF(K34=D34,"ok")</f>
        <v>ok</v>
      </c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53"/>
      <c r="Z34" s="453"/>
      <c r="AA34" s="453"/>
      <c r="AB34" s="453"/>
      <c r="AC34" s="453"/>
      <c r="AD34" s="453"/>
      <c r="AE34" s="453"/>
      <c r="AF34" s="453"/>
      <c r="AG34" s="458"/>
      <c r="AH34" s="388"/>
      <c r="AI34" s="388"/>
      <c r="AJ34" s="388"/>
      <c r="AK34" s="388"/>
      <c r="AL34" s="388"/>
      <c r="AM34" s="388"/>
      <c r="AN34" s="388"/>
      <c r="AO34" s="388"/>
      <c r="AP34" s="388"/>
      <c r="AQ34" s="388"/>
      <c r="AR34" s="388"/>
      <c r="AS34" s="388"/>
      <c r="AT34" s="388"/>
      <c r="AU34" s="388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5"/>
      <c r="BK34" s="395"/>
      <c r="BL34" s="395"/>
      <c r="BM34" s="395"/>
      <c r="BN34" s="395"/>
      <c r="BO34" s="395"/>
      <c r="BP34" s="395"/>
      <c r="BQ34" s="395"/>
      <c r="BR34" s="395"/>
      <c r="BS34" s="395"/>
      <c r="BT34" s="395"/>
      <c r="BU34" s="395"/>
      <c r="BV34" s="395"/>
      <c r="BW34" s="395"/>
      <c r="BX34" s="395"/>
      <c r="BY34" s="395"/>
      <c r="BZ34" s="395"/>
      <c r="CA34" s="395"/>
      <c r="CB34" s="395"/>
      <c r="CC34" s="395"/>
      <c r="CD34" s="395"/>
      <c r="CE34" s="395"/>
      <c r="CF34" s="395"/>
      <c r="CG34" s="395"/>
      <c r="CH34" s="395"/>
      <c r="CI34" s="395"/>
      <c r="CJ34" s="395"/>
      <c r="CK34" s="395"/>
      <c r="CL34" s="395"/>
      <c r="CM34" s="395"/>
      <c r="CN34" s="395"/>
      <c r="CO34" s="395"/>
      <c r="CP34" s="395"/>
      <c r="CQ34" s="395"/>
      <c r="CR34" s="395"/>
      <c r="CS34" s="395"/>
      <c r="CT34" s="395"/>
      <c r="CU34" s="395"/>
      <c r="CV34" s="395"/>
      <c r="CW34" s="395"/>
      <c r="CX34" s="395"/>
      <c r="CY34" s="395"/>
      <c r="CZ34" s="395"/>
      <c r="DA34" s="395"/>
      <c r="DB34" s="395"/>
      <c r="DC34" s="395"/>
      <c r="DD34" s="395"/>
      <c r="DE34" s="395"/>
      <c r="DF34" s="395"/>
      <c r="DG34" s="395"/>
      <c r="DH34" s="395"/>
      <c r="DI34" s="395"/>
      <c r="DJ34" s="395"/>
      <c r="DK34" s="395"/>
      <c r="DL34" s="395"/>
      <c r="DM34" s="395"/>
      <c r="DN34" s="395"/>
      <c r="DO34" s="395"/>
      <c r="DP34" s="395"/>
      <c r="DQ34" s="395"/>
      <c r="DR34" s="395"/>
      <c r="DS34" s="395"/>
      <c r="DT34" s="395"/>
      <c r="DU34" s="395"/>
      <c r="DV34" s="395"/>
      <c r="DW34" s="395"/>
      <c r="DX34" s="395"/>
      <c r="DY34" s="395"/>
      <c r="DZ34" s="395"/>
      <c r="EA34" s="395"/>
      <c r="EB34" s="395"/>
      <c r="EC34" s="395"/>
      <c r="ED34" s="395"/>
      <c r="EE34" s="395"/>
      <c r="EF34" s="395"/>
      <c r="EG34" s="395"/>
      <c r="EH34" s="395"/>
      <c r="EI34" s="395"/>
      <c r="EJ34" s="395"/>
      <c r="EK34" s="395"/>
      <c r="EL34" s="395"/>
      <c r="EM34" s="395"/>
      <c r="EN34" s="395"/>
      <c r="EO34" s="395"/>
      <c r="EP34" s="395"/>
      <c r="EQ34" s="395"/>
      <c r="ER34" s="395"/>
      <c r="ES34" s="395"/>
      <c r="ET34" s="395"/>
      <c r="EU34" s="395"/>
      <c r="EV34" s="395"/>
      <c r="EW34" s="395"/>
      <c r="EX34" s="395"/>
      <c r="EY34" s="395"/>
      <c r="EZ34" s="395"/>
      <c r="FA34" s="395"/>
      <c r="FB34" s="395"/>
      <c r="FC34" s="395"/>
      <c r="FD34" s="395"/>
      <c r="FE34" s="395"/>
      <c r="FF34" s="395"/>
      <c r="FG34" s="395"/>
      <c r="FH34" s="395"/>
      <c r="FI34" s="395"/>
      <c r="FJ34" s="395"/>
      <c r="FK34" s="395"/>
      <c r="FL34" s="447"/>
      <c r="FM34" s="395"/>
      <c r="FN34" s="395"/>
      <c r="FO34" s="395"/>
      <c r="FP34" s="395"/>
      <c r="FQ34" s="395"/>
      <c r="FR34" s="395"/>
      <c r="FS34" s="395"/>
      <c r="FT34" s="395"/>
      <c r="FU34" s="395"/>
      <c r="FV34" s="395"/>
      <c r="FW34" s="395"/>
      <c r="FX34" s="395"/>
      <c r="FY34" s="395"/>
      <c r="FZ34" s="395"/>
      <c r="GA34" s="395"/>
      <c r="GB34" s="395"/>
      <c r="GC34" s="395"/>
      <c r="GD34" s="395"/>
      <c r="GE34" s="395"/>
      <c r="GF34" s="395"/>
      <c r="GG34" s="395"/>
      <c r="GH34" s="395"/>
      <c r="GI34" s="395"/>
      <c r="GJ34" s="395"/>
      <c r="GK34" s="395"/>
      <c r="GL34" s="395"/>
      <c r="GM34" s="395"/>
      <c r="GN34" s="395"/>
      <c r="GO34" s="395"/>
      <c r="GP34" s="395"/>
      <c r="GQ34" s="395"/>
      <c r="GR34" s="395"/>
      <c r="GS34" s="395"/>
      <c r="GT34" s="395"/>
      <c r="GU34" s="395"/>
      <c r="GV34" s="395"/>
      <c r="GW34" s="395"/>
      <c r="GX34" s="395"/>
      <c r="GY34" s="395"/>
      <c r="GZ34" s="395"/>
      <c r="HA34" s="395"/>
      <c r="HB34" s="395"/>
      <c r="HC34" s="395"/>
      <c r="HD34" s="395"/>
      <c r="HE34" s="395"/>
      <c r="HF34" s="395"/>
      <c r="HG34" s="395"/>
      <c r="HH34" s="395"/>
      <c r="HI34" s="395"/>
      <c r="HJ34" s="395"/>
      <c r="HK34" s="395"/>
      <c r="HL34" s="395"/>
      <c r="HM34" s="395"/>
      <c r="HN34" s="395"/>
      <c r="HO34" s="395"/>
      <c r="HP34" s="395"/>
    </row>
    <row r="35" spans="2:224" ht="15" customHeight="1">
      <c r="B35" s="385">
        <v>4111</v>
      </c>
      <c r="C35" s="520" t="str">
        <f>IF(MasterSheet!$A$1=1,MasterSheet!C280,MasterSheet!B280)</f>
        <v>Neto zarade</v>
      </c>
      <c r="D35" s="506">
        <f>IF(ISNUMBER(VLOOKUP('Public expenditure'!B35,'Cental Budget'!$C$15:$N$93,3,FALSE)),VLOOKUP('Public expenditure'!B35,'Cental Budget'!$C$15:$N$93,3,FALSE),0)+IF(ISNUMBER(VLOOKUP(B35,'Local Government'!$B$21:$G$103,3,FALSE)),VLOOKUP(B35,'Local Government'!$B$21:$G$103,3,FALSE),0)</f>
        <v>246843599.21000004</v>
      </c>
      <c r="E35" s="507">
        <f t="shared" si="0"/>
        <v>7.4552582062820907</v>
      </c>
      <c r="F35" s="506">
        <f>IF(ISNUMBER(VLOOKUP('Public expenditure'!B35,'Cental Budget'!$C$15:$N$93,5,FALSE)),VLOOKUP('Public expenditure'!B35,'Cental Budget'!$C$15:$N$93,5,FALSE),0)+IF(ISNUMBER(VLOOKUP(B35,'Local Government'!$B$21:$G$103,5,FALSE)),VLOOKUP(B35,'Local Government'!$B$21:$G$103,5,FALSE),0)</f>
        <v>248679560.72000003</v>
      </c>
      <c r="G35" s="507">
        <f t="shared" si="1"/>
        <v>7.8970962438869492</v>
      </c>
      <c r="H35" s="508">
        <f t="shared" si="2"/>
        <v>-1835961.5099999905</v>
      </c>
      <c r="I35" s="509">
        <f t="shared" si="3"/>
        <v>-0.73828404099008083</v>
      </c>
      <c r="J35" s="453"/>
      <c r="K35" s="453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  <c r="AB35" s="453"/>
      <c r="AC35" s="453"/>
      <c r="AD35" s="453"/>
      <c r="AE35" s="453"/>
      <c r="AF35" s="453"/>
      <c r="AG35" s="458"/>
      <c r="AH35" s="490"/>
      <c r="AI35" s="490"/>
      <c r="AJ35" s="388"/>
      <c r="AK35" s="388"/>
      <c r="AL35" s="388"/>
      <c r="AM35" s="388"/>
      <c r="AN35" s="388"/>
      <c r="AO35" s="388"/>
      <c r="AP35" s="388"/>
      <c r="AQ35" s="388"/>
      <c r="AR35" s="388"/>
      <c r="AS35" s="388"/>
      <c r="AT35" s="388"/>
      <c r="AU35" s="388"/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95"/>
      <c r="BN35" s="395"/>
      <c r="BO35" s="395"/>
      <c r="BP35" s="395"/>
      <c r="BQ35" s="395"/>
      <c r="BR35" s="395"/>
      <c r="BS35" s="395"/>
      <c r="BT35" s="395"/>
      <c r="BU35" s="395"/>
      <c r="BV35" s="395"/>
      <c r="BW35" s="395"/>
      <c r="BX35" s="395"/>
      <c r="BY35" s="395"/>
      <c r="BZ35" s="395"/>
      <c r="CA35" s="395"/>
      <c r="CB35" s="395"/>
      <c r="CC35" s="395"/>
      <c r="CD35" s="395"/>
      <c r="CE35" s="395"/>
      <c r="CF35" s="395"/>
      <c r="CG35" s="395"/>
      <c r="CH35" s="395"/>
      <c r="CI35" s="395"/>
      <c r="CJ35" s="395"/>
      <c r="CK35" s="395"/>
      <c r="CL35" s="395"/>
      <c r="CM35" s="395"/>
      <c r="CN35" s="395"/>
      <c r="CO35" s="395"/>
      <c r="CP35" s="395"/>
      <c r="CQ35" s="395"/>
      <c r="CR35" s="395"/>
      <c r="CS35" s="395"/>
      <c r="CT35" s="395"/>
      <c r="CU35" s="395"/>
      <c r="CV35" s="395"/>
      <c r="CW35" s="395"/>
      <c r="CX35" s="395"/>
      <c r="CY35" s="395"/>
      <c r="CZ35" s="395"/>
      <c r="DA35" s="395"/>
      <c r="DB35" s="395"/>
      <c r="DC35" s="395"/>
      <c r="DD35" s="395"/>
      <c r="DE35" s="395"/>
      <c r="DF35" s="395"/>
      <c r="DG35" s="395"/>
      <c r="DH35" s="395"/>
      <c r="DI35" s="395"/>
      <c r="DJ35" s="395"/>
      <c r="DK35" s="395"/>
      <c r="DL35" s="395"/>
      <c r="DM35" s="395"/>
      <c r="DN35" s="395"/>
      <c r="DO35" s="395"/>
      <c r="DP35" s="395"/>
      <c r="DQ35" s="395"/>
      <c r="DR35" s="457"/>
      <c r="DS35" s="457"/>
      <c r="DT35" s="457"/>
      <c r="DU35" s="395"/>
      <c r="DV35" s="395"/>
      <c r="DW35" s="395"/>
      <c r="DX35" s="395"/>
      <c r="DY35" s="395"/>
      <c r="DZ35" s="395"/>
      <c r="EA35" s="395"/>
      <c r="EB35" s="395"/>
      <c r="EC35" s="395"/>
      <c r="ED35" s="395"/>
      <c r="EE35" s="395"/>
      <c r="EF35" s="395"/>
      <c r="EG35" s="395"/>
      <c r="EH35" s="395"/>
      <c r="EI35" s="395"/>
      <c r="EJ35" s="395"/>
      <c r="EK35" s="395"/>
      <c r="EL35" s="395"/>
      <c r="EM35" s="395"/>
      <c r="EN35" s="395"/>
      <c r="EO35" s="395"/>
      <c r="EP35" s="395"/>
      <c r="EQ35" s="395"/>
      <c r="ER35" s="395"/>
      <c r="ES35" s="395"/>
      <c r="ET35" s="395"/>
      <c r="EU35" s="395"/>
      <c r="EV35" s="395"/>
      <c r="EW35" s="395"/>
      <c r="EX35" s="395"/>
      <c r="EY35" s="395"/>
      <c r="EZ35" s="395"/>
      <c r="FA35" s="395"/>
      <c r="FB35" s="395"/>
      <c r="FC35" s="395"/>
      <c r="FD35" s="395"/>
      <c r="FE35" s="395"/>
      <c r="FF35" s="395"/>
      <c r="FG35" s="395"/>
      <c r="FH35" s="395"/>
      <c r="FI35" s="395"/>
      <c r="FJ35" s="395"/>
      <c r="FK35" s="395"/>
      <c r="FL35" s="447"/>
      <c r="FM35" s="395"/>
      <c r="FN35" s="395"/>
      <c r="FO35" s="395"/>
      <c r="FP35" s="395"/>
      <c r="FQ35" s="395"/>
      <c r="FR35" s="395"/>
      <c r="FS35" s="395"/>
      <c r="FT35" s="395"/>
      <c r="FU35" s="395"/>
      <c r="FV35" s="395"/>
      <c r="FW35" s="395"/>
      <c r="FX35" s="395"/>
      <c r="FY35" s="395"/>
      <c r="FZ35" s="395"/>
      <c r="GA35" s="395"/>
      <c r="GB35" s="395"/>
      <c r="GC35" s="395"/>
      <c r="GD35" s="395"/>
      <c r="GE35" s="395"/>
      <c r="GF35" s="395"/>
      <c r="GG35" s="395"/>
      <c r="GH35" s="395"/>
      <c r="GI35" s="395"/>
      <c r="GJ35" s="395"/>
      <c r="GK35" s="395"/>
      <c r="GL35" s="395"/>
      <c r="GM35" s="395"/>
      <c r="GN35" s="395"/>
      <c r="GO35" s="395"/>
      <c r="GP35" s="395"/>
      <c r="GQ35" s="395"/>
      <c r="GR35" s="395"/>
      <c r="GS35" s="395"/>
      <c r="GT35" s="395"/>
      <c r="GU35" s="395"/>
      <c r="GV35" s="395"/>
      <c r="GW35" s="395"/>
      <c r="GX35" s="395"/>
      <c r="GY35" s="395"/>
      <c r="GZ35" s="395"/>
      <c r="HA35" s="395"/>
      <c r="HB35" s="395"/>
      <c r="HC35" s="395"/>
      <c r="HD35" s="395"/>
      <c r="HE35" s="395"/>
      <c r="HF35" s="395"/>
      <c r="HG35" s="395"/>
      <c r="HH35" s="395"/>
      <c r="HI35" s="395"/>
      <c r="HJ35" s="395"/>
      <c r="HK35" s="395"/>
      <c r="HL35" s="395"/>
      <c r="HM35" s="395"/>
      <c r="HN35" s="395"/>
      <c r="HO35" s="395"/>
      <c r="HP35" s="395"/>
    </row>
    <row r="36" spans="2:224" ht="15" customHeight="1">
      <c r="B36" s="385">
        <v>4112</v>
      </c>
      <c r="C36" s="520" t="str">
        <f>IF(MasterSheet!$A$1=1,MasterSheet!C281,MasterSheet!B281)</f>
        <v>Porez na zarade</v>
      </c>
      <c r="D36" s="506">
        <f>IF(ISNUMBER(VLOOKUP('Public expenditure'!B36,'Cental Budget'!$C$15:$N$93,3,FALSE)),VLOOKUP('Public expenditure'!B36,'Cental Budget'!$C$15:$N$93,3,FALSE),0)+IF(ISNUMBER(VLOOKUP(B36,'Local Government'!$B$21:$G$103,3,FALSE)),VLOOKUP(B36,'Local Government'!$B$21:$G$103,3,FALSE),0)</f>
        <v>31084498.93415964</v>
      </c>
      <c r="E36" s="507">
        <f t="shared" si="0"/>
        <v>0.93882509616912235</v>
      </c>
      <c r="F36" s="506">
        <f>IF(ISNUMBER(VLOOKUP('Public expenditure'!B36,'Cental Budget'!$C$15:$N$93,5,FALSE)),VLOOKUP('Public expenditure'!B36,'Cental Budget'!$C$15:$N$93,5,FALSE),0)+IF(ISNUMBER(VLOOKUP(B36,'Local Government'!$B$21:$G$103,5,FALSE)),VLOOKUP(B36,'Local Government'!$B$21:$G$103,5,FALSE),0)</f>
        <v>30921648.549999997</v>
      </c>
      <c r="G36" s="507">
        <f t="shared" si="1"/>
        <v>0.98195136710066666</v>
      </c>
      <c r="H36" s="508">
        <f t="shared" si="2"/>
        <v>162850.3841596432</v>
      </c>
      <c r="I36" s="509">
        <f t="shared" si="3"/>
        <v>0.52665492234773126</v>
      </c>
      <c r="J36" s="453"/>
      <c r="K36" s="453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  <c r="AB36" s="453"/>
      <c r="AC36" s="453"/>
      <c r="AD36" s="453"/>
      <c r="AE36" s="453"/>
      <c r="AF36" s="453"/>
      <c r="AG36" s="458"/>
      <c r="AH36" s="490"/>
      <c r="AI36" s="490"/>
      <c r="AJ36" s="388"/>
      <c r="AK36" s="388"/>
      <c r="AL36" s="388"/>
      <c r="AM36" s="388"/>
      <c r="AN36" s="388"/>
      <c r="AO36" s="388"/>
      <c r="AP36" s="388"/>
      <c r="AQ36" s="388"/>
      <c r="AR36" s="388"/>
      <c r="AS36" s="388"/>
      <c r="AT36" s="388"/>
      <c r="AU36" s="388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95"/>
      <c r="BN36" s="395"/>
      <c r="BO36" s="395"/>
      <c r="BP36" s="395"/>
      <c r="BQ36" s="395"/>
      <c r="BR36" s="395"/>
      <c r="BS36" s="395"/>
      <c r="BT36" s="395"/>
      <c r="BU36" s="395"/>
      <c r="BV36" s="395"/>
      <c r="BW36" s="395"/>
      <c r="BX36" s="395"/>
      <c r="BY36" s="395"/>
      <c r="BZ36" s="395"/>
      <c r="CA36" s="395"/>
      <c r="CB36" s="395"/>
      <c r="CC36" s="395"/>
      <c r="CD36" s="395"/>
      <c r="CE36" s="395"/>
      <c r="CF36" s="395"/>
      <c r="CG36" s="395"/>
      <c r="CH36" s="395"/>
      <c r="CI36" s="395"/>
      <c r="CJ36" s="395"/>
      <c r="CK36" s="395"/>
      <c r="CL36" s="395"/>
      <c r="CM36" s="395"/>
      <c r="CN36" s="395"/>
      <c r="CO36" s="395"/>
      <c r="CP36" s="395"/>
      <c r="CQ36" s="395"/>
      <c r="CR36" s="395"/>
      <c r="CS36" s="395"/>
      <c r="CT36" s="395"/>
      <c r="CU36" s="395"/>
      <c r="CV36" s="395"/>
      <c r="CW36" s="395"/>
      <c r="CX36" s="395"/>
      <c r="CY36" s="395"/>
      <c r="CZ36" s="395"/>
      <c r="DA36" s="395"/>
      <c r="DB36" s="395"/>
      <c r="DC36" s="395"/>
      <c r="DD36" s="395"/>
      <c r="DE36" s="395"/>
      <c r="DF36" s="395"/>
      <c r="DG36" s="395"/>
      <c r="DH36" s="395"/>
      <c r="DI36" s="395"/>
      <c r="DJ36" s="395"/>
      <c r="DK36" s="417"/>
      <c r="DL36" s="395"/>
      <c r="DM36" s="395"/>
      <c r="DN36" s="395"/>
      <c r="DO36" s="395"/>
      <c r="DP36" s="395"/>
      <c r="DQ36" s="395"/>
      <c r="DR36" s="457"/>
      <c r="DS36" s="457"/>
      <c r="DT36" s="457"/>
      <c r="DU36" s="395"/>
      <c r="DV36" s="395"/>
      <c r="DW36" s="395"/>
      <c r="DX36" s="395"/>
      <c r="DY36" s="395"/>
      <c r="DZ36" s="395"/>
      <c r="EA36" s="395"/>
      <c r="EB36" s="395"/>
      <c r="EC36" s="395"/>
      <c r="ED36" s="395"/>
      <c r="EE36" s="395"/>
      <c r="EF36" s="395"/>
      <c r="EG36" s="395"/>
      <c r="EH36" s="395"/>
      <c r="EI36" s="395"/>
      <c r="EJ36" s="395"/>
      <c r="EK36" s="395"/>
      <c r="EL36" s="395"/>
      <c r="EM36" s="395"/>
      <c r="EN36" s="395"/>
      <c r="EO36" s="395"/>
      <c r="EP36" s="395"/>
      <c r="EQ36" s="395"/>
      <c r="ER36" s="395"/>
      <c r="ES36" s="395"/>
      <c r="ET36" s="395"/>
      <c r="EU36" s="395"/>
      <c r="EV36" s="395"/>
      <c r="EW36" s="395"/>
      <c r="EX36" s="395"/>
      <c r="EY36" s="395"/>
      <c r="EZ36" s="395"/>
      <c r="FA36" s="395"/>
      <c r="FB36" s="395"/>
      <c r="FC36" s="395"/>
      <c r="FD36" s="395"/>
      <c r="FE36" s="395"/>
      <c r="FF36" s="395"/>
      <c r="FG36" s="395"/>
      <c r="FH36" s="395"/>
      <c r="FI36" s="395"/>
      <c r="FJ36" s="395"/>
      <c r="FK36" s="395"/>
      <c r="FL36" s="447"/>
      <c r="FM36" s="395"/>
      <c r="FN36" s="395"/>
      <c r="FO36" s="395"/>
      <c r="FP36" s="395"/>
      <c r="FQ36" s="395"/>
      <c r="FR36" s="395"/>
      <c r="FS36" s="395"/>
      <c r="FT36" s="395"/>
      <c r="FU36" s="395"/>
      <c r="FV36" s="395"/>
      <c r="FW36" s="395"/>
      <c r="FX36" s="395"/>
      <c r="FY36" s="395"/>
      <c r="FZ36" s="395"/>
      <c r="GA36" s="395"/>
      <c r="GB36" s="395"/>
      <c r="GC36" s="395"/>
      <c r="GD36" s="395"/>
      <c r="GE36" s="395"/>
      <c r="GF36" s="395"/>
      <c r="GG36" s="395"/>
      <c r="GH36" s="395"/>
      <c r="GI36" s="395"/>
      <c r="GJ36" s="395"/>
      <c r="GK36" s="395"/>
      <c r="GL36" s="395"/>
      <c r="GM36" s="395"/>
      <c r="GN36" s="395"/>
      <c r="GO36" s="395"/>
      <c r="GP36" s="395"/>
      <c r="GQ36" s="395"/>
      <c r="GR36" s="395"/>
      <c r="GS36" s="395"/>
      <c r="GT36" s="395"/>
      <c r="GU36" s="395"/>
      <c r="GV36" s="395"/>
      <c r="GW36" s="395"/>
      <c r="GX36" s="395"/>
      <c r="GY36" s="395"/>
      <c r="GZ36" s="395"/>
      <c r="HA36" s="395"/>
      <c r="HB36" s="395"/>
      <c r="HC36" s="395"/>
      <c r="HD36" s="395"/>
      <c r="HE36" s="395"/>
      <c r="HF36" s="395"/>
      <c r="HG36" s="395"/>
      <c r="HH36" s="395"/>
      <c r="HI36" s="395"/>
      <c r="HJ36" s="395"/>
      <c r="HK36" s="395"/>
      <c r="HL36" s="395"/>
      <c r="HM36" s="395"/>
      <c r="HN36" s="395"/>
      <c r="HO36" s="395"/>
      <c r="HP36" s="395"/>
    </row>
    <row r="37" spans="2:224" ht="15" customHeight="1">
      <c r="B37" s="385">
        <v>4113</v>
      </c>
      <c r="C37" s="520" t="str">
        <f>IF(MasterSheet!$A$1=1,MasterSheet!C282,MasterSheet!B282)</f>
        <v>Doprinosi na teret zaposlenog</v>
      </c>
      <c r="D37" s="506">
        <f>IF(ISNUMBER(VLOOKUP('Public expenditure'!B37,'Cental Budget'!$C$15:$N$93,3,FALSE)),VLOOKUP('Public expenditure'!B37,'Cental Budget'!$C$15:$N$93,3,FALSE),0)+IF(ISNUMBER(VLOOKUP(B37,'Local Government'!$B$21:$G$103,3,FALSE)),VLOOKUP(B37,'Local Government'!$B$21:$G$103,3,FALSE),0)</f>
        <v>80566911.216842994</v>
      </c>
      <c r="E37" s="507">
        <f t="shared" si="0"/>
        <v>2.4333105169689819</v>
      </c>
      <c r="F37" s="506">
        <f>IF(ISNUMBER(VLOOKUP('Public expenditure'!B37,'Cental Budget'!$C$15:$N$93,5,FALSE)),VLOOKUP('Public expenditure'!B37,'Cental Budget'!$C$15:$N$93,5,FALSE),0)+IF(ISNUMBER(VLOOKUP(B37,'Local Government'!$B$21:$G$103,5,FALSE)),VLOOKUP(B37,'Local Government'!$B$21:$G$103,5,FALSE),0)</f>
        <v>81032368.249999985</v>
      </c>
      <c r="G37" s="507">
        <f t="shared" si="1"/>
        <v>2.5732730469990468</v>
      </c>
      <c r="H37" s="508">
        <f t="shared" si="2"/>
        <v>-465457.033156991</v>
      </c>
      <c r="I37" s="509">
        <f t="shared" si="3"/>
        <v>-0.5744087741838797</v>
      </c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  <c r="AB37" s="453"/>
      <c r="AC37" s="453"/>
      <c r="AD37" s="453"/>
      <c r="AE37" s="453"/>
      <c r="AF37" s="453"/>
      <c r="AG37" s="458"/>
      <c r="AH37" s="490"/>
      <c r="AI37" s="490"/>
      <c r="AJ37" s="388"/>
      <c r="AK37" s="388"/>
      <c r="AL37" s="388"/>
      <c r="AM37" s="388"/>
      <c r="AN37" s="388"/>
      <c r="AO37" s="388"/>
      <c r="AP37" s="388"/>
      <c r="AQ37" s="388"/>
      <c r="AR37" s="388"/>
      <c r="AS37" s="388"/>
      <c r="AT37" s="388"/>
      <c r="AU37" s="388"/>
      <c r="AV37" s="395"/>
      <c r="AW37" s="395"/>
      <c r="AX37" s="395"/>
      <c r="AY37" s="395"/>
      <c r="AZ37" s="395"/>
      <c r="BA37" s="395"/>
      <c r="BB37" s="395"/>
      <c r="BC37" s="395"/>
      <c r="BD37" s="395"/>
      <c r="BE37" s="395"/>
      <c r="BF37" s="395"/>
      <c r="BG37" s="395"/>
      <c r="BH37" s="395"/>
      <c r="BI37" s="395"/>
      <c r="BJ37" s="395"/>
      <c r="BK37" s="395"/>
      <c r="BL37" s="395"/>
      <c r="BM37" s="395"/>
      <c r="BN37" s="395"/>
      <c r="BO37" s="395"/>
      <c r="BP37" s="395"/>
      <c r="BQ37" s="395"/>
      <c r="BR37" s="395"/>
      <c r="BS37" s="395"/>
      <c r="BT37" s="395"/>
      <c r="BU37" s="395"/>
      <c r="BV37" s="395"/>
      <c r="BW37" s="395"/>
      <c r="BX37" s="395"/>
      <c r="BY37" s="395"/>
      <c r="BZ37" s="395"/>
      <c r="CA37" s="395"/>
      <c r="CB37" s="395"/>
      <c r="CC37" s="395"/>
      <c r="CD37" s="395"/>
      <c r="CE37" s="395"/>
      <c r="CF37" s="395"/>
      <c r="CG37" s="395"/>
      <c r="CH37" s="395"/>
      <c r="CI37" s="395"/>
      <c r="CJ37" s="395"/>
      <c r="CK37" s="395"/>
      <c r="CL37" s="395"/>
      <c r="CM37" s="395"/>
      <c r="CN37" s="395"/>
      <c r="CO37" s="395"/>
      <c r="CP37" s="395"/>
      <c r="CQ37" s="395"/>
      <c r="CR37" s="395"/>
      <c r="CS37" s="395"/>
      <c r="CT37" s="395"/>
      <c r="CU37" s="395"/>
      <c r="CV37" s="395"/>
      <c r="CW37" s="395"/>
      <c r="CX37" s="395"/>
      <c r="CY37" s="395"/>
      <c r="CZ37" s="395"/>
      <c r="DA37" s="395"/>
      <c r="DB37" s="395"/>
      <c r="DC37" s="395"/>
      <c r="DD37" s="395"/>
      <c r="DE37" s="395"/>
      <c r="DF37" s="395"/>
      <c r="DG37" s="395"/>
      <c r="DH37" s="395"/>
      <c r="DI37" s="395"/>
      <c r="DJ37" s="395"/>
      <c r="DK37" s="395"/>
      <c r="DL37" s="395"/>
      <c r="DM37" s="395"/>
      <c r="DN37" s="395"/>
      <c r="DO37" s="395"/>
      <c r="DP37" s="395"/>
      <c r="DQ37" s="395"/>
      <c r="DR37" s="457"/>
      <c r="DS37" s="457"/>
      <c r="DT37" s="457"/>
      <c r="DU37" s="395"/>
      <c r="DV37" s="395"/>
      <c r="DW37" s="395"/>
      <c r="DX37" s="395"/>
      <c r="DY37" s="395"/>
      <c r="DZ37" s="395"/>
      <c r="EA37" s="395"/>
      <c r="EB37" s="395"/>
      <c r="EC37" s="395"/>
      <c r="ED37" s="395"/>
      <c r="EE37" s="395"/>
      <c r="EF37" s="395"/>
      <c r="EG37" s="395"/>
      <c r="EH37" s="395"/>
      <c r="EI37" s="395"/>
      <c r="EJ37" s="395"/>
      <c r="EK37" s="395"/>
      <c r="EL37" s="395"/>
      <c r="EM37" s="395"/>
      <c r="EN37" s="395"/>
      <c r="EO37" s="395"/>
      <c r="EP37" s="395"/>
      <c r="EQ37" s="395"/>
      <c r="ER37" s="395"/>
      <c r="ES37" s="395"/>
      <c r="ET37" s="395"/>
      <c r="EU37" s="395"/>
      <c r="EV37" s="395"/>
      <c r="EW37" s="395"/>
      <c r="EX37" s="395"/>
      <c r="EY37" s="395"/>
      <c r="EZ37" s="395"/>
      <c r="FA37" s="395"/>
      <c r="FB37" s="395"/>
      <c r="FC37" s="395"/>
      <c r="FD37" s="395"/>
      <c r="FE37" s="395"/>
      <c r="FF37" s="395"/>
      <c r="FG37" s="395"/>
      <c r="FH37" s="395"/>
      <c r="FI37" s="395"/>
      <c r="FJ37" s="395"/>
      <c r="FK37" s="395"/>
      <c r="FL37" s="447"/>
      <c r="FM37" s="395"/>
      <c r="FN37" s="395"/>
      <c r="FO37" s="395"/>
      <c r="FP37" s="395"/>
      <c r="FQ37" s="395"/>
      <c r="FR37" s="395"/>
      <c r="FS37" s="395"/>
      <c r="FT37" s="395"/>
      <c r="FU37" s="395"/>
      <c r="FV37" s="395"/>
      <c r="FW37" s="395"/>
      <c r="FX37" s="395"/>
      <c r="FY37" s="395"/>
      <c r="FZ37" s="395"/>
      <c r="GA37" s="395"/>
      <c r="GB37" s="395"/>
      <c r="GC37" s="395"/>
      <c r="GD37" s="395"/>
      <c r="GE37" s="395"/>
      <c r="GF37" s="395"/>
      <c r="GG37" s="395"/>
      <c r="GH37" s="395"/>
      <c r="GI37" s="395"/>
      <c r="GJ37" s="395"/>
      <c r="GK37" s="395"/>
      <c r="GL37" s="395"/>
      <c r="GM37" s="395"/>
      <c r="GN37" s="395"/>
      <c r="GO37" s="395"/>
      <c r="GP37" s="395"/>
      <c r="GQ37" s="395"/>
      <c r="GR37" s="395"/>
      <c r="GS37" s="395"/>
      <c r="GT37" s="395"/>
      <c r="GU37" s="395"/>
      <c r="GV37" s="395"/>
      <c r="GW37" s="395"/>
      <c r="GX37" s="395"/>
      <c r="GY37" s="395"/>
      <c r="GZ37" s="395"/>
      <c r="HA37" s="395"/>
      <c r="HB37" s="395"/>
      <c r="HC37" s="395"/>
      <c r="HD37" s="395"/>
      <c r="HE37" s="395"/>
      <c r="HF37" s="395"/>
      <c r="HG37" s="395"/>
      <c r="HH37" s="395"/>
      <c r="HI37" s="395"/>
      <c r="HJ37" s="395"/>
      <c r="HK37" s="395"/>
      <c r="HL37" s="395"/>
      <c r="HM37" s="395"/>
      <c r="HN37" s="395"/>
      <c r="HO37" s="395"/>
      <c r="HP37" s="395"/>
    </row>
    <row r="38" spans="2:224" ht="15" customHeight="1">
      <c r="B38" s="385">
        <v>4114</v>
      </c>
      <c r="C38" s="520" t="str">
        <f>IF(MasterSheet!$A$1=1,MasterSheet!C283,MasterSheet!B283)</f>
        <v>Doprinosi na teret poslodavca</v>
      </c>
      <c r="D38" s="506">
        <f>IF(ISNUMBER(VLOOKUP('Public expenditure'!B38,'Cental Budget'!$C$15:$N$93,3,FALSE)),VLOOKUP('Public expenditure'!B38,'Cental Budget'!$C$15:$N$93,3,FALSE),0)+IF(ISNUMBER(VLOOKUP(B38,'Local Government'!$B$21:$G$103,3,FALSE)),VLOOKUP(B38,'Local Government'!$B$21:$G$103,3,FALSE),0)</f>
        <v>41973003.66069375</v>
      </c>
      <c r="E38" s="507">
        <f t="shared" si="0"/>
        <v>1.2676835898729615</v>
      </c>
      <c r="F38" s="506">
        <f>IF(ISNUMBER(VLOOKUP('Public expenditure'!B38,'Cental Budget'!$C$15:$N$93,5,FALSE)),VLOOKUP('Public expenditure'!B38,'Cental Budget'!$C$15:$N$93,5,FALSE),0)+IF(ISNUMBER(VLOOKUP(B38,'Local Government'!$B$21:$G$103,5,FALSE)),VLOOKUP(B38,'Local Government'!$B$21:$G$103,5,FALSE),0)</f>
        <v>42714348.300000004</v>
      </c>
      <c r="G38" s="507">
        <f t="shared" si="1"/>
        <v>1.3564416735471581</v>
      </c>
      <c r="H38" s="508">
        <f t="shared" si="2"/>
        <v>-741344.63930625468</v>
      </c>
      <c r="I38" s="509">
        <f t="shared" si="3"/>
        <v>-1.7355869135576967</v>
      </c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8"/>
      <c r="AH38" s="490"/>
      <c r="AI38" s="490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  <c r="AU38" s="388"/>
      <c r="AV38" s="395"/>
      <c r="AW38" s="395"/>
      <c r="AX38" s="395"/>
      <c r="AY38" s="395"/>
      <c r="AZ38" s="395"/>
      <c r="BA38" s="395"/>
      <c r="BB38" s="395"/>
      <c r="BC38" s="395"/>
      <c r="BD38" s="395"/>
      <c r="BE38" s="395"/>
      <c r="BF38" s="395"/>
      <c r="BG38" s="395"/>
      <c r="BH38" s="395"/>
      <c r="BI38" s="395"/>
      <c r="BJ38" s="395"/>
      <c r="BK38" s="395"/>
      <c r="BL38" s="395"/>
      <c r="BM38" s="395"/>
      <c r="BN38" s="395"/>
      <c r="BO38" s="395"/>
      <c r="BP38" s="395"/>
      <c r="BQ38" s="395"/>
      <c r="BR38" s="395"/>
      <c r="BS38" s="395"/>
      <c r="BT38" s="395"/>
      <c r="BU38" s="395"/>
      <c r="BV38" s="395"/>
      <c r="BW38" s="395"/>
      <c r="BX38" s="395"/>
      <c r="BY38" s="395"/>
      <c r="BZ38" s="395"/>
      <c r="CA38" s="395"/>
      <c r="CB38" s="395"/>
      <c r="CC38" s="395"/>
      <c r="CD38" s="395"/>
      <c r="CE38" s="395"/>
      <c r="CF38" s="395"/>
      <c r="CG38" s="395"/>
      <c r="CH38" s="395"/>
      <c r="CI38" s="395"/>
      <c r="CJ38" s="395"/>
      <c r="CK38" s="395"/>
      <c r="CL38" s="395"/>
      <c r="CM38" s="395"/>
      <c r="CN38" s="395"/>
      <c r="CO38" s="395"/>
      <c r="CP38" s="395"/>
      <c r="CQ38" s="395"/>
      <c r="CR38" s="395"/>
      <c r="CS38" s="395"/>
      <c r="CT38" s="395"/>
      <c r="CU38" s="395"/>
      <c r="CV38" s="395"/>
      <c r="CW38" s="395"/>
      <c r="CX38" s="395"/>
      <c r="CY38" s="395"/>
      <c r="CZ38" s="395"/>
      <c r="DA38" s="395"/>
      <c r="DB38" s="395"/>
      <c r="DC38" s="395"/>
      <c r="DD38" s="395"/>
      <c r="DE38" s="395"/>
      <c r="DF38" s="395"/>
      <c r="DG38" s="395"/>
      <c r="DH38" s="395"/>
      <c r="DI38" s="395"/>
      <c r="DJ38" s="395"/>
      <c r="DK38" s="395"/>
      <c r="DL38" s="395"/>
      <c r="DM38" s="395"/>
      <c r="DN38" s="395"/>
      <c r="DO38" s="395"/>
      <c r="DP38" s="395"/>
      <c r="DQ38" s="395"/>
      <c r="DR38" s="457"/>
      <c r="DS38" s="457"/>
      <c r="DT38" s="457"/>
      <c r="DU38" s="395"/>
      <c r="DV38" s="395"/>
      <c r="DW38" s="395"/>
      <c r="DX38" s="395"/>
      <c r="DY38" s="395"/>
      <c r="DZ38" s="395"/>
      <c r="EA38" s="395"/>
      <c r="EB38" s="395"/>
      <c r="EC38" s="395"/>
      <c r="ED38" s="395"/>
      <c r="EE38" s="395"/>
      <c r="EF38" s="395"/>
      <c r="EG38" s="395"/>
      <c r="EH38" s="395"/>
      <c r="EI38" s="395"/>
      <c r="EJ38" s="395"/>
      <c r="EK38" s="395"/>
      <c r="EL38" s="395"/>
      <c r="EM38" s="395"/>
      <c r="EN38" s="395"/>
      <c r="EO38" s="395"/>
      <c r="EP38" s="395"/>
      <c r="EQ38" s="395"/>
      <c r="ER38" s="395"/>
      <c r="ES38" s="395"/>
      <c r="ET38" s="395"/>
      <c r="EU38" s="395"/>
      <c r="EV38" s="395"/>
      <c r="EW38" s="395"/>
      <c r="EX38" s="395"/>
      <c r="EY38" s="395"/>
      <c r="EZ38" s="395"/>
      <c r="FA38" s="395"/>
      <c r="FB38" s="395"/>
      <c r="FC38" s="395"/>
      <c r="FD38" s="395"/>
      <c r="FE38" s="395"/>
      <c r="FF38" s="395"/>
      <c r="FG38" s="395"/>
      <c r="FH38" s="395"/>
      <c r="FI38" s="395"/>
      <c r="FJ38" s="395"/>
      <c r="FK38" s="395"/>
      <c r="FL38" s="447"/>
      <c r="FM38" s="395"/>
      <c r="FN38" s="395"/>
      <c r="FO38" s="395"/>
      <c r="FP38" s="395"/>
      <c r="FQ38" s="395"/>
      <c r="FR38" s="395"/>
      <c r="FS38" s="395"/>
      <c r="FT38" s="395"/>
      <c r="FU38" s="395"/>
      <c r="FV38" s="395"/>
      <c r="FW38" s="395"/>
      <c r="FX38" s="395"/>
      <c r="FY38" s="395"/>
      <c r="FZ38" s="395"/>
      <c r="GA38" s="395"/>
      <c r="GB38" s="395"/>
      <c r="GC38" s="395"/>
      <c r="GD38" s="395"/>
      <c r="GE38" s="395"/>
      <c r="GF38" s="395"/>
      <c r="GG38" s="395"/>
      <c r="GH38" s="395"/>
      <c r="GI38" s="395"/>
      <c r="GJ38" s="395"/>
      <c r="GK38" s="395"/>
      <c r="GL38" s="395"/>
      <c r="GM38" s="395"/>
      <c r="GN38" s="395"/>
      <c r="GO38" s="395"/>
      <c r="GP38" s="395"/>
      <c r="GQ38" s="395"/>
      <c r="GR38" s="395"/>
      <c r="GS38" s="395"/>
      <c r="GT38" s="395"/>
      <c r="GU38" s="395"/>
      <c r="GV38" s="395"/>
      <c r="GW38" s="395"/>
      <c r="GX38" s="395"/>
      <c r="GY38" s="395"/>
      <c r="GZ38" s="395"/>
      <c r="HA38" s="395"/>
      <c r="HB38" s="395"/>
      <c r="HC38" s="395"/>
      <c r="HD38" s="395"/>
      <c r="HE38" s="395"/>
      <c r="HF38" s="395"/>
      <c r="HG38" s="395"/>
      <c r="HH38" s="395"/>
      <c r="HI38" s="395"/>
      <c r="HJ38" s="395"/>
      <c r="HK38" s="395"/>
      <c r="HL38" s="395"/>
      <c r="HM38" s="395"/>
      <c r="HN38" s="395"/>
      <c r="HO38" s="395"/>
      <c r="HP38" s="395"/>
    </row>
    <row r="39" spans="2:224" ht="15" customHeight="1">
      <c r="B39" s="385">
        <v>4115</v>
      </c>
      <c r="C39" s="520" t="str">
        <f>IF(MasterSheet!$A$1=1,MasterSheet!C284,MasterSheet!B284)</f>
        <v>Opštinski prirez</v>
      </c>
      <c r="D39" s="506">
        <f>IF(ISNUMBER(VLOOKUP('Public expenditure'!B39,'Cental Budget'!$C$15:$N$93,3,FALSE)),VLOOKUP('Public expenditure'!B39,'Cental Budget'!$C$15:$N$93,3,FALSE),0)+IF(ISNUMBER(VLOOKUP(B39,'Local Government'!$B$21:$G$103,3,FALSE)),VLOOKUP(B39,'Local Government'!$B$21:$G$103,3,FALSE),0)</f>
        <v>1701113.1912213285</v>
      </c>
      <c r="E39" s="507">
        <f t="shared" si="0"/>
        <v>5.1377625829698834E-2</v>
      </c>
      <c r="F39" s="506">
        <f>IF(ISNUMBER(VLOOKUP('Public expenditure'!B39,'Cental Budget'!$C$15:$N$93,5,FALSE)),VLOOKUP('Public expenditure'!B39,'Cental Budget'!$C$15:$N$93,5,FALSE),0)+IF(ISNUMBER(VLOOKUP(B39,'Local Government'!$B$21:$G$103,5,FALSE)),VLOOKUP(B39,'Local Government'!$B$21:$G$103,5,FALSE),0)</f>
        <v>4404642.75</v>
      </c>
      <c r="G39" s="507">
        <f t="shared" si="1"/>
        <v>0.13987433312162592</v>
      </c>
      <c r="H39" s="508">
        <f t="shared" si="2"/>
        <v>-2703529.5587786715</v>
      </c>
      <c r="I39" s="509">
        <f t="shared" si="3"/>
        <v>-61.379088208201935</v>
      </c>
      <c r="J39" s="453"/>
      <c r="K39" s="453"/>
      <c r="L39" s="453"/>
      <c r="M39" s="453" t="s">
        <v>427</v>
      </c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8"/>
      <c r="AH39" s="490"/>
      <c r="AI39" s="490"/>
      <c r="AJ39" s="388"/>
      <c r="AK39" s="388"/>
      <c r="AL39" s="388"/>
      <c r="AM39" s="388"/>
      <c r="AN39" s="388"/>
      <c r="AO39" s="388"/>
      <c r="AP39" s="388"/>
      <c r="AQ39" s="388"/>
      <c r="AR39" s="388"/>
      <c r="AS39" s="388"/>
      <c r="AT39" s="388"/>
      <c r="AU39" s="388"/>
      <c r="AV39" s="395"/>
      <c r="AW39" s="395"/>
      <c r="AX39" s="395"/>
      <c r="AY39" s="395"/>
      <c r="AZ39" s="395"/>
      <c r="BA39" s="395"/>
      <c r="BB39" s="395"/>
      <c r="BC39" s="395"/>
      <c r="BD39" s="395"/>
      <c r="BE39" s="395"/>
      <c r="BF39" s="395"/>
      <c r="BG39" s="395"/>
      <c r="BH39" s="395"/>
      <c r="BI39" s="395"/>
      <c r="BJ39" s="395"/>
      <c r="BK39" s="395"/>
      <c r="BL39" s="395"/>
      <c r="BM39" s="395"/>
      <c r="BN39" s="395"/>
      <c r="BO39" s="395"/>
      <c r="BP39" s="395"/>
      <c r="BQ39" s="395"/>
      <c r="BR39" s="395"/>
      <c r="BS39" s="395"/>
      <c r="BT39" s="395"/>
      <c r="BU39" s="395"/>
      <c r="BV39" s="395"/>
      <c r="BW39" s="395"/>
      <c r="BX39" s="395"/>
      <c r="BY39" s="395"/>
      <c r="BZ39" s="395"/>
      <c r="CA39" s="395"/>
      <c r="CB39" s="395"/>
      <c r="CC39" s="395"/>
      <c r="CD39" s="395"/>
      <c r="CE39" s="395"/>
      <c r="CF39" s="395"/>
      <c r="CG39" s="395"/>
      <c r="CH39" s="395"/>
      <c r="CI39" s="395"/>
      <c r="CJ39" s="395"/>
      <c r="CK39" s="395"/>
      <c r="CL39" s="395"/>
      <c r="CM39" s="395"/>
      <c r="CN39" s="395"/>
      <c r="CO39" s="395"/>
      <c r="CP39" s="395"/>
      <c r="CQ39" s="395"/>
      <c r="CR39" s="395"/>
      <c r="CS39" s="395"/>
      <c r="CT39" s="395"/>
      <c r="CU39" s="395"/>
      <c r="CV39" s="395"/>
      <c r="CW39" s="395"/>
      <c r="CX39" s="395"/>
      <c r="CY39" s="395"/>
      <c r="CZ39" s="395"/>
      <c r="DA39" s="395"/>
      <c r="DB39" s="395"/>
      <c r="DC39" s="395"/>
      <c r="DD39" s="395"/>
      <c r="DE39" s="395"/>
      <c r="DF39" s="395"/>
      <c r="DG39" s="395"/>
      <c r="DH39" s="395"/>
      <c r="DI39" s="395"/>
      <c r="DJ39" s="395"/>
      <c r="DK39" s="395"/>
      <c r="DL39" s="395"/>
      <c r="DM39" s="395"/>
      <c r="DN39" s="395"/>
      <c r="DO39" s="395"/>
      <c r="DP39" s="395"/>
      <c r="DQ39" s="395"/>
      <c r="DR39" s="395"/>
      <c r="DS39" s="395"/>
      <c r="DT39" s="395"/>
      <c r="DU39" s="395"/>
      <c r="DV39" s="395"/>
      <c r="DW39" s="395"/>
      <c r="DX39" s="395"/>
      <c r="DY39" s="395"/>
      <c r="DZ39" s="395"/>
      <c r="EA39" s="395"/>
      <c r="EB39" s="395"/>
      <c r="EC39" s="395"/>
      <c r="ED39" s="395"/>
      <c r="EE39" s="395"/>
      <c r="EF39" s="395"/>
      <c r="EG39" s="395"/>
      <c r="EH39" s="395"/>
      <c r="EI39" s="395"/>
      <c r="EJ39" s="395"/>
      <c r="EK39" s="395"/>
      <c r="EL39" s="395"/>
      <c r="EM39" s="395"/>
      <c r="EN39" s="395"/>
      <c r="EO39" s="395"/>
      <c r="EP39" s="395"/>
      <c r="EQ39" s="395"/>
      <c r="ER39" s="395"/>
      <c r="ES39" s="395"/>
      <c r="ET39" s="395"/>
      <c r="EU39" s="395"/>
      <c r="EV39" s="395"/>
      <c r="EW39" s="395"/>
      <c r="EX39" s="395"/>
      <c r="EY39" s="395"/>
      <c r="EZ39" s="395"/>
      <c r="FA39" s="395"/>
      <c r="FB39" s="395"/>
      <c r="FC39" s="395"/>
      <c r="FD39" s="395"/>
      <c r="FE39" s="395"/>
      <c r="FF39" s="395"/>
      <c r="FG39" s="395"/>
      <c r="FH39" s="395"/>
      <c r="FI39" s="395"/>
      <c r="FJ39" s="395"/>
      <c r="FK39" s="395"/>
      <c r="FL39" s="447"/>
      <c r="FM39" s="395"/>
      <c r="FN39" s="395"/>
      <c r="FO39" s="395"/>
      <c r="FP39" s="395"/>
      <c r="FQ39" s="395"/>
      <c r="FR39" s="395"/>
      <c r="FS39" s="395"/>
      <c r="FT39" s="395"/>
      <c r="FU39" s="395"/>
      <c r="FV39" s="395"/>
      <c r="FW39" s="395"/>
      <c r="FX39" s="395"/>
      <c r="FY39" s="395"/>
      <c r="FZ39" s="395"/>
      <c r="GA39" s="395"/>
      <c r="GB39" s="395"/>
      <c r="GC39" s="395"/>
      <c r="GD39" s="395"/>
      <c r="GE39" s="395"/>
      <c r="GF39" s="395"/>
      <c r="GG39" s="395"/>
      <c r="GH39" s="395"/>
      <c r="GI39" s="395"/>
      <c r="GJ39" s="395"/>
      <c r="GK39" s="395"/>
      <c r="GL39" s="395"/>
      <c r="GM39" s="395"/>
      <c r="GN39" s="395"/>
      <c r="GO39" s="395"/>
      <c r="GP39" s="395"/>
      <c r="GQ39" s="395"/>
      <c r="GR39" s="395"/>
      <c r="GS39" s="395"/>
      <c r="GT39" s="395"/>
      <c r="GU39" s="395"/>
      <c r="GV39" s="395"/>
      <c r="GW39" s="395"/>
      <c r="GX39" s="395"/>
      <c r="GY39" s="395"/>
      <c r="GZ39" s="395"/>
      <c r="HA39" s="395"/>
      <c r="HB39" s="395"/>
      <c r="HC39" s="395"/>
      <c r="HD39" s="395"/>
      <c r="HE39" s="395"/>
      <c r="HF39" s="395"/>
      <c r="HG39" s="395"/>
      <c r="HH39" s="395"/>
      <c r="HI39" s="395"/>
      <c r="HJ39" s="395"/>
      <c r="HK39" s="395"/>
      <c r="HL39" s="395"/>
      <c r="HM39" s="395"/>
      <c r="HN39" s="395"/>
      <c r="HO39" s="395"/>
      <c r="HP39" s="395"/>
    </row>
    <row r="40" spans="2:224" ht="15" customHeight="1">
      <c r="B40" s="385">
        <v>412</v>
      </c>
      <c r="C40" s="519" t="str">
        <f>IF(MasterSheet!$A$1=1,MasterSheet!C285,MasterSheet!B285)</f>
        <v>Ostala lična primanja</v>
      </c>
      <c r="D40" s="513">
        <f>IF(ISNUMBER(VLOOKUP('Public expenditure'!B40,'Cental Budget'!$C$15:$N$93,3,FALSE)),VLOOKUP('Public expenditure'!B40,'Cental Budget'!$C$15:$N$93,3,FALSE),0)+IF(ISNUMBER(VLOOKUP(B40,'Local Government'!$B$21:$G$103,3,FALSE)),VLOOKUP(B40,'Local Government'!$B$21:$G$103,3,FALSE),0)</f>
        <v>14505835.710000001</v>
      </c>
      <c r="E40" s="514">
        <f t="shared" si="0"/>
        <v>0.43811041105406223</v>
      </c>
      <c r="F40" s="513">
        <f>IF(ISNUMBER(VLOOKUP('Public expenditure'!B40,'Cental Budget'!$C$15:$N$93,5,FALSE)),VLOOKUP('Public expenditure'!B40,'Cental Budget'!$C$15:$N$93,5,FALSE),0)+IF(ISNUMBER(VLOOKUP(B40,'Local Government'!$B$21:$G$103,5,FALSE)),VLOOKUP(B40,'Local Government'!$B$21:$G$103,5,FALSE),0)</f>
        <v>13271350.060000001</v>
      </c>
      <c r="G40" s="514">
        <f t="shared" si="1"/>
        <v>0.42144649285487457</v>
      </c>
      <c r="H40" s="515">
        <f t="shared" si="2"/>
        <v>1234485.6500000004</v>
      </c>
      <c r="I40" s="516">
        <f t="shared" si="3"/>
        <v>9.301884468564765</v>
      </c>
      <c r="J40" s="453"/>
      <c r="K40" s="453">
        <f>+'Cental Budget'!E55+'Local Government'!D67</f>
        <v>14505835.710000001</v>
      </c>
      <c r="L40" s="451" t="str">
        <f>+IF(K40=D40,"ok")</f>
        <v>ok</v>
      </c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  <c r="AB40" s="453"/>
      <c r="AC40" s="453"/>
      <c r="AD40" s="453"/>
      <c r="AE40" s="453"/>
      <c r="AF40" s="453"/>
      <c r="AG40" s="458"/>
      <c r="AH40" s="431"/>
      <c r="AI40" s="431"/>
      <c r="AJ40" s="388"/>
      <c r="AK40" s="388"/>
      <c r="AL40" s="388"/>
      <c r="AM40" s="388"/>
      <c r="AN40" s="388"/>
      <c r="AO40" s="388"/>
      <c r="AP40" s="388"/>
      <c r="AQ40" s="388"/>
      <c r="AR40" s="388"/>
      <c r="AS40" s="388"/>
      <c r="AT40" s="388"/>
      <c r="AU40" s="388"/>
      <c r="AV40" s="395"/>
      <c r="AW40" s="395"/>
      <c r="AX40" s="395"/>
      <c r="AY40" s="395"/>
      <c r="AZ40" s="395"/>
      <c r="BA40" s="395"/>
      <c r="BB40" s="395"/>
      <c r="BC40" s="395"/>
      <c r="BD40" s="395"/>
      <c r="BE40" s="395"/>
      <c r="BF40" s="395"/>
      <c r="BG40" s="395"/>
      <c r="BH40" s="395"/>
      <c r="BI40" s="395"/>
      <c r="BJ40" s="395"/>
      <c r="BK40" s="395"/>
      <c r="BL40" s="395"/>
      <c r="BM40" s="395"/>
      <c r="BN40" s="395"/>
      <c r="BO40" s="395"/>
      <c r="BP40" s="395"/>
      <c r="BQ40" s="395"/>
      <c r="BR40" s="395"/>
      <c r="BS40" s="395"/>
      <c r="BT40" s="395"/>
      <c r="BU40" s="395"/>
      <c r="BV40" s="395"/>
      <c r="BW40" s="395"/>
      <c r="BX40" s="395"/>
      <c r="BY40" s="395"/>
      <c r="BZ40" s="395"/>
      <c r="CA40" s="395"/>
      <c r="CB40" s="395"/>
      <c r="CC40" s="395"/>
      <c r="CD40" s="395"/>
      <c r="CE40" s="395"/>
      <c r="CF40" s="395"/>
      <c r="CG40" s="395"/>
      <c r="CH40" s="395"/>
      <c r="CI40" s="395"/>
      <c r="CJ40" s="395"/>
      <c r="CK40" s="395"/>
      <c r="CL40" s="395"/>
      <c r="CM40" s="395"/>
      <c r="CN40" s="395"/>
      <c r="CO40" s="395"/>
      <c r="CP40" s="395"/>
      <c r="CQ40" s="395"/>
      <c r="CR40" s="395"/>
      <c r="CS40" s="395"/>
      <c r="CT40" s="395"/>
      <c r="CU40" s="395"/>
      <c r="CV40" s="395"/>
      <c r="CW40" s="395"/>
      <c r="CX40" s="395"/>
      <c r="CY40" s="395"/>
      <c r="CZ40" s="395"/>
      <c r="DA40" s="395"/>
      <c r="DB40" s="395"/>
      <c r="DC40" s="395"/>
      <c r="DD40" s="395"/>
      <c r="DE40" s="395"/>
      <c r="DF40" s="395"/>
      <c r="DG40" s="395"/>
      <c r="DH40" s="395"/>
      <c r="DI40" s="395"/>
      <c r="DJ40" s="395"/>
      <c r="DK40" s="395"/>
      <c r="DL40" s="395"/>
      <c r="DM40" s="395"/>
      <c r="DN40" s="395"/>
      <c r="DO40" s="395"/>
      <c r="DP40" s="395"/>
      <c r="DQ40" s="395"/>
      <c r="DR40" s="395"/>
      <c r="DS40" s="395"/>
      <c r="DT40" s="395"/>
      <c r="DU40" s="395"/>
      <c r="DV40" s="395"/>
      <c r="DW40" s="395"/>
      <c r="DX40" s="395"/>
      <c r="DY40" s="395"/>
      <c r="DZ40" s="395"/>
      <c r="EA40" s="395"/>
      <c r="EB40" s="395"/>
      <c r="EC40" s="395"/>
      <c r="ED40" s="395"/>
      <c r="EE40" s="395"/>
      <c r="EF40" s="395"/>
      <c r="EG40" s="395"/>
      <c r="EH40" s="395"/>
      <c r="EI40" s="395"/>
      <c r="EJ40" s="395"/>
      <c r="EK40" s="395"/>
      <c r="EL40" s="395"/>
      <c r="EM40" s="395"/>
      <c r="EN40" s="395"/>
      <c r="EO40" s="395"/>
      <c r="EP40" s="395"/>
      <c r="EQ40" s="395"/>
      <c r="ER40" s="395"/>
      <c r="ES40" s="395"/>
      <c r="ET40" s="395"/>
      <c r="EU40" s="395"/>
      <c r="EV40" s="395"/>
      <c r="EW40" s="395"/>
      <c r="EX40" s="395"/>
      <c r="EY40" s="395"/>
      <c r="EZ40" s="395"/>
      <c r="FA40" s="395"/>
      <c r="FB40" s="395"/>
      <c r="FC40" s="395"/>
      <c r="FD40" s="395"/>
      <c r="FE40" s="395"/>
      <c r="FF40" s="395"/>
      <c r="FG40" s="395"/>
      <c r="FH40" s="395"/>
      <c r="FI40" s="395"/>
      <c r="FJ40" s="395"/>
      <c r="FK40" s="395"/>
      <c r="FL40" s="447"/>
      <c r="FM40" s="395"/>
      <c r="FN40" s="395"/>
      <c r="FO40" s="395"/>
      <c r="FP40" s="395"/>
      <c r="FQ40" s="395"/>
      <c r="FR40" s="395"/>
      <c r="FS40" s="395"/>
      <c r="FT40" s="395"/>
      <c r="FU40" s="395"/>
      <c r="FV40" s="395"/>
      <c r="FW40" s="395"/>
      <c r="FX40" s="395"/>
      <c r="FY40" s="395"/>
      <c r="FZ40" s="395"/>
      <c r="GA40" s="395"/>
      <c r="GB40" s="395"/>
      <c r="GC40" s="395"/>
      <c r="GD40" s="395"/>
      <c r="GE40" s="395"/>
      <c r="GF40" s="395"/>
      <c r="GG40" s="395"/>
      <c r="GH40" s="395"/>
      <c r="GI40" s="395"/>
      <c r="GJ40" s="395"/>
      <c r="GK40" s="395"/>
      <c r="GL40" s="395"/>
      <c r="GM40" s="395"/>
      <c r="GN40" s="395"/>
      <c r="GO40" s="395"/>
      <c r="GP40" s="395"/>
      <c r="GQ40" s="395"/>
      <c r="GR40" s="395"/>
      <c r="GS40" s="395"/>
      <c r="GT40" s="395"/>
      <c r="GU40" s="395"/>
      <c r="GV40" s="395"/>
      <c r="GW40" s="395"/>
      <c r="GX40" s="395"/>
      <c r="GY40" s="395"/>
      <c r="GZ40" s="395"/>
      <c r="HA40" s="395"/>
      <c r="HB40" s="395"/>
      <c r="HC40" s="395"/>
      <c r="HD40" s="395"/>
      <c r="HE40" s="395"/>
      <c r="HF40" s="395"/>
      <c r="HG40" s="395"/>
      <c r="HH40" s="395"/>
      <c r="HI40" s="395"/>
      <c r="HJ40" s="395"/>
      <c r="HK40" s="395"/>
      <c r="HL40" s="395"/>
      <c r="HM40" s="395"/>
      <c r="HN40" s="395"/>
      <c r="HO40" s="395"/>
      <c r="HP40" s="395"/>
    </row>
    <row r="41" spans="2:224" ht="15" customHeight="1">
      <c r="B41" s="385">
        <v>413</v>
      </c>
      <c r="C41" s="519" t="str">
        <f>IF(MasterSheet!$A$1=1,MasterSheet!C286,MasterSheet!B286)</f>
        <v>Rashodi za materijal i usluge</v>
      </c>
      <c r="D41" s="513">
        <f>IF(ISNUMBER(VLOOKUP('Public expenditure'!B41,'Cental Budget'!$C$15:$N$93,3,FALSE)),VLOOKUP('Public expenditure'!B41,'Cental Budget'!$C$15:$N$93,3,FALSE),0)+IF(ISNUMBER(VLOOKUP(B41,'Local Government'!$B$21:$G$103,3,FALSE)),VLOOKUP(B41,'Local Government'!$B$21:$G$103,3,FALSE),0)</f>
        <v>105446240.86</v>
      </c>
      <c r="E41" s="514">
        <f t="shared" si="0"/>
        <v>3.1847248825128363</v>
      </c>
      <c r="F41" s="513">
        <f>IF(ISNUMBER(VLOOKUP('Public expenditure'!B41,'Cental Budget'!$C$15:$N$93,5,FALSE)),VLOOKUP('Public expenditure'!B41,'Cental Budget'!$C$15:$N$93,5,FALSE),0)+IF(ISNUMBER(VLOOKUP(B41,'Local Government'!$B$21:$G$103,5,FALSE)),VLOOKUP(B41,'Local Government'!$B$21:$G$103,5,FALSE),0)</f>
        <v>167223306.44999999</v>
      </c>
      <c r="G41" s="514">
        <f t="shared" si="1"/>
        <v>5.3103622245157194</v>
      </c>
      <c r="H41" s="515">
        <f t="shared" si="2"/>
        <v>-61777065.589999989</v>
      </c>
      <c r="I41" s="516">
        <f t="shared" si="3"/>
        <v>-36.942856173263991</v>
      </c>
      <c r="J41" s="453"/>
      <c r="K41" s="453">
        <f>+'Cental Budget'!E56+'Local Government'!D68</f>
        <v>105446240.86</v>
      </c>
      <c r="L41" s="451" t="str">
        <f t="shared" ref="L41:L47" si="4">+IF(K41=D41,"ok")</f>
        <v>ok</v>
      </c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8"/>
      <c r="AH41" s="431"/>
      <c r="AI41" s="431"/>
      <c r="AJ41" s="388"/>
      <c r="AK41" s="388"/>
      <c r="AL41" s="388"/>
      <c r="AM41" s="388"/>
      <c r="AN41" s="388"/>
      <c r="AO41" s="388"/>
      <c r="AP41" s="388"/>
      <c r="AQ41" s="388"/>
      <c r="AR41" s="388"/>
      <c r="AS41" s="388"/>
      <c r="AT41" s="388"/>
      <c r="AU41" s="388"/>
      <c r="AV41" s="395"/>
      <c r="AW41" s="395"/>
      <c r="AX41" s="395"/>
      <c r="AY41" s="395"/>
      <c r="AZ41" s="395"/>
      <c r="BA41" s="395"/>
      <c r="BB41" s="395"/>
      <c r="BC41" s="395"/>
      <c r="BD41" s="395"/>
      <c r="BE41" s="395"/>
      <c r="BF41" s="395"/>
      <c r="BG41" s="395"/>
      <c r="BH41" s="395"/>
      <c r="BI41" s="395"/>
      <c r="BJ41" s="395"/>
      <c r="BK41" s="395"/>
      <c r="BL41" s="395"/>
      <c r="BM41" s="395"/>
      <c r="BN41" s="395"/>
      <c r="BO41" s="395"/>
      <c r="BP41" s="395"/>
      <c r="BQ41" s="395"/>
      <c r="BR41" s="395"/>
      <c r="BS41" s="395"/>
      <c r="BT41" s="395"/>
      <c r="BU41" s="395"/>
      <c r="BV41" s="395"/>
      <c r="BW41" s="395"/>
      <c r="BX41" s="395"/>
      <c r="BY41" s="395"/>
      <c r="BZ41" s="395"/>
      <c r="CA41" s="395"/>
      <c r="CB41" s="395"/>
      <c r="CC41" s="395"/>
      <c r="CD41" s="395"/>
      <c r="CE41" s="395"/>
      <c r="CF41" s="395"/>
      <c r="CG41" s="395"/>
      <c r="CH41" s="395"/>
      <c r="CI41" s="395"/>
      <c r="CJ41" s="395"/>
      <c r="CK41" s="395"/>
      <c r="CL41" s="395"/>
      <c r="CM41" s="395"/>
      <c r="CN41" s="395"/>
      <c r="CO41" s="395"/>
      <c r="CP41" s="395"/>
      <c r="CQ41" s="395"/>
      <c r="CR41" s="395"/>
      <c r="CS41" s="395"/>
      <c r="CT41" s="395"/>
      <c r="CU41" s="395"/>
      <c r="CV41" s="395"/>
      <c r="CW41" s="395"/>
      <c r="CX41" s="395"/>
      <c r="CY41" s="395"/>
      <c r="CZ41" s="395"/>
      <c r="DA41" s="395"/>
      <c r="DB41" s="395"/>
      <c r="DC41" s="395"/>
      <c r="DD41" s="395"/>
      <c r="DE41" s="395"/>
      <c r="DF41" s="395"/>
      <c r="DG41" s="395"/>
      <c r="DH41" s="395"/>
      <c r="DI41" s="395"/>
      <c r="DJ41" s="395"/>
      <c r="DK41" s="395"/>
      <c r="DL41" s="395"/>
      <c r="DM41" s="395"/>
      <c r="DN41" s="395"/>
      <c r="DO41" s="395"/>
      <c r="DP41" s="395"/>
      <c r="DQ41" s="395"/>
      <c r="DR41" s="395"/>
      <c r="DS41" s="395"/>
      <c r="DT41" s="395"/>
      <c r="DU41" s="395"/>
      <c r="DV41" s="395"/>
      <c r="DW41" s="395"/>
      <c r="DX41" s="395"/>
      <c r="DY41" s="395"/>
      <c r="DZ41" s="395"/>
      <c r="EA41" s="395"/>
      <c r="EB41" s="395"/>
      <c r="EC41" s="395"/>
      <c r="ED41" s="395"/>
      <c r="EE41" s="395"/>
      <c r="EF41" s="395"/>
      <c r="EG41" s="395"/>
      <c r="EH41" s="395"/>
      <c r="EI41" s="395"/>
      <c r="EJ41" s="395"/>
      <c r="EK41" s="395"/>
      <c r="EL41" s="395"/>
      <c r="EM41" s="395"/>
      <c r="EN41" s="395"/>
      <c r="EO41" s="395"/>
      <c r="EP41" s="395"/>
      <c r="EQ41" s="395"/>
      <c r="ER41" s="395"/>
      <c r="ES41" s="395"/>
      <c r="ET41" s="395"/>
      <c r="EU41" s="395"/>
      <c r="EV41" s="395"/>
      <c r="EW41" s="395"/>
      <c r="EX41" s="395"/>
      <c r="EY41" s="395"/>
      <c r="EZ41" s="395"/>
      <c r="FA41" s="395"/>
      <c r="FB41" s="395"/>
      <c r="FC41" s="395"/>
      <c r="FD41" s="395"/>
      <c r="FE41" s="395"/>
      <c r="FF41" s="395"/>
      <c r="FG41" s="395"/>
      <c r="FH41" s="395"/>
      <c r="FI41" s="395"/>
      <c r="FJ41" s="395"/>
      <c r="FK41" s="395"/>
      <c r="FL41" s="447"/>
      <c r="FM41" s="395"/>
      <c r="FN41" s="395"/>
      <c r="FO41" s="395"/>
      <c r="FP41" s="395"/>
      <c r="FQ41" s="395"/>
      <c r="FR41" s="395"/>
      <c r="FS41" s="395"/>
      <c r="FT41" s="395"/>
      <c r="FU41" s="395"/>
      <c r="FV41" s="395"/>
      <c r="FW41" s="395"/>
      <c r="FX41" s="395"/>
      <c r="FY41" s="395"/>
      <c r="FZ41" s="395"/>
      <c r="GA41" s="395"/>
      <c r="GB41" s="395"/>
      <c r="GC41" s="395"/>
      <c r="GD41" s="395"/>
      <c r="GE41" s="395"/>
      <c r="GF41" s="395"/>
      <c r="GG41" s="395"/>
      <c r="GH41" s="395"/>
      <c r="GI41" s="395"/>
      <c r="GJ41" s="395"/>
      <c r="GK41" s="395"/>
      <c r="GL41" s="395"/>
      <c r="GM41" s="395"/>
      <c r="GN41" s="395"/>
      <c r="GO41" s="395"/>
      <c r="GP41" s="395"/>
      <c r="GQ41" s="395"/>
      <c r="GR41" s="395"/>
      <c r="GS41" s="395"/>
      <c r="GT41" s="395"/>
      <c r="GU41" s="395"/>
      <c r="GV41" s="395"/>
      <c r="GW41" s="395"/>
      <c r="GX41" s="395"/>
      <c r="GY41" s="395"/>
      <c r="GZ41" s="395"/>
      <c r="HA41" s="395"/>
      <c r="HB41" s="395"/>
      <c r="HC41" s="395"/>
      <c r="HD41" s="395"/>
      <c r="HE41" s="395"/>
      <c r="HF41" s="395"/>
      <c r="HG41" s="395"/>
      <c r="HH41" s="395"/>
      <c r="HI41" s="395"/>
      <c r="HJ41" s="395"/>
      <c r="HK41" s="395"/>
      <c r="HL41" s="395"/>
      <c r="HM41" s="395"/>
      <c r="HN41" s="395"/>
      <c r="HO41" s="395"/>
      <c r="HP41" s="395"/>
    </row>
    <row r="42" spans="2:224" ht="15" customHeight="1">
      <c r="B42" s="385">
        <v>414</v>
      </c>
      <c r="C42" s="519" t="str">
        <f>IF(MasterSheet!$A$1=1,MasterSheet!C287,MasterSheet!B287)</f>
        <v>Tekuće održavanje</v>
      </c>
      <c r="D42" s="513">
        <f>IF(ISNUMBER(VLOOKUP('Public expenditure'!B42,'Cental Budget'!$C$15:$N$93,3,FALSE)),VLOOKUP('Public expenditure'!B42,'Cental Budget'!$C$15:$N$93,3,FALSE),0)+IF(ISNUMBER(VLOOKUP(B42,'Local Government'!$B$21:$G$103,3,FALSE)),VLOOKUP(B42,'Local Government'!$B$21:$G$103,3,FALSE),0)</f>
        <v>24397963.059999995</v>
      </c>
      <c r="E42" s="514">
        <f t="shared" si="0"/>
        <v>0.7368759607369374</v>
      </c>
      <c r="F42" s="513">
        <f>IF(ISNUMBER(VLOOKUP('Public expenditure'!B42,'Cental Budget'!$C$15:$N$93,5,FALSE)),VLOOKUP('Public expenditure'!B42,'Cental Budget'!$C$15:$N$93,5,FALSE),0)+IF(ISNUMBER(VLOOKUP(B42,'Local Government'!$B$21:$G$103,5,FALSE)),VLOOKUP(B42,'Local Government'!$B$21:$G$103,5,FALSE),0)</f>
        <v>27394609.409999996</v>
      </c>
      <c r="G42" s="514">
        <f t="shared" si="1"/>
        <v>0.86994631343283568</v>
      </c>
      <c r="H42" s="515">
        <f t="shared" si="2"/>
        <v>-2996646.3500000015</v>
      </c>
      <c r="I42" s="516">
        <f t="shared" si="3"/>
        <v>-10.938817579586001</v>
      </c>
      <c r="J42" s="453"/>
      <c r="K42" s="453">
        <f>+'Cental Budget'!E57+'Local Government'!D69</f>
        <v>24397963.059999995</v>
      </c>
      <c r="L42" s="451" t="str">
        <f t="shared" si="4"/>
        <v>ok</v>
      </c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  <c r="AB42" s="453"/>
      <c r="AC42" s="453"/>
      <c r="AD42" s="453"/>
      <c r="AE42" s="453"/>
      <c r="AF42" s="453"/>
      <c r="AG42" s="458"/>
      <c r="AH42" s="431"/>
      <c r="AI42" s="431"/>
      <c r="AJ42" s="388"/>
      <c r="AK42" s="388"/>
      <c r="AL42" s="388"/>
      <c r="AM42" s="388"/>
      <c r="AN42" s="388"/>
      <c r="AO42" s="388"/>
      <c r="AP42" s="388"/>
      <c r="AQ42" s="388"/>
      <c r="AR42" s="388"/>
      <c r="AS42" s="388"/>
      <c r="AT42" s="388"/>
      <c r="AU42" s="388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  <c r="BF42" s="395"/>
      <c r="BG42" s="395"/>
      <c r="BH42" s="395"/>
      <c r="BI42" s="395"/>
      <c r="BJ42" s="395"/>
      <c r="BK42" s="395"/>
      <c r="BL42" s="395"/>
      <c r="BM42" s="395"/>
      <c r="BN42" s="395"/>
      <c r="BO42" s="395"/>
      <c r="BP42" s="395"/>
      <c r="BQ42" s="395"/>
      <c r="BR42" s="395"/>
      <c r="BS42" s="395"/>
      <c r="BT42" s="395"/>
      <c r="BU42" s="395"/>
      <c r="BV42" s="395"/>
      <c r="BW42" s="395"/>
      <c r="BX42" s="395"/>
      <c r="BY42" s="395"/>
      <c r="BZ42" s="395"/>
      <c r="CA42" s="395"/>
      <c r="CB42" s="395"/>
      <c r="CC42" s="395"/>
      <c r="CD42" s="395"/>
      <c r="CE42" s="395"/>
      <c r="CF42" s="395"/>
      <c r="CG42" s="395"/>
      <c r="CH42" s="395"/>
      <c r="CI42" s="395"/>
      <c r="CJ42" s="395"/>
      <c r="CK42" s="395"/>
      <c r="CL42" s="395"/>
      <c r="CM42" s="395"/>
      <c r="CN42" s="395"/>
      <c r="CO42" s="395"/>
      <c r="CP42" s="395"/>
      <c r="CQ42" s="395"/>
      <c r="CR42" s="395"/>
      <c r="CS42" s="395"/>
      <c r="CT42" s="395"/>
      <c r="CU42" s="395"/>
      <c r="CV42" s="395"/>
      <c r="CW42" s="395"/>
      <c r="CX42" s="395"/>
      <c r="CY42" s="395"/>
      <c r="CZ42" s="395"/>
      <c r="DA42" s="395"/>
      <c r="DB42" s="395"/>
      <c r="DC42" s="395"/>
      <c r="DD42" s="395"/>
      <c r="DE42" s="395"/>
      <c r="DF42" s="395"/>
      <c r="DG42" s="395"/>
      <c r="DH42" s="395"/>
      <c r="DI42" s="395"/>
      <c r="DJ42" s="395"/>
      <c r="DK42" s="424"/>
      <c r="DL42" s="395"/>
      <c r="DM42" s="395"/>
      <c r="DN42" s="395"/>
      <c r="DO42" s="395"/>
      <c r="DP42" s="395"/>
      <c r="DQ42" s="395"/>
      <c r="DR42" s="395"/>
      <c r="DS42" s="395"/>
      <c r="DT42" s="395"/>
      <c r="DU42" s="395"/>
      <c r="DV42" s="395"/>
      <c r="DW42" s="395"/>
      <c r="DX42" s="395"/>
      <c r="DY42" s="395"/>
      <c r="DZ42" s="395"/>
      <c r="EA42" s="395"/>
      <c r="EB42" s="395"/>
      <c r="EC42" s="395"/>
      <c r="ED42" s="395"/>
      <c r="EE42" s="395"/>
      <c r="EF42" s="395"/>
      <c r="EG42" s="395"/>
      <c r="EH42" s="395"/>
      <c r="EI42" s="395"/>
      <c r="EJ42" s="395"/>
      <c r="EK42" s="395"/>
      <c r="EL42" s="395"/>
      <c r="EM42" s="395"/>
      <c r="EN42" s="395"/>
      <c r="EO42" s="395"/>
      <c r="EP42" s="395"/>
      <c r="EQ42" s="395"/>
      <c r="ER42" s="395"/>
      <c r="ES42" s="395"/>
      <c r="ET42" s="395"/>
      <c r="EU42" s="395"/>
      <c r="EV42" s="395"/>
      <c r="EW42" s="395"/>
      <c r="EX42" s="395"/>
      <c r="EY42" s="395"/>
      <c r="EZ42" s="395"/>
      <c r="FA42" s="395"/>
      <c r="FB42" s="395"/>
      <c r="FC42" s="395"/>
      <c r="FD42" s="395"/>
      <c r="FE42" s="395"/>
      <c r="FF42" s="395"/>
      <c r="FG42" s="395"/>
      <c r="FH42" s="395"/>
      <c r="FI42" s="395"/>
      <c r="FJ42" s="395"/>
      <c r="FK42" s="395"/>
      <c r="FL42" s="447"/>
      <c r="FM42" s="395"/>
      <c r="FN42" s="395"/>
      <c r="FO42" s="395"/>
      <c r="FP42" s="395"/>
      <c r="FQ42" s="395"/>
      <c r="FR42" s="395"/>
      <c r="FS42" s="395"/>
      <c r="FT42" s="395"/>
      <c r="FU42" s="395"/>
      <c r="FV42" s="395"/>
      <c r="FW42" s="395"/>
      <c r="FX42" s="395"/>
      <c r="FY42" s="395"/>
      <c r="FZ42" s="395"/>
      <c r="GA42" s="395"/>
      <c r="GB42" s="395"/>
      <c r="GC42" s="395"/>
      <c r="GD42" s="395"/>
      <c r="GE42" s="395"/>
      <c r="GF42" s="395"/>
      <c r="GG42" s="395"/>
      <c r="GH42" s="395"/>
      <c r="GI42" s="395"/>
      <c r="GJ42" s="395"/>
      <c r="GK42" s="395"/>
      <c r="GL42" s="395"/>
      <c r="GM42" s="395"/>
      <c r="GN42" s="395"/>
      <c r="GO42" s="395"/>
      <c r="GP42" s="395"/>
      <c r="GQ42" s="395"/>
      <c r="GR42" s="395"/>
      <c r="GS42" s="395"/>
      <c r="GT42" s="395"/>
      <c r="GU42" s="395"/>
      <c r="GV42" s="395"/>
      <c r="GW42" s="395"/>
      <c r="GX42" s="395"/>
      <c r="GY42" s="395"/>
      <c r="GZ42" s="395"/>
      <c r="HA42" s="395"/>
      <c r="HB42" s="395"/>
      <c r="HC42" s="395"/>
      <c r="HD42" s="395"/>
      <c r="HE42" s="395"/>
      <c r="HF42" s="395"/>
      <c r="HG42" s="395"/>
      <c r="HH42" s="395"/>
      <c r="HI42" s="395"/>
      <c r="HJ42" s="395"/>
      <c r="HK42" s="395"/>
      <c r="HL42" s="395"/>
      <c r="HM42" s="395"/>
      <c r="HN42" s="395"/>
      <c r="HO42" s="395"/>
      <c r="HP42" s="395"/>
    </row>
    <row r="43" spans="2:224" ht="15" customHeight="1">
      <c r="B43" s="385">
        <v>415</v>
      </c>
      <c r="C43" s="519" t="str">
        <f>IF(MasterSheet!$A$1=1,MasterSheet!C288,MasterSheet!B288)</f>
        <v>Kamate</v>
      </c>
      <c r="D43" s="513">
        <f>IF(ISNUMBER(VLOOKUP('Public expenditure'!B43,'Cental Budget'!$C$15:$N$93,3,FALSE)),VLOOKUP('Public expenditure'!B43,'Cental Budget'!$C$15:$N$93,3,FALSE),0)+IF(ISNUMBER(VLOOKUP(B43,'Local Government'!$B$21:$G$103,3,FALSE)),VLOOKUP(B43,'Local Government'!$B$21:$G$103,3,FALSE),0)</f>
        <v>70775022.849999994</v>
      </c>
      <c r="E43" s="514">
        <f t="shared" si="0"/>
        <v>2.1375724207188158</v>
      </c>
      <c r="F43" s="513">
        <f>IF(ISNUMBER(VLOOKUP('Public expenditure'!B43,'Cental Budget'!$C$15:$N$93,5,FALSE)),VLOOKUP('Public expenditure'!B43,'Cental Budget'!$C$15:$N$93,5,FALSE),0)+IF(ISNUMBER(VLOOKUP(B43,'Local Government'!$B$21:$G$103,5,FALSE)),VLOOKUP(B43,'Local Government'!$B$21:$G$103,5,FALSE),0)</f>
        <v>59720316.740000002</v>
      </c>
      <c r="G43" s="514">
        <f t="shared" si="1"/>
        <v>1.8964851298825025</v>
      </c>
      <c r="H43" s="515">
        <f t="shared" si="2"/>
        <v>11054706.109999992</v>
      </c>
      <c r="I43" s="516">
        <f t="shared" si="3"/>
        <v>18.510796180348592</v>
      </c>
      <c r="J43" s="453"/>
      <c r="K43" s="453">
        <f>+'Cental Budget'!E58+'Local Government'!D70</f>
        <v>70775022.849999994</v>
      </c>
      <c r="L43" s="451" t="str">
        <f t="shared" si="4"/>
        <v>ok</v>
      </c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8"/>
      <c r="AH43" s="431"/>
      <c r="AI43" s="431"/>
      <c r="AJ43" s="388"/>
      <c r="AK43" s="388"/>
      <c r="AL43" s="388"/>
      <c r="AM43" s="388"/>
      <c r="AN43" s="388"/>
      <c r="AO43" s="388"/>
      <c r="AP43" s="388"/>
      <c r="AQ43" s="388"/>
      <c r="AR43" s="388"/>
      <c r="AS43" s="388"/>
      <c r="AT43" s="388"/>
      <c r="AU43" s="388"/>
      <c r="AV43" s="395"/>
      <c r="AW43" s="395"/>
      <c r="AX43" s="395"/>
      <c r="AY43" s="395"/>
      <c r="AZ43" s="395"/>
      <c r="BA43" s="395"/>
      <c r="BB43" s="395"/>
      <c r="BC43" s="395"/>
      <c r="BD43" s="395"/>
      <c r="BE43" s="395"/>
      <c r="BF43" s="395"/>
      <c r="BG43" s="395"/>
      <c r="BH43" s="395"/>
      <c r="BI43" s="395"/>
      <c r="BJ43" s="395"/>
      <c r="BK43" s="395"/>
      <c r="BL43" s="395"/>
      <c r="BM43" s="395"/>
      <c r="BN43" s="395"/>
      <c r="BO43" s="395"/>
      <c r="BP43" s="395"/>
      <c r="BQ43" s="395"/>
      <c r="BR43" s="395"/>
      <c r="BS43" s="395"/>
      <c r="BT43" s="395"/>
      <c r="BU43" s="395"/>
      <c r="BV43" s="395"/>
      <c r="BW43" s="395"/>
      <c r="BX43" s="395"/>
      <c r="BY43" s="395"/>
      <c r="BZ43" s="395"/>
      <c r="CA43" s="395"/>
      <c r="CB43" s="395"/>
      <c r="CC43" s="395"/>
      <c r="CD43" s="395"/>
      <c r="CE43" s="395"/>
      <c r="CF43" s="395"/>
      <c r="CG43" s="395"/>
      <c r="CH43" s="395"/>
      <c r="CI43" s="395"/>
      <c r="CJ43" s="395"/>
      <c r="CK43" s="395"/>
      <c r="CL43" s="395"/>
      <c r="CM43" s="395"/>
      <c r="CN43" s="395"/>
      <c r="CO43" s="395"/>
      <c r="CP43" s="395"/>
      <c r="CQ43" s="395"/>
      <c r="CR43" s="395"/>
      <c r="CS43" s="395"/>
      <c r="CT43" s="395"/>
      <c r="CU43" s="395"/>
      <c r="CV43" s="395"/>
      <c r="CW43" s="395"/>
      <c r="CX43" s="395"/>
      <c r="CY43" s="395"/>
      <c r="CZ43" s="395"/>
      <c r="DA43" s="395"/>
      <c r="DB43" s="395"/>
      <c r="DC43" s="395"/>
      <c r="DD43" s="395"/>
      <c r="DE43" s="395"/>
      <c r="DF43" s="395"/>
      <c r="DG43" s="395"/>
      <c r="DH43" s="395"/>
      <c r="DI43" s="395"/>
      <c r="DJ43" s="395"/>
      <c r="DK43" s="395"/>
      <c r="DL43" s="395"/>
      <c r="DM43" s="395"/>
      <c r="DN43" s="395"/>
      <c r="DO43" s="395"/>
      <c r="DP43" s="395"/>
      <c r="DQ43" s="395"/>
      <c r="DR43" s="395"/>
      <c r="DS43" s="395"/>
      <c r="DT43" s="395"/>
      <c r="DU43" s="395"/>
      <c r="DV43" s="395"/>
      <c r="DW43" s="395"/>
      <c r="DX43" s="395"/>
      <c r="DY43" s="395"/>
      <c r="DZ43" s="395"/>
      <c r="EA43" s="395"/>
      <c r="EB43" s="395"/>
      <c r="EC43" s="395"/>
      <c r="ED43" s="395"/>
      <c r="EE43" s="395"/>
      <c r="EF43" s="395"/>
      <c r="EG43" s="395"/>
      <c r="EH43" s="395"/>
      <c r="EI43" s="395"/>
      <c r="EJ43" s="395"/>
      <c r="EK43" s="395"/>
      <c r="EL43" s="395"/>
      <c r="EM43" s="395"/>
      <c r="EN43" s="395"/>
      <c r="EO43" s="395"/>
      <c r="EP43" s="395"/>
      <c r="EQ43" s="395"/>
      <c r="ER43" s="395"/>
      <c r="ES43" s="395"/>
      <c r="ET43" s="395"/>
      <c r="EU43" s="395"/>
      <c r="EV43" s="395"/>
      <c r="EW43" s="395"/>
      <c r="EX43" s="395"/>
      <c r="EY43" s="395"/>
      <c r="EZ43" s="395"/>
      <c r="FA43" s="395"/>
      <c r="FB43" s="395"/>
      <c r="FC43" s="395"/>
      <c r="FD43" s="395"/>
      <c r="FE43" s="395"/>
      <c r="FF43" s="395"/>
      <c r="FG43" s="395"/>
      <c r="FH43" s="395"/>
      <c r="FI43" s="395"/>
      <c r="FJ43" s="395"/>
      <c r="FK43" s="395"/>
      <c r="FL43" s="447"/>
      <c r="FM43" s="395"/>
      <c r="FN43" s="395"/>
      <c r="FO43" s="395"/>
      <c r="FP43" s="395"/>
      <c r="FQ43" s="395"/>
      <c r="FR43" s="395"/>
      <c r="FS43" s="395"/>
      <c r="FT43" s="395"/>
      <c r="FU43" s="395"/>
      <c r="FV43" s="395"/>
      <c r="FW43" s="395"/>
      <c r="FX43" s="395"/>
      <c r="FY43" s="395"/>
      <c r="FZ43" s="395"/>
      <c r="GA43" s="395"/>
      <c r="GB43" s="395"/>
      <c r="GC43" s="395"/>
      <c r="GD43" s="395"/>
      <c r="GE43" s="395"/>
      <c r="GF43" s="395"/>
      <c r="GG43" s="395"/>
      <c r="GH43" s="395"/>
      <c r="GI43" s="395"/>
      <c r="GJ43" s="395"/>
      <c r="GK43" s="395"/>
      <c r="GL43" s="395"/>
      <c r="GM43" s="395"/>
      <c r="GN43" s="395"/>
      <c r="GO43" s="395"/>
      <c r="GP43" s="395"/>
      <c r="GQ43" s="395"/>
      <c r="GR43" s="395"/>
      <c r="GS43" s="395"/>
      <c r="GT43" s="395"/>
      <c r="GU43" s="395"/>
      <c r="GV43" s="395"/>
      <c r="GW43" s="395"/>
      <c r="GX43" s="395"/>
      <c r="GY43" s="395"/>
      <c r="GZ43" s="395"/>
      <c r="HA43" s="395"/>
      <c r="HB43" s="395"/>
      <c r="HC43" s="395"/>
      <c r="HD43" s="395"/>
      <c r="HE43" s="395"/>
      <c r="HF43" s="395"/>
      <c r="HG43" s="395"/>
      <c r="HH43" s="395"/>
      <c r="HI43" s="395"/>
      <c r="HJ43" s="395"/>
      <c r="HK43" s="395"/>
      <c r="HL43" s="395"/>
      <c r="HM43" s="395"/>
      <c r="HN43" s="395"/>
      <c r="HO43" s="395"/>
      <c r="HP43" s="395"/>
    </row>
    <row r="44" spans="2:224" ht="15" customHeight="1">
      <c r="B44" s="385">
        <v>416</v>
      </c>
      <c r="C44" s="519" t="str">
        <f>IF(MasterSheet!$A$1=1,MasterSheet!C289,MasterSheet!B289)</f>
        <v>Renta</v>
      </c>
      <c r="D44" s="513">
        <f>IF(ISNUMBER(VLOOKUP('Public expenditure'!B44,'Cental Budget'!$C$15:$N$93,3,FALSE)),VLOOKUP('Public expenditure'!B44,'Cental Budget'!$C$15:$N$93,3,FALSE),0)+IF(ISNUMBER(VLOOKUP(B44,'Local Government'!$B$21:$G$103,3,FALSE)),VLOOKUP(B44,'Local Government'!$B$21:$G$103,3,FALSE),0)</f>
        <v>8363818.9900000002</v>
      </c>
      <c r="E44" s="514">
        <f t="shared" si="0"/>
        <v>0.25260703684687408</v>
      </c>
      <c r="F44" s="513">
        <f>IF(ISNUMBER(VLOOKUP('Public expenditure'!B44,'Cental Budget'!$C$15:$N$93,5,FALSE)),VLOOKUP('Public expenditure'!B44,'Cental Budget'!$C$15:$N$93,5,FALSE),0)+IF(ISNUMBER(VLOOKUP(B44,'Local Government'!$B$21:$G$103,5,FALSE)),VLOOKUP(B44,'Local Government'!$B$21:$G$103,5,FALSE),0)</f>
        <v>7427422.7800000003</v>
      </c>
      <c r="G44" s="514">
        <f t="shared" si="1"/>
        <v>0.23586607748491586</v>
      </c>
      <c r="H44" s="515">
        <f t="shared" si="2"/>
        <v>936396.21</v>
      </c>
      <c r="I44" s="516">
        <f t="shared" si="3"/>
        <v>12.607283006986705</v>
      </c>
      <c r="J44" s="453"/>
      <c r="K44" s="453">
        <f>+'Cental Budget'!E59+'Local Government'!D71</f>
        <v>8363818.9900000002</v>
      </c>
      <c r="L44" s="451" t="str">
        <f t="shared" si="4"/>
        <v>ok</v>
      </c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8"/>
      <c r="AH44" s="431"/>
      <c r="AI44" s="431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95"/>
      <c r="AW44" s="395"/>
      <c r="AX44" s="395"/>
      <c r="AY44" s="395"/>
      <c r="AZ44" s="395"/>
      <c r="BA44" s="395"/>
      <c r="BB44" s="395"/>
      <c r="BC44" s="395"/>
      <c r="BD44" s="395"/>
      <c r="BE44" s="395"/>
      <c r="BF44" s="395"/>
      <c r="BG44" s="395"/>
      <c r="BH44" s="395"/>
      <c r="BI44" s="395"/>
      <c r="BJ44" s="395"/>
      <c r="BK44" s="395"/>
      <c r="BL44" s="395"/>
      <c r="BM44" s="395"/>
      <c r="BN44" s="395"/>
      <c r="BO44" s="395"/>
      <c r="BP44" s="395"/>
      <c r="BQ44" s="395"/>
      <c r="BR44" s="395"/>
      <c r="BS44" s="395"/>
      <c r="BT44" s="395"/>
      <c r="BU44" s="395"/>
      <c r="BV44" s="395"/>
      <c r="BW44" s="395"/>
      <c r="BX44" s="395"/>
      <c r="BY44" s="395"/>
      <c r="BZ44" s="395"/>
      <c r="CA44" s="395"/>
      <c r="CB44" s="395"/>
      <c r="CC44" s="395"/>
      <c r="CD44" s="395"/>
      <c r="CE44" s="395"/>
      <c r="CF44" s="395"/>
      <c r="CG44" s="395"/>
      <c r="CH44" s="395"/>
      <c r="CI44" s="395"/>
      <c r="CJ44" s="395"/>
      <c r="CK44" s="395"/>
      <c r="CL44" s="395"/>
      <c r="CM44" s="395"/>
      <c r="CN44" s="395"/>
      <c r="CO44" s="395"/>
      <c r="CP44" s="395"/>
      <c r="CQ44" s="395"/>
      <c r="CR44" s="395"/>
      <c r="CS44" s="395"/>
      <c r="CT44" s="395"/>
      <c r="CU44" s="395"/>
      <c r="CV44" s="395"/>
      <c r="CW44" s="395"/>
      <c r="CX44" s="395"/>
      <c r="CY44" s="395"/>
      <c r="CZ44" s="395"/>
      <c r="DA44" s="395"/>
      <c r="DB44" s="395"/>
      <c r="DC44" s="395"/>
      <c r="DD44" s="395"/>
      <c r="DE44" s="395"/>
      <c r="DF44" s="395"/>
      <c r="DG44" s="395"/>
      <c r="DH44" s="395"/>
      <c r="DI44" s="395"/>
      <c r="DJ44" s="395"/>
      <c r="DK44" s="395"/>
      <c r="DL44" s="395"/>
      <c r="DM44" s="395"/>
      <c r="DN44" s="395"/>
      <c r="DO44" s="395"/>
      <c r="DP44" s="395"/>
      <c r="DQ44" s="395"/>
      <c r="DR44" s="403"/>
      <c r="DS44" s="395"/>
      <c r="DT44" s="395"/>
      <c r="DU44" s="395"/>
      <c r="DV44" s="395"/>
      <c r="DW44" s="395"/>
      <c r="DX44" s="395"/>
      <c r="DY44" s="395"/>
      <c r="DZ44" s="395"/>
      <c r="EA44" s="395"/>
      <c r="EB44" s="395"/>
      <c r="EC44" s="395"/>
      <c r="ED44" s="395"/>
      <c r="EE44" s="395"/>
      <c r="EF44" s="395"/>
      <c r="EG44" s="395"/>
      <c r="EH44" s="395"/>
      <c r="EI44" s="395"/>
      <c r="EJ44" s="395"/>
      <c r="EK44" s="395"/>
      <c r="EL44" s="395"/>
      <c r="EM44" s="395"/>
      <c r="EN44" s="395"/>
      <c r="EO44" s="395"/>
      <c r="EP44" s="395"/>
      <c r="EQ44" s="395"/>
      <c r="ER44" s="395"/>
      <c r="ES44" s="395"/>
      <c r="ET44" s="395"/>
      <c r="EU44" s="395"/>
      <c r="EV44" s="395"/>
      <c r="EW44" s="395"/>
      <c r="EX44" s="395"/>
      <c r="EY44" s="395"/>
      <c r="EZ44" s="395"/>
      <c r="FA44" s="395"/>
      <c r="FB44" s="395"/>
      <c r="FC44" s="395"/>
      <c r="FD44" s="395"/>
      <c r="FE44" s="395"/>
      <c r="FF44" s="395"/>
      <c r="FG44" s="395"/>
      <c r="FH44" s="395"/>
      <c r="FI44" s="395"/>
      <c r="FJ44" s="395"/>
      <c r="FK44" s="395"/>
      <c r="FL44" s="447"/>
      <c r="FM44" s="395"/>
      <c r="FN44" s="395"/>
      <c r="FO44" s="395"/>
      <c r="FP44" s="395"/>
      <c r="FQ44" s="395"/>
      <c r="FR44" s="395"/>
      <c r="FS44" s="395"/>
      <c r="FT44" s="395"/>
      <c r="FU44" s="395"/>
      <c r="FV44" s="395"/>
      <c r="FW44" s="395"/>
      <c r="FX44" s="395"/>
      <c r="FY44" s="395"/>
      <c r="FZ44" s="395"/>
      <c r="GA44" s="395"/>
      <c r="GB44" s="395"/>
      <c r="GC44" s="395"/>
      <c r="GD44" s="395"/>
      <c r="GE44" s="395"/>
      <c r="GF44" s="395"/>
      <c r="GG44" s="395"/>
      <c r="GH44" s="395"/>
      <c r="GI44" s="395"/>
      <c r="GJ44" s="395"/>
      <c r="GK44" s="395"/>
      <c r="GL44" s="395"/>
      <c r="GM44" s="395"/>
      <c r="GN44" s="395"/>
      <c r="GO44" s="395"/>
      <c r="GP44" s="395"/>
      <c r="GQ44" s="395"/>
      <c r="GR44" s="395"/>
      <c r="GS44" s="395"/>
      <c r="GT44" s="395"/>
      <c r="GU44" s="395"/>
      <c r="GV44" s="395"/>
      <c r="GW44" s="395"/>
      <c r="GX44" s="395"/>
      <c r="GY44" s="395"/>
      <c r="GZ44" s="395"/>
      <c r="HA44" s="395"/>
      <c r="HB44" s="395"/>
      <c r="HC44" s="395"/>
      <c r="HD44" s="395"/>
      <c r="HE44" s="395"/>
      <c r="HF44" s="395"/>
      <c r="HG44" s="395"/>
      <c r="HH44" s="395"/>
      <c r="HI44" s="395"/>
      <c r="HJ44" s="395"/>
      <c r="HK44" s="395"/>
      <c r="HL44" s="395"/>
      <c r="HM44" s="395"/>
      <c r="HN44" s="395"/>
      <c r="HO44" s="395"/>
      <c r="HP44" s="395"/>
    </row>
    <row r="45" spans="2:224" ht="15" customHeight="1">
      <c r="B45" s="385">
        <v>417</v>
      </c>
      <c r="C45" s="519" t="str">
        <f>IF(MasterSheet!$A$1=1,MasterSheet!C290,MasterSheet!B290)</f>
        <v>Subvencije</v>
      </c>
      <c r="D45" s="513">
        <f>IF(ISNUMBER(VLOOKUP('Public expenditure'!B45,'Cental Budget'!$C$15:$N$93,3,FALSE)),VLOOKUP('Public expenditure'!B45,'Cental Budget'!$C$15:$N$93,3,FALSE),0)+IF(ISNUMBER(VLOOKUP(B45,'Local Government'!$B$21:$G$103,3,FALSE)),VLOOKUP(B45,'Local Government'!$B$21:$G$103,3,FALSE),0)</f>
        <v>18185744.609999996</v>
      </c>
      <c r="E45" s="514">
        <f t="shared" si="0"/>
        <v>0.54925232890365439</v>
      </c>
      <c r="F45" s="513">
        <f>IF(ISNUMBER(VLOOKUP('Public expenditure'!B45,'Cental Budget'!$C$15:$N$93,5,FALSE)),VLOOKUP('Public expenditure'!B45,'Cental Budget'!$C$15:$N$93,5,FALSE),0)+IF(ISNUMBER(VLOOKUP(B45,'Local Government'!$B$21:$G$103,5,FALSE)),VLOOKUP(B45,'Local Government'!$B$21:$G$103,5,FALSE),0)</f>
        <v>26607621.800000001</v>
      </c>
      <c r="G45" s="514">
        <f t="shared" si="1"/>
        <v>0.84495464591933955</v>
      </c>
      <c r="H45" s="515">
        <f t="shared" si="2"/>
        <v>-8421877.1900000051</v>
      </c>
      <c r="I45" s="516">
        <f t="shared" si="3"/>
        <v>-31.652123039421753</v>
      </c>
      <c r="J45" s="453"/>
      <c r="K45" s="453">
        <f>+'Cental Budget'!E60+'Local Government'!D72</f>
        <v>18185744.609999996</v>
      </c>
      <c r="L45" s="451" t="str">
        <f t="shared" si="4"/>
        <v>ok</v>
      </c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53"/>
      <c r="AC45" s="453"/>
      <c r="AD45" s="453"/>
      <c r="AE45" s="453"/>
      <c r="AF45" s="453"/>
      <c r="AG45" s="458"/>
      <c r="AH45" s="431"/>
      <c r="AI45" s="431"/>
      <c r="AJ45" s="388"/>
      <c r="AK45" s="388"/>
      <c r="AL45" s="388"/>
      <c r="AM45" s="388"/>
      <c r="AN45" s="388"/>
      <c r="AO45" s="388"/>
      <c r="AP45" s="388"/>
      <c r="AQ45" s="388"/>
      <c r="AR45" s="388"/>
      <c r="AS45" s="388"/>
      <c r="AT45" s="388"/>
      <c r="AU45" s="388"/>
      <c r="AV45" s="395"/>
      <c r="AW45" s="395"/>
      <c r="AX45" s="395"/>
      <c r="AY45" s="395"/>
      <c r="AZ45" s="395"/>
      <c r="BA45" s="395"/>
      <c r="BB45" s="395"/>
      <c r="BC45" s="395"/>
      <c r="BD45" s="395"/>
      <c r="BE45" s="395"/>
      <c r="BF45" s="395"/>
      <c r="BG45" s="395"/>
      <c r="BH45" s="395"/>
      <c r="BI45" s="395"/>
      <c r="BJ45" s="395"/>
      <c r="BK45" s="395"/>
      <c r="BL45" s="395"/>
      <c r="BM45" s="395"/>
      <c r="BN45" s="395"/>
      <c r="BO45" s="395"/>
      <c r="BP45" s="395"/>
      <c r="BQ45" s="395"/>
      <c r="BR45" s="395"/>
      <c r="BS45" s="395"/>
      <c r="BT45" s="395"/>
      <c r="BU45" s="395"/>
      <c r="BV45" s="395"/>
      <c r="BW45" s="395"/>
      <c r="BX45" s="395"/>
      <c r="BY45" s="395"/>
      <c r="BZ45" s="395"/>
      <c r="CA45" s="395"/>
      <c r="CB45" s="395"/>
      <c r="CC45" s="395"/>
      <c r="CD45" s="395"/>
      <c r="CE45" s="395"/>
      <c r="CF45" s="395"/>
      <c r="CG45" s="395"/>
      <c r="CH45" s="395"/>
      <c r="CI45" s="395"/>
      <c r="CJ45" s="395"/>
      <c r="CK45" s="395"/>
      <c r="CL45" s="395"/>
      <c r="CM45" s="395"/>
      <c r="CN45" s="395"/>
      <c r="CO45" s="395"/>
      <c r="CP45" s="395"/>
      <c r="CQ45" s="395"/>
      <c r="CR45" s="395"/>
      <c r="CS45" s="395"/>
      <c r="CT45" s="395"/>
      <c r="CU45" s="395"/>
      <c r="CV45" s="395"/>
      <c r="CW45" s="395"/>
      <c r="CX45" s="395"/>
      <c r="CY45" s="395"/>
      <c r="CZ45" s="395"/>
      <c r="DA45" s="395"/>
      <c r="DB45" s="395"/>
      <c r="DC45" s="395"/>
      <c r="DD45" s="395"/>
      <c r="DE45" s="395"/>
      <c r="DF45" s="395"/>
      <c r="DG45" s="395"/>
      <c r="DH45" s="395"/>
      <c r="DI45" s="395"/>
      <c r="DJ45" s="395"/>
      <c r="DK45" s="395"/>
      <c r="DL45" s="395"/>
      <c r="DM45" s="395"/>
      <c r="DN45" s="395"/>
      <c r="DO45" s="395"/>
      <c r="DP45" s="395"/>
      <c r="DQ45" s="395"/>
      <c r="DR45" s="395"/>
      <c r="DS45" s="395"/>
      <c r="DT45" s="395"/>
      <c r="DU45" s="395"/>
      <c r="DV45" s="395"/>
      <c r="DW45" s="395"/>
      <c r="DX45" s="395"/>
      <c r="DY45" s="395"/>
      <c r="DZ45" s="395"/>
      <c r="EA45" s="395"/>
      <c r="EB45" s="395"/>
      <c r="EC45" s="395"/>
      <c r="ED45" s="395"/>
      <c r="EE45" s="395"/>
      <c r="EF45" s="395"/>
      <c r="EG45" s="395"/>
      <c r="EH45" s="395"/>
      <c r="EI45" s="395"/>
      <c r="EJ45" s="395"/>
      <c r="EK45" s="395"/>
      <c r="EL45" s="395"/>
      <c r="EM45" s="395"/>
      <c r="EN45" s="395"/>
      <c r="EO45" s="395"/>
      <c r="EP45" s="395"/>
      <c r="EQ45" s="395"/>
      <c r="ER45" s="395"/>
      <c r="ES45" s="395"/>
      <c r="ET45" s="395"/>
      <c r="EU45" s="395"/>
      <c r="EV45" s="395"/>
      <c r="EW45" s="395"/>
      <c r="EX45" s="395"/>
      <c r="EY45" s="395"/>
      <c r="EZ45" s="395"/>
      <c r="FA45" s="395"/>
      <c r="FB45" s="395"/>
      <c r="FC45" s="395"/>
      <c r="FD45" s="395"/>
      <c r="FE45" s="395"/>
      <c r="FF45" s="395"/>
      <c r="FG45" s="395"/>
      <c r="FH45" s="395"/>
      <c r="FI45" s="395"/>
      <c r="FJ45" s="395"/>
      <c r="FK45" s="395"/>
      <c r="FL45" s="447"/>
      <c r="FM45" s="395"/>
      <c r="FN45" s="395"/>
      <c r="FO45" s="395"/>
      <c r="FP45" s="395"/>
      <c r="FQ45" s="395"/>
      <c r="FR45" s="395"/>
      <c r="FS45" s="395"/>
      <c r="FT45" s="395"/>
      <c r="FU45" s="395"/>
      <c r="FV45" s="395"/>
      <c r="FW45" s="395"/>
      <c r="FX45" s="395"/>
      <c r="FY45" s="395"/>
      <c r="FZ45" s="395"/>
      <c r="GA45" s="395"/>
      <c r="GB45" s="395"/>
      <c r="GC45" s="395"/>
      <c r="GD45" s="395"/>
      <c r="GE45" s="395"/>
      <c r="GF45" s="395"/>
      <c r="GG45" s="395"/>
      <c r="GH45" s="395"/>
      <c r="GI45" s="395"/>
      <c r="GJ45" s="395"/>
      <c r="GK45" s="395"/>
      <c r="GL45" s="395"/>
      <c r="GM45" s="395"/>
      <c r="GN45" s="395"/>
      <c r="GO45" s="395"/>
      <c r="GP45" s="395"/>
      <c r="GQ45" s="395"/>
      <c r="GR45" s="395"/>
      <c r="GS45" s="395"/>
      <c r="GT45" s="395"/>
      <c r="GU45" s="395"/>
      <c r="GV45" s="395"/>
      <c r="GW45" s="395"/>
      <c r="GX45" s="395"/>
      <c r="GY45" s="395"/>
      <c r="GZ45" s="395"/>
      <c r="HA45" s="395"/>
      <c r="HB45" s="395"/>
      <c r="HC45" s="395"/>
      <c r="HD45" s="395"/>
      <c r="HE45" s="395"/>
      <c r="HF45" s="395"/>
      <c r="HG45" s="395"/>
      <c r="HH45" s="395"/>
      <c r="HI45" s="395"/>
      <c r="HJ45" s="395"/>
      <c r="HK45" s="395"/>
      <c r="HL45" s="395"/>
      <c r="HM45" s="395"/>
      <c r="HN45" s="395"/>
      <c r="HO45" s="395"/>
      <c r="HP45" s="395"/>
    </row>
    <row r="46" spans="2:224" ht="15" customHeight="1">
      <c r="B46" s="385">
        <v>418</v>
      </c>
      <c r="C46" s="519" t="str">
        <f>IF(MasterSheet!$A$1=1,MasterSheet!C291,MasterSheet!B291)</f>
        <v>Ostali izdaci</v>
      </c>
      <c r="D46" s="513">
        <f>IF(ISNUMBER(VLOOKUP('Public expenditure'!B46,'Cental Budget'!$C$15:$N$93,3,FALSE)),VLOOKUP('Public expenditure'!B46,'Cental Budget'!$C$15:$N$93,3,FALSE),0)+IF(ISNUMBER(VLOOKUP(B46,'Local Government'!$B$21:$G$103,3,FALSE)),VLOOKUP(B46,'Local Government'!$B$21:$G$103,3,FALSE),0)</f>
        <v>7492726.1100000013</v>
      </c>
      <c r="E46" s="514">
        <f t="shared" si="0"/>
        <v>0.22629797976442168</v>
      </c>
      <c r="F46" s="513">
        <f>IF(ISNUMBER(VLOOKUP('Public expenditure'!B46,'Cental Budget'!$C$15:$N$93,5,FALSE)),VLOOKUP('Public expenditure'!B46,'Cental Budget'!$C$15:$N$93,5,FALSE),0)+IF(ISNUMBER(VLOOKUP(B46,'Local Government'!$B$21:$G$103,5,FALSE)),VLOOKUP(B46,'Local Government'!$B$21:$G$103,5,FALSE),0)</f>
        <v>6888973.7100000009</v>
      </c>
      <c r="G46" s="514">
        <f t="shared" si="1"/>
        <v>0.21876702794537953</v>
      </c>
      <c r="H46" s="515">
        <f t="shared" si="2"/>
        <v>603752.40000000037</v>
      </c>
      <c r="I46" s="516">
        <f t="shared" si="3"/>
        <v>8.7640398325747242</v>
      </c>
      <c r="J46" s="453"/>
      <c r="K46" s="453">
        <f>+'Cental Budget'!E61+'Local Government'!D73</f>
        <v>7492726.1100000013</v>
      </c>
      <c r="L46" s="451" t="str">
        <f t="shared" si="4"/>
        <v>ok</v>
      </c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8"/>
      <c r="AH46" s="431"/>
      <c r="AI46" s="431"/>
      <c r="AJ46" s="388"/>
      <c r="AK46" s="388"/>
      <c r="AL46" s="388"/>
      <c r="AM46" s="388"/>
      <c r="AN46" s="388"/>
      <c r="AO46" s="388"/>
      <c r="AP46" s="388"/>
      <c r="AQ46" s="388"/>
      <c r="AR46" s="388"/>
      <c r="AS46" s="388"/>
      <c r="AT46" s="388"/>
      <c r="AU46" s="388"/>
      <c r="AV46" s="395"/>
      <c r="AW46" s="395"/>
      <c r="AX46" s="395"/>
      <c r="AY46" s="395"/>
      <c r="AZ46" s="395"/>
      <c r="BA46" s="395"/>
      <c r="BB46" s="395"/>
      <c r="BC46" s="395"/>
      <c r="BD46" s="395"/>
      <c r="BE46" s="395"/>
      <c r="BF46" s="395"/>
      <c r="BG46" s="395"/>
      <c r="BH46" s="395"/>
      <c r="BI46" s="395"/>
      <c r="BJ46" s="395"/>
      <c r="BK46" s="395"/>
      <c r="BL46" s="395"/>
      <c r="BM46" s="395"/>
      <c r="BN46" s="395"/>
      <c r="BO46" s="395"/>
      <c r="BP46" s="395"/>
      <c r="BQ46" s="395"/>
      <c r="BR46" s="395"/>
      <c r="BS46" s="395"/>
      <c r="BT46" s="395"/>
      <c r="BU46" s="395"/>
      <c r="BV46" s="395"/>
      <c r="BW46" s="395"/>
      <c r="BX46" s="395"/>
      <c r="BY46" s="395"/>
      <c r="BZ46" s="395"/>
      <c r="CA46" s="395"/>
      <c r="CB46" s="395"/>
      <c r="CC46" s="395"/>
      <c r="CD46" s="395"/>
      <c r="CE46" s="395"/>
      <c r="CF46" s="395"/>
      <c r="CG46" s="395"/>
      <c r="CH46" s="395"/>
      <c r="CI46" s="395"/>
      <c r="CJ46" s="395"/>
      <c r="CK46" s="395"/>
      <c r="CL46" s="395"/>
      <c r="CM46" s="395"/>
      <c r="CN46" s="395"/>
      <c r="CO46" s="395"/>
      <c r="CP46" s="395"/>
      <c r="CQ46" s="395"/>
      <c r="CR46" s="395"/>
      <c r="CS46" s="395"/>
      <c r="CT46" s="395"/>
      <c r="CU46" s="395"/>
      <c r="CV46" s="395"/>
      <c r="CW46" s="395"/>
      <c r="CX46" s="395"/>
      <c r="CY46" s="395"/>
      <c r="CZ46" s="395"/>
      <c r="DA46" s="395"/>
      <c r="DB46" s="395"/>
      <c r="DC46" s="395"/>
      <c r="DD46" s="395"/>
      <c r="DE46" s="395"/>
      <c r="DF46" s="395"/>
      <c r="DG46" s="395"/>
      <c r="DH46" s="395"/>
      <c r="DI46" s="395"/>
      <c r="DJ46" s="395"/>
      <c r="DK46" s="395"/>
      <c r="DL46" s="395"/>
      <c r="DM46" s="395"/>
      <c r="DN46" s="395"/>
      <c r="DO46" s="395"/>
      <c r="DP46" s="395"/>
      <c r="DQ46" s="395"/>
      <c r="DR46" s="395"/>
      <c r="DS46" s="395"/>
      <c r="DT46" s="395"/>
      <c r="DU46" s="395"/>
      <c r="DV46" s="395"/>
      <c r="DW46" s="395"/>
      <c r="DX46" s="395"/>
      <c r="DY46" s="395"/>
      <c r="DZ46" s="395"/>
      <c r="EA46" s="395"/>
      <c r="EB46" s="395"/>
      <c r="EC46" s="395"/>
      <c r="ED46" s="395"/>
      <c r="EE46" s="395"/>
      <c r="EF46" s="395"/>
      <c r="EG46" s="395"/>
      <c r="EH46" s="395"/>
      <c r="EI46" s="395"/>
      <c r="EJ46" s="395"/>
      <c r="EK46" s="395"/>
      <c r="EL46" s="395"/>
      <c r="EM46" s="395"/>
      <c r="EN46" s="395"/>
      <c r="EO46" s="395"/>
      <c r="EP46" s="395"/>
      <c r="EQ46" s="395"/>
      <c r="ER46" s="395"/>
      <c r="ES46" s="395"/>
      <c r="ET46" s="395"/>
      <c r="EU46" s="395"/>
      <c r="EV46" s="395"/>
      <c r="EW46" s="395"/>
      <c r="EX46" s="395"/>
      <c r="EY46" s="395"/>
      <c r="EZ46" s="395"/>
      <c r="FA46" s="395"/>
      <c r="FB46" s="395"/>
      <c r="FC46" s="395"/>
      <c r="FD46" s="395"/>
      <c r="FE46" s="395"/>
      <c r="FF46" s="395"/>
      <c r="FG46" s="395"/>
      <c r="FH46" s="395"/>
      <c r="FI46" s="395"/>
      <c r="FJ46" s="395"/>
      <c r="FK46" s="395"/>
      <c r="FL46" s="447"/>
      <c r="FM46" s="395"/>
      <c r="FN46" s="446"/>
      <c r="FO46" s="395"/>
      <c r="FP46" s="395"/>
      <c r="FQ46" s="395"/>
      <c r="FR46" s="395"/>
      <c r="FS46" s="395"/>
      <c r="FT46" s="395"/>
      <c r="FU46" s="395"/>
      <c r="FV46" s="395"/>
      <c r="FW46" s="395"/>
      <c r="FX46" s="395"/>
      <c r="FY46" s="395"/>
      <c r="FZ46" s="395"/>
      <c r="GA46" s="395"/>
      <c r="GB46" s="395"/>
      <c r="GC46" s="395"/>
      <c r="GD46" s="395"/>
      <c r="GE46" s="395"/>
      <c r="GF46" s="395"/>
      <c r="GG46" s="395"/>
      <c r="GH46" s="395"/>
      <c r="GI46" s="395"/>
      <c r="GJ46" s="395"/>
      <c r="GK46" s="395"/>
      <c r="GL46" s="395"/>
      <c r="GM46" s="395"/>
      <c r="GN46" s="395"/>
      <c r="GO46" s="395"/>
      <c r="GP46" s="395"/>
      <c r="GQ46" s="395"/>
      <c r="GR46" s="395"/>
      <c r="GS46" s="395"/>
      <c r="GT46" s="395"/>
      <c r="GU46" s="395"/>
      <c r="GV46" s="395"/>
      <c r="GW46" s="395"/>
      <c r="GX46" s="395"/>
      <c r="GY46" s="395"/>
      <c r="GZ46" s="395"/>
      <c r="HA46" s="395"/>
      <c r="HB46" s="395"/>
      <c r="HC46" s="395"/>
      <c r="HD46" s="395"/>
      <c r="HE46" s="395"/>
      <c r="HF46" s="395"/>
      <c r="HG46" s="395"/>
      <c r="HH46" s="395"/>
      <c r="HI46" s="395"/>
      <c r="HJ46" s="395"/>
      <c r="HK46" s="395"/>
      <c r="HL46" s="395"/>
      <c r="HM46" s="395"/>
      <c r="HN46" s="395"/>
      <c r="HO46" s="395"/>
      <c r="HP46" s="395"/>
    </row>
    <row r="47" spans="2:224" ht="15" customHeight="1">
      <c r="B47" s="385">
        <v>419</v>
      </c>
      <c r="C47" s="519" t="s">
        <v>130</v>
      </c>
      <c r="D47" s="513">
        <f>IF(ISNUMBER(VLOOKUP('Public expenditure'!B47,'Cental Budget'!$C$15:$N$93,3,FALSE)),VLOOKUP('Public expenditure'!B47,'Cental Budget'!$C$15:$N$93,3,FALSE),0)+IF(ISNUMBER(VLOOKUP(B47,'Local Government'!$B$21:$G$103,3,FALSE)),VLOOKUP(B47,'Local Government'!$B$21:$G$103,3,FALSE),0)</f>
        <v>12216538.75</v>
      </c>
      <c r="E47" s="514">
        <f t="shared" si="0"/>
        <v>0.36896824977348236</v>
      </c>
      <c r="F47" s="513">
        <f>IF(ISNUMBER(VLOOKUP('Public expenditure'!B47,'Cental Budget'!$C$15:$N$93,5,FALSE)),VLOOKUP('Public expenditure'!B47,'Cental Budget'!$C$15:$N$93,5,FALSE),0)+IF(ISNUMBER(VLOOKUP(B47,'Local Government'!$B$21:$G$103,5,FALSE)),VLOOKUP(B47,'Local Government'!$B$21:$G$103,5,FALSE),0)</f>
        <v>13391039.780000195</v>
      </c>
      <c r="G47" s="514">
        <f t="shared" si="1"/>
        <v>0.42524737313433458</v>
      </c>
      <c r="H47" s="515">
        <f t="shared" si="2"/>
        <v>-1174501.0300001949</v>
      </c>
      <c r="I47" s="516">
        <f t="shared" si="3"/>
        <v>-8.7707978565961469</v>
      </c>
      <c r="J47" s="453"/>
      <c r="K47" s="453">
        <f>+'Cental Budget'!E62</f>
        <v>12216538.75</v>
      </c>
      <c r="L47" s="451" t="str">
        <f t="shared" si="4"/>
        <v>ok</v>
      </c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8"/>
      <c r="AH47" s="431"/>
      <c r="AI47" s="431"/>
      <c r="AJ47" s="567"/>
      <c r="AK47" s="567"/>
      <c r="AL47" s="567"/>
      <c r="AM47" s="567"/>
      <c r="AN47" s="567"/>
      <c r="AO47" s="567"/>
      <c r="AP47" s="567"/>
      <c r="AQ47" s="567"/>
      <c r="AR47" s="567"/>
      <c r="AS47" s="567"/>
      <c r="AT47" s="567"/>
      <c r="AU47" s="567"/>
      <c r="AV47" s="566"/>
      <c r="AW47" s="566"/>
      <c r="AX47" s="566"/>
      <c r="AY47" s="566"/>
      <c r="AZ47" s="566"/>
      <c r="BA47" s="566"/>
      <c r="BB47" s="566"/>
      <c r="BC47" s="566"/>
      <c r="BD47" s="566"/>
      <c r="BE47" s="566"/>
      <c r="BF47" s="566"/>
      <c r="BG47" s="566"/>
      <c r="BH47" s="566"/>
      <c r="BI47" s="566"/>
      <c r="BJ47" s="566"/>
      <c r="BK47" s="566"/>
      <c r="BL47" s="566"/>
      <c r="BM47" s="566"/>
      <c r="BN47" s="566"/>
      <c r="BO47" s="566"/>
      <c r="BP47" s="566"/>
      <c r="BQ47" s="566"/>
      <c r="BR47" s="566"/>
      <c r="BS47" s="566"/>
      <c r="BT47" s="566"/>
      <c r="BU47" s="566"/>
      <c r="BV47" s="566"/>
      <c r="BW47" s="566"/>
      <c r="BX47" s="566"/>
      <c r="BY47" s="566"/>
      <c r="BZ47" s="566"/>
      <c r="CA47" s="566"/>
      <c r="CB47" s="566"/>
      <c r="CC47" s="566"/>
      <c r="CD47" s="566"/>
      <c r="CE47" s="566"/>
      <c r="CF47" s="566"/>
      <c r="CG47" s="566"/>
      <c r="CH47" s="566"/>
      <c r="CI47" s="566"/>
      <c r="CJ47" s="566"/>
      <c r="CK47" s="566"/>
      <c r="CL47" s="566"/>
      <c r="CM47" s="566"/>
      <c r="CN47" s="566"/>
      <c r="CO47" s="566"/>
      <c r="CP47" s="566"/>
      <c r="CQ47" s="566"/>
      <c r="CR47" s="566"/>
      <c r="CS47" s="566"/>
      <c r="CT47" s="566"/>
      <c r="CU47" s="566"/>
      <c r="CV47" s="566"/>
      <c r="CW47" s="566"/>
      <c r="CX47" s="566"/>
      <c r="CY47" s="566"/>
      <c r="CZ47" s="566"/>
      <c r="DA47" s="566"/>
      <c r="DB47" s="566"/>
      <c r="DC47" s="566"/>
      <c r="DD47" s="566"/>
      <c r="DE47" s="566"/>
      <c r="DF47" s="566"/>
      <c r="DG47" s="566"/>
      <c r="DH47" s="566"/>
      <c r="DI47" s="566"/>
      <c r="DJ47" s="566"/>
      <c r="DK47" s="566"/>
      <c r="DL47" s="566"/>
      <c r="DM47" s="566"/>
      <c r="DN47" s="566"/>
      <c r="DO47" s="566"/>
      <c r="DP47" s="566"/>
      <c r="DQ47" s="566"/>
      <c r="DR47" s="566"/>
      <c r="DS47" s="566"/>
      <c r="DT47" s="566"/>
      <c r="DU47" s="566"/>
      <c r="DV47" s="566"/>
      <c r="DW47" s="566"/>
      <c r="DX47" s="566"/>
      <c r="DY47" s="566"/>
      <c r="DZ47" s="566"/>
      <c r="EA47" s="566"/>
      <c r="EB47" s="566"/>
      <c r="EC47" s="566"/>
      <c r="ED47" s="566"/>
      <c r="EE47" s="566"/>
      <c r="EF47" s="566"/>
      <c r="EG47" s="566"/>
      <c r="EH47" s="566"/>
      <c r="EI47" s="566"/>
      <c r="EJ47" s="566"/>
      <c r="EK47" s="566"/>
      <c r="EL47" s="566"/>
      <c r="EM47" s="566"/>
      <c r="EN47" s="566"/>
      <c r="EO47" s="566"/>
      <c r="EP47" s="566"/>
      <c r="EQ47" s="566"/>
      <c r="ER47" s="566"/>
      <c r="ES47" s="566"/>
      <c r="ET47" s="566"/>
      <c r="EU47" s="566"/>
      <c r="EV47" s="566"/>
      <c r="EW47" s="566"/>
      <c r="EX47" s="566"/>
      <c r="EY47" s="566"/>
      <c r="EZ47" s="566"/>
      <c r="FA47" s="566"/>
      <c r="FB47" s="566"/>
      <c r="FC47" s="566"/>
      <c r="FD47" s="566"/>
      <c r="FE47" s="566"/>
      <c r="FF47" s="566"/>
      <c r="FG47" s="566"/>
      <c r="FH47" s="566"/>
      <c r="FI47" s="566"/>
      <c r="FJ47" s="566"/>
      <c r="FK47" s="566"/>
      <c r="FL47" s="447"/>
      <c r="FM47" s="566"/>
      <c r="FN47" s="446"/>
      <c r="FO47" s="566"/>
      <c r="FP47" s="566"/>
      <c r="FQ47" s="566"/>
      <c r="FR47" s="566"/>
      <c r="FS47" s="566"/>
      <c r="FT47" s="566"/>
      <c r="FU47" s="566"/>
      <c r="FV47" s="566"/>
      <c r="FW47" s="566"/>
      <c r="FX47" s="566"/>
      <c r="FY47" s="566"/>
      <c r="FZ47" s="566"/>
      <c r="GA47" s="566"/>
      <c r="GB47" s="566"/>
      <c r="GC47" s="566"/>
      <c r="GD47" s="566"/>
      <c r="GE47" s="566"/>
      <c r="GF47" s="566"/>
      <c r="GG47" s="566"/>
      <c r="GH47" s="566"/>
      <c r="GI47" s="566"/>
      <c r="GJ47" s="566"/>
      <c r="GK47" s="566"/>
      <c r="GL47" s="566"/>
      <c r="GM47" s="566"/>
      <c r="GN47" s="566"/>
      <c r="GO47" s="566"/>
      <c r="GP47" s="566"/>
      <c r="GQ47" s="566"/>
      <c r="GR47" s="566"/>
      <c r="GS47" s="566"/>
      <c r="GT47" s="566"/>
      <c r="GU47" s="566"/>
      <c r="GV47" s="566"/>
      <c r="GW47" s="566"/>
      <c r="GX47" s="566"/>
      <c r="GY47" s="566"/>
      <c r="GZ47" s="566"/>
      <c r="HA47" s="566"/>
      <c r="HB47" s="566"/>
      <c r="HC47" s="566"/>
      <c r="HD47" s="566"/>
      <c r="HE47" s="566"/>
      <c r="HF47" s="566"/>
      <c r="HG47" s="566"/>
      <c r="HH47" s="566"/>
      <c r="HI47" s="566"/>
      <c r="HJ47" s="566"/>
      <c r="HK47" s="566"/>
      <c r="HL47" s="566"/>
      <c r="HM47" s="566"/>
      <c r="HN47" s="566"/>
      <c r="HO47" s="566"/>
      <c r="HP47" s="566"/>
    </row>
    <row r="48" spans="2:224" ht="15" customHeight="1">
      <c r="B48" s="385"/>
      <c r="C48" s="519" t="str">
        <f>IF(MasterSheet!$A$1=1,MasterSheet!C293,MasterSheet!B293)</f>
        <v>Transferi za socijalnu zaštitu</v>
      </c>
      <c r="D48" s="513">
        <f>+SUM(D49:D53)</f>
        <v>483404241.79999989</v>
      </c>
      <c r="E48" s="514">
        <f t="shared" si="0"/>
        <v>14.599946898218057</v>
      </c>
      <c r="F48" s="513">
        <f>+SUM(F49:F53)</f>
        <v>482086881.83999997</v>
      </c>
      <c r="G48" s="514">
        <f t="shared" si="1"/>
        <v>15.30920552048269</v>
      </c>
      <c r="H48" s="515">
        <f t="shared" si="2"/>
        <v>1317359.9599999189</v>
      </c>
      <c r="I48" s="516">
        <f t="shared" si="3"/>
        <v>0.27326193879657978</v>
      </c>
      <c r="J48" s="453"/>
      <c r="K48" s="453">
        <f>+'Cental Budget'!E63+'Local Government'!D74</f>
        <v>483404241.79999983</v>
      </c>
      <c r="L48" s="451" t="str">
        <f>+IF(K48=D48,"ok")</f>
        <v>ok</v>
      </c>
      <c r="M48" s="451">
        <f>+SUM(K49:K53)</f>
        <v>483404241.79999989</v>
      </c>
      <c r="N48" s="451"/>
      <c r="O48" s="451"/>
      <c r="P48" s="451"/>
      <c r="Q48" s="451"/>
      <c r="R48" s="451"/>
      <c r="S48" s="451"/>
      <c r="T48" s="451"/>
      <c r="U48" s="451"/>
      <c r="V48" s="451"/>
      <c r="W48" s="451"/>
      <c r="X48" s="451"/>
      <c r="Y48" s="451"/>
      <c r="Z48" s="451"/>
      <c r="AA48" s="451"/>
      <c r="AB48" s="451"/>
      <c r="AC48" s="451"/>
      <c r="AD48" s="451"/>
      <c r="AE48" s="451"/>
      <c r="AF48" s="451"/>
      <c r="AG48" s="458"/>
      <c r="AH48" s="487"/>
      <c r="AI48" s="487"/>
      <c r="AJ48" s="388"/>
      <c r="AK48" s="388"/>
      <c r="AL48" s="388"/>
      <c r="AM48" s="388"/>
      <c r="AN48" s="388"/>
      <c r="AO48" s="388"/>
      <c r="AP48" s="388"/>
      <c r="AQ48" s="388"/>
      <c r="AR48" s="388"/>
      <c r="AS48" s="388"/>
      <c r="AT48" s="388"/>
      <c r="AU48" s="388"/>
      <c r="AV48" s="395"/>
      <c r="AW48" s="395"/>
      <c r="AX48" s="395"/>
      <c r="AY48" s="395"/>
      <c r="AZ48" s="395"/>
      <c r="BA48" s="395"/>
      <c r="BB48" s="395"/>
      <c r="BC48" s="395"/>
      <c r="BD48" s="395"/>
      <c r="BE48" s="395"/>
      <c r="BF48" s="395"/>
      <c r="BG48" s="395"/>
      <c r="BH48" s="395"/>
      <c r="BI48" s="395"/>
      <c r="BJ48" s="395"/>
      <c r="BK48" s="395"/>
      <c r="BL48" s="395"/>
      <c r="BM48" s="395"/>
      <c r="BN48" s="395"/>
      <c r="BO48" s="395"/>
      <c r="BP48" s="395"/>
      <c r="BQ48" s="395"/>
      <c r="BR48" s="395"/>
      <c r="BS48" s="395"/>
      <c r="BT48" s="395"/>
      <c r="BU48" s="395"/>
      <c r="BV48" s="395"/>
      <c r="BW48" s="395"/>
      <c r="BX48" s="395"/>
      <c r="BY48" s="395"/>
      <c r="BZ48" s="395"/>
      <c r="CA48" s="395"/>
      <c r="CB48" s="395"/>
      <c r="CC48" s="395"/>
      <c r="CD48" s="395"/>
      <c r="CE48" s="395"/>
      <c r="CF48" s="395"/>
      <c r="CG48" s="395"/>
      <c r="CH48" s="395"/>
      <c r="CI48" s="395"/>
      <c r="CJ48" s="395"/>
      <c r="CK48" s="395"/>
      <c r="CL48" s="395"/>
      <c r="CM48" s="395"/>
      <c r="CN48" s="395"/>
      <c r="CO48" s="395"/>
      <c r="CP48" s="395"/>
      <c r="CQ48" s="395"/>
      <c r="CR48" s="395"/>
      <c r="CS48" s="395"/>
      <c r="CT48" s="395"/>
      <c r="CU48" s="395"/>
      <c r="CV48" s="395"/>
      <c r="CW48" s="395"/>
      <c r="CX48" s="395"/>
      <c r="CY48" s="395"/>
      <c r="CZ48" s="395"/>
      <c r="DA48" s="395"/>
      <c r="DB48" s="395"/>
      <c r="DC48" s="395"/>
      <c r="DD48" s="395"/>
      <c r="DE48" s="395"/>
      <c r="DF48" s="395"/>
      <c r="DG48" s="395"/>
      <c r="DH48" s="395"/>
      <c r="DI48" s="395"/>
      <c r="DJ48" s="395"/>
      <c r="DK48" s="395"/>
      <c r="DL48" s="395"/>
      <c r="DM48" s="395"/>
      <c r="DN48" s="395"/>
      <c r="DO48" s="395"/>
      <c r="DP48" s="395"/>
      <c r="DQ48" s="395"/>
      <c r="DR48" s="395"/>
      <c r="DS48" s="395"/>
      <c r="DT48" s="395"/>
      <c r="DU48" s="395"/>
      <c r="DV48" s="395"/>
      <c r="DW48" s="395"/>
      <c r="DX48" s="395"/>
      <c r="DY48" s="395"/>
      <c r="DZ48" s="395"/>
      <c r="EA48" s="395"/>
      <c r="EB48" s="395"/>
      <c r="EC48" s="395"/>
      <c r="ED48" s="395"/>
      <c r="EE48" s="395"/>
      <c r="EF48" s="395"/>
      <c r="EG48" s="395"/>
      <c r="EH48" s="395"/>
      <c r="EI48" s="395"/>
      <c r="EJ48" s="395"/>
      <c r="EK48" s="395"/>
      <c r="EL48" s="395"/>
      <c r="EM48" s="395"/>
      <c r="EN48" s="395"/>
      <c r="EO48" s="395"/>
      <c r="EP48" s="395"/>
      <c r="EQ48" s="395"/>
      <c r="ER48" s="395"/>
      <c r="ES48" s="395"/>
      <c r="ET48" s="395"/>
      <c r="EU48" s="395"/>
      <c r="EV48" s="395"/>
      <c r="EW48" s="395"/>
      <c r="EX48" s="395"/>
      <c r="EY48" s="395"/>
      <c r="EZ48" s="395"/>
      <c r="FA48" s="395"/>
      <c r="FB48" s="452"/>
      <c r="FC48" s="395"/>
      <c r="FD48" s="395"/>
      <c r="FE48" s="395"/>
      <c r="FF48" s="395"/>
      <c r="FG48" s="395"/>
      <c r="FH48" s="395"/>
      <c r="FI48" s="395"/>
      <c r="FJ48" s="395"/>
      <c r="FK48" s="395"/>
      <c r="FL48" s="447"/>
      <c r="FM48" s="395"/>
      <c r="FN48" s="395"/>
      <c r="FO48" s="395"/>
      <c r="FP48" s="395"/>
      <c r="FQ48" s="395"/>
      <c r="FR48" s="395"/>
      <c r="FS48" s="395"/>
      <c r="FT48" s="395"/>
      <c r="FU48" s="395"/>
      <c r="FV48" s="395"/>
      <c r="FW48" s="395"/>
      <c r="FX48" s="395"/>
      <c r="FY48" s="395"/>
      <c r="FZ48" s="395"/>
      <c r="GA48" s="395"/>
      <c r="GB48" s="395"/>
      <c r="GC48" s="395"/>
      <c r="GD48" s="395"/>
      <c r="GE48" s="395"/>
      <c r="GF48" s="395"/>
      <c r="GG48" s="395"/>
      <c r="GH48" s="395"/>
      <c r="GI48" s="395"/>
      <c r="GJ48" s="395"/>
      <c r="GK48" s="395"/>
      <c r="GL48" s="395"/>
      <c r="GM48" s="395"/>
      <c r="GN48" s="395"/>
      <c r="GO48" s="395"/>
      <c r="GP48" s="395"/>
      <c r="GQ48" s="395"/>
      <c r="GR48" s="395"/>
      <c r="GS48" s="395"/>
      <c r="GT48" s="395"/>
      <c r="GU48" s="395"/>
      <c r="GV48" s="395"/>
      <c r="GW48" s="395"/>
      <c r="GX48" s="395"/>
      <c r="GY48" s="395"/>
      <c r="GZ48" s="395"/>
      <c r="HA48" s="395"/>
      <c r="HB48" s="395"/>
      <c r="HC48" s="395"/>
      <c r="HD48" s="395"/>
      <c r="HE48" s="395"/>
      <c r="HF48" s="395"/>
      <c r="HG48" s="395"/>
      <c r="HH48" s="395"/>
      <c r="HI48" s="395"/>
      <c r="HJ48" s="395"/>
      <c r="HK48" s="395"/>
      <c r="HL48" s="395"/>
      <c r="HM48" s="395"/>
      <c r="HN48" s="395"/>
      <c r="HO48" s="395"/>
      <c r="HP48" s="395"/>
    </row>
    <row r="49" spans="2:224" ht="15" customHeight="1">
      <c r="B49" s="385">
        <v>421</v>
      </c>
      <c r="C49" s="520" t="str">
        <f>IF(MasterSheet!$A$1=1,MasterSheet!C294,MasterSheet!B294)</f>
        <v>Prava iz oblasti socijalne zaštite</v>
      </c>
      <c r="D49" s="506">
        <f>IF(ISNUMBER(VLOOKUP('Public expenditure'!B49,'Cental Budget'!$C$15:$N$93,3,FALSE)),VLOOKUP('Public expenditure'!B49,'Cental Budget'!$C$15:$N$93,3,FALSE),0)+IF(ISNUMBER(VLOOKUP(B49,'Local Government'!$B$21:$G$103,3,FALSE)),VLOOKUP(B49,'Local Government'!$B$21:$G$103,3,FALSE),0)</f>
        <v>64473016.510000005</v>
      </c>
      <c r="E49" s="507">
        <f t="shared" si="0"/>
        <v>1.9472369830866809</v>
      </c>
      <c r="F49" s="506">
        <f>IF(ISNUMBER(VLOOKUP('Public expenditure'!B49,'Cental Budget'!$C$15:$N$93,5,FALSE)),VLOOKUP('Public expenditure'!B49,'Cental Budget'!$C$15:$N$93,5,FALSE),0)+IF(ISNUMBER(VLOOKUP(B49,'Local Government'!$B$21:$G$103,5,FALSE)),VLOOKUP(B49,'Local Government'!$B$21:$G$103,5,FALSE),0)</f>
        <v>65641911.829999998</v>
      </c>
      <c r="G49" s="507">
        <f t="shared" si="1"/>
        <v>2.0845319730073038</v>
      </c>
      <c r="H49" s="508">
        <f t="shared" si="2"/>
        <v>-1168895.3199999928</v>
      </c>
      <c r="I49" s="509">
        <f t="shared" si="3"/>
        <v>-1.7807149234580635</v>
      </c>
      <c r="J49" s="453"/>
      <c r="K49" s="453">
        <f>+'Cental Budget'!E64+'Local Government'!D75</f>
        <v>64473016.510000005</v>
      </c>
      <c r="L49" s="451" t="str">
        <f t="shared" ref="L49:L59" si="5">+IF(K49=D49,"ok")</f>
        <v>ok</v>
      </c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  <c r="AG49" s="458"/>
      <c r="AH49" s="431"/>
      <c r="AI49" s="431"/>
      <c r="AJ49" s="388"/>
      <c r="AK49" s="388"/>
      <c r="AL49" s="388"/>
      <c r="AM49" s="388"/>
      <c r="AN49" s="388"/>
      <c r="AO49" s="388"/>
      <c r="AP49" s="388"/>
      <c r="AQ49" s="388"/>
      <c r="AR49" s="388"/>
      <c r="AS49" s="388"/>
      <c r="AT49" s="388"/>
      <c r="AU49" s="388"/>
      <c r="AV49" s="395"/>
      <c r="AW49" s="395"/>
      <c r="AX49" s="395"/>
      <c r="AY49" s="395"/>
      <c r="AZ49" s="395"/>
      <c r="BA49" s="395"/>
      <c r="BB49" s="395"/>
      <c r="BC49" s="395"/>
      <c r="BD49" s="395"/>
      <c r="BE49" s="395"/>
      <c r="BF49" s="395"/>
      <c r="BG49" s="395"/>
      <c r="BH49" s="395"/>
      <c r="BI49" s="395"/>
      <c r="BJ49" s="395"/>
      <c r="BK49" s="395"/>
      <c r="BL49" s="395"/>
      <c r="BM49" s="395"/>
      <c r="BN49" s="395"/>
      <c r="BO49" s="395"/>
      <c r="BP49" s="395"/>
      <c r="BQ49" s="395"/>
      <c r="BR49" s="395"/>
      <c r="BS49" s="395"/>
      <c r="BT49" s="395"/>
      <c r="BU49" s="395"/>
      <c r="BV49" s="395"/>
      <c r="BW49" s="395"/>
      <c r="BX49" s="395"/>
      <c r="BY49" s="395"/>
      <c r="BZ49" s="395"/>
      <c r="CA49" s="395"/>
      <c r="CB49" s="395"/>
      <c r="CC49" s="395"/>
      <c r="CD49" s="395"/>
      <c r="CE49" s="395"/>
      <c r="CF49" s="395"/>
      <c r="CG49" s="395"/>
      <c r="CH49" s="395"/>
      <c r="CI49" s="395"/>
      <c r="CJ49" s="395"/>
      <c r="CK49" s="395"/>
      <c r="CL49" s="395"/>
      <c r="CM49" s="395"/>
      <c r="CN49" s="395"/>
      <c r="CO49" s="395"/>
      <c r="CP49" s="395"/>
      <c r="CQ49" s="395"/>
      <c r="CR49" s="395"/>
      <c r="CS49" s="395"/>
      <c r="CT49" s="395"/>
      <c r="CU49" s="395"/>
      <c r="CV49" s="395"/>
      <c r="CW49" s="395"/>
      <c r="CX49" s="395"/>
      <c r="CY49" s="395"/>
      <c r="CZ49" s="395"/>
      <c r="DA49" s="395"/>
      <c r="DB49" s="395"/>
      <c r="DC49" s="395"/>
      <c r="DD49" s="395"/>
      <c r="DE49" s="395"/>
      <c r="DF49" s="395"/>
      <c r="DG49" s="395"/>
      <c r="DH49" s="395"/>
      <c r="DI49" s="395"/>
      <c r="DJ49" s="395"/>
      <c r="DK49" s="395"/>
      <c r="DL49" s="395"/>
      <c r="DM49" s="395"/>
      <c r="DN49" s="395"/>
      <c r="DO49" s="395"/>
      <c r="DP49" s="395"/>
      <c r="DQ49" s="395"/>
      <c r="DR49" s="395"/>
      <c r="DS49" s="395"/>
      <c r="DT49" s="395"/>
      <c r="DU49" s="395"/>
      <c r="DV49" s="395"/>
      <c r="DW49" s="395"/>
      <c r="DX49" s="395"/>
      <c r="DY49" s="395"/>
      <c r="DZ49" s="395"/>
      <c r="EA49" s="395"/>
      <c r="EB49" s="395"/>
      <c r="EC49" s="395"/>
      <c r="ED49" s="395"/>
      <c r="EE49" s="395"/>
      <c r="EF49" s="395"/>
      <c r="EG49" s="395"/>
      <c r="EH49" s="395"/>
      <c r="EI49" s="395"/>
      <c r="EJ49" s="395"/>
      <c r="EK49" s="395"/>
      <c r="EL49" s="395"/>
      <c r="EM49" s="395"/>
      <c r="EN49" s="395"/>
      <c r="EO49" s="395"/>
      <c r="EP49" s="395"/>
      <c r="EQ49" s="395"/>
      <c r="ER49" s="395"/>
      <c r="ES49" s="395"/>
      <c r="ET49" s="395"/>
      <c r="EU49" s="395"/>
      <c r="EV49" s="395"/>
      <c r="EW49" s="395"/>
      <c r="EX49" s="395"/>
      <c r="EY49" s="395"/>
      <c r="EZ49" s="395"/>
      <c r="FA49" s="395"/>
      <c r="FB49" s="395"/>
      <c r="FC49" s="395"/>
      <c r="FD49" s="395"/>
      <c r="FE49" s="395"/>
      <c r="FF49" s="395"/>
      <c r="FG49" s="395"/>
      <c r="FH49" s="395"/>
      <c r="FI49" s="395"/>
      <c r="FJ49" s="395"/>
      <c r="FK49" s="395"/>
      <c r="FL49" s="447"/>
      <c r="FM49" s="395"/>
      <c r="FN49" s="395"/>
      <c r="FO49" s="395"/>
      <c r="FP49" s="395"/>
      <c r="FQ49" s="395"/>
      <c r="FR49" s="395"/>
      <c r="FS49" s="395"/>
      <c r="FT49" s="395"/>
      <c r="FU49" s="395"/>
      <c r="FV49" s="395"/>
      <c r="FW49" s="395"/>
      <c r="FX49" s="395"/>
      <c r="FY49" s="395"/>
      <c r="FZ49" s="395"/>
      <c r="GA49" s="395"/>
      <c r="GB49" s="395"/>
      <c r="GC49" s="395"/>
      <c r="GD49" s="395"/>
      <c r="GE49" s="395"/>
      <c r="GF49" s="395"/>
      <c r="GG49" s="395"/>
      <c r="GH49" s="395"/>
      <c r="GI49" s="395"/>
      <c r="GJ49" s="395"/>
      <c r="GK49" s="395"/>
      <c r="GL49" s="395"/>
      <c r="GM49" s="395"/>
      <c r="GN49" s="395"/>
      <c r="GO49" s="395"/>
      <c r="GP49" s="395"/>
      <c r="GQ49" s="395"/>
      <c r="GR49" s="395"/>
      <c r="GS49" s="395"/>
      <c r="GT49" s="395"/>
      <c r="GU49" s="395"/>
      <c r="GV49" s="395"/>
      <c r="GW49" s="395"/>
      <c r="GX49" s="395"/>
      <c r="GY49" s="395"/>
      <c r="GZ49" s="395"/>
      <c r="HA49" s="395"/>
      <c r="HB49" s="395"/>
      <c r="HC49" s="395"/>
      <c r="HD49" s="395"/>
      <c r="HE49" s="395"/>
      <c r="HF49" s="395"/>
      <c r="HG49" s="395"/>
      <c r="HH49" s="395"/>
      <c r="HI49" s="395"/>
      <c r="HJ49" s="395"/>
      <c r="HK49" s="395"/>
      <c r="HL49" s="395"/>
      <c r="HM49" s="395"/>
      <c r="HN49" s="395"/>
      <c r="HO49" s="395"/>
      <c r="HP49" s="395"/>
    </row>
    <row r="50" spans="2:224" ht="15" customHeight="1">
      <c r="B50" s="385">
        <v>422</v>
      </c>
      <c r="C50" s="520" t="str">
        <f>IF(MasterSheet!$A$1=1,MasterSheet!C295,MasterSheet!B295)</f>
        <v>Sredstva za tehnološke viškove</v>
      </c>
      <c r="D50" s="506">
        <f>IF(ISNUMBER(VLOOKUP('Public expenditure'!B50,'Cental Budget'!$C$15:$N$93,3,FALSE)),VLOOKUP('Public expenditure'!B50,'Cental Budget'!$C$15:$N$93,3,FALSE),0)+IF(ISNUMBER(VLOOKUP(B50,'Local Government'!$B$21:$G$103,3,FALSE)),VLOOKUP(B50,'Local Government'!$B$21:$G$103,3,FALSE),0)</f>
        <v>13086355.520000001</v>
      </c>
      <c r="E50" s="507">
        <f t="shared" si="0"/>
        <v>0.39523876532769558</v>
      </c>
      <c r="F50" s="506">
        <f>IF(ISNUMBER(VLOOKUP('Public expenditure'!B50,'Cental Budget'!$C$15:$N$93,5,FALSE)),VLOOKUP('Public expenditure'!B50,'Cental Budget'!$C$15:$N$93,5,FALSE),0)+IF(ISNUMBER(VLOOKUP(B50,'Local Government'!$B$21:$G$103,5,FALSE)),VLOOKUP(B50,'Local Government'!$B$21:$G$103,5,FALSE),0)</f>
        <v>16130418.140000001</v>
      </c>
      <c r="G50" s="507">
        <f t="shared" si="1"/>
        <v>0.51223938202604002</v>
      </c>
      <c r="H50" s="508">
        <f t="shared" si="2"/>
        <v>-3044062.6199999992</v>
      </c>
      <c r="I50" s="509">
        <f t="shared" si="3"/>
        <v>-18.871566710669285</v>
      </c>
      <c r="J50" s="453"/>
      <c r="K50" s="453">
        <f>+'Cental Budget'!E65+'Local Government'!D76</f>
        <v>13086355.520000001</v>
      </c>
      <c r="L50" s="451" t="str">
        <f t="shared" si="5"/>
        <v>ok</v>
      </c>
      <c r="M50" s="453"/>
      <c r="N50" s="453"/>
      <c r="O50" s="453"/>
      <c r="P50" s="453"/>
      <c r="Q50" s="453"/>
      <c r="R50" s="453"/>
      <c r="S50" s="453"/>
      <c r="T50" s="453"/>
      <c r="U50" s="453"/>
      <c r="V50" s="453"/>
      <c r="W50" s="453"/>
      <c r="X50" s="453"/>
      <c r="Y50" s="453"/>
      <c r="Z50" s="453"/>
      <c r="AA50" s="453"/>
      <c r="AB50" s="453"/>
      <c r="AC50" s="453"/>
      <c r="AD50" s="453"/>
      <c r="AE50" s="453"/>
      <c r="AF50" s="453"/>
      <c r="AG50" s="458"/>
      <c r="AH50" s="431"/>
      <c r="AI50" s="431"/>
      <c r="AJ50" s="388"/>
      <c r="AK50" s="388"/>
      <c r="AL50" s="388"/>
      <c r="AM50" s="388"/>
      <c r="AN50" s="388"/>
      <c r="AO50" s="388"/>
      <c r="AP50" s="388"/>
      <c r="AQ50" s="388"/>
      <c r="AR50" s="388"/>
      <c r="AS50" s="388"/>
      <c r="AT50" s="388"/>
      <c r="AU50" s="388"/>
      <c r="AV50" s="395"/>
      <c r="AW50" s="395"/>
      <c r="AX50" s="395"/>
      <c r="AY50" s="395"/>
      <c r="AZ50" s="395"/>
      <c r="BA50" s="395"/>
      <c r="BB50" s="395"/>
      <c r="BC50" s="395"/>
      <c r="BD50" s="395"/>
      <c r="BE50" s="395"/>
      <c r="BF50" s="395"/>
      <c r="BG50" s="395"/>
      <c r="BH50" s="395"/>
      <c r="BI50" s="395"/>
      <c r="BJ50" s="395"/>
      <c r="BK50" s="395"/>
      <c r="BL50" s="395"/>
      <c r="BM50" s="395"/>
      <c r="BN50" s="395"/>
      <c r="BO50" s="395"/>
      <c r="BP50" s="395"/>
      <c r="BQ50" s="395"/>
      <c r="BR50" s="395"/>
      <c r="BS50" s="395"/>
      <c r="BT50" s="395"/>
      <c r="BU50" s="395"/>
      <c r="BV50" s="395"/>
      <c r="BW50" s="395"/>
      <c r="BX50" s="395"/>
      <c r="BY50" s="395"/>
      <c r="BZ50" s="395"/>
      <c r="CA50" s="395"/>
      <c r="CB50" s="395"/>
      <c r="CC50" s="395"/>
      <c r="CD50" s="395"/>
      <c r="CE50" s="395"/>
      <c r="CF50" s="395"/>
      <c r="CG50" s="395"/>
      <c r="CH50" s="395"/>
      <c r="CI50" s="395"/>
      <c r="CJ50" s="395"/>
      <c r="CK50" s="395"/>
      <c r="CL50" s="395"/>
      <c r="CM50" s="395"/>
      <c r="CN50" s="395"/>
      <c r="CO50" s="395"/>
      <c r="CP50" s="395"/>
      <c r="CQ50" s="395"/>
      <c r="CR50" s="395"/>
      <c r="CS50" s="395"/>
      <c r="CT50" s="395"/>
      <c r="CU50" s="395"/>
      <c r="CV50" s="395"/>
      <c r="CW50" s="395"/>
      <c r="CX50" s="395"/>
      <c r="CY50" s="395"/>
      <c r="CZ50" s="395"/>
      <c r="DA50" s="395"/>
      <c r="DB50" s="395"/>
      <c r="DC50" s="395"/>
      <c r="DD50" s="395"/>
      <c r="DE50" s="395"/>
      <c r="DF50" s="395"/>
      <c r="DG50" s="395"/>
      <c r="DH50" s="395"/>
      <c r="DI50" s="395"/>
      <c r="DJ50" s="395"/>
      <c r="DK50" s="395"/>
      <c r="DL50" s="395"/>
      <c r="DM50" s="395"/>
      <c r="DN50" s="395"/>
      <c r="DO50" s="395"/>
      <c r="DP50" s="395"/>
      <c r="DQ50" s="395"/>
      <c r="DR50" s="395"/>
      <c r="DS50" s="395"/>
      <c r="DT50" s="395"/>
      <c r="DU50" s="395"/>
      <c r="DV50" s="395"/>
      <c r="DW50" s="395"/>
      <c r="DX50" s="395"/>
      <c r="DY50" s="395"/>
      <c r="DZ50" s="395"/>
      <c r="EA50" s="395"/>
      <c r="EB50" s="395"/>
      <c r="EC50" s="395"/>
      <c r="ED50" s="395"/>
      <c r="EE50" s="395"/>
      <c r="EF50" s="395"/>
      <c r="EG50" s="395"/>
      <c r="EH50" s="395"/>
      <c r="EI50" s="395"/>
      <c r="EJ50" s="395"/>
      <c r="EK50" s="395"/>
      <c r="EL50" s="395"/>
      <c r="EM50" s="395"/>
      <c r="EN50" s="395"/>
      <c r="EO50" s="395"/>
      <c r="EP50" s="395"/>
      <c r="EQ50" s="395"/>
      <c r="ER50" s="395"/>
      <c r="ES50" s="395"/>
      <c r="ET50" s="395"/>
      <c r="EU50" s="395"/>
      <c r="EV50" s="395"/>
      <c r="EW50" s="395"/>
      <c r="EX50" s="395"/>
      <c r="EY50" s="395"/>
      <c r="EZ50" s="395"/>
      <c r="FA50" s="395"/>
      <c r="FB50" s="395"/>
      <c r="FC50" s="395"/>
      <c r="FD50" s="395"/>
      <c r="FE50" s="395"/>
      <c r="FF50" s="395"/>
      <c r="FG50" s="395"/>
      <c r="FH50" s="395"/>
      <c r="FI50" s="395"/>
      <c r="FJ50" s="395"/>
      <c r="FK50" s="395"/>
      <c r="FL50" s="447"/>
      <c r="FM50" s="395"/>
      <c r="FN50" s="395"/>
      <c r="FO50" s="395"/>
      <c r="FP50" s="395"/>
      <c r="FQ50" s="395"/>
      <c r="FR50" s="395"/>
      <c r="FS50" s="395"/>
      <c r="FT50" s="395"/>
      <c r="FU50" s="395"/>
      <c r="FV50" s="395"/>
      <c r="FW50" s="395"/>
      <c r="FX50" s="395"/>
      <c r="FY50" s="395"/>
      <c r="FZ50" s="395"/>
      <c r="GA50" s="395"/>
      <c r="GB50" s="395"/>
      <c r="GC50" s="395"/>
      <c r="GD50" s="395"/>
      <c r="GE50" s="395"/>
      <c r="GF50" s="395"/>
      <c r="GG50" s="395"/>
      <c r="GH50" s="395"/>
      <c r="GI50" s="395"/>
      <c r="GJ50" s="395"/>
      <c r="GK50" s="395"/>
      <c r="GL50" s="395"/>
      <c r="GM50" s="395"/>
      <c r="GN50" s="395"/>
      <c r="GO50" s="395"/>
      <c r="GP50" s="395"/>
      <c r="GQ50" s="395"/>
      <c r="GR50" s="395"/>
      <c r="GS50" s="395"/>
      <c r="GT50" s="395"/>
      <c r="GU50" s="395"/>
      <c r="GV50" s="395"/>
      <c r="GW50" s="395"/>
      <c r="GX50" s="395"/>
      <c r="GY50" s="395"/>
      <c r="GZ50" s="395"/>
      <c r="HA50" s="395"/>
      <c r="HB50" s="395"/>
      <c r="HC50" s="395"/>
      <c r="HD50" s="395"/>
      <c r="HE50" s="395"/>
      <c r="HF50" s="395"/>
      <c r="HG50" s="395"/>
      <c r="HH50" s="395"/>
      <c r="HI50" s="395"/>
      <c r="HJ50" s="395"/>
      <c r="HK50" s="395"/>
      <c r="HL50" s="395"/>
      <c r="HM50" s="395"/>
      <c r="HN50" s="395"/>
      <c r="HO50" s="395"/>
      <c r="HP50" s="395"/>
    </row>
    <row r="51" spans="2:224" ht="15" customHeight="1">
      <c r="B51" s="385">
        <v>423</v>
      </c>
      <c r="C51" s="520" t="str">
        <f>IF(MasterSheet!$A$1=1,MasterSheet!C296,MasterSheet!B296)</f>
        <v>Prava iz oblasti penzijskog i invalidskog osiguranja</v>
      </c>
      <c r="D51" s="506">
        <f>IF(ISNUMBER(VLOOKUP('Public expenditure'!B51,'Cental Budget'!$C$15:$N$93,3,FALSE)),VLOOKUP('Public expenditure'!B51,'Cental Budget'!$C$15:$N$93,3,FALSE),0)+IF(ISNUMBER(VLOOKUP(B51,'Local Government'!$B$21:$G$103,3,FALSE)),VLOOKUP(B51,'Local Government'!$B$21:$G$103,3,FALSE),0)</f>
        <v>383190248.31999987</v>
      </c>
      <c r="E51" s="507">
        <f t="shared" si="0"/>
        <v>11.573248212624581</v>
      </c>
      <c r="F51" s="506">
        <f>IF(ISNUMBER(VLOOKUP('Public expenditure'!B51,'Cental Budget'!$C$15:$N$93,5,FALSE)),VLOOKUP('Public expenditure'!B51,'Cental Budget'!$C$15:$N$93,5,FALSE),0)+IF(ISNUMBER(VLOOKUP(B51,'Local Government'!$B$21:$G$103,5,FALSE)),VLOOKUP(B51,'Local Government'!$B$21:$G$103,5,FALSE),0)</f>
        <v>378962096.58999997</v>
      </c>
      <c r="G51" s="507">
        <f t="shared" si="1"/>
        <v>12.034363181644967</v>
      </c>
      <c r="H51" s="508">
        <f t="shared" si="2"/>
        <v>4228151.7299998999</v>
      </c>
      <c r="I51" s="509">
        <f t="shared" si="3"/>
        <v>1.1157188985510373</v>
      </c>
      <c r="J51" s="453"/>
      <c r="K51" s="453">
        <f>+'Cental Budget'!E66+'Local Government'!D77</f>
        <v>383190248.31999987</v>
      </c>
      <c r="L51" s="451" t="str">
        <f t="shared" si="5"/>
        <v>ok</v>
      </c>
      <c r="M51" s="453"/>
      <c r="N51" s="453"/>
      <c r="O51" s="453"/>
      <c r="P51" s="453"/>
      <c r="Q51" s="453"/>
      <c r="R51" s="453"/>
      <c r="S51" s="453"/>
      <c r="T51" s="453"/>
      <c r="U51" s="453"/>
      <c r="V51" s="453"/>
      <c r="W51" s="453"/>
      <c r="X51" s="453"/>
      <c r="Y51" s="453"/>
      <c r="Z51" s="453"/>
      <c r="AA51" s="453"/>
      <c r="AB51" s="453"/>
      <c r="AC51" s="453"/>
      <c r="AD51" s="453"/>
      <c r="AE51" s="453"/>
      <c r="AF51" s="453"/>
      <c r="AG51" s="458"/>
      <c r="AH51" s="431"/>
      <c r="AI51" s="431"/>
      <c r="AJ51" s="388"/>
      <c r="AK51" s="388"/>
      <c r="AL51" s="388"/>
      <c r="AM51" s="388"/>
      <c r="AN51" s="388"/>
      <c r="AO51" s="388"/>
      <c r="AP51" s="388"/>
      <c r="AQ51" s="388"/>
      <c r="AR51" s="388"/>
      <c r="AS51" s="388"/>
      <c r="AT51" s="388"/>
      <c r="AU51" s="388"/>
      <c r="AV51" s="395"/>
      <c r="AW51" s="395"/>
      <c r="AX51" s="395"/>
      <c r="AY51" s="395"/>
      <c r="AZ51" s="395"/>
      <c r="BA51" s="395"/>
      <c r="BB51" s="395"/>
      <c r="BC51" s="395"/>
      <c r="BD51" s="395"/>
      <c r="BE51" s="395"/>
      <c r="BF51" s="395"/>
      <c r="BG51" s="395"/>
      <c r="BH51" s="395"/>
      <c r="BI51" s="395"/>
      <c r="BJ51" s="395"/>
      <c r="BK51" s="395"/>
      <c r="BL51" s="395"/>
      <c r="BM51" s="395"/>
      <c r="BN51" s="395"/>
      <c r="BO51" s="395"/>
      <c r="BP51" s="395"/>
      <c r="BQ51" s="395"/>
      <c r="BR51" s="395"/>
      <c r="BS51" s="395"/>
      <c r="BT51" s="395"/>
      <c r="BU51" s="395"/>
      <c r="BV51" s="395"/>
      <c r="BW51" s="395"/>
      <c r="BX51" s="395"/>
      <c r="BY51" s="395"/>
      <c r="BZ51" s="395"/>
      <c r="CA51" s="395"/>
      <c r="CB51" s="395"/>
      <c r="CC51" s="395"/>
      <c r="CD51" s="395"/>
      <c r="CE51" s="395"/>
      <c r="CF51" s="395"/>
      <c r="CG51" s="395"/>
      <c r="CH51" s="395"/>
      <c r="CI51" s="395"/>
      <c r="CJ51" s="395"/>
      <c r="CK51" s="395"/>
      <c r="CL51" s="395"/>
      <c r="CM51" s="395"/>
      <c r="CN51" s="395"/>
      <c r="CO51" s="395"/>
      <c r="CP51" s="395"/>
      <c r="CQ51" s="395"/>
      <c r="CR51" s="395"/>
      <c r="CS51" s="395"/>
      <c r="CT51" s="395"/>
      <c r="CU51" s="395"/>
      <c r="CV51" s="395"/>
      <c r="CW51" s="395"/>
      <c r="CX51" s="395"/>
      <c r="CY51" s="395"/>
      <c r="CZ51" s="395"/>
      <c r="DA51" s="395"/>
      <c r="DB51" s="395"/>
      <c r="DC51" s="395"/>
      <c r="DD51" s="395"/>
      <c r="DE51" s="395"/>
      <c r="DF51" s="395"/>
      <c r="DG51" s="395"/>
      <c r="DH51" s="395"/>
      <c r="DI51" s="395"/>
      <c r="DJ51" s="395"/>
      <c r="DK51" s="395"/>
      <c r="DL51" s="395"/>
      <c r="DM51" s="395"/>
      <c r="DN51" s="395"/>
      <c r="DO51" s="395"/>
      <c r="DP51" s="395"/>
      <c r="DQ51" s="395"/>
      <c r="DR51" s="395"/>
      <c r="DS51" s="395"/>
      <c r="DT51" s="395"/>
      <c r="DU51" s="395"/>
      <c r="DV51" s="395"/>
      <c r="DW51" s="395"/>
      <c r="DX51" s="395"/>
      <c r="DY51" s="395"/>
      <c r="DZ51" s="395"/>
      <c r="EA51" s="395"/>
      <c r="EB51" s="395"/>
      <c r="EC51" s="395"/>
      <c r="ED51" s="395"/>
      <c r="EE51" s="395"/>
      <c r="EF51" s="395"/>
      <c r="EG51" s="395"/>
      <c r="EH51" s="395"/>
      <c r="EI51" s="395"/>
      <c r="EJ51" s="395"/>
      <c r="EK51" s="395"/>
      <c r="EL51" s="395"/>
      <c r="EM51" s="395"/>
      <c r="EN51" s="395"/>
      <c r="EO51" s="395"/>
      <c r="EP51" s="395"/>
      <c r="EQ51" s="395"/>
      <c r="ER51" s="395"/>
      <c r="ES51" s="395"/>
      <c r="ET51" s="395"/>
      <c r="EU51" s="395"/>
      <c r="EV51" s="395"/>
      <c r="EW51" s="395"/>
      <c r="EX51" s="395"/>
      <c r="EY51" s="395"/>
      <c r="EZ51" s="395"/>
      <c r="FA51" s="395"/>
      <c r="FB51" s="395"/>
      <c r="FC51" s="395"/>
      <c r="FD51" s="395"/>
      <c r="FE51" s="395"/>
      <c r="FF51" s="395"/>
      <c r="FG51" s="395"/>
      <c r="FH51" s="395"/>
      <c r="FI51" s="395"/>
      <c r="FJ51" s="395"/>
      <c r="FK51" s="395"/>
      <c r="FL51" s="447"/>
      <c r="FM51" s="395"/>
      <c r="FN51" s="395"/>
      <c r="FO51" s="395"/>
      <c r="FP51" s="395"/>
      <c r="FQ51" s="395"/>
      <c r="FR51" s="395"/>
      <c r="FS51" s="395"/>
      <c r="FT51" s="395"/>
      <c r="FU51" s="395"/>
      <c r="FV51" s="395"/>
      <c r="FW51" s="395"/>
      <c r="FX51" s="395"/>
      <c r="FY51" s="395"/>
      <c r="FZ51" s="395"/>
      <c r="GA51" s="395"/>
      <c r="GB51" s="395"/>
      <c r="GC51" s="395"/>
      <c r="GD51" s="395"/>
      <c r="GE51" s="395"/>
      <c r="GF51" s="395"/>
      <c r="GG51" s="395"/>
      <c r="GH51" s="395"/>
      <c r="GI51" s="395"/>
      <c r="GJ51" s="395"/>
      <c r="GK51" s="395"/>
      <c r="GL51" s="395"/>
      <c r="GM51" s="395"/>
      <c r="GN51" s="395"/>
      <c r="GO51" s="395"/>
      <c r="GP51" s="395"/>
      <c r="GQ51" s="395"/>
      <c r="GR51" s="395"/>
      <c r="GS51" s="395"/>
      <c r="GT51" s="395"/>
      <c r="GU51" s="395"/>
      <c r="GV51" s="395"/>
      <c r="GW51" s="395"/>
      <c r="GX51" s="395"/>
      <c r="GY51" s="395"/>
      <c r="GZ51" s="395"/>
      <c r="HA51" s="395"/>
      <c r="HB51" s="395"/>
      <c r="HC51" s="395"/>
      <c r="HD51" s="395"/>
      <c r="HE51" s="395"/>
      <c r="HF51" s="395"/>
      <c r="HG51" s="395"/>
      <c r="HH51" s="395"/>
      <c r="HI51" s="395"/>
      <c r="HJ51" s="395"/>
      <c r="HK51" s="395"/>
      <c r="HL51" s="395"/>
      <c r="HM51" s="395"/>
      <c r="HN51" s="395"/>
      <c r="HO51" s="395"/>
      <c r="HP51" s="395"/>
    </row>
    <row r="52" spans="2:224" ht="15" customHeight="1">
      <c r="B52" s="385">
        <v>424</v>
      </c>
      <c r="C52" s="520" t="str">
        <f>IF(MasterSheet!$A$1=1,MasterSheet!C297,MasterSheet!B297)</f>
        <v>Ostala prava iz oblasti zdravstvene zaštite</v>
      </c>
      <c r="D52" s="506">
        <f>IF(ISNUMBER(VLOOKUP('Public expenditure'!B52,'Cental Budget'!$C$15:$N$93,3,FALSE)),VLOOKUP('Public expenditure'!B52,'Cental Budget'!$C$15:$N$93,3,FALSE),0)+IF(ISNUMBER(VLOOKUP(B52,'Local Government'!$B$21:$G$103,3,FALSE)),VLOOKUP(B52,'Local Government'!$B$21:$G$103,3,FALSE),0)</f>
        <v>14792096.089999998</v>
      </c>
      <c r="E52" s="507">
        <f t="shared" si="0"/>
        <v>0.44675614889761395</v>
      </c>
      <c r="F52" s="506">
        <f>IF(ISNUMBER(VLOOKUP('Public expenditure'!B52,'Cental Budget'!$C$15:$N$93,5,FALSE)),VLOOKUP('Public expenditure'!B52,'Cental Budget'!$C$15:$N$93,5,FALSE),0)+IF(ISNUMBER(VLOOKUP(B52,'Local Government'!$B$21:$G$103,5,FALSE)),VLOOKUP(B52,'Local Government'!$B$21:$G$103,5,FALSE),0)</f>
        <v>13497405.869999999</v>
      </c>
      <c r="G52" s="507">
        <f t="shared" si="1"/>
        <v>0.42862514671324226</v>
      </c>
      <c r="H52" s="508">
        <f t="shared" si="2"/>
        <v>1294690.2199999988</v>
      </c>
      <c r="I52" s="509">
        <f t="shared" si="3"/>
        <v>9.5921411304496758</v>
      </c>
      <c r="J52" s="453"/>
      <c r="K52" s="453">
        <f>+'Cental Budget'!E67+'Local Government'!D78</f>
        <v>14792096.089999998</v>
      </c>
      <c r="L52" s="451" t="str">
        <f t="shared" si="5"/>
        <v>ok</v>
      </c>
      <c r="M52" s="453"/>
      <c r="N52" s="453"/>
      <c r="O52" s="453"/>
      <c r="P52" s="453"/>
      <c r="Q52" s="453"/>
      <c r="R52" s="453"/>
      <c r="S52" s="453"/>
      <c r="T52" s="453"/>
      <c r="U52" s="453"/>
      <c r="V52" s="453"/>
      <c r="W52" s="453"/>
      <c r="X52" s="453"/>
      <c r="Y52" s="453"/>
      <c r="Z52" s="453"/>
      <c r="AA52" s="453"/>
      <c r="AB52" s="453"/>
      <c r="AC52" s="453"/>
      <c r="AD52" s="453"/>
      <c r="AE52" s="453"/>
      <c r="AF52" s="453"/>
      <c r="AG52" s="458"/>
      <c r="AH52" s="431"/>
      <c r="AI52" s="431"/>
      <c r="AJ52" s="388"/>
      <c r="AK52" s="388"/>
      <c r="AL52" s="388"/>
      <c r="AM52" s="388"/>
      <c r="AN52" s="388"/>
      <c r="AO52" s="388"/>
      <c r="AP52" s="388"/>
      <c r="AQ52" s="388"/>
      <c r="AR52" s="388"/>
      <c r="AS52" s="388"/>
      <c r="AT52" s="388"/>
      <c r="AU52" s="388"/>
      <c r="AV52" s="395"/>
      <c r="AW52" s="395"/>
      <c r="AX52" s="395"/>
      <c r="AY52" s="395"/>
      <c r="AZ52" s="395"/>
      <c r="BA52" s="395"/>
      <c r="BB52" s="395"/>
      <c r="BC52" s="395"/>
      <c r="BD52" s="395"/>
      <c r="BE52" s="395"/>
      <c r="BF52" s="395"/>
      <c r="BG52" s="395"/>
      <c r="BH52" s="395"/>
      <c r="BI52" s="395"/>
      <c r="BJ52" s="395"/>
      <c r="BK52" s="395"/>
      <c r="BL52" s="395"/>
      <c r="BM52" s="395"/>
      <c r="BN52" s="395"/>
      <c r="BO52" s="395"/>
      <c r="BP52" s="395"/>
      <c r="BQ52" s="395"/>
      <c r="BR52" s="395"/>
      <c r="BS52" s="395"/>
      <c r="BT52" s="395"/>
      <c r="BU52" s="395"/>
      <c r="BV52" s="395"/>
      <c r="BW52" s="395"/>
      <c r="BX52" s="395"/>
      <c r="BY52" s="395"/>
      <c r="BZ52" s="395"/>
      <c r="CA52" s="395"/>
      <c r="CB52" s="395"/>
      <c r="CC52" s="395"/>
      <c r="CD52" s="395"/>
      <c r="CE52" s="395"/>
      <c r="CF52" s="395"/>
      <c r="CG52" s="395"/>
      <c r="CH52" s="395"/>
      <c r="CI52" s="395"/>
      <c r="CJ52" s="395"/>
      <c r="CK52" s="395"/>
      <c r="CL52" s="395"/>
      <c r="CM52" s="395"/>
      <c r="CN52" s="395"/>
      <c r="CO52" s="395"/>
      <c r="CP52" s="395"/>
      <c r="CQ52" s="395"/>
      <c r="CR52" s="395"/>
      <c r="CS52" s="395"/>
      <c r="CT52" s="395"/>
      <c r="CU52" s="395"/>
      <c r="CV52" s="395"/>
      <c r="CW52" s="395"/>
      <c r="CX52" s="395"/>
      <c r="CY52" s="395"/>
      <c r="CZ52" s="395"/>
      <c r="DA52" s="395"/>
      <c r="DB52" s="395"/>
      <c r="DC52" s="395"/>
      <c r="DD52" s="395"/>
      <c r="DE52" s="395"/>
      <c r="DF52" s="395"/>
      <c r="DG52" s="395"/>
      <c r="DH52" s="395"/>
      <c r="DI52" s="395"/>
      <c r="DJ52" s="395"/>
      <c r="DK52" s="395"/>
      <c r="DL52" s="395"/>
      <c r="DM52" s="395"/>
      <c r="DN52" s="395"/>
      <c r="DO52" s="395"/>
      <c r="DP52" s="395"/>
      <c r="DQ52" s="395"/>
      <c r="DR52" s="395"/>
      <c r="DS52" s="395"/>
      <c r="DT52" s="395"/>
      <c r="DU52" s="395"/>
      <c r="DV52" s="395"/>
      <c r="DW52" s="395"/>
      <c r="DX52" s="395"/>
      <c r="DY52" s="395"/>
      <c r="DZ52" s="395"/>
      <c r="EA52" s="395"/>
      <c r="EB52" s="395"/>
      <c r="EC52" s="395"/>
      <c r="ED52" s="395"/>
      <c r="EE52" s="395"/>
      <c r="EF52" s="395"/>
      <c r="EG52" s="395"/>
      <c r="EH52" s="395"/>
      <c r="EI52" s="395"/>
      <c r="EJ52" s="395"/>
      <c r="EK52" s="395"/>
      <c r="EL52" s="395"/>
      <c r="EM52" s="395"/>
      <c r="EN52" s="395"/>
      <c r="EO52" s="395"/>
      <c r="EP52" s="395"/>
      <c r="EQ52" s="395"/>
      <c r="ER52" s="395"/>
      <c r="ES52" s="395"/>
      <c r="ET52" s="395"/>
      <c r="EU52" s="395"/>
      <c r="EV52" s="395"/>
      <c r="EW52" s="395"/>
      <c r="EX52" s="395"/>
      <c r="EY52" s="395"/>
      <c r="EZ52" s="395"/>
      <c r="FA52" s="395"/>
      <c r="FB52" s="395"/>
      <c r="FC52" s="395"/>
      <c r="FD52" s="395"/>
      <c r="FE52" s="395"/>
      <c r="FF52" s="395"/>
      <c r="FG52" s="395"/>
      <c r="FH52" s="395"/>
      <c r="FI52" s="395"/>
      <c r="FJ52" s="395"/>
      <c r="FK52" s="395"/>
      <c r="FL52" s="447"/>
      <c r="FM52" s="395"/>
      <c r="FN52" s="395"/>
      <c r="FO52" s="395"/>
      <c r="FP52" s="395"/>
      <c r="FQ52" s="395"/>
      <c r="FR52" s="395"/>
      <c r="FS52" s="395"/>
      <c r="FT52" s="395"/>
      <c r="FU52" s="395"/>
      <c r="FV52" s="395"/>
      <c r="FW52" s="395"/>
      <c r="FX52" s="395"/>
      <c r="FY52" s="395"/>
      <c r="FZ52" s="395"/>
      <c r="GA52" s="395"/>
      <c r="GB52" s="395"/>
      <c r="GC52" s="395"/>
      <c r="GD52" s="395"/>
      <c r="GE52" s="395"/>
      <c r="GF52" s="395"/>
      <c r="GG52" s="395"/>
      <c r="GH52" s="395"/>
      <c r="GI52" s="395"/>
      <c r="GJ52" s="395"/>
      <c r="GK52" s="395"/>
      <c r="GL52" s="395"/>
      <c r="GM52" s="395"/>
      <c r="GN52" s="395"/>
      <c r="GO52" s="395"/>
      <c r="GP52" s="395"/>
      <c r="GQ52" s="395"/>
      <c r="GR52" s="395"/>
      <c r="GS52" s="395"/>
      <c r="GT52" s="395"/>
      <c r="GU52" s="395"/>
      <c r="GV52" s="395"/>
      <c r="GW52" s="395"/>
      <c r="GX52" s="395"/>
      <c r="GY52" s="395"/>
      <c r="GZ52" s="395"/>
      <c r="HA52" s="395"/>
      <c r="HB52" s="395"/>
      <c r="HC52" s="395"/>
      <c r="HD52" s="395"/>
      <c r="HE52" s="395"/>
      <c r="HF52" s="395"/>
      <c r="HG52" s="395"/>
      <c r="HH52" s="395"/>
      <c r="HI52" s="395"/>
      <c r="HJ52" s="395"/>
      <c r="HK52" s="395"/>
      <c r="HL52" s="395"/>
      <c r="HM52" s="395"/>
      <c r="HN52" s="395"/>
      <c r="HO52" s="395"/>
      <c r="HP52" s="395"/>
    </row>
    <row r="53" spans="2:224" ht="15" customHeight="1">
      <c r="B53" s="385">
        <v>425</v>
      </c>
      <c r="C53" s="520" t="str">
        <f>IF(MasterSheet!$A$1=1,MasterSheet!C298,MasterSheet!B298)</f>
        <v>Ostala prava iz oblasti zdravstvenog osiguranja</v>
      </c>
      <c r="D53" s="506">
        <f>IF(ISNUMBER(VLOOKUP('Public expenditure'!B53,'Cental Budget'!$C$15:$N$93,3,FALSE)),VLOOKUP('Public expenditure'!B53,'Cental Budget'!$C$15:$N$93,3,FALSE),0)+IF(ISNUMBER(VLOOKUP(B53,'Local Government'!$B$21:$G$103,3,FALSE)),VLOOKUP(B53,'Local Government'!$B$21:$G$103,3,FALSE),0)</f>
        <v>7862525.3600000013</v>
      </c>
      <c r="E53" s="507">
        <f t="shared" si="0"/>
        <v>0.23746678828148599</v>
      </c>
      <c r="F53" s="506">
        <f>IF(ISNUMBER(VLOOKUP('Public expenditure'!B53,'Cental Budget'!$C$15:$N$93,5,FALSE)),VLOOKUP('Public expenditure'!B53,'Cental Budget'!$C$15:$N$93,5,FALSE),0)+IF(ISNUMBER(VLOOKUP(B53,'Local Government'!$B$21:$G$103,5,FALSE)),VLOOKUP(B53,'Local Government'!$B$21:$G$103,5,FALSE),0)</f>
        <v>7855049.4100000001</v>
      </c>
      <c r="G53" s="507">
        <f t="shared" si="1"/>
        <v>0.24944583709114004</v>
      </c>
      <c r="H53" s="508">
        <f t="shared" si="2"/>
        <v>7475.9500000011176</v>
      </c>
      <c r="I53" s="509">
        <f t="shared" si="3"/>
        <v>9.5173812534937952E-2</v>
      </c>
      <c r="J53" s="453"/>
      <c r="K53" s="453">
        <f>+'Cental Budget'!E68+'Local Government'!D79</f>
        <v>7862525.3600000013</v>
      </c>
      <c r="L53" s="451" t="str">
        <f t="shared" si="5"/>
        <v>ok</v>
      </c>
      <c r="M53" s="453"/>
      <c r="N53" s="453"/>
      <c r="O53" s="453"/>
      <c r="P53" s="453"/>
      <c r="Q53" s="453"/>
      <c r="R53" s="453"/>
      <c r="S53" s="453"/>
      <c r="T53" s="453"/>
      <c r="U53" s="453"/>
      <c r="V53" s="453"/>
      <c r="W53" s="453"/>
      <c r="X53" s="453"/>
      <c r="Y53" s="453"/>
      <c r="Z53" s="453"/>
      <c r="AA53" s="453"/>
      <c r="AB53" s="453"/>
      <c r="AC53" s="453"/>
      <c r="AD53" s="453"/>
      <c r="AE53" s="453"/>
      <c r="AF53" s="453"/>
      <c r="AG53" s="458"/>
      <c r="AH53" s="431"/>
      <c r="AI53" s="431"/>
      <c r="AJ53" s="388"/>
      <c r="AK53" s="388"/>
      <c r="AL53" s="388"/>
      <c r="AM53" s="388"/>
      <c r="AN53" s="388"/>
      <c r="AO53" s="388"/>
      <c r="AP53" s="388"/>
      <c r="AQ53" s="388"/>
      <c r="AR53" s="388"/>
      <c r="AS53" s="388"/>
      <c r="AT53" s="388"/>
      <c r="AU53" s="388"/>
      <c r="AV53" s="395"/>
      <c r="AW53" s="395"/>
      <c r="AX53" s="395"/>
      <c r="AY53" s="395"/>
      <c r="AZ53" s="395"/>
      <c r="BA53" s="395"/>
      <c r="BB53" s="395"/>
      <c r="BC53" s="395"/>
      <c r="BD53" s="395"/>
      <c r="BE53" s="395"/>
      <c r="BF53" s="395"/>
      <c r="BG53" s="395"/>
      <c r="BH53" s="395"/>
      <c r="BI53" s="395"/>
      <c r="BJ53" s="395"/>
      <c r="BK53" s="395"/>
      <c r="BL53" s="395"/>
      <c r="BM53" s="395"/>
      <c r="BN53" s="395"/>
      <c r="BO53" s="395"/>
      <c r="BP53" s="395"/>
      <c r="BQ53" s="395"/>
      <c r="BR53" s="395"/>
      <c r="BS53" s="395"/>
      <c r="BT53" s="395"/>
      <c r="BU53" s="395"/>
      <c r="BV53" s="395"/>
      <c r="BW53" s="395"/>
      <c r="BX53" s="395"/>
      <c r="BY53" s="395"/>
      <c r="BZ53" s="395"/>
      <c r="CA53" s="395"/>
      <c r="CB53" s="395"/>
      <c r="CC53" s="395"/>
      <c r="CD53" s="395"/>
      <c r="CE53" s="395"/>
      <c r="CF53" s="395"/>
      <c r="CG53" s="395"/>
      <c r="CH53" s="395"/>
      <c r="CI53" s="395"/>
      <c r="CJ53" s="395"/>
      <c r="CK53" s="395"/>
      <c r="CL53" s="395"/>
      <c r="CM53" s="395"/>
      <c r="CN53" s="395"/>
      <c r="CO53" s="395"/>
      <c r="CP53" s="395"/>
      <c r="CQ53" s="395"/>
      <c r="CR53" s="395"/>
      <c r="CS53" s="395"/>
      <c r="CT53" s="395"/>
      <c r="CU53" s="395"/>
      <c r="CV53" s="395"/>
      <c r="CW53" s="395"/>
      <c r="CX53" s="395"/>
      <c r="CY53" s="395"/>
      <c r="CZ53" s="395"/>
      <c r="DA53" s="395"/>
      <c r="DB53" s="395"/>
      <c r="DC53" s="395"/>
      <c r="DD53" s="395"/>
      <c r="DE53" s="395"/>
      <c r="DF53" s="395"/>
      <c r="DG53" s="395"/>
      <c r="DH53" s="395"/>
      <c r="DI53" s="395"/>
      <c r="DJ53" s="395"/>
      <c r="DK53" s="395"/>
      <c r="DL53" s="395"/>
      <c r="DM53" s="395"/>
      <c r="DN53" s="395"/>
      <c r="DO53" s="395"/>
      <c r="DP53" s="395"/>
      <c r="DQ53" s="395"/>
      <c r="DR53" s="395"/>
      <c r="DS53" s="395"/>
      <c r="DT53" s="395"/>
      <c r="DU53" s="395"/>
      <c r="DV53" s="395"/>
      <c r="DW53" s="395"/>
      <c r="DX53" s="395"/>
      <c r="DY53" s="395"/>
      <c r="DZ53" s="395"/>
      <c r="EA53" s="395"/>
      <c r="EB53" s="395"/>
      <c r="EC53" s="395"/>
      <c r="ED53" s="395"/>
      <c r="EE53" s="395"/>
      <c r="EF53" s="395"/>
      <c r="EG53" s="395"/>
      <c r="EH53" s="395"/>
      <c r="EI53" s="395"/>
      <c r="EJ53" s="395"/>
      <c r="EK53" s="395"/>
      <c r="EL53" s="395"/>
      <c r="EM53" s="395"/>
      <c r="EN53" s="395"/>
      <c r="EO53" s="395"/>
      <c r="EP53" s="395"/>
      <c r="EQ53" s="395"/>
      <c r="ER53" s="395"/>
      <c r="ES53" s="395"/>
      <c r="ET53" s="395"/>
      <c r="EU53" s="395"/>
      <c r="EV53" s="395"/>
      <c r="EW53" s="395"/>
      <c r="EX53" s="395"/>
      <c r="EY53" s="395"/>
      <c r="EZ53" s="395"/>
      <c r="FA53" s="395"/>
      <c r="FB53" s="395"/>
      <c r="FC53" s="395"/>
      <c r="FD53" s="395"/>
      <c r="FE53" s="395"/>
      <c r="FF53" s="395"/>
      <c r="FG53" s="395"/>
      <c r="FH53" s="395"/>
      <c r="FI53" s="395"/>
      <c r="FJ53" s="395"/>
      <c r="FK53" s="395"/>
      <c r="FL53" s="447"/>
      <c r="FM53" s="395"/>
      <c r="FN53" s="395"/>
      <c r="FO53" s="395"/>
      <c r="FP53" s="395"/>
      <c r="FQ53" s="395"/>
      <c r="FR53" s="395"/>
      <c r="FS53" s="395"/>
      <c r="FT53" s="395"/>
      <c r="FU53" s="395"/>
      <c r="FV53" s="395"/>
      <c r="FW53" s="395"/>
      <c r="FX53" s="395"/>
      <c r="FY53" s="395"/>
      <c r="FZ53" s="395"/>
      <c r="GA53" s="395"/>
      <c r="GB53" s="395"/>
      <c r="GC53" s="395"/>
      <c r="GD53" s="395"/>
      <c r="GE53" s="395"/>
      <c r="GF53" s="395"/>
      <c r="GG53" s="395"/>
      <c r="GH53" s="395"/>
      <c r="GI53" s="395"/>
      <c r="GJ53" s="395"/>
      <c r="GK53" s="395"/>
      <c r="GL53" s="395"/>
      <c r="GM53" s="395"/>
      <c r="GN53" s="395"/>
      <c r="GO53" s="395"/>
      <c r="GP53" s="395"/>
      <c r="GQ53" s="395"/>
      <c r="GR53" s="395"/>
      <c r="GS53" s="395"/>
      <c r="GT53" s="395"/>
      <c r="GU53" s="395"/>
      <c r="GV53" s="395"/>
      <c r="GW53" s="395"/>
      <c r="GX53" s="395"/>
      <c r="GY53" s="395"/>
      <c r="GZ53" s="395"/>
      <c r="HA53" s="395"/>
      <c r="HB53" s="395"/>
      <c r="HC53" s="395"/>
      <c r="HD53" s="395"/>
      <c r="HE53" s="395"/>
      <c r="HF53" s="395"/>
      <c r="HG53" s="395"/>
      <c r="HH53" s="395"/>
      <c r="HI53" s="395"/>
      <c r="HJ53" s="395"/>
      <c r="HK53" s="395"/>
      <c r="HL53" s="395"/>
      <c r="HM53" s="395"/>
      <c r="HN53" s="395"/>
      <c r="HO53" s="395"/>
      <c r="HP53" s="395"/>
    </row>
    <row r="54" spans="2:224" ht="15" customHeight="1">
      <c r="B54" s="385"/>
      <c r="C54" s="519" t="str">
        <f>IF(MasterSheet!$A$1=1,MasterSheet!C299,MasterSheet!B299)</f>
        <v>Transferi instit. pojed. NVO i javnom sektoru</v>
      </c>
      <c r="D54" s="513">
        <f>+SUM(D55:D59)</f>
        <v>125258515.75</v>
      </c>
      <c r="E54" s="514">
        <f t="shared" si="0"/>
        <v>3.7831022576260946</v>
      </c>
      <c r="F54" s="513">
        <f>+SUM(F55:F59)</f>
        <v>63605735.049999997</v>
      </c>
      <c r="G54" s="514">
        <f t="shared" si="1"/>
        <v>2.0198709129882504</v>
      </c>
      <c r="H54" s="515">
        <f t="shared" si="2"/>
        <v>61652780.700000003</v>
      </c>
      <c r="I54" s="516">
        <f t="shared" si="3"/>
        <v>96.929593929753679</v>
      </c>
      <c r="J54" s="451"/>
      <c r="K54" s="453">
        <f>+'Cental Budget'!E69+'Local Government'!D80</f>
        <v>126744160.97999999</v>
      </c>
      <c r="L54" s="451" t="b">
        <f>+IF(K54=D54,"ok")</f>
        <v>0</v>
      </c>
      <c r="M54" s="451">
        <f>+K54-D54</f>
        <v>1485645.2299999893</v>
      </c>
      <c r="N54" s="451"/>
      <c r="O54" s="451"/>
      <c r="P54" s="451"/>
      <c r="Q54" s="451"/>
      <c r="R54" s="451"/>
      <c r="S54" s="451"/>
      <c r="T54" s="451"/>
      <c r="U54" s="451"/>
      <c r="V54" s="451"/>
      <c r="W54" s="451"/>
      <c r="X54" s="451"/>
      <c r="Y54" s="451"/>
      <c r="Z54" s="451"/>
      <c r="AA54" s="451"/>
      <c r="AB54" s="451"/>
      <c r="AC54" s="451"/>
      <c r="AD54" s="451"/>
      <c r="AE54" s="451"/>
      <c r="AF54" s="451"/>
      <c r="AG54" s="458"/>
      <c r="AH54" s="487"/>
      <c r="AI54" s="487"/>
      <c r="AJ54" s="388"/>
      <c r="AK54" s="388"/>
      <c r="AL54" s="388"/>
      <c r="AM54" s="388"/>
      <c r="AN54" s="388"/>
      <c r="AO54" s="388"/>
      <c r="AP54" s="388"/>
      <c r="AQ54" s="388"/>
      <c r="AR54" s="388"/>
      <c r="AS54" s="388"/>
      <c r="AT54" s="388"/>
      <c r="AU54" s="388"/>
      <c r="AV54" s="395"/>
      <c r="AW54" s="395"/>
      <c r="AX54" s="395"/>
      <c r="AY54" s="395"/>
      <c r="AZ54" s="395"/>
      <c r="BA54" s="395"/>
      <c r="BB54" s="395"/>
      <c r="BC54" s="395"/>
      <c r="BD54" s="395"/>
      <c r="BE54" s="395"/>
      <c r="BF54" s="395"/>
      <c r="BG54" s="395"/>
      <c r="BH54" s="395"/>
      <c r="BI54" s="395"/>
      <c r="BJ54" s="395"/>
      <c r="BK54" s="395"/>
      <c r="BL54" s="395"/>
      <c r="BM54" s="395"/>
      <c r="BN54" s="395"/>
      <c r="BO54" s="395"/>
      <c r="BP54" s="395"/>
      <c r="BQ54" s="395"/>
      <c r="BR54" s="395"/>
      <c r="BS54" s="395"/>
      <c r="BT54" s="395"/>
      <c r="BU54" s="395"/>
      <c r="BV54" s="395"/>
      <c r="BW54" s="395"/>
      <c r="BX54" s="395"/>
      <c r="BY54" s="395"/>
      <c r="BZ54" s="395"/>
      <c r="CA54" s="395"/>
      <c r="CB54" s="395"/>
      <c r="CC54" s="395"/>
      <c r="CD54" s="395"/>
      <c r="CE54" s="395"/>
      <c r="CF54" s="395"/>
      <c r="CG54" s="395"/>
      <c r="CH54" s="395"/>
      <c r="CI54" s="395"/>
      <c r="CJ54" s="395"/>
      <c r="CK54" s="395"/>
      <c r="CL54" s="395"/>
      <c r="CM54" s="395"/>
      <c r="CN54" s="395"/>
      <c r="CO54" s="395"/>
      <c r="CP54" s="395"/>
      <c r="CQ54" s="395"/>
      <c r="CR54" s="395"/>
      <c r="CS54" s="395"/>
      <c r="CT54" s="395"/>
      <c r="CU54" s="395"/>
      <c r="CV54" s="395"/>
      <c r="CW54" s="395"/>
      <c r="CX54" s="395"/>
      <c r="CY54" s="395"/>
      <c r="CZ54" s="395"/>
      <c r="DA54" s="395"/>
      <c r="DB54" s="395"/>
      <c r="DC54" s="395"/>
      <c r="DD54" s="395"/>
      <c r="DE54" s="395"/>
      <c r="DF54" s="395"/>
      <c r="DG54" s="395"/>
      <c r="DH54" s="395"/>
      <c r="DI54" s="395"/>
      <c r="DJ54" s="395"/>
      <c r="DK54" s="395"/>
      <c r="DL54" s="395"/>
      <c r="DM54" s="395"/>
      <c r="DN54" s="395"/>
      <c r="DO54" s="395"/>
      <c r="DP54" s="395"/>
      <c r="DQ54" s="395"/>
      <c r="DR54" s="395"/>
      <c r="DS54" s="395"/>
      <c r="DT54" s="395"/>
      <c r="DU54" s="395"/>
      <c r="DV54" s="395"/>
      <c r="DW54" s="395"/>
      <c r="DX54" s="395"/>
      <c r="DY54" s="395"/>
      <c r="DZ54" s="395"/>
      <c r="EA54" s="395"/>
      <c r="EB54" s="395"/>
      <c r="EC54" s="395"/>
      <c r="ED54" s="395"/>
      <c r="EE54" s="395"/>
      <c r="EF54" s="395"/>
      <c r="EG54" s="395"/>
      <c r="EH54" s="395"/>
      <c r="EI54" s="395"/>
      <c r="EJ54" s="395"/>
      <c r="EK54" s="395"/>
      <c r="EL54" s="395"/>
      <c r="EM54" s="395"/>
      <c r="EN54" s="395"/>
      <c r="EO54" s="395"/>
      <c r="EP54" s="395"/>
      <c r="EQ54" s="395"/>
      <c r="ER54" s="395"/>
      <c r="ES54" s="395"/>
      <c r="ET54" s="395"/>
      <c r="EU54" s="395"/>
      <c r="EV54" s="395"/>
      <c r="EW54" s="395"/>
      <c r="EX54" s="395"/>
      <c r="EY54" s="395"/>
      <c r="EZ54" s="395"/>
      <c r="FA54" s="395"/>
      <c r="FB54" s="452"/>
      <c r="FC54" s="395"/>
      <c r="FD54" s="452"/>
      <c r="FE54" s="395"/>
      <c r="FF54" s="395"/>
      <c r="FG54" s="395"/>
      <c r="FH54" s="395"/>
      <c r="FI54" s="395"/>
      <c r="FJ54" s="395"/>
      <c r="FK54" s="395"/>
      <c r="FL54" s="447"/>
      <c r="FM54" s="395"/>
      <c r="FN54" s="395"/>
      <c r="FO54" s="395"/>
      <c r="FP54" s="395"/>
      <c r="FQ54" s="395"/>
      <c r="FR54" s="395"/>
      <c r="FS54" s="395"/>
      <c r="FT54" s="395"/>
      <c r="FU54" s="395"/>
      <c r="FV54" s="395"/>
      <c r="FW54" s="395"/>
      <c r="FX54" s="395"/>
      <c r="FY54" s="395"/>
      <c r="FZ54" s="395"/>
      <c r="GA54" s="395"/>
      <c r="GB54" s="395"/>
      <c r="GC54" s="395"/>
      <c r="GD54" s="395"/>
      <c r="GE54" s="395"/>
      <c r="GF54" s="395"/>
      <c r="GG54" s="395"/>
      <c r="GH54" s="395"/>
      <c r="GI54" s="395"/>
      <c r="GJ54" s="395"/>
      <c r="GK54" s="395"/>
      <c r="GL54" s="395"/>
      <c r="GM54" s="395"/>
      <c r="GN54" s="395"/>
      <c r="GO54" s="395"/>
      <c r="GP54" s="395"/>
      <c r="GQ54" s="395"/>
      <c r="GR54" s="395"/>
      <c r="GS54" s="395"/>
      <c r="GT54" s="395"/>
      <c r="GU54" s="395"/>
      <c r="GV54" s="395"/>
      <c r="GW54" s="395"/>
      <c r="GX54" s="395"/>
      <c r="GY54" s="395"/>
      <c r="GZ54" s="395"/>
      <c r="HA54" s="395"/>
      <c r="HB54" s="395"/>
      <c r="HC54" s="395"/>
      <c r="HD54" s="395"/>
      <c r="HE54" s="395"/>
      <c r="HF54" s="395"/>
      <c r="HG54" s="395"/>
      <c r="HH54" s="395"/>
      <c r="HI54" s="395"/>
      <c r="HJ54" s="395"/>
      <c r="HK54" s="395"/>
      <c r="HL54" s="395"/>
      <c r="HM54" s="395"/>
      <c r="HN54" s="395"/>
      <c r="HO54" s="395"/>
      <c r="HP54" s="395"/>
    </row>
    <row r="55" spans="2:224" ht="15" customHeight="1">
      <c r="B55" s="385">
        <v>4311</v>
      </c>
      <c r="C55" s="520" t="str">
        <f>IF(MasterSheet!$A$1=1,MasterSheet!C300,MasterSheet!B300)</f>
        <v>Transferi javnim institucijama</v>
      </c>
      <c r="D55" s="506">
        <f>IF(ISNUMBER(VLOOKUP('Public expenditure'!B55,'Cental Budget'!$C$15:$N$93,3,FALSE)),VLOOKUP('Public expenditure'!B55,'Cental Budget'!$C$15:$N$93,3,FALSE),0)+IF(ISNUMBER(VLOOKUP(B55,'Local Government'!$B$21:$G$103,3,FALSE)),VLOOKUP(B55,'Local Government'!$B$21:$G$103,3,FALSE),0)</f>
        <v>86779044.140000001</v>
      </c>
      <c r="E55" s="507">
        <f t="shared" si="0"/>
        <v>2.6209315656901238</v>
      </c>
      <c r="F55" s="506">
        <f>IF(ISNUMBER(VLOOKUP('Public expenditure'!B55,'Cental Budget'!$C$15:$N$93,5,FALSE)),VLOOKUP('Public expenditure'!B55,'Cental Budget'!$C$15:$N$93,5,FALSE),0)+IF(ISNUMBER(VLOOKUP(B55,'Local Government'!$B$21:$G$103,5,FALSE)),VLOOKUP(B55,'Local Government'!$B$21:$G$103,5,FALSE),0)</f>
        <v>23769288.869999997</v>
      </c>
      <c r="G55" s="507">
        <f t="shared" si="1"/>
        <v>0.75482022451571917</v>
      </c>
      <c r="H55" s="508">
        <f t="shared" si="2"/>
        <v>63009755.270000003</v>
      </c>
      <c r="I55" s="509">
        <f t="shared" si="3"/>
        <v>265.08893730315464</v>
      </c>
      <c r="J55" s="453"/>
      <c r="K55" s="453">
        <f>+'Cental Budget'!E70+'Local Government'!D81</f>
        <v>86779044.140000001</v>
      </c>
      <c r="L55" s="451" t="str">
        <f t="shared" si="5"/>
        <v>ok</v>
      </c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8"/>
      <c r="AH55" s="431"/>
      <c r="AI55" s="431"/>
      <c r="AJ55" s="388"/>
      <c r="AK55" s="388"/>
      <c r="AL55" s="388"/>
      <c r="AM55" s="388"/>
      <c r="AN55" s="388"/>
      <c r="AO55" s="388"/>
      <c r="AP55" s="388"/>
      <c r="AQ55" s="388"/>
      <c r="AR55" s="388"/>
      <c r="AS55" s="388"/>
      <c r="AT55" s="388"/>
      <c r="AU55" s="388"/>
      <c r="AV55" s="395"/>
      <c r="AW55" s="395"/>
      <c r="AX55" s="395"/>
      <c r="AY55" s="395"/>
      <c r="AZ55" s="395"/>
      <c r="BA55" s="395"/>
      <c r="BB55" s="395"/>
      <c r="BC55" s="395"/>
      <c r="BD55" s="395"/>
      <c r="BE55" s="395"/>
      <c r="BF55" s="395"/>
      <c r="BG55" s="395"/>
      <c r="BH55" s="395"/>
      <c r="BI55" s="395"/>
      <c r="BJ55" s="395"/>
      <c r="BK55" s="395"/>
      <c r="BL55" s="395"/>
      <c r="BM55" s="395"/>
      <c r="BN55" s="395"/>
      <c r="BO55" s="395"/>
      <c r="BP55" s="395"/>
      <c r="BQ55" s="395"/>
      <c r="BR55" s="395"/>
      <c r="BS55" s="395"/>
      <c r="BT55" s="395"/>
      <c r="BU55" s="395"/>
      <c r="BV55" s="395"/>
      <c r="BW55" s="395"/>
      <c r="BX55" s="395"/>
      <c r="BY55" s="395"/>
      <c r="BZ55" s="395"/>
      <c r="CA55" s="395"/>
      <c r="CB55" s="395"/>
      <c r="CC55" s="395"/>
      <c r="CD55" s="395"/>
      <c r="CE55" s="395"/>
      <c r="CF55" s="395"/>
      <c r="CG55" s="395"/>
      <c r="CH55" s="395"/>
      <c r="CI55" s="395"/>
      <c r="CJ55" s="395"/>
      <c r="CK55" s="395"/>
      <c r="CL55" s="395"/>
      <c r="CM55" s="395"/>
      <c r="CN55" s="395"/>
      <c r="CO55" s="395"/>
      <c r="CP55" s="395"/>
      <c r="CQ55" s="395"/>
      <c r="CR55" s="395"/>
      <c r="CS55" s="395"/>
      <c r="CT55" s="395"/>
      <c r="CU55" s="395"/>
      <c r="CV55" s="395"/>
      <c r="CW55" s="395"/>
      <c r="CX55" s="395"/>
      <c r="CY55" s="395"/>
      <c r="CZ55" s="395"/>
      <c r="DA55" s="395"/>
      <c r="DB55" s="395"/>
      <c r="DC55" s="395"/>
      <c r="DD55" s="395"/>
      <c r="DE55" s="395"/>
      <c r="DF55" s="395"/>
      <c r="DG55" s="395"/>
      <c r="DH55" s="395"/>
      <c r="DI55" s="395"/>
      <c r="DJ55" s="395"/>
      <c r="DK55" s="395"/>
      <c r="DL55" s="395"/>
      <c r="DM55" s="395"/>
      <c r="DN55" s="395"/>
      <c r="DO55" s="395"/>
      <c r="DP55" s="395"/>
      <c r="DQ55" s="395"/>
      <c r="DR55" s="395"/>
      <c r="DS55" s="395"/>
      <c r="DT55" s="395"/>
      <c r="DU55" s="395"/>
      <c r="DV55" s="395"/>
      <c r="DW55" s="395"/>
      <c r="DX55" s="395"/>
      <c r="DY55" s="395"/>
      <c r="DZ55" s="395"/>
      <c r="EA55" s="395"/>
      <c r="EB55" s="395"/>
      <c r="EC55" s="395"/>
      <c r="ED55" s="395"/>
      <c r="EE55" s="395"/>
      <c r="EF55" s="395"/>
      <c r="EG55" s="395"/>
      <c r="EH55" s="395"/>
      <c r="EI55" s="395"/>
      <c r="EJ55" s="395"/>
      <c r="EK55" s="395"/>
      <c r="EL55" s="395"/>
      <c r="EM55" s="395"/>
      <c r="EN55" s="395"/>
      <c r="EO55" s="395"/>
      <c r="EP55" s="395"/>
      <c r="EQ55" s="395"/>
      <c r="ER55" s="395"/>
      <c r="ES55" s="395"/>
      <c r="ET55" s="395"/>
      <c r="EU55" s="395"/>
      <c r="EV55" s="395"/>
      <c r="EW55" s="395"/>
      <c r="EX55" s="395"/>
      <c r="EY55" s="395"/>
      <c r="EZ55" s="395"/>
      <c r="FA55" s="395"/>
      <c r="FB55" s="452"/>
      <c r="FC55" s="395"/>
      <c r="FD55" s="395"/>
      <c r="FE55" s="395"/>
      <c r="FF55" s="395"/>
      <c r="FG55" s="395"/>
      <c r="FH55" s="395"/>
      <c r="FI55" s="395"/>
      <c r="FJ55" s="395"/>
      <c r="FK55" s="395"/>
      <c r="FL55" s="447"/>
      <c r="FM55" s="395"/>
      <c r="FN55" s="395"/>
      <c r="FO55" s="395"/>
      <c r="FP55" s="395"/>
      <c r="FQ55" s="395"/>
      <c r="FR55" s="395"/>
      <c r="FS55" s="395"/>
      <c r="FT55" s="395"/>
      <c r="FU55" s="395"/>
      <c r="FV55" s="395"/>
      <c r="FW55" s="395"/>
      <c r="FX55" s="395"/>
      <c r="FY55" s="395"/>
      <c r="FZ55" s="395"/>
      <c r="GA55" s="395"/>
      <c r="GB55" s="395"/>
      <c r="GC55" s="395"/>
      <c r="GD55" s="395"/>
      <c r="GE55" s="395"/>
      <c r="GF55" s="395"/>
      <c r="GG55" s="395"/>
      <c r="GH55" s="395"/>
      <c r="GI55" s="395"/>
      <c r="GJ55" s="395"/>
      <c r="GK55" s="395"/>
      <c r="GL55" s="395"/>
      <c r="GM55" s="395"/>
      <c r="GN55" s="395"/>
      <c r="GO55" s="395"/>
      <c r="GP55" s="395"/>
      <c r="GQ55" s="395"/>
      <c r="GR55" s="395"/>
      <c r="GS55" s="395"/>
      <c r="GT55" s="395"/>
      <c r="GU55" s="395"/>
      <c r="GV55" s="395"/>
      <c r="GW55" s="395"/>
      <c r="GX55" s="395"/>
      <c r="GY55" s="395"/>
      <c r="GZ55" s="395"/>
      <c r="HA55" s="395"/>
      <c r="HB55" s="395"/>
      <c r="HC55" s="395"/>
      <c r="HD55" s="395"/>
      <c r="HE55" s="395"/>
      <c r="HF55" s="395"/>
      <c r="HG55" s="395"/>
      <c r="HH55" s="395"/>
      <c r="HI55" s="395"/>
      <c r="HJ55" s="395"/>
      <c r="HK55" s="395"/>
      <c r="HL55" s="395"/>
      <c r="HM55" s="395"/>
      <c r="HN55" s="395"/>
      <c r="HO55" s="395"/>
      <c r="HP55" s="395"/>
    </row>
    <row r="56" spans="2:224" ht="15" customHeight="1">
      <c r="B56" s="385">
        <v>4312</v>
      </c>
      <c r="C56" s="520" t="str">
        <f>IF(MasterSheet!$A$1=1,MasterSheet!C301,MasterSheet!B301)</f>
        <v>Transferi nevladinim organizacijama</v>
      </c>
      <c r="D56" s="506">
        <f>IF(ISNUMBER(VLOOKUP('Public expenditure'!B56,'Cental Budget'!$C$15:$N$93,3,FALSE)),VLOOKUP('Public expenditure'!B56,'Cental Budget'!$C$15:$N$93,3,FALSE),0)+IF(ISNUMBER(VLOOKUP(B56,'Local Government'!$B$21:$G$103,3,FALSE)),VLOOKUP(B56,'Local Government'!$B$21:$G$103,3,FALSE),0)</f>
        <v>2710063.73</v>
      </c>
      <c r="E56" s="507">
        <f t="shared" si="0"/>
        <v>8.1850308970099664E-2</v>
      </c>
      <c r="F56" s="506">
        <f>IF(ISNUMBER(VLOOKUP('Public expenditure'!B56,'Cental Budget'!$C$15:$N$93,5,FALSE)),VLOOKUP('Public expenditure'!B56,'Cental Budget'!$C$15:$N$93,5,FALSE),0)+IF(ISNUMBER(VLOOKUP(B56,'Local Government'!$B$21:$G$103,5,FALSE)),VLOOKUP(B56,'Local Government'!$B$21:$G$103,5,FALSE),0)</f>
        <v>6597732.5999999996</v>
      </c>
      <c r="G56" s="507">
        <f t="shared" si="1"/>
        <v>0.20951834233089869</v>
      </c>
      <c r="H56" s="508">
        <f t="shared" si="2"/>
        <v>-3887668.8699999996</v>
      </c>
      <c r="I56" s="509">
        <f t="shared" si="3"/>
        <v>-58.924316969135724</v>
      </c>
      <c r="J56" s="453"/>
      <c r="K56" s="453">
        <f>+'Cental Budget'!E71+'Local Government'!D82</f>
        <v>2710063.73</v>
      </c>
      <c r="L56" s="451" t="str">
        <f t="shared" si="5"/>
        <v>ok</v>
      </c>
      <c r="M56" s="453"/>
      <c r="N56" s="453"/>
      <c r="O56" s="453"/>
      <c r="P56" s="453"/>
      <c r="Q56" s="453"/>
      <c r="R56" s="453"/>
      <c r="S56" s="453"/>
      <c r="T56" s="453"/>
      <c r="U56" s="453"/>
      <c r="V56" s="453"/>
      <c r="W56" s="453"/>
      <c r="X56" s="453"/>
      <c r="Y56" s="453"/>
      <c r="Z56" s="453"/>
      <c r="AA56" s="453"/>
      <c r="AB56" s="453"/>
      <c r="AC56" s="453"/>
      <c r="AD56" s="453"/>
      <c r="AE56" s="453"/>
      <c r="AF56" s="453"/>
      <c r="AG56" s="458"/>
      <c r="AH56" s="431"/>
      <c r="AI56" s="431"/>
      <c r="AJ56" s="388"/>
      <c r="AK56" s="388"/>
      <c r="AL56" s="388"/>
      <c r="AM56" s="388"/>
      <c r="AN56" s="388"/>
      <c r="AO56" s="388"/>
      <c r="AP56" s="388"/>
      <c r="AQ56" s="388"/>
      <c r="AR56" s="388"/>
      <c r="AS56" s="388"/>
      <c r="AT56" s="388"/>
      <c r="AU56" s="388"/>
      <c r="AV56" s="395"/>
      <c r="AW56" s="395"/>
      <c r="AX56" s="395"/>
      <c r="AY56" s="395"/>
      <c r="AZ56" s="395"/>
      <c r="BA56" s="395"/>
      <c r="BB56" s="395"/>
      <c r="BC56" s="395"/>
      <c r="BD56" s="395"/>
      <c r="BE56" s="395"/>
      <c r="BF56" s="395"/>
      <c r="BG56" s="395"/>
      <c r="BH56" s="395"/>
      <c r="BI56" s="395"/>
      <c r="BJ56" s="395"/>
      <c r="BK56" s="395"/>
      <c r="BL56" s="395"/>
      <c r="BM56" s="395"/>
      <c r="BN56" s="395"/>
      <c r="BO56" s="395"/>
      <c r="BP56" s="395"/>
      <c r="BQ56" s="395"/>
      <c r="BR56" s="395"/>
      <c r="BS56" s="395"/>
      <c r="BT56" s="395"/>
      <c r="BU56" s="395"/>
      <c r="BV56" s="395"/>
      <c r="BW56" s="395"/>
      <c r="BX56" s="395"/>
      <c r="BY56" s="395"/>
      <c r="BZ56" s="395"/>
      <c r="CA56" s="395"/>
      <c r="CB56" s="395"/>
      <c r="CC56" s="395"/>
      <c r="CD56" s="395"/>
      <c r="CE56" s="395"/>
      <c r="CF56" s="395"/>
      <c r="CG56" s="395"/>
      <c r="CH56" s="395"/>
      <c r="CI56" s="395"/>
      <c r="CJ56" s="395"/>
      <c r="CK56" s="395"/>
      <c r="CL56" s="395"/>
      <c r="CM56" s="395"/>
      <c r="CN56" s="395"/>
      <c r="CO56" s="395"/>
      <c r="CP56" s="395"/>
      <c r="CQ56" s="395"/>
      <c r="CR56" s="395"/>
      <c r="CS56" s="395"/>
      <c r="CT56" s="395"/>
      <c r="CU56" s="395"/>
      <c r="CV56" s="395"/>
      <c r="CW56" s="395"/>
      <c r="CX56" s="395"/>
      <c r="CY56" s="395"/>
      <c r="CZ56" s="395"/>
      <c r="DA56" s="395"/>
      <c r="DB56" s="395"/>
      <c r="DC56" s="395"/>
      <c r="DD56" s="395"/>
      <c r="DE56" s="395"/>
      <c r="DF56" s="395"/>
      <c r="DG56" s="395"/>
      <c r="DH56" s="395"/>
      <c r="DI56" s="395"/>
      <c r="DJ56" s="395"/>
      <c r="DK56" s="395"/>
      <c r="DL56" s="395"/>
      <c r="DM56" s="395"/>
      <c r="DN56" s="395"/>
      <c r="DO56" s="395"/>
      <c r="DP56" s="395"/>
      <c r="DQ56" s="395"/>
      <c r="DR56" s="395"/>
      <c r="DS56" s="395"/>
      <c r="DT56" s="395"/>
      <c r="DU56" s="395"/>
      <c r="DV56" s="395"/>
      <c r="DW56" s="395"/>
      <c r="DX56" s="395"/>
      <c r="DY56" s="395"/>
      <c r="DZ56" s="395"/>
      <c r="EA56" s="395"/>
      <c r="EB56" s="395"/>
      <c r="EC56" s="395"/>
      <c r="ED56" s="395"/>
      <c r="EE56" s="395"/>
      <c r="EF56" s="395"/>
      <c r="EG56" s="395"/>
      <c r="EH56" s="395"/>
      <c r="EI56" s="395"/>
      <c r="EJ56" s="395"/>
      <c r="EK56" s="395"/>
      <c r="EL56" s="395"/>
      <c r="EM56" s="395"/>
      <c r="EN56" s="395"/>
      <c r="EO56" s="395"/>
      <c r="EP56" s="395"/>
      <c r="EQ56" s="395"/>
      <c r="ER56" s="395"/>
      <c r="ES56" s="395"/>
      <c r="ET56" s="395"/>
      <c r="EU56" s="395"/>
      <c r="EV56" s="395"/>
      <c r="EW56" s="395"/>
      <c r="EX56" s="395"/>
      <c r="EY56" s="395"/>
      <c r="EZ56" s="395"/>
      <c r="FA56" s="395"/>
      <c r="FB56" s="452"/>
      <c r="FC56" s="395"/>
      <c r="FD56" s="395"/>
      <c r="FE56" s="395"/>
      <c r="FF56" s="395"/>
      <c r="FG56" s="395"/>
      <c r="FH56" s="395"/>
      <c r="FI56" s="395"/>
      <c r="FJ56" s="395"/>
      <c r="FK56" s="395"/>
      <c r="FL56" s="447"/>
      <c r="FM56" s="395"/>
      <c r="FN56" s="395"/>
      <c r="FO56" s="395"/>
      <c r="FP56" s="395"/>
      <c r="FQ56" s="395"/>
      <c r="FR56" s="395"/>
      <c r="FS56" s="395"/>
      <c r="FT56" s="395"/>
      <c r="FU56" s="395"/>
      <c r="FV56" s="395"/>
      <c r="FW56" s="395"/>
      <c r="FX56" s="395"/>
      <c r="FY56" s="395"/>
      <c r="FZ56" s="395"/>
      <c r="GA56" s="395"/>
      <c r="GB56" s="395"/>
      <c r="GC56" s="395"/>
      <c r="GD56" s="395"/>
      <c r="GE56" s="395"/>
      <c r="GF56" s="395"/>
      <c r="GG56" s="395"/>
      <c r="GH56" s="395"/>
      <c r="GI56" s="395"/>
      <c r="GJ56" s="395"/>
      <c r="GK56" s="395"/>
      <c r="GL56" s="395"/>
      <c r="GM56" s="395"/>
      <c r="GN56" s="395"/>
      <c r="GO56" s="395"/>
      <c r="GP56" s="395"/>
      <c r="GQ56" s="395"/>
      <c r="GR56" s="395"/>
      <c r="GS56" s="395"/>
      <c r="GT56" s="395"/>
      <c r="GU56" s="395"/>
      <c r="GV56" s="395"/>
      <c r="GW56" s="395"/>
      <c r="GX56" s="395"/>
      <c r="GY56" s="395"/>
      <c r="GZ56" s="395"/>
      <c r="HA56" s="395"/>
      <c r="HB56" s="395"/>
      <c r="HC56" s="395"/>
      <c r="HD56" s="395"/>
      <c r="HE56" s="395"/>
      <c r="HF56" s="395"/>
      <c r="HG56" s="395"/>
      <c r="HH56" s="395"/>
      <c r="HI56" s="395"/>
      <c r="HJ56" s="395"/>
      <c r="HK56" s="395"/>
      <c r="HL56" s="395"/>
      <c r="HM56" s="395"/>
      <c r="HN56" s="395"/>
      <c r="HO56" s="395"/>
      <c r="HP56" s="395"/>
    </row>
    <row r="57" spans="2:224" ht="15" hidden="1" customHeight="1">
      <c r="B57" s="385">
        <v>4317</v>
      </c>
      <c r="C57" s="520" t="s">
        <v>108</v>
      </c>
      <c r="D57" s="521"/>
      <c r="E57" s="507">
        <f t="shared" si="0"/>
        <v>0</v>
      </c>
      <c r="F57" s="506"/>
      <c r="G57" s="507">
        <f t="shared" si="1"/>
        <v>0</v>
      </c>
      <c r="H57" s="508">
        <f t="shared" si="2"/>
        <v>0</v>
      </c>
      <c r="I57" s="509" t="e">
        <f t="shared" si="3"/>
        <v>#DIV/0!</v>
      </c>
      <c r="J57" s="453"/>
      <c r="K57" s="453">
        <f>+'Cental Budget'!E73+'Local Government'!D84</f>
        <v>1485645.23</v>
      </c>
      <c r="L57" s="451" t="b">
        <f t="shared" si="5"/>
        <v>0</v>
      </c>
      <c r="M57" s="453"/>
      <c r="N57" s="453"/>
      <c r="O57" s="453"/>
      <c r="P57" s="453"/>
      <c r="Q57" s="453"/>
      <c r="R57" s="453"/>
      <c r="S57" s="453"/>
      <c r="T57" s="453"/>
      <c r="U57" s="453"/>
      <c r="V57" s="453"/>
      <c r="W57" s="453"/>
      <c r="X57" s="453"/>
      <c r="Y57" s="453"/>
      <c r="Z57" s="453"/>
      <c r="AA57" s="453"/>
      <c r="AB57" s="453"/>
      <c r="AC57" s="453"/>
      <c r="AD57" s="453"/>
      <c r="AE57" s="453"/>
      <c r="AF57" s="453"/>
      <c r="AG57" s="458"/>
      <c r="AH57" s="431"/>
      <c r="AI57" s="431"/>
      <c r="AJ57" s="388"/>
      <c r="AK57" s="388"/>
      <c r="AL57" s="388"/>
      <c r="AM57" s="388"/>
      <c r="AN57" s="388"/>
      <c r="AO57" s="388"/>
      <c r="AP57" s="388"/>
      <c r="AQ57" s="388"/>
      <c r="AR57" s="388"/>
      <c r="AS57" s="388"/>
      <c r="AT57" s="388"/>
      <c r="AU57" s="388"/>
      <c r="AV57" s="395"/>
      <c r="AW57" s="395"/>
      <c r="AX57" s="395"/>
      <c r="AY57" s="395"/>
      <c r="AZ57" s="395"/>
      <c r="BA57" s="395"/>
      <c r="BB57" s="395"/>
      <c r="BC57" s="395"/>
      <c r="BD57" s="395"/>
      <c r="BE57" s="395"/>
      <c r="BF57" s="395"/>
      <c r="BG57" s="395"/>
      <c r="BH57" s="395"/>
      <c r="BI57" s="395"/>
      <c r="BJ57" s="395"/>
      <c r="BK57" s="395"/>
      <c r="BL57" s="395"/>
      <c r="BM57" s="395"/>
      <c r="BN57" s="395"/>
      <c r="BO57" s="395"/>
      <c r="BP57" s="395"/>
      <c r="BQ57" s="395"/>
      <c r="BR57" s="395"/>
      <c r="BS57" s="395"/>
      <c r="BT57" s="395"/>
      <c r="BU57" s="395"/>
      <c r="BV57" s="395"/>
      <c r="BW57" s="395"/>
      <c r="BX57" s="395"/>
      <c r="BY57" s="395"/>
      <c r="BZ57" s="395"/>
      <c r="CA57" s="395"/>
      <c r="CB57" s="395"/>
      <c r="CC57" s="395"/>
      <c r="CD57" s="395"/>
      <c r="CE57" s="395"/>
      <c r="CF57" s="395"/>
      <c r="CG57" s="395"/>
      <c r="CH57" s="395"/>
      <c r="CI57" s="395"/>
      <c r="CJ57" s="395"/>
      <c r="CK57" s="395"/>
      <c r="CL57" s="395"/>
      <c r="CM57" s="395"/>
      <c r="CN57" s="395"/>
      <c r="CO57" s="395"/>
      <c r="CP57" s="395"/>
      <c r="CQ57" s="395"/>
      <c r="CR57" s="395"/>
      <c r="CS57" s="395"/>
      <c r="CT57" s="395"/>
      <c r="CU57" s="395"/>
      <c r="CV57" s="395"/>
      <c r="CW57" s="395"/>
      <c r="CX57" s="395"/>
      <c r="CY57" s="395"/>
      <c r="CZ57" s="395"/>
      <c r="DA57" s="395"/>
      <c r="DB57" s="395"/>
      <c r="DC57" s="395"/>
      <c r="DD57" s="395"/>
      <c r="DE57" s="395"/>
      <c r="DF57" s="395"/>
      <c r="DG57" s="395"/>
      <c r="DH57" s="395"/>
      <c r="DI57" s="395"/>
      <c r="DJ57" s="395"/>
      <c r="DK57" s="395"/>
      <c r="DL57" s="395"/>
      <c r="DM57" s="395"/>
      <c r="DN57" s="395"/>
      <c r="DO57" s="395"/>
      <c r="DP57" s="395"/>
      <c r="DQ57" s="395"/>
      <c r="DR57" s="395"/>
      <c r="DS57" s="395"/>
      <c r="DT57" s="395"/>
      <c r="DU57" s="395"/>
      <c r="DV57" s="395"/>
      <c r="DW57" s="395"/>
      <c r="DX57" s="395"/>
      <c r="DY57" s="395"/>
      <c r="DZ57" s="395"/>
      <c r="EA57" s="395"/>
      <c r="EB57" s="395"/>
      <c r="EC57" s="395"/>
      <c r="ED57" s="395"/>
      <c r="EE57" s="395"/>
      <c r="EF57" s="395"/>
      <c r="EG57" s="395"/>
      <c r="EH57" s="395"/>
      <c r="EI57" s="395"/>
      <c r="EJ57" s="395"/>
      <c r="EK57" s="395"/>
      <c r="EL57" s="395"/>
      <c r="EM57" s="395"/>
      <c r="EN57" s="395"/>
      <c r="EO57" s="395"/>
      <c r="EP57" s="395"/>
      <c r="EQ57" s="395"/>
      <c r="ER57" s="395"/>
      <c r="ES57" s="395"/>
      <c r="ET57" s="395"/>
      <c r="EU57" s="395"/>
      <c r="EV57" s="395"/>
      <c r="EW57" s="395"/>
      <c r="EX57" s="395"/>
      <c r="EY57" s="395"/>
      <c r="EZ57" s="395"/>
      <c r="FA57" s="395"/>
      <c r="FB57" s="452"/>
      <c r="FC57" s="395"/>
      <c r="FD57" s="395"/>
      <c r="FE57" s="395"/>
      <c r="FF57" s="395"/>
      <c r="FG57" s="395"/>
      <c r="FH57" s="395"/>
      <c r="FI57" s="395"/>
      <c r="FJ57" s="395"/>
      <c r="FK57" s="395"/>
      <c r="FL57" s="447"/>
      <c r="FM57" s="395"/>
      <c r="FN57" s="395"/>
      <c r="FO57" s="395"/>
      <c r="FP57" s="395"/>
      <c r="FQ57" s="395"/>
      <c r="FR57" s="395"/>
      <c r="FS57" s="395"/>
      <c r="FT57" s="395"/>
      <c r="FU57" s="395"/>
      <c r="FV57" s="395"/>
      <c r="FW57" s="395"/>
      <c r="FX57" s="395"/>
      <c r="FY57" s="395"/>
      <c r="FZ57" s="395"/>
      <c r="GA57" s="395"/>
      <c r="GB57" s="395"/>
      <c r="GC57" s="395"/>
      <c r="GD57" s="395"/>
      <c r="GE57" s="395"/>
      <c r="GF57" s="395"/>
      <c r="GG57" s="395"/>
      <c r="GH57" s="395"/>
      <c r="GI57" s="395"/>
      <c r="GJ57" s="395"/>
      <c r="GK57" s="395"/>
      <c r="GL57" s="395"/>
      <c r="GM57" s="395"/>
      <c r="GN57" s="395"/>
      <c r="GO57" s="395"/>
      <c r="GP57" s="395"/>
      <c r="GQ57" s="395"/>
      <c r="GR57" s="395"/>
      <c r="GS57" s="395"/>
      <c r="GT57" s="395"/>
      <c r="GU57" s="395"/>
      <c r="GV57" s="395"/>
      <c r="GW57" s="395"/>
      <c r="GX57" s="395"/>
      <c r="GY57" s="395"/>
      <c r="GZ57" s="395"/>
      <c r="HA57" s="395"/>
      <c r="HB57" s="395"/>
      <c r="HC57" s="395"/>
      <c r="HD57" s="395"/>
      <c r="HE57" s="395"/>
      <c r="HF57" s="395"/>
      <c r="HG57" s="395"/>
      <c r="HH57" s="395"/>
      <c r="HI57" s="395"/>
      <c r="HJ57" s="395"/>
      <c r="HK57" s="395"/>
      <c r="HL57" s="395"/>
      <c r="HM57" s="395"/>
      <c r="HN57" s="395"/>
      <c r="HO57" s="395"/>
      <c r="HP57" s="395"/>
    </row>
    <row r="58" spans="2:224" ht="15" customHeight="1">
      <c r="B58" s="385">
        <v>4319</v>
      </c>
      <c r="C58" s="520" t="str">
        <f>IF(MasterSheet!$A$1=1,MasterSheet!C302,MasterSheet!B302)</f>
        <v>Transferi javnim preduzećima</v>
      </c>
      <c r="D58" s="506">
        <f>IF(ISNUMBER(VLOOKUP('Public expenditure'!B58,'Cental Budget'!$C$15:$N$93,3,FALSE)),VLOOKUP('Public expenditure'!B58,'Cental Budget'!$C$15:$N$93,3,FALSE),0)+IF(ISNUMBER(VLOOKUP(B58,'Local Government'!$B$21:$G$103,3,FALSE)),VLOOKUP(B58,'Local Government'!$B$21:$G$103,3,FALSE),0)</f>
        <v>13350615.140000001</v>
      </c>
      <c r="E58" s="507">
        <f t="shared" si="0"/>
        <v>0.40322002839021442</v>
      </c>
      <c r="F58" s="506">
        <f>IF(ISNUMBER(VLOOKUP('Public expenditure'!B58,'Cental Budget'!$C$15:$N$93,5,FALSE)),VLOOKUP('Public expenditure'!B58,'Cental Budget'!$C$15:$N$93,5,FALSE),0)+IF(ISNUMBER(VLOOKUP(B58,'Local Government'!$B$21:$G$103,5,FALSE)),VLOOKUP(B58,'Local Government'!$B$21:$G$103,5,FALSE),0)</f>
        <v>17753503.809999999</v>
      </c>
      <c r="G58" s="507">
        <f t="shared" si="1"/>
        <v>0.56378227405525561</v>
      </c>
      <c r="H58" s="508">
        <f t="shared" si="2"/>
        <v>-4402888.6699999981</v>
      </c>
      <c r="I58" s="509">
        <f t="shared" si="3"/>
        <v>-24.800111105504627</v>
      </c>
      <c r="J58" s="453"/>
      <c r="K58" s="453">
        <f>+'Local Government'!D85</f>
        <v>13350615.140000001</v>
      </c>
      <c r="L58" s="451" t="str">
        <f t="shared" si="5"/>
        <v>ok</v>
      </c>
      <c r="M58" s="453"/>
      <c r="N58" s="453"/>
      <c r="O58" s="453"/>
      <c r="P58" s="453"/>
      <c r="Q58" s="453"/>
      <c r="R58" s="453"/>
      <c r="S58" s="453"/>
      <c r="T58" s="453"/>
      <c r="U58" s="453"/>
      <c r="V58" s="453"/>
      <c r="W58" s="453"/>
      <c r="X58" s="453"/>
      <c r="Y58" s="453"/>
      <c r="Z58" s="453"/>
      <c r="AA58" s="453"/>
      <c r="AB58" s="453"/>
      <c r="AC58" s="453"/>
      <c r="AD58" s="453"/>
      <c r="AE58" s="453"/>
      <c r="AF58" s="453"/>
      <c r="AG58" s="458"/>
      <c r="AH58" s="431"/>
      <c r="AI58" s="431"/>
      <c r="AJ58" s="388"/>
      <c r="AK58" s="388"/>
      <c r="AL58" s="388"/>
      <c r="AM58" s="388"/>
      <c r="AN58" s="388"/>
      <c r="AO58" s="388"/>
      <c r="AP58" s="388"/>
      <c r="AQ58" s="388"/>
      <c r="AR58" s="388"/>
      <c r="AS58" s="388"/>
      <c r="AT58" s="388"/>
      <c r="AU58" s="388"/>
      <c r="AV58" s="395"/>
      <c r="AW58" s="395"/>
      <c r="AX58" s="395"/>
      <c r="AY58" s="395"/>
      <c r="AZ58" s="395"/>
      <c r="BA58" s="395"/>
      <c r="BB58" s="395"/>
      <c r="BC58" s="395"/>
      <c r="BD58" s="395"/>
      <c r="BE58" s="395"/>
      <c r="BF58" s="395"/>
      <c r="BG58" s="395"/>
      <c r="BH58" s="395"/>
      <c r="BI58" s="395"/>
      <c r="BJ58" s="395"/>
      <c r="BK58" s="395"/>
      <c r="BL58" s="395"/>
      <c r="BM58" s="395"/>
      <c r="BN58" s="395"/>
      <c r="BO58" s="395"/>
      <c r="BP58" s="395"/>
      <c r="BQ58" s="395"/>
      <c r="BR58" s="395"/>
      <c r="BS58" s="395"/>
      <c r="BT58" s="395"/>
      <c r="BU58" s="395"/>
      <c r="BV58" s="395"/>
      <c r="BW58" s="395"/>
      <c r="BX58" s="395"/>
      <c r="BY58" s="395"/>
      <c r="BZ58" s="395"/>
      <c r="CA58" s="395"/>
      <c r="CB58" s="395"/>
      <c r="CC58" s="395"/>
      <c r="CD58" s="395"/>
      <c r="CE58" s="395"/>
      <c r="CF58" s="395"/>
      <c r="CG58" s="395"/>
      <c r="CH58" s="395"/>
      <c r="CI58" s="395"/>
      <c r="CJ58" s="395"/>
      <c r="CK58" s="395"/>
      <c r="CL58" s="395"/>
      <c r="CM58" s="395"/>
      <c r="CN58" s="395"/>
      <c r="CO58" s="395"/>
      <c r="CP58" s="395"/>
      <c r="CQ58" s="395"/>
      <c r="CR58" s="395"/>
      <c r="CS58" s="395"/>
      <c r="CT58" s="395"/>
      <c r="CU58" s="395"/>
      <c r="CV58" s="395"/>
      <c r="CW58" s="395"/>
      <c r="CX58" s="395"/>
      <c r="CY58" s="395"/>
      <c r="CZ58" s="395"/>
      <c r="DA58" s="395"/>
      <c r="DB58" s="395"/>
      <c r="DC58" s="395"/>
      <c r="DD58" s="395"/>
      <c r="DE58" s="395"/>
      <c r="DF58" s="395"/>
      <c r="DG58" s="395"/>
      <c r="DH58" s="395"/>
      <c r="DI58" s="395"/>
      <c r="DJ58" s="395"/>
      <c r="DK58" s="395"/>
      <c r="DL58" s="395"/>
      <c r="DM58" s="395"/>
      <c r="DN58" s="395"/>
      <c r="DO58" s="395"/>
      <c r="DP58" s="395"/>
      <c r="DQ58" s="395"/>
      <c r="DR58" s="395"/>
      <c r="DS58" s="395"/>
      <c r="DT58" s="395"/>
      <c r="DU58" s="395"/>
      <c r="DV58" s="395"/>
      <c r="DW58" s="395"/>
      <c r="DX58" s="395"/>
      <c r="DY58" s="395"/>
      <c r="DZ58" s="395"/>
      <c r="EA58" s="395"/>
      <c r="EB58" s="395"/>
      <c r="EC58" s="395"/>
      <c r="ED58" s="395"/>
      <c r="EE58" s="395"/>
      <c r="EF58" s="395"/>
      <c r="EG58" s="395"/>
      <c r="EH58" s="395"/>
      <c r="EI58" s="395"/>
      <c r="EJ58" s="395"/>
      <c r="EK58" s="395"/>
      <c r="EL58" s="395"/>
      <c r="EM58" s="395"/>
      <c r="EN58" s="395"/>
      <c r="EO58" s="395"/>
      <c r="EP58" s="395"/>
      <c r="EQ58" s="395"/>
      <c r="ER58" s="395"/>
      <c r="ES58" s="395"/>
      <c r="ET58" s="395"/>
      <c r="EU58" s="395"/>
      <c r="EV58" s="395"/>
      <c r="EW58" s="395"/>
      <c r="EX58" s="395"/>
      <c r="EY58" s="395"/>
      <c r="EZ58" s="395"/>
      <c r="FA58" s="395"/>
      <c r="FB58" s="452"/>
      <c r="FC58" s="395"/>
      <c r="FD58" s="395"/>
      <c r="FE58" s="395"/>
      <c r="FF58" s="395"/>
      <c r="FG58" s="395"/>
      <c r="FH58" s="395"/>
      <c r="FI58" s="395"/>
      <c r="FJ58" s="395"/>
      <c r="FK58" s="395"/>
      <c r="FL58" s="447"/>
      <c r="FM58" s="395"/>
      <c r="FN58" s="395"/>
      <c r="FO58" s="395"/>
      <c r="FP58" s="395"/>
      <c r="FQ58" s="395"/>
      <c r="FR58" s="395"/>
      <c r="FS58" s="395"/>
      <c r="FT58" s="395"/>
      <c r="FU58" s="395"/>
      <c r="FV58" s="395"/>
      <c r="FW58" s="395"/>
      <c r="FX58" s="395"/>
      <c r="FY58" s="395"/>
      <c r="FZ58" s="395"/>
      <c r="GA58" s="395"/>
      <c r="GB58" s="395"/>
      <c r="GC58" s="395"/>
      <c r="GD58" s="395"/>
      <c r="GE58" s="395"/>
      <c r="GF58" s="395"/>
      <c r="GG58" s="395"/>
      <c r="GH58" s="395"/>
      <c r="GI58" s="395"/>
      <c r="GJ58" s="395"/>
      <c r="GK58" s="395"/>
      <c r="GL58" s="395"/>
      <c r="GM58" s="395"/>
      <c r="GN58" s="395"/>
      <c r="GO58" s="395"/>
      <c r="GP58" s="395"/>
      <c r="GQ58" s="395"/>
      <c r="GR58" s="395"/>
      <c r="GS58" s="395"/>
      <c r="GT58" s="395"/>
      <c r="GU58" s="395"/>
      <c r="GV58" s="395"/>
      <c r="GW58" s="395"/>
      <c r="GX58" s="395"/>
      <c r="GY58" s="395"/>
      <c r="GZ58" s="395"/>
      <c r="HA58" s="395"/>
      <c r="HB58" s="395"/>
      <c r="HC58" s="395"/>
      <c r="HD58" s="395"/>
      <c r="HE58" s="395"/>
      <c r="HF58" s="395"/>
      <c r="HG58" s="395"/>
      <c r="HH58" s="395"/>
      <c r="HI58" s="395"/>
      <c r="HJ58" s="395"/>
      <c r="HK58" s="395"/>
      <c r="HL58" s="395"/>
      <c r="HM58" s="395"/>
      <c r="HN58" s="395"/>
      <c r="HO58" s="395"/>
      <c r="HP58" s="395"/>
    </row>
    <row r="59" spans="2:224" ht="15" customHeight="1" thickBot="1">
      <c r="B59" s="385">
        <v>4313</v>
      </c>
      <c r="C59" s="522" t="str">
        <f>IF(MasterSheet!$A$1=1,MasterSheet!C303,MasterSheet!B303)</f>
        <v>Transferi pojedincima</v>
      </c>
      <c r="D59" s="506">
        <f>IF(ISNUMBER(VLOOKUP('Public expenditure'!B59,'Cental Budget'!$C$15:$N$93,3,FALSE)),VLOOKUP('Public expenditure'!B59,'Cental Budget'!$C$15:$N$93,3,FALSE),0)+IF(ISNUMBER(VLOOKUP(B59,'Local Government'!$B$21:$G$103,3,FALSE)),VLOOKUP(B59,'Local Government'!$B$21:$G$103,3,FALSE),0)</f>
        <v>22418792.739999998</v>
      </c>
      <c r="E59" s="507">
        <f t="shared" si="0"/>
        <v>0.67710035457565687</v>
      </c>
      <c r="F59" s="506">
        <f>IF(ISNUMBER(VLOOKUP('Public expenditure'!B59,'Cental Budget'!$C$15:$N$93,5,FALSE)),VLOOKUP('Public expenditure'!B59,'Cental Budget'!$C$15:$N$93,5,FALSE),0)+IF(ISNUMBER(VLOOKUP(B59,'Local Government'!$B$21:$G$103,5,FALSE)),VLOOKUP(B59,'Local Government'!$B$21:$G$103,5,FALSE),0)</f>
        <v>15485209.77</v>
      </c>
      <c r="G59" s="507">
        <f t="shared" si="1"/>
        <v>0.49175007208637661</v>
      </c>
      <c r="H59" s="508">
        <f t="shared" si="2"/>
        <v>6933582.9699999988</v>
      </c>
      <c r="I59" s="509">
        <f t="shared" si="3"/>
        <v>44.775518530156774</v>
      </c>
      <c r="J59" s="453"/>
      <c r="K59" s="453">
        <f>+'Cental Budget'!E72+'Local Government'!D83</f>
        <v>22418792.739999998</v>
      </c>
      <c r="L59" s="451" t="str">
        <f t="shared" si="5"/>
        <v>ok</v>
      </c>
      <c r="M59" s="453"/>
      <c r="N59" s="453"/>
      <c r="O59" s="453"/>
      <c r="P59" s="453"/>
      <c r="Q59" s="453"/>
      <c r="R59" s="453"/>
      <c r="S59" s="453"/>
      <c r="T59" s="453"/>
      <c r="U59" s="453"/>
      <c r="V59" s="453"/>
      <c r="W59" s="453"/>
      <c r="X59" s="453"/>
      <c r="Y59" s="453"/>
      <c r="Z59" s="453"/>
      <c r="AA59" s="453"/>
      <c r="AB59" s="453"/>
      <c r="AC59" s="453"/>
      <c r="AD59" s="453"/>
      <c r="AE59" s="453"/>
      <c r="AF59" s="453"/>
      <c r="AG59" s="458"/>
      <c r="AH59" s="431"/>
      <c r="AI59" s="431"/>
      <c r="AJ59" s="388"/>
      <c r="AK59" s="388"/>
      <c r="AL59" s="388"/>
      <c r="AM59" s="388"/>
      <c r="AN59" s="388"/>
      <c r="AO59" s="388"/>
      <c r="AP59" s="388"/>
      <c r="AQ59" s="388"/>
      <c r="AR59" s="388"/>
      <c r="AS59" s="388"/>
      <c r="AT59" s="388"/>
      <c r="AU59" s="388"/>
      <c r="AV59" s="395"/>
      <c r="AW59" s="395"/>
      <c r="AX59" s="395"/>
      <c r="AY59" s="395"/>
      <c r="AZ59" s="395"/>
      <c r="BA59" s="395"/>
      <c r="BB59" s="395"/>
      <c r="BC59" s="395"/>
      <c r="BD59" s="395"/>
      <c r="BE59" s="395"/>
      <c r="BF59" s="395"/>
      <c r="BG59" s="395"/>
      <c r="BH59" s="395"/>
      <c r="BI59" s="395"/>
      <c r="BJ59" s="395"/>
      <c r="BK59" s="395"/>
      <c r="BL59" s="395"/>
      <c r="BM59" s="395"/>
      <c r="BN59" s="395"/>
      <c r="BO59" s="395"/>
      <c r="BP59" s="395"/>
      <c r="BQ59" s="395"/>
      <c r="BR59" s="395"/>
      <c r="BS59" s="395"/>
      <c r="BT59" s="395"/>
      <c r="BU59" s="395"/>
      <c r="BV59" s="395"/>
      <c r="BW59" s="395"/>
      <c r="BX59" s="395"/>
      <c r="BY59" s="395"/>
      <c r="BZ59" s="395"/>
      <c r="CA59" s="395"/>
      <c r="CB59" s="395"/>
      <c r="CC59" s="395"/>
      <c r="CD59" s="395"/>
      <c r="CE59" s="395"/>
      <c r="CF59" s="395"/>
      <c r="CG59" s="395"/>
      <c r="CH59" s="395"/>
      <c r="CI59" s="395"/>
      <c r="CJ59" s="395"/>
      <c r="CK59" s="395"/>
      <c r="CL59" s="395"/>
      <c r="CM59" s="395"/>
      <c r="CN59" s="395"/>
      <c r="CO59" s="395"/>
      <c r="CP59" s="395"/>
      <c r="CQ59" s="395"/>
      <c r="CR59" s="395"/>
      <c r="CS59" s="395"/>
      <c r="CT59" s="395"/>
      <c r="CU59" s="395"/>
      <c r="CV59" s="395"/>
      <c r="CW59" s="395"/>
      <c r="CX59" s="395"/>
      <c r="CY59" s="395"/>
      <c r="CZ59" s="395"/>
      <c r="DA59" s="395"/>
      <c r="DB59" s="395"/>
      <c r="DC59" s="395"/>
      <c r="DD59" s="395"/>
      <c r="DE59" s="395"/>
      <c r="DF59" s="395"/>
      <c r="DG59" s="395"/>
      <c r="DH59" s="395"/>
      <c r="DI59" s="395"/>
      <c r="DJ59" s="395"/>
      <c r="DK59" s="395"/>
      <c r="DL59" s="395"/>
      <c r="DM59" s="395"/>
      <c r="DN59" s="395"/>
      <c r="DO59" s="395"/>
      <c r="DP59" s="395"/>
      <c r="DQ59" s="395"/>
      <c r="DR59" s="395"/>
      <c r="DS59" s="395"/>
      <c r="DT59" s="395"/>
      <c r="DU59" s="395"/>
      <c r="DV59" s="395"/>
      <c r="DW59" s="395"/>
      <c r="DX59" s="395"/>
      <c r="DY59" s="395"/>
      <c r="DZ59" s="395"/>
      <c r="EA59" s="395"/>
      <c r="EB59" s="395"/>
      <c r="EC59" s="395"/>
      <c r="ED59" s="395"/>
      <c r="EE59" s="395"/>
      <c r="EF59" s="395"/>
      <c r="EG59" s="395"/>
      <c r="EH59" s="395"/>
      <c r="EI59" s="395"/>
      <c r="EJ59" s="395"/>
      <c r="EK59" s="395"/>
      <c r="EL59" s="395"/>
      <c r="EM59" s="395"/>
      <c r="EN59" s="395"/>
      <c r="EO59" s="395"/>
      <c r="EP59" s="395"/>
      <c r="EQ59" s="395"/>
      <c r="ER59" s="395"/>
      <c r="ES59" s="395"/>
      <c r="ET59" s="395"/>
      <c r="EU59" s="395"/>
      <c r="EV59" s="395"/>
      <c r="EW59" s="395"/>
      <c r="EX59" s="395"/>
      <c r="EY59" s="395"/>
      <c r="EZ59" s="395"/>
      <c r="FA59" s="395"/>
      <c r="FB59" s="452"/>
      <c r="FC59" s="395"/>
      <c r="FD59" s="395"/>
      <c r="FE59" s="395"/>
      <c r="FF59" s="395"/>
      <c r="FG59" s="395"/>
      <c r="FH59" s="395"/>
      <c r="FI59" s="395"/>
      <c r="FJ59" s="395"/>
      <c r="FK59" s="395"/>
      <c r="FL59" s="447"/>
      <c r="FM59" s="395"/>
      <c r="FN59" s="395"/>
      <c r="FO59" s="395"/>
      <c r="FP59" s="395"/>
      <c r="FQ59" s="395"/>
      <c r="FR59" s="395"/>
      <c r="FS59" s="395"/>
      <c r="FT59" s="395"/>
      <c r="FU59" s="395"/>
      <c r="FV59" s="395"/>
      <c r="FW59" s="395"/>
      <c r="FX59" s="395"/>
      <c r="FY59" s="395"/>
      <c r="FZ59" s="395"/>
      <c r="GA59" s="395"/>
      <c r="GB59" s="395"/>
      <c r="GC59" s="395"/>
      <c r="GD59" s="395"/>
      <c r="GE59" s="395"/>
      <c r="GF59" s="395"/>
      <c r="GG59" s="395"/>
      <c r="GH59" s="395"/>
      <c r="GI59" s="395"/>
      <c r="GJ59" s="395"/>
      <c r="GK59" s="395"/>
      <c r="GL59" s="395"/>
      <c r="GM59" s="395"/>
      <c r="GN59" s="395"/>
      <c r="GO59" s="395"/>
      <c r="GP59" s="395"/>
      <c r="GQ59" s="395"/>
      <c r="GR59" s="395"/>
      <c r="GS59" s="395"/>
      <c r="GT59" s="395"/>
      <c r="GU59" s="395"/>
      <c r="GV59" s="395"/>
      <c r="GW59" s="395"/>
      <c r="GX59" s="395"/>
      <c r="GY59" s="395"/>
      <c r="GZ59" s="395"/>
      <c r="HA59" s="395"/>
      <c r="HB59" s="395"/>
      <c r="HC59" s="395"/>
      <c r="HD59" s="395"/>
      <c r="HE59" s="395"/>
      <c r="HF59" s="395"/>
      <c r="HG59" s="395"/>
      <c r="HH59" s="395"/>
      <c r="HI59" s="395"/>
      <c r="HJ59" s="395"/>
      <c r="HK59" s="395"/>
      <c r="HL59" s="395"/>
      <c r="HM59" s="395"/>
      <c r="HN59" s="395"/>
      <c r="HO59" s="395"/>
      <c r="HP59" s="395"/>
    </row>
    <row r="60" spans="2:224" ht="15" customHeight="1" thickTop="1" thickBot="1">
      <c r="B60" s="385"/>
      <c r="C60" s="523" t="str">
        <f>IF(MasterSheet!$A$1=1,MasterSheet!C304,MasterSheet!B304)</f>
        <v>Kapitalni izdaci</v>
      </c>
      <c r="D60" s="496">
        <f>+D61+D62</f>
        <v>108941071.5</v>
      </c>
      <c r="E60" s="497">
        <f t="shared" si="0"/>
        <v>3.2902770009060709</v>
      </c>
      <c r="F60" s="496">
        <f>+SUM(F61:F62)</f>
        <v>124359405.05000001</v>
      </c>
      <c r="G60" s="497">
        <f t="shared" si="1"/>
        <v>3.9491713258177201</v>
      </c>
      <c r="H60" s="498">
        <f t="shared" si="2"/>
        <v>-15418333.550000012</v>
      </c>
      <c r="I60" s="499">
        <f t="shared" si="3"/>
        <v>-12.398204658345634</v>
      </c>
      <c r="J60" s="451"/>
      <c r="K60" s="451"/>
      <c r="L60" s="451"/>
      <c r="M60" s="451"/>
      <c r="N60" s="451"/>
      <c r="O60" s="451"/>
      <c r="P60" s="451"/>
      <c r="Q60" s="451"/>
      <c r="R60" s="451"/>
      <c r="S60" s="451"/>
      <c r="T60" s="451"/>
      <c r="U60" s="451"/>
      <c r="V60" s="451"/>
      <c r="W60" s="451"/>
      <c r="X60" s="451"/>
      <c r="Y60" s="451"/>
      <c r="Z60" s="451"/>
      <c r="AA60" s="451"/>
      <c r="AB60" s="451"/>
      <c r="AC60" s="451"/>
      <c r="AD60" s="451"/>
      <c r="AE60" s="451"/>
      <c r="AF60" s="451"/>
      <c r="AG60" s="458"/>
      <c r="AH60" s="431"/>
      <c r="AI60" s="431"/>
      <c r="AJ60" s="388"/>
      <c r="AK60" s="388"/>
      <c r="AL60" s="388"/>
      <c r="AM60" s="388"/>
      <c r="AN60" s="388"/>
      <c r="AO60" s="388"/>
      <c r="AP60" s="388"/>
      <c r="AQ60" s="388"/>
      <c r="AR60" s="388"/>
      <c r="AS60" s="388"/>
      <c r="AT60" s="388"/>
      <c r="AU60" s="388"/>
      <c r="AV60" s="395"/>
      <c r="AW60" s="395"/>
      <c r="AX60" s="395"/>
      <c r="AY60" s="395"/>
      <c r="AZ60" s="395"/>
      <c r="BA60" s="395"/>
      <c r="BB60" s="395"/>
      <c r="BC60" s="395"/>
      <c r="BD60" s="395"/>
      <c r="BE60" s="395"/>
      <c r="BF60" s="395"/>
      <c r="BG60" s="395"/>
      <c r="BH60" s="395"/>
      <c r="BI60" s="395"/>
      <c r="BJ60" s="395"/>
      <c r="BK60" s="395"/>
      <c r="BL60" s="395"/>
      <c r="BM60" s="395"/>
      <c r="BN60" s="395"/>
      <c r="BO60" s="395"/>
      <c r="BP60" s="395"/>
      <c r="BQ60" s="395"/>
      <c r="BR60" s="395"/>
      <c r="BS60" s="395"/>
      <c r="BT60" s="395"/>
      <c r="BU60" s="395"/>
      <c r="BV60" s="395"/>
      <c r="BW60" s="395"/>
      <c r="BX60" s="395"/>
      <c r="BY60" s="395"/>
      <c r="BZ60" s="395"/>
      <c r="CA60" s="395"/>
      <c r="CB60" s="395"/>
      <c r="CC60" s="395"/>
      <c r="CD60" s="395"/>
      <c r="CE60" s="395"/>
      <c r="CF60" s="395"/>
      <c r="CG60" s="395"/>
      <c r="CH60" s="395"/>
      <c r="CI60" s="395"/>
      <c r="CJ60" s="395"/>
      <c r="CK60" s="395"/>
      <c r="CL60" s="395"/>
      <c r="CM60" s="395"/>
      <c r="CN60" s="395"/>
      <c r="CO60" s="395"/>
      <c r="CP60" s="395"/>
      <c r="CQ60" s="395"/>
      <c r="CR60" s="395"/>
      <c r="CS60" s="395"/>
      <c r="CT60" s="395"/>
      <c r="CU60" s="395"/>
      <c r="CV60" s="395"/>
      <c r="CW60" s="395"/>
      <c r="CX60" s="395"/>
      <c r="CY60" s="395"/>
      <c r="CZ60" s="395"/>
      <c r="DA60" s="395"/>
      <c r="DB60" s="395"/>
      <c r="DC60" s="395"/>
      <c r="DD60" s="395"/>
      <c r="DE60" s="395"/>
      <c r="DF60" s="395"/>
      <c r="DG60" s="395"/>
      <c r="DH60" s="395"/>
      <c r="DI60" s="395"/>
      <c r="DJ60" s="395"/>
      <c r="DK60" s="395"/>
      <c r="DL60" s="395"/>
      <c r="DM60" s="395"/>
      <c r="DN60" s="395"/>
      <c r="DO60" s="395"/>
      <c r="DP60" s="395"/>
      <c r="DQ60" s="395"/>
      <c r="DR60" s="395"/>
      <c r="DS60" s="395"/>
      <c r="DT60" s="395"/>
      <c r="DU60" s="395"/>
      <c r="DV60" s="395"/>
      <c r="DW60" s="395"/>
      <c r="DX60" s="395"/>
      <c r="DY60" s="395"/>
      <c r="DZ60" s="395"/>
      <c r="EA60" s="395"/>
      <c r="EB60" s="395"/>
      <c r="EC60" s="395"/>
      <c r="ED60" s="395"/>
      <c r="EE60" s="395"/>
      <c r="EF60" s="395"/>
      <c r="EG60" s="395"/>
      <c r="EH60" s="395"/>
      <c r="EI60" s="395"/>
      <c r="EJ60" s="395"/>
      <c r="EK60" s="395"/>
      <c r="EL60" s="395"/>
      <c r="EM60" s="395"/>
      <c r="EN60" s="395"/>
      <c r="EO60" s="395"/>
      <c r="EP60" s="395"/>
      <c r="EQ60" s="395"/>
      <c r="ER60" s="395"/>
      <c r="ES60" s="395"/>
      <c r="ET60" s="395"/>
      <c r="EU60" s="395"/>
      <c r="EV60" s="395"/>
      <c r="EW60" s="395"/>
      <c r="EX60" s="395"/>
      <c r="EY60" s="395"/>
      <c r="EZ60" s="395"/>
      <c r="FA60" s="395"/>
      <c r="FB60" s="395"/>
      <c r="FC60" s="395"/>
      <c r="FD60" s="395"/>
      <c r="FE60" s="395"/>
      <c r="FF60" s="395"/>
      <c r="FG60" s="395"/>
      <c r="FH60" s="395"/>
      <c r="FI60" s="395"/>
      <c r="FJ60" s="395"/>
      <c r="FK60" s="395"/>
      <c r="FL60" s="447"/>
      <c r="FM60" s="395"/>
      <c r="FN60" s="395"/>
      <c r="FO60" s="395"/>
      <c r="FP60" s="395"/>
      <c r="FQ60" s="395"/>
      <c r="FR60" s="395"/>
      <c r="FS60" s="395"/>
      <c r="FT60" s="395"/>
      <c r="FU60" s="395"/>
      <c r="FV60" s="395"/>
      <c r="FW60" s="395"/>
      <c r="FX60" s="395"/>
      <c r="FY60" s="395"/>
      <c r="FZ60" s="395"/>
      <c r="GA60" s="395"/>
      <c r="GB60" s="395"/>
      <c r="GC60" s="395"/>
      <c r="GD60" s="395"/>
      <c r="GE60" s="395"/>
      <c r="GF60" s="395"/>
      <c r="GG60" s="395"/>
      <c r="GH60" s="395"/>
      <c r="GI60" s="395"/>
      <c r="GJ60" s="395"/>
      <c r="GK60" s="395"/>
      <c r="GL60" s="395"/>
      <c r="GM60" s="395"/>
      <c r="GN60" s="395"/>
      <c r="GO60" s="395"/>
      <c r="GP60" s="395"/>
      <c r="GQ60" s="395"/>
      <c r="GR60" s="395"/>
      <c r="GS60" s="395"/>
      <c r="GT60" s="395"/>
      <c r="GU60" s="395"/>
      <c r="GV60" s="395"/>
      <c r="GW60" s="395"/>
      <c r="GX60" s="395"/>
      <c r="GY60" s="395"/>
      <c r="GZ60" s="395"/>
      <c r="HA60" s="395"/>
      <c r="HB60" s="395"/>
      <c r="HC60" s="395"/>
      <c r="HD60" s="395"/>
      <c r="HE60" s="395"/>
      <c r="HF60" s="395"/>
      <c r="HG60" s="395"/>
      <c r="HH60" s="395"/>
      <c r="HI60" s="395"/>
      <c r="HJ60" s="395"/>
      <c r="HK60" s="395"/>
      <c r="HL60" s="395"/>
      <c r="HM60" s="395"/>
      <c r="HN60" s="395"/>
      <c r="HO60" s="395"/>
      <c r="HP60" s="395"/>
    </row>
    <row r="61" spans="2:224" ht="15" customHeight="1" thickTop="1">
      <c r="B61" s="385">
        <v>4411</v>
      </c>
      <c r="C61" s="524" t="str">
        <f>IF(MasterSheet!$A$1=1,MasterSheet!C305,MasterSheet!B305)</f>
        <v>Kapitalni budžet CG</v>
      </c>
      <c r="D61" s="525">
        <f>IF(ISNUMBER(VLOOKUP('Public expenditure'!B61,'Cental Budget'!$C$15:$N$93,3,FALSE)),VLOOKUP('Public expenditure'!B61,'Cental Budget'!$C$15:$N$93,3,FALSE),0)+IF(ISNUMBER(VLOOKUP(B61,'Local Government'!$B$21:$G$103,3,FALSE)),VLOOKUP(B61,'Local Government'!$B$21:$G$103,3,FALSE),0)</f>
        <v>61785502.859999999</v>
      </c>
      <c r="E61" s="526">
        <f t="shared" si="0"/>
        <v>1.8660677396556931</v>
      </c>
      <c r="F61" s="525">
        <f>IF(ISNUMBER(VLOOKUP('Public expenditure'!B61,'Cental Budget'!$C$15:$N$93,5,FALSE)),VLOOKUP('Public expenditure'!B61,'Cental Budget'!$C$15:$N$93,5,FALSE),0)+IF(ISNUMBER(VLOOKUP(B61,'Local Government'!$B$21:$G$103,5,FALSE)),VLOOKUP(B61,'Local Government'!$B$21:$G$103,5,FALSE),0)</f>
        <v>76042699.980000004</v>
      </c>
      <c r="G61" s="526">
        <f t="shared" si="1"/>
        <v>2.4148205773261355</v>
      </c>
      <c r="H61" s="527">
        <f t="shared" si="2"/>
        <v>-14257197.120000005</v>
      </c>
      <c r="I61" s="528">
        <f t="shared" si="3"/>
        <v>-18.748935958020681</v>
      </c>
      <c r="J61" s="453"/>
      <c r="K61" s="453"/>
      <c r="L61" s="453"/>
      <c r="M61" s="453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X61" s="453"/>
      <c r="Y61" s="453"/>
      <c r="Z61" s="453"/>
      <c r="AA61" s="453"/>
      <c r="AB61" s="453"/>
      <c r="AC61" s="453"/>
      <c r="AD61" s="453"/>
      <c r="AE61" s="453"/>
      <c r="AF61" s="453"/>
      <c r="AG61" s="458"/>
      <c r="AH61" s="487"/>
      <c r="AI61" s="487"/>
      <c r="AJ61" s="388"/>
      <c r="AK61" s="388"/>
      <c r="AL61" s="388"/>
      <c r="AM61" s="388"/>
      <c r="AN61" s="388"/>
      <c r="AO61" s="388"/>
      <c r="AP61" s="388"/>
      <c r="AQ61" s="388"/>
      <c r="AR61" s="388"/>
      <c r="AS61" s="388"/>
      <c r="AT61" s="388"/>
      <c r="AU61" s="388"/>
      <c r="AV61" s="395"/>
      <c r="AW61" s="395"/>
      <c r="AX61" s="395"/>
      <c r="AY61" s="395"/>
      <c r="AZ61" s="395"/>
      <c r="BA61" s="395"/>
      <c r="BB61" s="395"/>
      <c r="BC61" s="395"/>
      <c r="BD61" s="395"/>
      <c r="BE61" s="395"/>
      <c r="BF61" s="395"/>
      <c r="BG61" s="395"/>
      <c r="BH61" s="395"/>
      <c r="BI61" s="395"/>
      <c r="BJ61" s="395"/>
      <c r="BK61" s="395"/>
      <c r="BL61" s="395"/>
      <c r="BM61" s="395"/>
      <c r="BN61" s="395"/>
      <c r="BO61" s="395"/>
      <c r="BP61" s="395"/>
      <c r="BQ61" s="395"/>
      <c r="BR61" s="395"/>
      <c r="BS61" s="395"/>
      <c r="BT61" s="395"/>
      <c r="BU61" s="395"/>
      <c r="BV61" s="395"/>
      <c r="BW61" s="395"/>
      <c r="BX61" s="395"/>
      <c r="BY61" s="395"/>
      <c r="BZ61" s="395"/>
      <c r="CA61" s="395"/>
      <c r="CB61" s="395"/>
      <c r="CC61" s="395"/>
      <c r="CD61" s="395"/>
      <c r="CE61" s="395"/>
      <c r="CF61" s="395"/>
      <c r="CG61" s="395"/>
      <c r="CH61" s="395"/>
      <c r="CI61" s="395"/>
      <c r="CJ61" s="395"/>
      <c r="CK61" s="395"/>
      <c r="CL61" s="395"/>
      <c r="CM61" s="395"/>
      <c r="CN61" s="395"/>
      <c r="CO61" s="395"/>
      <c r="CP61" s="395"/>
      <c r="CQ61" s="395"/>
      <c r="CR61" s="395"/>
      <c r="CS61" s="395"/>
      <c r="CT61" s="395"/>
      <c r="CU61" s="395"/>
      <c r="CV61" s="395"/>
      <c r="CW61" s="395"/>
      <c r="CX61" s="395"/>
      <c r="CY61" s="395"/>
      <c r="CZ61" s="395"/>
      <c r="DA61" s="395"/>
      <c r="DB61" s="395"/>
      <c r="DC61" s="395"/>
      <c r="DD61" s="395"/>
      <c r="DE61" s="395"/>
      <c r="DF61" s="395"/>
      <c r="DG61" s="395"/>
      <c r="DH61" s="395"/>
      <c r="DI61" s="395"/>
      <c r="DJ61" s="395"/>
      <c r="DK61" s="395"/>
      <c r="DL61" s="395"/>
      <c r="DM61" s="395"/>
      <c r="DN61" s="395"/>
      <c r="DO61" s="395"/>
      <c r="DP61" s="395"/>
      <c r="DQ61" s="395"/>
      <c r="DR61" s="395"/>
      <c r="DS61" s="395"/>
      <c r="DT61" s="395"/>
      <c r="DU61" s="395"/>
      <c r="DV61" s="395"/>
      <c r="DW61" s="395"/>
      <c r="DX61" s="395"/>
      <c r="DY61" s="395"/>
      <c r="DZ61" s="395"/>
      <c r="EA61" s="395"/>
      <c r="EB61" s="395"/>
      <c r="EC61" s="395"/>
      <c r="ED61" s="395"/>
      <c r="EE61" s="395"/>
      <c r="EF61" s="395"/>
      <c r="EG61" s="395"/>
      <c r="EH61" s="395"/>
      <c r="EI61" s="395"/>
      <c r="EJ61" s="395"/>
      <c r="EK61" s="395"/>
      <c r="EL61" s="395"/>
      <c r="EM61" s="395"/>
      <c r="EN61" s="395"/>
      <c r="EO61" s="395"/>
      <c r="EP61" s="395"/>
      <c r="EQ61" s="395"/>
      <c r="ER61" s="395"/>
      <c r="ES61" s="395"/>
      <c r="ET61" s="395"/>
      <c r="EU61" s="395"/>
      <c r="EV61" s="395"/>
      <c r="EW61" s="395"/>
      <c r="EX61" s="395"/>
      <c r="EY61" s="395"/>
      <c r="EZ61" s="395"/>
      <c r="FA61" s="395"/>
      <c r="FB61" s="395"/>
      <c r="FC61" s="395"/>
      <c r="FD61" s="395"/>
      <c r="FE61" s="395"/>
      <c r="FF61" s="395"/>
      <c r="FG61" s="395"/>
      <c r="FH61" s="395"/>
      <c r="FI61" s="395"/>
      <c r="FJ61" s="395"/>
      <c r="FK61" s="395"/>
      <c r="FL61" s="447"/>
      <c r="FM61" s="395"/>
      <c r="FN61" s="395"/>
      <c r="FO61" s="395"/>
      <c r="FP61" s="395"/>
      <c r="FQ61" s="395"/>
      <c r="FR61" s="395"/>
      <c r="FS61" s="395"/>
      <c r="FT61" s="395"/>
      <c r="FU61" s="395"/>
      <c r="FV61" s="395"/>
      <c r="FW61" s="395"/>
      <c r="FX61" s="395"/>
      <c r="FY61" s="395"/>
      <c r="FZ61" s="395"/>
      <c r="GA61" s="395"/>
      <c r="GB61" s="395"/>
      <c r="GC61" s="395"/>
      <c r="GD61" s="395"/>
      <c r="GE61" s="395"/>
      <c r="GF61" s="395"/>
      <c r="GG61" s="395"/>
      <c r="GH61" s="395"/>
      <c r="GI61" s="395"/>
      <c r="GJ61" s="395"/>
      <c r="GK61" s="395"/>
      <c r="GL61" s="395"/>
      <c r="GM61" s="395"/>
      <c r="GN61" s="395"/>
      <c r="GO61" s="395"/>
      <c r="GP61" s="395"/>
      <c r="GQ61" s="395"/>
      <c r="GR61" s="395"/>
      <c r="GS61" s="395"/>
      <c r="GT61" s="395"/>
      <c r="GU61" s="395"/>
      <c r="GV61" s="395"/>
      <c r="GW61" s="395"/>
      <c r="GX61" s="395"/>
      <c r="GY61" s="395"/>
      <c r="GZ61" s="395"/>
      <c r="HA61" s="395"/>
      <c r="HB61" s="395"/>
      <c r="HC61" s="395"/>
      <c r="HD61" s="395"/>
      <c r="HE61" s="395"/>
      <c r="HF61" s="395"/>
      <c r="HG61" s="395"/>
      <c r="HH61" s="395"/>
      <c r="HI61" s="395"/>
      <c r="HJ61" s="395"/>
      <c r="HK61" s="395"/>
      <c r="HL61" s="395"/>
      <c r="HM61" s="395"/>
      <c r="HN61" s="395"/>
      <c r="HO61" s="395"/>
      <c r="HP61" s="395"/>
    </row>
    <row r="62" spans="2:224" ht="15" customHeight="1">
      <c r="B62" s="385">
        <v>4412</v>
      </c>
      <c r="C62" s="529" t="str">
        <f>IF(MasterSheet!$A$1=1,MasterSheet!C306,MasterSheet!B306)</f>
        <v>Kapitalni budžet lokalne samouprave</v>
      </c>
      <c r="D62" s="530">
        <f>IF(ISNUMBER(VLOOKUP('Public expenditure'!B62,'Cental Budget'!$C$15:$N$93,3,FALSE)),VLOOKUP('Public expenditure'!B62,'Cental Budget'!$C$15:$N$93,3,FALSE),0)+IF(ISNUMBER(VLOOKUP(B62,'Local Government'!$B$21:$G$103,3,FALSE)),VLOOKUP(B62,'Local Government'!$B$21:$G$103,3,FALSE),0)</f>
        <v>47155568.640000001</v>
      </c>
      <c r="E62" s="507">
        <f t="shared" si="0"/>
        <v>1.4242092612503774</v>
      </c>
      <c r="F62" s="530">
        <f>IF(ISNUMBER(VLOOKUP('Public expenditure'!B62,'Cental Budget'!$C$15:$N$93,5,FALSE)),VLOOKUP('Public expenditure'!B62,'Cental Budget'!$C$15:$N$93,5,FALSE),0)+IF(ISNUMBER(VLOOKUP(B62,'Local Government'!$B$21:$G$103,5,FALSE)),VLOOKUP(B62,'Local Government'!$B$21:$G$103,5,FALSE),0)</f>
        <v>48316705.07</v>
      </c>
      <c r="G62" s="507">
        <f t="shared" si="1"/>
        <v>1.5343507484915846</v>
      </c>
      <c r="H62" s="531">
        <f t="shared" si="2"/>
        <v>-1161136.4299999997</v>
      </c>
      <c r="I62" s="509">
        <f t="shared" si="3"/>
        <v>-2.4031780071049411</v>
      </c>
      <c r="J62" s="453"/>
      <c r="K62" s="453"/>
      <c r="L62" s="453"/>
      <c r="M62" s="453"/>
      <c r="N62" s="453"/>
      <c r="O62" s="453"/>
      <c r="P62" s="453"/>
      <c r="Q62" s="453"/>
      <c r="R62" s="453"/>
      <c r="S62" s="453"/>
      <c r="T62" s="453"/>
      <c r="U62" s="453"/>
      <c r="V62" s="453"/>
      <c r="W62" s="453"/>
      <c r="X62" s="453"/>
      <c r="Y62" s="453"/>
      <c r="Z62" s="453"/>
      <c r="AA62" s="453"/>
      <c r="AB62" s="453"/>
      <c r="AC62" s="453"/>
      <c r="AD62" s="453"/>
      <c r="AE62" s="453"/>
      <c r="AF62" s="453"/>
      <c r="AG62" s="458"/>
      <c r="AH62" s="487"/>
      <c r="AI62" s="487"/>
      <c r="AJ62" s="388"/>
      <c r="AK62" s="388"/>
      <c r="AL62" s="388"/>
      <c r="AM62" s="388"/>
      <c r="AN62" s="388"/>
      <c r="AO62" s="388"/>
      <c r="AP62" s="388"/>
      <c r="AQ62" s="388"/>
      <c r="AR62" s="388"/>
      <c r="AS62" s="388"/>
      <c r="AT62" s="388"/>
      <c r="AU62" s="388"/>
      <c r="AV62" s="395"/>
      <c r="AW62" s="395"/>
      <c r="AX62" s="395"/>
      <c r="AY62" s="395"/>
      <c r="AZ62" s="395"/>
      <c r="BA62" s="395"/>
      <c r="BB62" s="395"/>
      <c r="BC62" s="395"/>
      <c r="BD62" s="395"/>
      <c r="BE62" s="395"/>
      <c r="BF62" s="395"/>
      <c r="BG62" s="395"/>
      <c r="BH62" s="395"/>
      <c r="BI62" s="395"/>
      <c r="BJ62" s="395"/>
      <c r="BK62" s="395"/>
      <c r="BL62" s="395"/>
      <c r="BM62" s="395"/>
      <c r="BN62" s="395"/>
      <c r="BO62" s="395"/>
      <c r="BP62" s="395"/>
      <c r="BQ62" s="395"/>
      <c r="BR62" s="395"/>
      <c r="BS62" s="395"/>
      <c r="BT62" s="395"/>
      <c r="BU62" s="395"/>
      <c r="BV62" s="395"/>
      <c r="BW62" s="395"/>
      <c r="BX62" s="395"/>
      <c r="BY62" s="395"/>
      <c r="BZ62" s="395"/>
      <c r="CA62" s="395"/>
      <c r="CB62" s="395"/>
      <c r="CC62" s="395"/>
      <c r="CD62" s="395"/>
      <c r="CE62" s="395"/>
      <c r="CF62" s="395"/>
      <c r="CG62" s="395"/>
      <c r="CH62" s="395"/>
      <c r="CI62" s="395"/>
      <c r="CJ62" s="395"/>
      <c r="CK62" s="395"/>
      <c r="CL62" s="395"/>
      <c r="CM62" s="395"/>
      <c r="CN62" s="395"/>
      <c r="CO62" s="395"/>
      <c r="CP62" s="395"/>
      <c r="CQ62" s="395"/>
      <c r="CR62" s="395"/>
      <c r="CS62" s="395"/>
      <c r="CT62" s="395"/>
      <c r="CU62" s="395"/>
      <c r="CV62" s="395"/>
      <c r="CW62" s="395"/>
      <c r="CX62" s="395"/>
      <c r="CY62" s="395"/>
      <c r="CZ62" s="395"/>
      <c r="DA62" s="395"/>
      <c r="DB62" s="395"/>
      <c r="DC62" s="395"/>
      <c r="DD62" s="395"/>
      <c r="DE62" s="395"/>
      <c r="DF62" s="395"/>
      <c r="DG62" s="395"/>
      <c r="DH62" s="395"/>
      <c r="DI62" s="395"/>
      <c r="DJ62" s="395"/>
      <c r="DK62" s="395"/>
      <c r="DL62" s="395"/>
      <c r="DM62" s="395"/>
      <c r="DN62" s="395"/>
      <c r="DO62" s="395"/>
      <c r="DP62" s="395"/>
      <c r="DQ62" s="395"/>
      <c r="DR62" s="395"/>
      <c r="DS62" s="395"/>
      <c r="DT62" s="395"/>
      <c r="DU62" s="395"/>
      <c r="DV62" s="395"/>
      <c r="DW62" s="395"/>
      <c r="DX62" s="395"/>
      <c r="DY62" s="395"/>
      <c r="DZ62" s="395"/>
      <c r="EA62" s="395"/>
      <c r="EB62" s="395"/>
      <c r="EC62" s="395"/>
      <c r="ED62" s="395"/>
      <c r="EE62" s="395"/>
      <c r="EF62" s="395"/>
      <c r="EG62" s="395"/>
      <c r="EH62" s="395"/>
      <c r="EI62" s="395"/>
      <c r="EJ62" s="395"/>
      <c r="EK62" s="395"/>
      <c r="EL62" s="395"/>
      <c r="EM62" s="395"/>
      <c r="EN62" s="395"/>
      <c r="EO62" s="395"/>
      <c r="EP62" s="395"/>
      <c r="EQ62" s="395"/>
      <c r="ER62" s="395"/>
      <c r="ES62" s="395"/>
      <c r="ET62" s="395"/>
      <c r="EU62" s="395"/>
      <c r="EV62" s="395"/>
      <c r="EW62" s="395"/>
      <c r="EX62" s="395"/>
      <c r="EY62" s="395"/>
      <c r="EZ62" s="395"/>
      <c r="FA62" s="395"/>
      <c r="FB62" s="395"/>
      <c r="FC62" s="395"/>
      <c r="FD62" s="395"/>
      <c r="FE62" s="395"/>
      <c r="FF62" s="395"/>
      <c r="FG62" s="395"/>
      <c r="FH62" s="395"/>
      <c r="FI62" s="395"/>
      <c r="FJ62" s="395"/>
      <c r="FK62" s="395"/>
      <c r="FL62" s="447"/>
      <c r="FM62" s="395"/>
      <c r="FN62" s="395"/>
      <c r="FO62" s="395"/>
      <c r="FP62" s="395"/>
      <c r="FQ62" s="395"/>
      <c r="FR62" s="395"/>
      <c r="FS62" s="395"/>
      <c r="FT62" s="395"/>
      <c r="FU62" s="395"/>
      <c r="FV62" s="395"/>
      <c r="FW62" s="395"/>
      <c r="FX62" s="395"/>
      <c r="FY62" s="395"/>
      <c r="FZ62" s="395"/>
      <c r="GA62" s="395"/>
      <c r="GB62" s="395"/>
      <c r="GC62" s="395"/>
      <c r="GD62" s="395"/>
      <c r="GE62" s="395"/>
      <c r="GF62" s="395"/>
      <c r="GG62" s="395"/>
      <c r="GH62" s="395"/>
      <c r="GI62" s="395"/>
      <c r="GJ62" s="395"/>
      <c r="GK62" s="395"/>
      <c r="GL62" s="395"/>
      <c r="GM62" s="395"/>
      <c r="GN62" s="395"/>
      <c r="GO62" s="395"/>
      <c r="GP62" s="395"/>
      <c r="GQ62" s="395"/>
      <c r="GR62" s="395"/>
      <c r="GS62" s="395"/>
      <c r="GT62" s="395"/>
      <c r="GU62" s="395"/>
      <c r="GV62" s="395"/>
      <c r="GW62" s="395"/>
      <c r="GX62" s="395"/>
      <c r="GY62" s="395"/>
      <c r="GZ62" s="395"/>
      <c r="HA62" s="395"/>
      <c r="HB62" s="395"/>
      <c r="HC62" s="395"/>
      <c r="HD62" s="395"/>
      <c r="HE62" s="395"/>
      <c r="HF62" s="395"/>
      <c r="HG62" s="395"/>
      <c r="HH62" s="395"/>
      <c r="HI62" s="395"/>
      <c r="HJ62" s="395"/>
      <c r="HK62" s="395"/>
      <c r="HL62" s="395"/>
      <c r="HM62" s="395"/>
      <c r="HN62" s="395"/>
      <c r="HO62" s="395"/>
      <c r="HP62" s="395"/>
    </row>
    <row r="63" spans="2:224" ht="15" customHeight="1">
      <c r="B63" s="385">
        <v>45</v>
      </c>
      <c r="C63" s="519" t="str">
        <f>IF(MasterSheet!$A$1=1,MasterSheet!C307,MasterSheet!B307)</f>
        <v>Pozajmice i krediti</v>
      </c>
      <c r="D63" s="513">
        <f>IF(ISNUMBER(VLOOKUP('Public expenditure'!B63,'Cental Budget'!$C$15:$N$93,3,FALSE)),VLOOKUP('Public expenditure'!B63,'Cental Budget'!$C$15:$N$93,3,FALSE),0)+IF(ISNUMBER(VLOOKUP(B63,'Local Government'!$B$21:$G$103,3,FALSE)),VLOOKUP(B63,'Local Government'!$B$21:$G$103,3,FALSE),0)</f>
        <v>4129219.6499999994</v>
      </c>
      <c r="E63" s="514">
        <f t="shared" si="0"/>
        <v>0.12471216097855631</v>
      </c>
      <c r="F63" s="513">
        <f>IF(ISNUMBER(VLOOKUP('Public expenditure'!B63,'Cental Budget'!$C$15:$N$93,5,FALSE)),VLOOKUP('Public expenditure'!B63,'Cental Budget'!$C$15:$N$93,5,FALSE),0)+IF(ISNUMBER(VLOOKUP(B63,'Local Government'!$B$21:$G$103,5,FALSE)),VLOOKUP(B63,'Local Government'!$B$21:$G$103,5,FALSE),0)</f>
        <v>2964872.96</v>
      </c>
      <c r="G63" s="514">
        <f t="shared" si="1"/>
        <v>9.4152840901873605E-2</v>
      </c>
      <c r="H63" s="515">
        <f t="shared" si="2"/>
        <v>1164346.6899999995</v>
      </c>
      <c r="I63" s="516">
        <f t="shared" si="3"/>
        <v>39.27138550988704</v>
      </c>
      <c r="J63" s="451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8"/>
      <c r="AH63" s="487"/>
      <c r="AI63" s="487"/>
      <c r="AJ63" s="388"/>
      <c r="AK63" s="388"/>
      <c r="AL63" s="388"/>
      <c r="AM63" s="388"/>
      <c r="AN63" s="388"/>
      <c r="AO63" s="388"/>
      <c r="AP63" s="388"/>
      <c r="AQ63" s="388"/>
      <c r="AR63" s="388"/>
      <c r="AS63" s="388"/>
      <c r="AT63" s="388"/>
      <c r="AU63" s="388"/>
      <c r="AV63" s="395"/>
      <c r="AW63" s="395"/>
      <c r="AX63" s="395"/>
      <c r="AY63" s="395"/>
      <c r="AZ63" s="395"/>
      <c r="BA63" s="395"/>
      <c r="BB63" s="395"/>
      <c r="BC63" s="395"/>
      <c r="BD63" s="395"/>
      <c r="BE63" s="395"/>
      <c r="BF63" s="395"/>
      <c r="BG63" s="395"/>
      <c r="BH63" s="395"/>
      <c r="BI63" s="395"/>
      <c r="BJ63" s="395"/>
      <c r="BK63" s="395"/>
      <c r="BL63" s="395"/>
      <c r="BM63" s="395"/>
      <c r="BN63" s="395"/>
      <c r="BO63" s="395"/>
      <c r="BP63" s="395"/>
      <c r="BQ63" s="395"/>
      <c r="BR63" s="395"/>
      <c r="BS63" s="395"/>
      <c r="BT63" s="395"/>
      <c r="BU63" s="395"/>
      <c r="BV63" s="395"/>
      <c r="BW63" s="395"/>
      <c r="BX63" s="395"/>
      <c r="BY63" s="395"/>
      <c r="BZ63" s="395"/>
      <c r="CA63" s="395"/>
      <c r="CB63" s="395"/>
      <c r="CC63" s="395"/>
      <c r="CD63" s="395"/>
      <c r="CE63" s="395"/>
      <c r="CF63" s="395"/>
      <c r="CG63" s="395"/>
      <c r="CH63" s="395"/>
      <c r="CI63" s="395"/>
      <c r="CJ63" s="395"/>
      <c r="CK63" s="395"/>
      <c r="CL63" s="395"/>
      <c r="CM63" s="395"/>
      <c r="CN63" s="395"/>
      <c r="CO63" s="395"/>
      <c r="CP63" s="395"/>
      <c r="CQ63" s="395"/>
      <c r="CR63" s="395"/>
      <c r="CS63" s="395"/>
      <c r="CT63" s="395"/>
      <c r="CU63" s="395"/>
      <c r="CV63" s="395"/>
      <c r="CW63" s="395"/>
      <c r="CX63" s="395"/>
      <c r="CY63" s="395"/>
      <c r="CZ63" s="395"/>
      <c r="DA63" s="395"/>
      <c r="DB63" s="395"/>
      <c r="DC63" s="395"/>
      <c r="DD63" s="395"/>
      <c r="DE63" s="395"/>
      <c r="DF63" s="395"/>
      <c r="DG63" s="395"/>
      <c r="DH63" s="395"/>
      <c r="DI63" s="395"/>
      <c r="DJ63" s="395"/>
      <c r="DK63" s="395"/>
      <c r="DL63" s="395"/>
      <c r="DM63" s="395"/>
      <c r="DN63" s="395"/>
      <c r="DO63" s="395"/>
      <c r="DP63" s="395"/>
      <c r="DQ63" s="395"/>
      <c r="DR63" s="395"/>
      <c r="DS63" s="395"/>
      <c r="DT63" s="395"/>
      <c r="DU63" s="395"/>
      <c r="DV63" s="395"/>
      <c r="DW63" s="395"/>
      <c r="DX63" s="395"/>
      <c r="DY63" s="395"/>
      <c r="DZ63" s="395"/>
      <c r="EA63" s="395"/>
      <c r="EB63" s="395"/>
      <c r="EC63" s="395"/>
      <c r="ED63" s="395"/>
      <c r="EE63" s="395"/>
      <c r="EF63" s="395"/>
      <c r="EG63" s="395"/>
      <c r="EH63" s="395"/>
      <c r="EI63" s="395"/>
      <c r="EJ63" s="395"/>
      <c r="EK63" s="395"/>
      <c r="EL63" s="395"/>
      <c r="EM63" s="395"/>
      <c r="EN63" s="395"/>
      <c r="EO63" s="395"/>
      <c r="EP63" s="395"/>
      <c r="EQ63" s="395"/>
      <c r="ER63" s="395"/>
      <c r="ES63" s="395"/>
      <c r="ET63" s="395"/>
      <c r="EU63" s="395"/>
      <c r="EV63" s="395"/>
      <c r="EW63" s="395"/>
      <c r="EX63" s="395"/>
      <c r="EY63" s="395"/>
      <c r="EZ63" s="395"/>
      <c r="FA63" s="395"/>
      <c r="FB63" s="395"/>
      <c r="FC63" s="395"/>
      <c r="FD63" s="395"/>
      <c r="FE63" s="395"/>
      <c r="FF63" s="395"/>
      <c r="FG63" s="395"/>
      <c r="FH63" s="395"/>
      <c r="FI63" s="395"/>
      <c r="FJ63" s="395"/>
      <c r="FK63" s="395"/>
      <c r="FL63" s="447"/>
      <c r="FM63" s="395"/>
      <c r="FN63" s="395"/>
      <c r="FO63" s="395"/>
      <c r="FP63" s="395"/>
      <c r="FQ63" s="395"/>
      <c r="FR63" s="395"/>
      <c r="FS63" s="395"/>
      <c r="FT63" s="395"/>
      <c r="FU63" s="395"/>
      <c r="FV63" s="395"/>
      <c r="FW63" s="395"/>
      <c r="FX63" s="395"/>
      <c r="FY63" s="395"/>
      <c r="FZ63" s="395"/>
      <c r="GA63" s="395"/>
      <c r="GB63" s="395"/>
      <c r="GC63" s="395"/>
      <c r="GD63" s="395"/>
      <c r="GE63" s="395"/>
      <c r="GF63" s="395"/>
      <c r="GG63" s="395"/>
      <c r="GH63" s="395"/>
      <c r="GI63" s="395"/>
      <c r="GJ63" s="395"/>
      <c r="GK63" s="395"/>
      <c r="GL63" s="395"/>
      <c r="GM63" s="395"/>
      <c r="GN63" s="395"/>
      <c r="GO63" s="395"/>
      <c r="GP63" s="395"/>
      <c r="GQ63" s="395"/>
      <c r="GR63" s="395"/>
      <c r="GS63" s="395"/>
      <c r="GT63" s="395"/>
      <c r="GU63" s="395"/>
      <c r="GV63" s="395"/>
      <c r="GW63" s="395"/>
      <c r="GX63" s="395"/>
      <c r="GY63" s="395"/>
      <c r="GZ63" s="395"/>
      <c r="HA63" s="395"/>
      <c r="HB63" s="395"/>
      <c r="HC63" s="395"/>
      <c r="HD63" s="395"/>
      <c r="HE63" s="395"/>
      <c r="HF63" s="395"/>
      <c r="HG63" s="395"/>
      <c r="HH63" s="395"/>
      <c r="HI63" s="395"/>
      <c r="HJ63" s="395"/>
      <c r="HK63" s="395"/>
      <c r="HL63" s="395"/>
      <c r="HM63" s="395"/>
      <c r="HN63" s="395"/>
      <c r="HO63" s="395"/>
      <c r="HP63" s="395"/>
    </row>
    <row r="64" spans="2:224" ht="15" customHeight="1" thickBot="1">
      <c r="B64" s="385">
        <v>47</v>
      </c>
      <c r="C64" s="519" t="str">
        <f>IF(MasterSheet!$A$1=1,MasterSheet!C310,MasterSheet!B310)</f>
        <v>Rezerve</v>
      </c>
      <c r="D64" s="513">
        <f>IF(ISNUMBER(VLOOKUP('Public expenditure'!B64,'Cental Budget'!$C$15:$N$93,3,FALSE)),VLOOKUP('Public expenditure'!B64,'Cental Budget'!$C$15:$N$93,3,FALSE),0)+IF(ISNUMBER(VLOOKUP(B64,'Local Government'!$B$21:$G$103,3,FALSE)),VLOOKUP(B64,'Local Government'!$B$21:$G$103,3,FALSE),0)</f>
        <v>15943054.059999999</v>
      </c>
      <c r="E64" s="724">
        <f t="shared" si="0"/>
        <v>0.48151779099969794</v>
      </c>
      <c r="F64" s="513">
        <f>IF(ISNUMBER(VLOOKUP('Public expenditure'!B64,'Cental Budget'!$C$15:$N$93,5,FALSE)),VLOOKUP('Public expenditure'!B64,'Cental Budget'!$C$15:$N$93,5,FALSE),0)+IF(ISNUMBER(VLOOKUP(B64,'Local Government'!$B$21:$G$103,5,FALSE)),VLOOKUP(B64,'Local Government'!$B$21:$G$103,5,FALSE),0)</f>
        <v>21536009.560000002</v>
      </c>
      <c r="G64" s="724">
        <f t="shared" si="1"/>
        <v>0.68389995427119732</v>
      </c>
      <c r="H64" s="515">
        <f t="shared" si="2"/>
        <v>-5592955.5000000037</v>
      </c>
      <c r="I64" s="516">
        <f t="shared" si="3"/>
        <v>-25.970249894335595</v>
      </c>
      <c r="J64" s="451"/>
      <c r="K64" s="451"/>
      <c r="L64" s="451"/>
      <c r="M64" s="451"/>
      <c r="N64" s="451"/>
      <c r="O64" s="451"/>
      <c r="P64" s="451"/>
      <c r="Q64" s="451"/>
      <c r="R64" s="451"/>
      <c r="S64" s="451"/>
      <c r="T64" s="451"/>
      <c r="U64" s="451"/>
      <c r="V64" s="451"/>
      <c r="W64" s="451"/>
      <c r="X64" s="451"/>
      <c r="Y64" s="451"/>
      <c r="Z64" s="451"/>
      <c r="AA64" s="451"/>
      <c r="AB64" s="451"/>
      <c r="AC64" s="451"/>
      <c r="AD64" s="451"/>
      <c r="AE64" s="451"/>
      <c r="AF64" s="451"/>
      <c r="AG64" s="458"/>
      <c r="AH64" s="487"/>
      <c r="AI64" s="487"/>
      <c r="AJ64" s="388"/>
      <c r="AK64" s="388"/>
      <c r="AL64" s="388"/>
      <c r="AM64" s="388"/>
      <c r="AN64" s="388"/>
      <c r="AO64" s="388"/>
      <c r="AP64" s="388"/>
      <c r="AQ64" s="388"/>
      <c r="AR64" s="388"/>
      <c r="AS64" s="388"/>
      <c r="AT64" s="388"/>
      <c r="AU64" s="388"/>
      <c r="AV64" s="395"/>
      <c r="AW64" s="395"/>
      <c r="AX64" s="395"/>
      <c r="AY64" s="395"/>
      <c r="AZ64" s="395"/>
      <c r="BA64" s="395"/>
      <c r="BB64" s="395"/>
      <c r="BC64" s="395"/>
      <c r="BD64" s="395"/>
      <c r="BE64" s="395"/>
      <c r="BF64" s="395"/>
      <c r="BG64" s="395"/>
      <c r="BH64" s="395"/>
      <c r="BI64" s="395"/>
      <c r="BJ64" s="395"/>
      <c r="BK64" s="395"/>
      <c r="BL64" s="395"/>
      <c r="BM64" s="395"/>
      <c r="BN64" s="395"/>
      <c r="BO64" s="395"/>
      <c r="BP64" s="395"/>
      <c r="BQ64" s="395"/>
      <c r="BR64" s="395"/>
      <c r="BS64" s="395"/>
      <c r="BT64" s="395"/>
      <c r="BU64" s="395"/>
      <c r="BV64" s="395"/>
      <c r="BW64" s="395"/>
      <c r="BX64" s="395"/>
      <c r="BY64" s="395"/>
      <c r="BZ64" s="395"/>
      <c r="CA64" s="395"/>
      <c r="CB64" s="395"/>
      <c r="CC64" s="395"/>
      <c r="CD64" s="395"/>
      <c r="CE64" s="395"/>
      <c r="CF64" s="395"/>
      <c r="CG64" s="395"/>
      <c r="CH64" s="395"/>
      <c r="CI64" s="395"/>
      <c r="CJ64" s="395"/>
      <c r="CK64" s="395"/>
      <c r="CL64" s="395"/>
      <c r="CM64" s="395"/>
      <c r="CN64" s="395"/>
      <c r="CO64" s="395"/>
      <c r="CP64" s="395"/>
      <c r="CQ64" s="395"/>
      <c r="CR64" s="395"/>
      <c r="CS64" s="395"/>
      <c r="CT64" s="395"/>
      <c r="CU64" s="395"/>
      <c r="CV64" s="395"/>
      <c r="CW64" s="395"/>
      <c r="CX64" s="395"/>
      <c r="CY64" s="395"/>
      <c r="CZ64" s="395"/>
      <c r="DA64" s="395"/>
      <c r="DB64" s="395"/>
      <c r="DC64" s="395"/>
      <c r="DD64" s="395"/>
      <c r="DE64" s="395"/>
      <c r="DF64" s="395"/>
      <c r="DG64" s="395"/>
      <c r="DH64" s="395"/>
      <c r="DI64" s="395"/>
      <c r="DJ64" s="395"/>
      <c r="DK64" s="395"/>
      <c r="DL64" s="395"/>
      <c r="DM64" s="395"/>
      <c r="DN64" s="395"/>
      <c r="DO64" s="395"/>
      <c r="DP64" s="395"/>
      <c r="DQ64" s="395"/>
      <c r="DR64" s="395"/>
      <c r="DS64" s="395"/>
      <c r="DT64" s="395"/>
      <c r="DU64" s="395"/>
      <c r="DV64" s="395"/>
      <c r="DW64" s="395"/>
      <c r="DX64" s="395"/>
      <c r="DY64" s="395"/>
      <c r="DZ64" s="395"/>
      <c r="EA64" s="395"/>
      <c r="EB64" s="395"/>
      <c r="EC64" s="395"/>
      <c r="ED64" s="395"/>
      <c r="EE64" s="395"/>
      <c r="EF64" s="395"/>
      <c r="EG64" s="395"/>
      <c r="EH64" s="395"/>
      <c r="EI64" s="395"/>
      <c r="EJ64" s="395"/>
      <c r="EK64" s="395"/>
      <c r="EL64" s="395"/>
      <c r="EM64" s="395"/>
      <c r="EN64" s="395"/>
      <c r="EO64" s="395"/>
      <c r="EP64" s="395"/>
      <c r="EQ64" s="395"/>
      <c r="ER64" s="395"/>
      <c r="ES64" s="395"/>
      <c r="ET64" s="395"/>
      <c r="EU64" s="395"/>
      <c r="EV64" s="395"/>
      <c r="EW64" s="395"/>
      <c r="EX64" s="395"/>
      <c r="EY64" s="395"/>
      <c r="EZ64" s="395"/>
      <c r="FA64" s="395"/>
      <c r="FB64" s="395"/>
      <c r="FC64" s="395"/>
      <c r="FD64" s="395"/>
      <c r="FE64" s="395"/>
      <c r="FF64" s="395"/>
      <c r="FG64" s="395"/>
      <c r="FH64" s="395"/>
      <c r="FI64" s="395"/>
      <c r="FJ64" s="395"/>
      <c r="FK64" s="395"/>
      <c r="FL64" s="447"/>
      <c r="FM64" s="395"/>
      <c r="FN64" s="395"/>
      <c r="FO64" s="395"/>
      <c r="FP64" s="395"/>
      <c r="FQ64" s="395"/>
      <c r="FR64" s="395"/>
      <c r="FS64" s="395"/>
      <c r="FT64" s="395"/>
      <c r="FU64" s="395"/>
      <c r="FV64" s="395"/>
      <c r="FW64" s="395"/>
      <c r="FX64" s="395"/>
      <c r="FY64" s="395"/>
      <c r="FZ64" s="395"/>
      <c r="GA64" s="395"/>
      <c r="GB64" s="395"/>
      <c r="GC64" s="395"/>
      <c r="GD64" s="395"/>
      <c r="GE64" s="395"/>
      <c r="GF64" s="395"/>
      <c r="GG64" s="395"/>
      <c r="GH64" s="395"/>
      <c r="GI64" s="395"/>
      <c r="GJ64" s="395"/>
      <c r="GK64" s="395"/>
      <c r="GL64" s="395"/>
      <c r="GM64" s="395"/>
      <c r="GN64" s="395"/>
      <c r="GO64" s="395"/>
      <c r="GP64" s="395"/>
      <c r="GQ64" s="395"/>
      <c r="GR64" s="395"/>
      <c r="GS64" s="395"/>
      <c r="GT64" s="395"/>
      <c r="GU64" s="395"/>
      <c r="GV64" s="395"/>
      <c r="GW64" s="395"/>
      <c r="GX64" s="395"/>
      <c r="GY64" s="395"/>
      <c r="GZ64" s="395"/>
      <c r="HA64" s="395"/>
      <c r="HB64" s="395"/>
      <c r="HC64" s="395"/>
      <c r="HD64" s="395"/>
      <c r="HE64" s="395"/>
      <c r="HF64" s="395"/>
      <c r="HG64" s="395"/>
      <c r="HH64" s="395"/>
      <c r="HI64" s="395"/>
      <c r="HJ64" s="395"/>
      <c r="HK64" s="395"/>
      <c r="HL64" s="395"/>
      <c r="HM64" s="395"/>
      <c r="HN64" s="395"/>
      <c r="HO64" s="395"/>
      <c r="HP64" s="395"/>
    </row>
    <row r="65" spans="1:224" ht="15" customHeight="1" thickTop="1" thickBot="1">
      <c r="B65" s="385">
        <v>998</v>
      </c>
      <c r="C65" s="532" t="str">
        <f>IF(MasterSheet!$A$1=1,MasterSheet!C311,MasterSheet!B311)</f>
        <v>Neto povećanje obaveza</v>
      </c>
      <c r="D65" s="533">
        <f>IF(ISNUMBER(VLOOKUP('Public expenditure'!B65,'Cental Budget'!$C$15:$N$93,3,FALSE)),VLOOKUP('Public expenditure'!B65,'Cental Budget'!$C$15:$N$93,3,FALSE),0)+IF(ISNUMBER(VLOOKUP(B65,'Local Government'!$B$21:$G$103,3,FALSE)),VLOOKUP(B65,'Local Government'!$B$21:$G$103,3,FALSE),0)</f>
        <v>0</v>
      </c>
      <c r="E65" s="725">
        <f t="shared" si="0"/>
        <v>0</v>
      </c>
      <c r="F65" s="533">
        <f>IF(ISNUMBER(VLOOKUP('Public expenditure'!B65,'Cental Budget'!$C$15:$N$93,5,FALSE)),VLOOKUP('Public expenditure'!B65,'Cental Budget'!$C$15:$N$93,5,FALSE),0)+IF(ISNUMBER(VLOOKUP(B65,'Local Government'!$B$21:$G$103,5,FALSE)),VLOOKUP(B65,'Local Government'!$B$21:$G$103,5,FALSE),0)</f>
        <v>44390154.63000001</v>
      </c>
      <c r="G65" s="725">
        <f t="shared" si="1"/>
        <v>1.4096587688154973</v>
      </c>
      <c r="H65" s="534">
        <f t="shared" si="2"/>
        <v>-44390154.63000001</v>
      </c>
      <c r="I65" s="535">
        <f t="shared" si="3"/>
        <v>-100</v>
      </c>
      <c r="J65" s="451"/>
      <c r="K65" s="451"/>
      <c r="L65" s="451"/>
      <c r="M65" s="451"/>
      <c r="N65" s="451"/>
      <c r="O65" s="451"/>
      <c r="P65" s="451"/>
      <c r="Q65" s="451"/>
      <c r="R65" s="451"/>
      <c r="S65" s="451"/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451"/>
      <c r="AE65" s="451"/>
      <c r="AF65" s="451"/>
      <c r="AG65" s="458"/>
      <c r="AH65" s="487"/>
      <c r="AI65" s="487"/>
      <c r="AJ65" s="388"/>
      <c r="AK65" s="388"/>
      <c r="AL65" s="388"/>
      <c r="AM65" s="388"/>
      <c r="AN65" s="388"/>
      <c r="AO65" s="388"/>
      <c r="AP65" s="388"/>
      <c r="AQ65" s="388"/>
      <c r="AR65" s="388"/>
      <c r="AS65" s="388"/>
      <c r="AT65" s="388"/>
      <c r="AU65" s="388"/>
      <c r="AV65" s="395"/>
      <c r="AW65" s="395"/>
      <c r="AX65" s="395"/>
      <c r="AY65" s="395"/>
      <c r="AZ65" s="395"/>
      <c r="BA65" s="395"/>
      <c r="BB65" s="395"/>
      <c r="BC65" s="395"/>
      <c r="BD65" s="395"/>
      <c r="BE65" s="395"/>
      <c r="BF65" s="395"/>
      <c r="BG65" s="395"/>
      <c r="BH65" s="395"/>
      <c r="BI65" s="395"/>
      <c r="BJ65" s="395"/>
      <c r="BK65" s="395"/>
      <c r="BL65" s="395"/>
      <c r="BM65" s="395"/>
      <c r="BN65" s="395"/>
      <c r="BO65" s="395"/>
      <c r="BP65" s="395"/>
      <c r="BQ65" s="395"/>
      <c r="BR65" s="395"/>
      <c r="BS65" s="395"/>
      <c r="BT65" s="395"/>
      <c r="BU65" s="395"/>
      <c r="BV65" s="395"/>
      <c r="BW65" s="395"/>
      <c r="BX65" s="395"/>
      <c r="BY65" s="395"/>
      <c r="BZ65" s="395"/>
      <c r="CA65" s="395"/>
      <c r="CB65" s="395"/>
      <c r="CC65" s="395"/>
      <c r="CD65" s="395"/>
      <c r="CE65" s="395"/>
      <c r="CF65" s="395"/>
      <c r="CG65" s="395"/>
      <c r="CH65" s="395"/>
      <c r="CI65" s="395"/>
      <c r="CJ65" s="395"/>
      <c r="CK65" s="395"/>
      <c r="CL65" s="395"/>
      <c r="CM65" s="395"/>
      <c r="CN65" s="395"/>
      <c r="CO65" s="395"/>
      <c r="CP65" s="395"/>
      <c r="CQ65" s="395"/>
      <c r="CR65" s="395"/>
      <c r="CS65" s="395"/>
      <c r="CT65" s="395"/>
      <c r="CU65" s="395"/>
      <c r="CV65" s="395"/>
      <c r="CW65" s="395"/>
      <c r="CX65" s="395"/>
      <c r="CY65" s="395"/>
      <c r="CZ65" s="395"/>
      <c r="DA65" s="395"/>
      <c r="DB65" s="395"/>
      <c r="DC65" s="395"/>
      <c r="DD65" s="395"/>
      <c r="DE65" s="395"/>
      <c r="DF65" s="395"/>
      <c r="DG65" s="395"/>
      <c r="DH65" s="395"/>
      <c r="DI65" s="395"/>
      <c r="DJ65" s="395"/>
      <c r="DK65" s="395"/>
      <c r="DL65" s="395"/>
      <c r="DM65" s="395"/>
      <c r="DN65" s="395"/>
      <c r="DO65" s="395"/>
      <c r="DP65" s="395"/>
      <c r="DQ65" s="395"/>
      <c r="DR65" s="395"/>
      <c r="DS65" s="395"/>
      <c r="DT65" s="395"/>
      <c r="DU65" s="395"/>
      <c r="DV65" s="395"/>
      <c r="DW65" s="395"/>
      <c r="DX65" s="395"/>
      <c r="DY65" s="395"/>
      <c r="DZ65" s="395"/>
      <c r="EA65" s="395"/>
      <c r="EB65" s="395"/>
      <c r="EC65" s="395"/>
      <c r="ED65" s="395"/>
      <c r="EE65" s="395"/>
      <c r="EF65" s="395"/>
      <c r="EG65" s="395"/>
      <c r="EH65" s="395"/>
      <c r="EI65" s="395"/>
      <c r="EJ65" s="395"/>
      <c r="EK65" s="395"/>
      <c r="EL65" s="395"/>
      <c r="EM65" s="395"/>
      <c r="EN65" s="395"/>
      <c r="EO65" s="395"/>
      <c r="EP65" s="395"/>
      <c r="EQ65" s="395"/>
      <c r="ER65" s="395"/>
      <c r="ES65" s="395"/>
      <c r="ET65" s="395"/>
      <c r="EU65" s="395"/>
      <c r="EV65" s="395"/>
      <c r="EW65" s="395"/>
      <c r="EX65" s="395"/>
      <c r="EY65" s="395"/>
      <c r="EZ65" s="395"/>
      <c r="FA65" s="395"/>
      <c r="FB65" s="395"/>
      <c r="FC65" s="395"/>
      <c r="FD65" s="395"/>
      <c r="FE65" s="395"/>
      <c r="FF65" s="395"/>
      <c r="FG65" s="395"/>
      <c r="FH65" s="395"/>
      <c r="FI65" s="395"/>
      <c r="FJ65" s="395"/>
      <c r="FK65" s="395"/>
      <c r="FL65" s="447"/>
      <c r="FM65" s="395"/>
      <c r="FN65" s="395"/>
      <c r="FO65" s="395"/>
      <c r="FP65" s="395"/>
      <c r="FQ65" s="395"/>
      <c r="FR65" s="395"/>
      <c r="FS65" s="395"/>
      <c r="FT65" s="395"/>
      <c r="FU65" s="395"/>
      <c r="FV65" s="395"/>
      <c r="FW65" s="395"/>
      <c r="FX65" s="395"/>
      <c r="FY65" s="395"/>
      <c r="FZ65" s="395"/>
      <c r="GA65" s="395"/>
      <c r="GB65" s="395"/>
      <c r="GC65" s="395"/>
      <c r="GD65" s="395"/>
      <c r="GE65" s="395"/>
      <c r="GF65" s="395"/>
      <c r="GG65" s="395"/>
      <c r="GH65" s="395"/>
      <c r="GI65" s="395"/>
      <c r="GJ65" s="395"/>
      <c r="GK65" s="395"/>
      <c r="GL65" s="395"/>
      <c r="GM65" s="395"/>
      <c r="GN65" s="395"/>
      <c r="GO65" s="395"/>
      <c r="GP65" s="395"/>
      <c r="GQ65" s="395"/>
      <c r="GR65" s="395"/>
      <c r="GS65" s="395"/>
      <c r="GT65" s="395"/>
      <c r="GU65" s="395"/>
      <c r="GV65" s="395"/>
      <c r="GW65" s="395"/>
      <c r="GX65" s="395"/>
      <c r="GY65" s="395"/>
      <c r="GZ65" s="395"/>
      <c r="HA65" s="395"/>
      <c r="HB65" s="395"/>
      <c r="HC65" s="395"/>
      <c r="HD65" s="395"/>
      <c r="HE65" s="395"/>
      <c r="HF65" s="395"/>
      <c r="HG65" s="395"/>
      <c r="HH65" s="395"/>
      <c r="HI65" s="395"/>
      <c r="HJ65" s="395"/>
      <c r="HK65" s="395"/>
      <c r="HL65" s="395"/>
      <c r="HM65" s="395"/>
      <c r="HN65" s="395"/>
      <c r="HO65" s="395"/>
      <c r="HP65" s="395"/>
    </row>
    <row r="66" spans="1:224" ht="15" customHeight="1" thickTop="1" thickBot="1">
      <c r="B66" s="385">
        <v>462</v>
      </c>
      <c r="C66" s="536" t="str">
        <f>IF(MasterSheet!$A$1=1,MasterSheet!C318,MasterSheet!B318)</f>
        <v>Otplata garancija</v>
      </c>
      <c r="D66" s="537">
        <f>IF(ISNUMBER(VLOOKUP('Public expenditure'!B66,'Cental Budget'!$C$15:$N$93,3,FALSE)),VLOOKUP('Public expenditure'!B66,'Cental Budget'!$C$15:$N$93,3,FALSE),0)+IF(ISNUMBER(VLOOKUP(B66,'Local Government'!$B$21:$G$103,3,FALSE)),VLOOKUP(B66,'Local Government'!$B$21:$G$103,3,FALSE),0)</f>
        <v>107239350.92999999</v>
      </c>
      <c r="E66" s="514">
        <f t="shared" si="0"/>
        <v>3.2388810308064029</v>
      </c>
      <c r="F66" s="537">
        <f>IF(ISNUMBER(VLOOKUP('Public expenditure'!B66,'Cental Budget'!$C$15:$N$93,5,FALSE)),VLOOKUP('Public expenditure'!B66,'Cental Budget'!$C$15:$N$93,5,FALSE),0)+IF(ISNUMBER(VLOOKUP(B66,'Local Government'!$B$21:$G$103,5,FALSE)),VLOOKUP(B66,'Local Government'!$B$21:$G$103,5,FALSE),0)</f>
        <v>24719832.629999999</v>
      </c>
      <c r="G66" s="514">
        <f t="shared" si="1"/>
        <v>0.78500579961892658</v>
      </c>
      <c r="H66" s="538">
        <f t="shared" si="2"/>
        <v>82519518.299999997</v>
      </c>
      <c r="I66" s="539">
        <f t="shared" si="3"/>
        <v>333.81908176778785</v>
      </c>
      <c r="J66" s="458"/>
      <c r="K66" s="458"/>
      <c r="L66" s="451"/>
      <c r="M66" s="458"/>
      <c r="N66" s="458"/>
      <c r="O66" s="458"/>
      <c r="P66" s="458"/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  <c r="AB66" s="458"/>
      <c r="AC66" s="458"/>
      <c r="AD66" s="458"/>
      <c r="AE66" s="458"/>
      <c r="AF66" s="458"/>
      <c r="AG66" s="458"/>
      <c r="AH66" s="436"/>
      <c r="AI66" s="388"/>
      <c r="AJ66" s="388"/>
      <c r="AK66" s="388"/>
      <c r="AL66" s="388"/>
      <c r="AM66" s="388"/>
      <c r="AN66" s="388"/>
      <c r="AO66" s="388"/>
      <c r="AP66" s="388"/>
      <c r="AQ66" s="388"/>
      <c r="AR66" s="388"/>
      <c r="AS66" s="388"/>
      <c r="AT66" s="388"/>
      <c r="AU66" s="388"/>
      <c r="AV66" s="395"/>
      <c r="AW66" s="395"/>
      <c r="AX66" s="395"/>
      <c r="AY66" s="395"/>
      <c r="AZ66" s="395"/>
      <c r="BA66" s="395"/>
      <c r="BB66" s="395"/>
      <c r="BC66" s="395"/>
      <c r="BD66" s="395"/>
      <c r="BE66" s="395"/>
      <c r="BF66" s="395"/>
      <c r="BG66" s="395"/>
      <c r="BH66" s="395"/>
      <c r="BI66" s="395"/>
      <c r="BJ66" s="395"/>
      <c r="BK66" s="395"/>
      <c r="BL66" s="395"/>
      <c r="BM66" s="395"/>
      <c r="BN66" s="395"/>
      <c r="BO66" s="395"/>
      <c r="BP66" s="395"/>
      <c r="BQ66" s="395"/>
      <c r="BR66" s="395"/>
      <c r="BS66" s="395"/>
      <c r="BT66" s="395"/>
      <c r="BU66" s="395"/>
      <c r="BV66" s="395"/>
      <c r="BW66" s="395"/>
      <c r="BX66" s="395"/>
      <c r="BY66" s="395"/>
      <c r="BZ66" s="395"/>
      <c r="CA66" s="395"/>
      <c r="CB66" s="395"/>
      <c r="CC66" s="395"/>
      <c r="CD66" s="395"/>
      <c r="CE66" s="395"/>
      <c r="CF66" s="395"/>
      <c r="CG66" s="395"/>
      <c r="CH66" s="395"/>
      <c r="CI66" s="395"/>
      <c r="CJ66" s="395"/>
      <c r="CK66" s="395"/>
      <c r="CL66" s="395"/>
      <c r="CM66" s="395"/>
      <c r="CN66" s="395"/>
      <c r="CO66" s="395"/>
      <c r="CP66" s="395"/>
      <c r="CQ66" s="395"/>
      <c r="CR66" s="395"/>
      <c r="CS66" s="395"/>
      <c r="CT66" s="395"/>
      <c r="CU66" s="395"/>
      <c r="CV66" s="395"/>
      <c r="CW66" s="395"/>
      <c r="CX66" s="395"/>
      <c r="CY66" s="395"/>
      <c r="CZ66" s="395"/>
      <c r="DA66" s="395"/>
      <c r="DB66" s="395"/>
      <c r="DC66" s="395"/>
      <c r="DD66" s="395"/>
      <c r="DE66" s="395"/>
      <c r="DF66" s="395"/>
      <c r="DG66" s="395"/>
      <c r="DH66" s="395"/>
      <c r="DI66" s="395"/>
      <c r="DJ66" s="395"/>
      <c r="DK66" s="395"/>
      <c r="DL66" s="395"/>
      <c r="DM66" s="395"/>
      <c r="DN66" s="395"/>
      <c r="DO66" s="395"/>
      <c r="DP66" s="395"/>
      <c r="DQ66" s="395"/>
      <c r="DR66" s="395"/>
      <c r="DS66" s="395"/>
      <c r="DT66" s="395"/>
      <c r="DU66" s="395"/>
      <c r="DV66" s="395"/>
      <c r="DW66" s="395"/>
      <c r="DX66" s="395"/>
      <c r="DY66" s="395"/>
      <c r="DZ66" s="395"/>
      <c r="EA66" s="395"/>
      <c r="EB66" s="395"/>
      <c r="EC66" s="395"/>
      <c r="ED66" s="395"/>
      <c r="EE66" s="395"/>
      <c r="EF66" s="395"/>
      <c r="EG66" s="395"/>
      <c r="EH66" s="395"/>
      <c r="EI66" s="395"/>
      <c r="EJ66" s="395"/>
      <c r="EK66" s="395"/>
      <c r="EL66" s="395"/>
      <c r="EM66" s="395"/>
      <c r="EN66" s="395"/>
      <c r="EO66" s="395"/>
      <c r="EP66" s="395"/>
      <c r="EQ66" s="395"/>
      <c r="ER66" s="395"/>
      <c r="ES66" s="395"/>
      <c r="ET66" s="395"/>
      <c r="EU66" s="395"/>
      <c r="EV66" s="395"/>
      <c r="EW66" s="395"/>
      <c r="EX66" s="395"/>
      <c r="EY66" s="395"/>
      <c r="EZ66" s="395"/>
      <c r="FA66" s="395"/>
      <c r="FB66" s="395"/>
      <c r="FC66" s="395"/>
      <c r="FD66" s="395"/>
      <c r="FE66" s="395"/>
      <c r="FF66" s="395"/>
      <c r="FG66" s="395"/>
      <c r="FH66" s="395"/>
      <c r="FI66" s="395"/>
      <c r="FJ66" s="395"/>
      <c r="FK66" s="395"/>
      <c r="FL66" s="447"/>
      <c r="FM66" s="395"/>
      <c r="FN66" s="395"/>
      <c r="FO66" s="395"/>
      <c r="FP66" s="395"/>
      <c r="FQ66" s="395"/>
      <c r="FR66" s="395"/>
      <c r="FS66" s="395"/>
      <c r="FT66" s="395"/>
      <c r="FU66" s="395"/>
      <c r="FV66" s="395"/>
      <c r="FW66" s="395"/>
      <c r="FX66" s="395"/>
      <c r="FY66" s="395"/>
      <c r="FZ66" s="395"/>
      <c r="GA66" s="395"/>
      <c r="GB66" s="395"/>
      <c r="GC66" s="395"/>
      <c r="GD66" s="395"/>
      <c r="GE66" s="395"/>
      <c r="GF66" s="395"/>
      <c r="GG66" s="395"/>
      <c r="GH66" s="395"/>
      <c r="GI66" s="395"/>
      <c r="GJ66" s="395"/>
      <c r="GK66" s="395"/>
      <c r="GL66" s="395"/>
      <c r="GM66" s="395"/>
      <c r="GN66" s="395"/>
      <c r="GO66" s="395"/>
      <c r="GP66" s="395"/>
      <c r="GQ66" s="395"/>
      <c r="GR66" s="395"/>
      <c r="GS66" s="395"/>
      <c r="GT66" s="395"/>
      <c r="GU66" s="395"/>
      <c r="GV66" s="395"/>
      <c r="GW66" s="395"/>
      <c r="GX66" s="395"/>
      <c r="GY66" s="395"/>
      <c r="GZ66" s="395"/>
      <c r="HA66" s="395"/>
      <c r="HB66" s="395"/>
      <c r="HC66" s="395"/>
      <c r="HD66" s="395"/>
      <c r="HE66" s="395"/>
      <c r="HF66" s="395"/>
      <c r="HG66" s="395"/>
      <c r="HH66" s="395"/>
      <c r="HI66" s="395"/>
      <c r="HJ66" s="395"/>
      <c r="HK66" s="395"/>
      <c r="HL66" s="395"/>
      <c r="HM66" s="395"/>
      <c r="HN66" s="395"/>
      <c r="HO66" s="395"/>
      <c r="HP66" s="395"/>
    </row>
    <row r="67" spans="1:224" s="430" customFormat="1" ht="15" customHeight="1" thickTop="1" thickBot="1">
      <c r="A67" s="390"/>
      <c r="B67" s="390"/>
      <c r="C67" s="540" t="str">
        <f>IF(MasterSheet!$A$1=1,MasterSheet!C312,MasterSheet!B312)</f>
        <v>Suficit/deficit</v>
      </c>
      <c r="D67" s="496">
        <f>+D12-D31</f>
        <v>-87874536.902917624</v>
      </c>
      <c r="E67" s="497">
        <f t="shared" si="0"/>
        <v>-2.6540180278742866</v>
      </c>
      <c r="F67" s="496">
        <f>+F12-F31</f>
        <v>-193432501.83666706</v>
      </c>
      <c r="G67" s="497">
        <f t="shared" si="1"/>
        <v>-6.1426643962104492</v>
      </c>
      <c r="H67" s="498">
        <f t="shared" si="2"/>
        <v>105557964.93374944</v>
      </c>
      <c r="I67" s="499">
        <f t="shared" si="3"/>
        <v>-54.570955724328989</v>
      </c>
      <c r="J67" s="451"/>
      <c r="K67" s="451">
        <f>+'Cental Budget'!E81+'Local Government'!D90</f>
        <v>-87874536.902917683</v>
      </c>
      <c r="L67" s="451" t="b">
        <f>+IF(K67=D67,"ok")</f>
        <v>0</v>
      </c>
      <c r="M67" s="451">
        <f>+D67-K67</f>
        <v>0</v>
      </c>
      <c r="N67" s="451"/>
      <c r="O67" s="451"/>
      <c r="P67" s="451"/>
      <c r="Q67" s="451"/>
      <c r="R67" s="451"/>
      <c r="S67" s="451"/>
      <c r="T67" s="451"/>
      <c r="U67" s="451"/>
      <c r="V67" s="451"/>
      <c r="W67" s="451"/>
      <c r="X67" s="451"/>
      <c r="Y67" s="451"/>
      <c r="Z67" s="451"/>
      <c r="AA67" s="451"/>
      <c r="AB67" s="451"/>
      <c r="AC67" s="451"/>
      <c r="AD67" s="451"/>
      <c r="AE67" s="451"/>
      <c r="AF67" s="451"/>
      <c r="AG67" s="458"/>
      <c r="AH67" s="491"/>
      <c r="AI67" s="492"/>
      <c r="AJ67" s="493"/>
      <c r="AK67" s="493"/>
      <c r="AL67" s="493"/>
      <c r="AM67" s="493"/>
      <c r="AN67" s="493"/>
      <c r="AO67" s="493"/>
      <c r="AP67" s="493"/>
      <c r="AQ67" s="493"/>
      <c r="AR67" s="493"/>
      <c r="AS67" s="493"/>
      <c r="AT67" s="493"/>
      <c r="AU67" s="493"/>
      <c r="AV67" s="429"/>
      <c r="AW67" s="429"/>
      <c r="AX67" s="429"/>
      <c r="AY67" s="429"/>
      <c r="AZ67" s="429"/>
      <c r="BA67" s="429"/>
      <c r="BB67" s="429"/>
      <c r="BC67" s="429"/>
      <c r="BD67" s="429"/>
      <c r="BE67" s="429"/>
      <c r="BF67" s="429"/>
      <c r="BG67" s="429"/>
      <c r="BH67" s="429"/>
      <c r="BI67" s="429"/>
      <c r="BJ67" s="429"/>
      <c r="BK67" s="429"/>
      <c r="BL67" s="429"/>
      <c r="BM67" s="429"/>
      <c r="BN67" s="429"/>
      <c r="BO67" s="429"/>
      <c r="BP67" s="429"/>
      <c r="BQ67" s="429"/>
      <c r="BR67" s="429"/>
      <c r="BS67" s="429"/>
      <c r="BT67" s="429"/>
      <c r="BU67" s="429"/>
      <c r="BV67" s="429"/>
      <c r="BW67" s="429"/>
      <c r="BX67" s="429"/>
      <c r="BY67" s="429"/>
      <c r="BZ67" s="429"/>
      <c r="CA67" s="429"/>
      <c r="CB67" s="429"/>
      <c r="CC67" s="429"/>
      <c r="CD67" s="429"/>
      <c r="CE67" s="429"/>
      <c r="CF67" s="429"/>
      <c r="CG67" s="429"/>
      <c r="CH67" s="429"/>
      <c r="CI67" s="429"/>
      <c r="CJ67" s="429"/>
      <c r="CK67" s="429"/>
      <c r="CL67" s="429"/>
      <c r="CM67" s="429"/>
      <c r="CN67" s="429"/>
      <c r="CO67" s="429"/>
      <c r="CP67" s="429"/>
      <c r="CQ67" s="429"/>
      <c r="CR67" s="429"/>
      <c r="CS67" s="429"/>
      <c r="CT67" s="429"/>
      <c r="CU67" s="429"/>
      <c r="CV67" s="429"/>
      <c r="CW67" s="429"/>
      <c r="CX67" s="429"/>
      <c r="CY67" s="429"/>
      <c r="CZ67" s="429"/>
      <c r="DA67" s="429"/>
      <c r="DB67" s="429"/>
      <c r="DC67" s="429"/>
      <c r="DD67" s="429"/>
      <c r="DE67" s="429"/>
      <c r="DF67" s="429"/>
      <c r="DG67" s="429"/>
      <c r="DH67" s="429"/>
      <c r="DI67" s="429"/>
      <c r="DJ67" s="429"/>
      <c r="DK67" s="429"/>
      <c r="DL67" s="429"/>
      <c r="DM67" s="429"/>
      <c r="DN67" s="429"/>
      <c r="DO67" s="429"/>
      <c r="DP67" s="429"/>
      <c r="DQ67" s="429"/>
      <c r="DR67" s="429"/>
      <c r="DS67" s="429"/>
      <c r="DT67" s="429"/>
      <c r="DU67" s="429"/>
      <c r="DV67" s="429"/>
      <c r="DW67" s="429"/>
      <c r="DX67" s="429"/>
      <c r="DY67" s="429"/>
      <c r="DZ67" s="429"/>
      <c r="EA67" s="429"/>
      <c r="EB67" s="429"/>
      <c r="EC67" s="429"/>
      <c r="ED67" s="429"/>
      <c r="EE67" s="429"/>
      <c r="EF67" s="429"/>
      <c r="EG67" s="429"/>
      <c r="EH67" s="429"/>
      <c r="EI67" s="429"/>
      <c r="EJ67" s="429"/>
      <c r="EK67" s="429"/>
      <c r="EL67" s="429"/>
      <c r="EM67" s="429"/>
      <c r="EN67" s="429"/>
      <c r="EO67" s="429"/>
      <c r="EP67" s="429"/>
      <c r="EQ67" s="429"/>
      <c r="ER67" s="429"/>
      <c r="ES67" s="429"/>
      <c r="ET67" s="429"/>
      <c r="EU67" s="429"/>
      <c r="EV67" s="429"/>
      <c r="EW67" s="429"/>
      <c r="EX67" s="429"/>
      <c r="EY67" s="429"/>
      <c r="EZ67" s="429"/>
      <c r="FA67" s="429"/>
      <c r="FB67" s="429"/>
      <c r="FC67" s="429"/>
      <c r="FD67" s="429"/>
      <c r="FE67" s="429"/>
      <c r="FF67" s="429"/>
      <c r="FG67" s="429"/>
      <c r="FH67" s="429"/>
      <c r="FI67" s="429"/>
      <c r="FJ67" s="429"/>
      <c r="FK67" s="429"/>
      <c r="FL67" s="447"/>
      <c r="FM67" s="429"/>
      <c r="FN67" s="429"/>
      <c r="FO67" s="429"/>
      <c r="FP67" s="429"/>
      <c r="FQ67" s="429"/>
      <c r="FR67" s="429"/>
      <c r="FS67" s="429"/>
      <c r="FT67" s="429"/>
      <c r="FU67" s="429"/>
      <c r="FV67" s="429"/>
      <c r="FW67" s="429"/>
      <c r="FX67" s="429"/>
      <c r="FY67" s="429"/>
      <c r="FZ67" s="429"/>
      <c r="GA67" s="429"/>
      <c r="GB67" s="429"/>
      <c r="GC67" s="429"/>
      <c r="GD67" s="429"/>
      <c r="GE67" s="429"/>
      <c r="GF67" s="429"/>
      <c r="GG67" s="429"/>
      <c r="GH67" s="429"/>
      <c r="GI67" s="429"/>
      <c r="GJ67" s="429"/>
      <c r="GK67" s="429"/>
      <c r="GL67" s="429"/>
      <c r="GM67" s="429"/>
      <c r="GN67" s="429"/>
      <c r="GO67" s="429"/>
      <c r="GP67" s="429"/>
      <c r="GQ67" s="429"/>
      <c r="GR67" s="429"/>
      <c r="GS67" s="429"/>
      <c r="GT67" s="429"/>
      <c r="GU67" s="429"/>
      <c r="GV67" s="429"/>
      <c r="GW67" s="429"/>
      <c r="GX67" s="429"/>
      <c r="GY67" s="429"/>
      <c r="GZ67" s="429"/>
      <c r="HA67" s="429"/>
      <c r="HB67" s="429"/>
      <c r="HC67" s="429"/>
      <c r="HD67" s="429"/>
      <c r="HE67" s="429"/>
      <c r="HF67" s="429"/>
      <c r="HG67" s="429"/>
      <c r="HH67" s="429"/>
      <c r="HI67" s="429"/>
      <c r="HJ67" s="429"/>
      <c r="HK67" s="429"/>
      <c r="HL67" s="429"/>
      <c r="HM67" s="429"/>
      <c r="HN67" s="429"/>
      <c r="HO67" s="429"/>
      <c r="HP67" s="429"/>
    </row>
    <row r="68" spans="1:224" s="430" customFormat="1" ht="15" customHeight="1" thickTop="1" thickBot="1">
      <c r="A68" s="390"/>
      <c r="B68" s="390"/>
      <c r="C68" s="540" t="str">
        <f>IF(MasterSheet!$A$1=1,MasterSheet!C313,MasterSheet!B313)</f>
        <v>Primarni deficit</v>
      </c>
      <c r="D68" s="496">
        <f>+D67+D43</f>
        <v>-17099514.052917629</v>
      </c>
      <c r="E68" s="497">
        <f t="shared" si="0"/>
        <v>-0.5164456071554705</v>
      </c>
      <c r="F68" s="496">
        <f>+F67+F43</f>
        <v>-133712185.09666705</v>
      </c>
      <c r="G68" s="497">
        <f t="shared" si="1"/>
        <v>-4.246179266327947</v>
      </c>
      <c r="H68" s="498">
        <f t="shared" si="2"/>
        <v>116612671.04374942</v>
      </c>
      <c r="I68" s="499">
        <f t="shared" si="3"/>
        <v>-87.211700982557758</v>
      </c>
      <c r="J68" s="451"/>
      <c r="K68" s="451"/>
      <c r="L68" s="451"/>
      <c r="M68" s="451"/>
      <c r="N68" s="451"/>
      <c r="O68" s="451"/>
      <c r="P68" s="451"/>
      <c r="Q68" s="451"/>
      <c r="R68" s="451"/>
      <c r="S68" s="451"/>
      <c r="T68" s="451"/>
      <c r="U68" s="451"/>
      <c r="V68" s="451"/>
      <c r="W68" s="451"/>
      <c r="X68" s="451"/>
      <c r="Y68" s="451"/>
      <c r="Z68" s="451"/>
      <c r="AA68" s="451"/>
      <c r="AB68" s="451"/>
      <c r="AC68" s="451"/>
      <c r="AD68" s="451"/>
      <c r="AE68" s="451"/>
      <c r="AF68" s="451"/>
      <c r="AG68" s="458"/>
      <c r="AH68" s="491"/>
      <c r="AI68" s="492"/>
      <c r="AJ68" s="493"/>
      <c r="AK68" s="493"/>
      <c r="AL68" s="493"/>
      <c r="AM68" s="493"/>
      <c r="AN68" s="493"/>
      <c r="AO68" s="493"/>
      <c r="AP68" s="493"/>
      <c r="AQ68" s="493"/>
      <c r="AR68" s="493"/>
      <c r="AS68" s="493"/>
      <c r="AT68" s="493"/>
      <c r="AU68" s="493"/>
      <c r="AV68" s="429"/>
      <c r="AW68" s="429"/>
      <c r="AX68" s="429"/>
      <c r="AY68" s="429"/>
      <c r="AZ68" s="429"/>
      <c r="BA68" s="429"/>
      <c r="BB68" s="429"/>
      <c r="BC68" s="429"/>
      <c r="BD68" s="429"/>
      <c r="BE68" s="429"/>
      <c r="BF68" s="429"/>
      <c r="BG68" s="429"/>
      <c r="BH68" s="429"/>
      <c r="BI68" s="429"/>
      <c r="BJ68" s="429"/>
      <c r="BK68" s="429"/>
      <c r="BL68" s="429"/>
      <c r="BM68" s="429"/>
      <c r="BN68" s="429"/>
      <c r="BO68" s="429"/>
      <c r="BP68" s="429"/>
      <c r="BQ68" s="429"/>
      <c r="BR68" s="429"/>
      <c r="BS68" s="429"/>
      <c r="BT68" s="429"/>
      <c r="BU68" s="429"/>
      <c r="BV68" s="429"/>
      <c r="BW68" s="429"/>
      <c r="BX68" s="429"/>
      <c r="BY68" s="429"/>
      <c r="BZ68" s="429"/>
      <c r="CA68" s="429"/>
      <c r="CB68" s="429"/>
      <c r="CC68" s="429"/>
      <c r="CD68" s="429"/>
      <c r="CE68" s="429"/>
      <c r="CF68" s="429"/>
      <c r="CG68" s="429"/>
      <c r="CH68" s="429"/>
      <c r="CI68" s="429"/>
      <c r="CJ68" s="429"/>
      <c r="CK68" s="429"/>
      <c r="CL68" s="429"/>
      <c r="CM68" s="429"/>
      <c r="CN68" s="429"/>
      <c r="CO68" s="429"/>
      <c r="CP68" s="429"/>
      <c r="CQ68" s="429"/>
      <c r="CR68" s="429"/>
      <c r="CS68" s="429"/>
      <c r="CT68" s="429"/>
      <c r="CU68" s="429"/>
      <c r="CV68" s="429"/>
      <c r="CW68" s="429"/>
      <c r="CX68" s="429"/>
      <c r="CY68" s="429"/>
      <c r="CZ68" s="429"/>
      <c r="DA68" s="429"/>
      <c r="DB68" s="429"/>
      <c r="DC68" s="429"/>
      <c r="DD68" s="429"/>
      <c r="DE68" s="429"/>
      <c r="DF68" s="429"/>
      <c r="DG68" s="429"/>
      <c r="DH68" s="429"/>
      <c r="DI68" s="429"/>
      <c r="DJ68" s="429"/>
      <c r="DK68" s="429"/>
      <c r="DL68" s="429"/>
      <c r="DM68" s="429"/>
      <c r="DN68" s="429"/>
      <c r="DO68" s="429"/>
      <c r="DP68" s="429"/>
      <c r="DQ68" s="429"/>
      <c r="DR68" s="429"/>
      <c r="DS68" s="429"/>
      <c r="DT68" s="429"/>
      <c r="DU68" s="429"/>
      <c r="DV68" s="429"/>
      <c r="DW68" s="429"/>
      <c r="DX68" s="429"/>
      <c r="DY68" s="429"/>
      <c r="DZ68" s="429"/>
      <c r="EA68" s="429"/>
      <c r="EB68" s="429"/>
      <c r="EC68" s="429"/>
      <c r="ED68" s="429"/>
      <c r="EE68" s="429"/>
      <c r="EF68" s="429"/>
      <c r="EG68" s="429"/>
      <c r="EH68" s="429"/>
      <c r="EI68" s="429"/>
      <c r="EJ68" s="429"/>
      <c r="EK68" s="429"/>
      <c r="EL68" s="429"/>
      <c r="EM68" s="429"/>
      <c r="EN68" s="429"/>
      <c r="EO68" s="429"/>
      <c r="EP68" s="429"/>
      <c r="EQ68" s="429"/>
      <c r="ER68" s="429"/>
      <c r="ES68" s="429"/>
      <c r="ET68" s="429"/>
      <c r="EU68" s="429"/>
      <c r="EV68" s="429"/>
      <c r="EW68" s="429"/>
      <c r="EX68" s="429"/>
      <c r="EY68" s="429"/>
      <c r="EZ68" s="429"/>
      <c r="FA68" s="429"/>
      <c r="FB68" s="429"/>
      <c r="FC68" s="429"/>
      <c r="FD68" s="429"/>
      <c r="FE68" s="429"/>
      <c r="FF68" s="429"/>
      <c r="FG68" s="429"/>
      <c r="FH68" s="429"/>
      <c r="FI68" s="429"/>
      <c r="FJ68" s="429"/>
      <c r="FK68" s="429"/>
      <c r="FL68" s="447"/>
      <c r="FM68" s="429"/>
      <c r="FN68" s="429"/>
      <c r="FO68" s="429"/>
      <c r="FP68" s="429"/>
      <c r="FQ68" s="429"/>
      <c r="FR68" s="429"/>
      <c r="FS68" s="429"/>
      <c r="FT68" s="429"/>
      <c r="FU68" s="429"/>
      <c r="FV68" s="429"/>
      <c r="FW68" s="429"/>
      <c r="FX68" s="429"/>
      <c r="FY68" s="429"/>
      <c r="FZ68" s="429"/>
      <c r="GA68" s="429"/>
      <c r="GB68" s="429"/>
      <c r="GC68" s="429"/>
      <c r="GD68" s="429"/>
      <c r="GE68" s="429"/>
      <c r="GF68" s="429"/>
      <c r="GG68" s="429"/>
      <c r="GH68" s="429"/>
      <c r="GI68" s="429"/>
      <c r="GJ68" s="429"/>
      <c r="GK68" s="429"/>
      <c r="GL68" s="429"/>
      <c r="GM68" s="429"/>
      <c r="GN68" s="429"/>
      <c r="GO68" s="429"/>
      <c r="GP68" s="429"/>
      <c r="GQ68" s="429"/>
      <c r="GR68" s="429"/>
      <c r="GS68" s="429"/>
      <c r="GT68" s="429"/>
      <c r="GU68" s="429"/>
      <c r="GV68" s="429"/>
      <c r="GW68" s="429"/>
      <c r="GX68" s="429"/>
      <c r="GY68" s="429"/>
      <c r="GZ68" s="429"/>
      <c r="HA68" s="429"/>
      <c r="HB68" s="429"/>
      <c r="HC68" s="429"/>
      <c r="HD68" s="429"/>
      <c r="HE68" s="429"/>
      <c r="HF68" s="429"/>
      <c r="HG68" s="429"/>
      <c r="HH68" s="429"/>
      <c r="HI68" s="429"/>
      <c r="HJ68" s="429"/>
      <c r="HK68" s="429"/>
      <c r="HL68" s="429"/>
      <c r="HM68" s="429"/>
      <c r="HN68" s="429"/>
      <c r="HO68" s="429"/>
      <c r="HP68" s="429"/>
    </row>
    <row r="69" spans="1:224" ht="15" customHeight="1" thickTop="1" thickBot="1">
      <c r="B69" s="385"/>
      <c r="C69" s="523" t="str">
        <f>IF(MasterSheet!$A$1=1,MasterSheet!C314,MasterSheet!B314)</f>
        <v>Otplata duga</v>
      </c>
      <c r="D69" s="541">
        <f>+SUM(D70:D72)</f>
        <v>308541752.65999997</v>
      </c>
      <c r="E69" s="542">
        <f t="shared" si="0"/>
        <v>9.3186877879794618</v>
      </c>
      <c r="F69" s="541">
        <f>+SUM(F70:F72)</f>
        <v>173085570.57999998</v>
      </c>
      <c r="G69" s="542">
        <f t="shared" si="1"/>
        <v>5.4965249469672903</v>
      </c>
      <c r="H69" s="543">
        <f t="shared" si="2"/>
        <v>135456182.07999998</v>
      </c>
      <c r="I69" s="544">
        <f t="shared" si="3"/>
        <v>78.259661753486427</v>
      </c>
      <c r="J69" s="398"/>
      <c r="K69" s="398"/>
      <c r="L69" s="398"/>
      <c r="M69" s="398"/>
      <c r="N69" s="398"/>
      <c r="O69" s="398"/>
      <c r="P69" s="398"/>
      <c r="Q69" s="398"/>
      <c r="R69" s="398"/>
      <c r="S69" s="398"/>
      <c r="T69" s="398"/>
      <c r="U69" s="398"/>
      <c r="V69" s="398"/>
      <c r="W69" s="398"/>
      <c r="X69" s="398"/>
      <c r="Y69" s="398"/>
      <c r="Z69" s="398"/>
      <c r="AA69" s="398"/>
      <c r="AB69" s="398"/>
      <c r="AC69" s="398"/>
      <c r="AD69" s="398"/>
      <c r="AE69" s="398"/>
      <c r="AF69" s="398"/>
      <c r="AG69" s="458"/>
      <c r="AH69" s="431"/>
      <c r="AI69" s="388"/>
      <c r="AJ69" s="388"/>
      <c r="AK69" s="388"/>
      <c r="AL69" s="388"/>
      <c r="AM69" s="388"/>
      <c r="AN69" s="388"/>
      <c r="AO69" s="388"/>
      <c r="AP69" s="388"/>
      <c r="AQ69" s="388"/>
      <c r="AR69" s="388"/>
      <c r="AS69" s="388"/>
      <c r="AT69" s="388"/>
      <c r="AU69" s="388"/>
      <c r="AV69" s="395"/>
      <c r="AW69" s="395"/>
      <c r="AX69" s="395"/>
      <c r="AY69" s="395"/>
      <c r="AZ69" s="395"/>
      <c r="BA69" s="395"/>
      <c r="BB69" s="395"/>
      <c r="BC69" s="395"/>
      <c r="BD69" s="395"/>
      <c r="BE69" s="395"/>
      <c r="BF69" s="395"/>
      <c r="BG69" s="395"/>
      <c r="BH69" s="395"/>
      <c r="BI69" s="395"/>
      <c r="BJ69" s="395"/>
      <c r="BK69" s="395"/>
      <c r="BL69" s="395"/>
      <c r="BM69" s="395"/>
      <c r="BN69" s="395"/>
      <c r="BO69" s="395"/>
      <c r="BP69" s="395"/>
      <c r="BQ69" s="395"/>
      <c r="BR69" s="395"/>
      <c r="BS69" s="395"/>
      <c r="BT69" s="395"/>
      <c r="BU69" s="395"/>
      <c r="BV69" s="395"/>
      <c r="BW69" s="395"/>
      <c r="BX69" s="395"/>
      <c r="BY69" s="395"/>
      <c r="BZ69" s="395"/>
      <c r="CA69" s="395"/>
      <c r="CB69" s="395"/>
      <c r="CC69" s="395"/>
      <c r="CD69" s="395"/>
      <c r="CE69" s="395"/>
      <c r="CF69" s="395"/>
      <c r="CG69" s="395"/>
      <c r="CH69" s="395"/>
      <c r="CI69" s="395"/>
      <c r="CJ69" s="395"/>
      <c r="CK69" s="395"/>
      <c r="CL69" s="395"/>
      <c r="CM69" s="395"/>
      <c r="CN69" s="395"/>
      <c r="CO69" s="395"/>
      <c r="CP69" s="395"/>
      <c r="CQ69" s="395"/>
      <c r="CR69" s="395"/>
      <c r="CS69" s="395"/>
      <c r="CT69" s="395"/>
      <c r="CU69" s="395"/>
      <c r="CV69" s="395"/>
      <c r="CW69" s="395"/>
      <c r="CX69" s="395"/>
      <c r="CY69" s="395"/>
      <c r="CZ69" s="395"/>
      <c r="DA69" s="395"/>
      <c r="DB69" s="395"/>
      <c r="DC69" s="395"/>
      <c r="DD69" s="395"/>
      <c r="DE69" s="395"/>
      <c r="DF69" s="395"/>
      <c r="DG69" s="395"/>
      <c r="DH69" s="395"/>
      <c r="DI69" s="395"/>
      <c r="DJ69" s="395"/>
      <c r="DK69" s="395"/>
      <c r="DL69" s="395"/>
      <c r="DM69" s="395"/>
      <c r="DN69" s="395"/>
      <c r="DO69" s="395"/>
      <c r="DP69" s="395"/>
      <c r="DQ69" s="395"/>
      <c r="DR69" s="395"/>
      <c r="DS69" s="395"/>
      <c r="DT69" s="395"/>
      <c r="DU69" s="395"/>
      <c r="DV69" s="395"/>
      <c r="DW69" s="395"/>
      <c r="DX69" s="395"/>
      <c r="DY69" s="395"/>
      <c r="DZ69" s="395"/>
      <c r="EA69" s="395"/>
      <c r="EB69" s="395"/>
      <c r="EC69" s="395"/>
      <c r="ED69" s="395"/>
      <c r="EE69" s="395"/>
      <c r="EF69" s="395"/>
      <c r="EG69" s="395"/>
      <c r="EH69" s="395"/>
      <c r="EI69" s="395"/>
      <c r="EJ69" s="395"/>
      <c r="EK69" s="395"/>
      <c r="EL69" s="395"/>
      <c r="EM69" s="395"/>
      <c r="EN69" s="395"/>
      <c r="EO69" s="395"/>
      <c r="EP69" s="395"/>
      <c r="EQ69" s="395"/>
      <c r="ER69" s="395"/>
      <c r="ES69" s="395"/>
      <c r="ET69" s="395"/>
      <c r="EU69" s="395"/>
      <c r="EV69" s="395"/>
      <c r="EW69" s="395"/>
      <c r="EX69" s="395"/>
      <c r="EY69" s="395"/>
      <c r="EZ69" s="395"/>
      <c r="FA69" s="395"/>
      <c r="FB69" s="395"/>
      <c r="FC69" s="395"/>
      <c r="FD69" s="395"/>
      <c r="FE69" s="395"/>
      <c r="FF69" s="395"/>
      <c r="FG69" s="395"/>
      <c r="FH69" s="395"/>
      <c r="FI69" s="395"/>
      <c r="FJ69" s="395"/>
      <c r="FK69" s="395"/>
      <c r="FL69" s="447"/>
      <c r="FM69" s="395"/>
      <c r="FN69" s="395"/>
      <c r="FO69" s="395"/>
      <c r="FP69" s="395"/>
      <c r="FQ69" s="395"/>
      <c r="FR69" s="395"/>
      <c r="FS69" s="395"/>
      <c r="FT69" s="395"/>
      <c r="FU69" s="395"/>
      <c r="FV69" s="395"/>
      <c r="FW69" s="395"/>
      <c r="FX69" s="395"/>
      <c r="FY69" s="395"/>
      <c r="FZ69" s="395"/>
      <c r="GA69" s="395"/>
      <c r="GB69" s="395"/>
      <c r="GC69" s="395"/>
      <c r="GD69" s="395"/>
      <c r="GE69" s="395"/>
      <c r="GF69" s="395"/>
      <c r="GG69" s="395"/>
      <c r="GH69" s="395"/>
      <c r="GI69" s="395"/>
      <c r="GJ69" s="395"/>
      <c r="GK69" s="395"/>
      <c r="GL69" s="395"/>
      <c r="GM69" s="395"/>
      <c r="GN69" s="395"/>
      <c r="GO69" s="395"/>
      <c r="GP69" s="395"/>
      <c r="GQ69" s="395"/>
      <c r="GR69" s="395"/>
      <c r="GS69" s="395"/>
      <c r="GT69" s="395"/>
      <c r="GU69" s="395"/>
      <c r="GV69" s="395"/>
      <c r="GW69" s="395"/>
      <c r="GX69" s="395"/>
      <c r="GY69" s="395"/>
      <c r="GZ69" s="395"/>
      <c r="HA69" s="395"/>
      <c r="HB69" s="395"/>
      <c r="HC69" s="395"/>
      <c r="HD69" s="395"/>
      <c r="HE69" s="395"/>
      <c r="HF69" s="395"/>
      <c r="HG69" s="395"/>
      <c r="HH69" s="395"/>
      <c r="HI69" s="395"/>
      <c r="HJ69" s="395"/>
      <c r="HK69" s="395"/>
      <c r="HL69" s="395"/>
      <c r="HM69" s="395"/>
      <c r="HN69" s="395"/>
      <c r="HO69" s="395"/>
      <c r="HP69" s="395"/>
    </row>
    <row r="70" spans="1:224" ht="15" customHeight="1" thickTop="1">
      <c r="B70" s="385">
        <v>4611</v>
      </c>
      <c r="C70" s="545" t="str">
        <f>IF(MasterSheet!$A$1=1,MasterSheet!C315,MasterSheet!B315)</f>
        <v>Otplata glavnice rezidentima</v>
      </c>
      <c r="D70" s="546">
        <f>IF(ISNUMBER(VLOOKUP('Public expenditure'!B70,'Cental Budget'!$C$15:$N$93,3,FALSE)),VLOOKUP('Public expenditure'!B70,'Cental Budget'!$C$15:$N$93,3,FALSE),0)+IF(ISNUMBER(VLOOKUP(B70,'Local Government'!$B$21:$G$103,3,FALSE)),VLOOKUP(B70,'Local Government'!$B$21:$G$103,3,FALSE),0)</f>
        <v>124992701.63</v>
      </c>
      <c r="E70" s="547">
        <f t="shared" si="0"/>
        <v>3.7750740450015101</v>
      </c>
      <c r="F70" s="546">
        <f>IF(ISNUMBER(VLOOKUP('Public expenditure'!B70,'Cental Budget'!$C$15:$N$93,5,FALSE)),VLOOKUP('Public expenditure'!B70,'Cental Budget'!$C$15:$N$93,5,FALSE),0)+IF(ISNUMBER(VLOOKUP(B70,'Local Government'!$B$21:$G$103,5,FALSE)),VLOOKUP(B70,'Local Government'!$B$21:$G$103,5,FALSE),0)</f>
        <v>66125105.950000003</v>
      </c>
      <c r="G70" s="547">
        <f t="shared" si="1"/>
        <v>2.0998763401079708</v>
      </c>
      <c r="H70" s="548">
        <f t="shared" si="2"/>
        <v>58867595.679999992</v>
      </c>
      <c r="I70" s="549">
        <f t="shared" si="3"/>
        <v>89.024576723570419</v>
      </c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02"/>
      <c r="AB70" s="402"/>
      <c r="AC70" s="402"/>
      <c r="AD70" s="402"/>
      <c r="AE70" s="402"/>
      <c r="AF70" s="402"/>
      <c r="AG70" s="458"/>
      <c r="AH70" s="436"/>
      <c r="AI70" s="388"/>
      <c r="AJ70" s="388"/>
      <c r="AK70" s="388"/>
      <c r="AL70" s="388"/>
      <c r="AM70" s="388"/>
      <c r="AN70" s="388"/>
      <c r="AO70" s="388"/>
      <c r="AP70" s="388"/>
      <c r="AQ70" s="388"/>
      <c r="AR70" s="388"/>
      <c r="AS70" s="388"/>
      <c r="AT70" s="388"/>
      <c r="AU70" s="388"/>
      <c r="AV70" s="395"/>
      <c r="AW70" s="395"/>
      <c r="AX70" s="395"/>
      <c r="AY70" s="395"/>
      <c r="AZ70" s="395"/>
      <c r="BA70" s="395"/>
      <c r="BB70" s="395"/>
      <c r="BC70" s="395"/>
      <c r="BD70" s="395"/>
      <c r="BE70" s="395"/>
      <c r="BF70" s="395"/>
      <c r="BG70" s="395"/>
      <c r="BH70" s="395"/>
      <c r="BI70" s="395"/>
      <c r="BJ70" s="395"/>
      <c r="BK70" s="395"/>
      <c r="BL70" s="395"/>
      <c r="BM70" s="395"/>
      <c r="BN70" s="395"/>
      <c r="BO70" s="395"/>
      <c r="BP70" s="395"/>
      <c r="BQ70" s="395"/>
      <c r="BR70" s="395"/>
      <c r="BS70" s="395"/>
      <c r="BT70" s="395"/>
      <c r="BU70" s="395"/>
      <c r="BV70" s="395"/>
      <c r="BW70" s="395"/>
      <c r="BX70" s="395"/>
      <c r="BY70" s="395"/>
      <c r="BZ70" s="395"/>
      <c r="CA70" s="395"/>
      <c r="CB70" s="395"/>
      <c r="CC70" s="395"/>
      <c r="CD70" s="395"/>
      <c r="CE70" s="395"/>
      <c r="CF70" s="395"/>
      <c r="CG70" s="395"/>
      <c r="CH70" s="395"/>
      <c r="CI70" s="395"/>
      <c r="CJ70" s="395"/>
      <c r="CK70" s="395"/>
      <c r="CL70" s="395"/>
      <c r="CM70" s="395"/>
      <c r="CN70" s="395"/>
      <c r="CO70" s="395"/>
      <c r="CP70" s="395"/>
      <c r="CQ70" s="395"/>
      <c r="CR70" s="395"/>
      <c r="CS70" s="395"/>
      <c r="CT70" s="395"/>
      <c r="CU70" s="395"/>
      <c r="CV70" s="395"/>
      <c r="CW70" s="395"/>
      <c r="CX70" s="395"/>
      <c r="CY70" s="395"/>
      <c r="CZ70" s="395"/>
      <c r="DA70" s="395"/>
      <c r="DB70" s="395"/>
      <c r="DC70" s="395"/>
      <c r="DD70" s="395"/>
      <c r="DE70" s="395"/>
      <c r="DF70" s="395"/>
      <c r="DG70" s="395"/>
      <c r="DH70" s="395"/>
      <c r="DI70" s="395"/>
      <c r="DJ70" s="395"/>
      <c r="DK70" s="395"/>
      <c r="DL70" s="395"/>
      <c r="DM70" s="395"/>
      <c r="DN70" s="395"/>
      <c r="DO70" s="395"/>
      <c r="DP70" s="395"/>
      <c r="DQ70" s="395"/>
      <c r="DR70" s="395"/>
      <c r="DS70" s="395"/>
      <c r="DT70" s="395"/>
      <c r="DU70" s="395"/>
      <c r="DV70" s="395"/>
      <c r="DW70" s="395"/>
      <c r="DX70" s="395"/>
      <c r="DY70" s="395"/>
      <c r="DZ70" s="395"/>
      <c r="EA70" s="395"/>
      <c r="EB70" s="395"/>
      <c r="EC70" s="395"/>
      <c r="ED70" s="395"/>
      <c r="EE70" s="395"/>
      <c r="EF70" s="395"/>
      <c r="EG70" s="395"/>
      <c r="EH70" s="395"/>
      <c r="EI70" s="395"/>
      <c r="EJ70" s="395"/>
      <c r="EK70" s="395"/>
      <c r="EL70" s="395"/>
      <c r="EM70" s="395"/>
      <c r="EN70" s="395"/>
      <c r="EO70" s="395"/>
      <c r="EP70" s="395"/>
      <c r="EQ70" s="395"/>
      <c r="ER70" s="395"/>
      <c r="ES70" s="395"/>
      <c r="ET70" s="395"/>
      <c r="EU70" s="395"/>
      <c r="EV70" s="395"/>
      <c r="EW70" s="395"/>
      <c r="EX70" s="395"/>
      <c r="EY70" s="395"/>
      <c r="EZ70" s="395"/>
      <c r="FA70" s="395"/>
      <c r="FB70" s="395"/>
      <c r="FC70" s="395"/>
      <c r="FD70" s="395"/>
      <c r="FE70" s="395"/>
      <c r="FF70" s="395"/>
      <c r="FG70" s="395"/>
      <c r="FH70" s="395"/>
      <c r="FI70" s="395"/>
      <c r="FJ70" s="395"/>
      <c r="FK70" s="395"/>
      <c r="FL70" s="447"/>
      <c r="FM70" s="395"/>
      <c r="FN70" s="395"/>
      <c r="FO70" s="395"/>
      <c r="FP70" s="395"/>
      <c r="FQ70" s="395"/>
      <c r="FR70" s="395"/>
      <c r="FS70" s="395"/>
      <c r="FT70" s="395"/>
      <c r="FU70" s="395"/>
      <c r="FV70" s="395"/>
      <c r="FW70" s="395"/>
      <c r="FX70" s="395"/>
      <c r="FY70" s="395"/>
      <c r="FZ70" s="395"/>
      <c r="GA70" s="395"/>
      <c r="GB70" s="395"/>
      <c r="GC70" s="395"/>
      <c r="GD70" s="395"/>
      <c r="GE70" s="395"/>
      <c r="GF70" s="395"/>
      <c r="GG70" s="395"/>
      <c r="GH70" s="395"/>
      <c r="GI70" s="395"/>
      <c r="GJ70" s="395"/>
      <c r="GK70" s="395"/>
      <c r="GL70" s="395"/>
      <c r="GM70" s="395"/>
      <c r="GN70" s="395"/>
      <c r="GO70" s="395"/>
      <c r="GP70" s="395"/>
      <c r="GQ70" s="395"/>
      <c r="GR70" s="395"/>
      <c r="GS70" s="395"/>
      <c r="GT70" s="395"/>
      <c r="GU70" s="395"/>
      <c r="GV70" s="395"/>
      <c r="GW70" s="395"/>
      <c r="GX70" s="395"/>
      <c r="GY70" s="395"/>
      <c r="GZ70" s="395"/>
      <c r="HA70" s="395"/>
      <c r="HB70" s="395"/>
      <c r="HC70" s="395"/>
      <c r="HD70" s="395"/>
      <c r="HE70" s="395"/>
      <c r="HF70" s="395"/>
      <c r="HG70" s="395"/>
      <c r="HH70" s="395"/>
      <c r="HI70" s="395"/>
      <c r="HJ70" s="395"/>
      <c r="HK70" s="395"/>
      <c r="HL70" s="395"/>
      <c r="HM70" s="395"/>
      <c r="HN70" s="395"/>
      <c r="HO70" s="395"/>
      <c r="HP70" s="395"/>
    </row>
    <row r="71" spans="1:224" ht="15" customHeight="1">
      <c r="B71" s="385">
        <v>4612</v>
      </c>
      <c r="C71" s="550" t="str">
        <f>IF(MasterSheet!$A$1=1,MasterSheet!C316,MasterSheet!B316)</f>
        <v>Otplata glavnice nerezidentima</v>
      </c>
      <c r="D71" s="530">
        <f>IF(ISNUMBER(VLOOKUP('Public expenditure'!B71,'Cental Budget'!$C$15:$N$93,3,FALSE)),VLOOKUP('Public expenditure'!B71,'Cental Budget'!$C$15:$N$93,3,FALSE),0)+IF(ISNUMBER(VLOOKUP(B71,'Local Government'!$B$21:$G$103,3,FALSE)),VLOOKUP(B71,'Local Government'!$B$21:$G$103,3,FALSE),0)</f>
        <v>70718682.309999987</v>
      </c>
      <c r="E71" s="551">
        <f t="shared" si="0"/>
        <v>2.135870803684687</v>
      </c>
      <c r="F71" s="530">
        <f>IF(ISNUMBER(VLOOKUP('Public expenditure'!B71,'Cental Budget'!$C$15:$N$93,5,FALSE)),VLOOKUP('Public expenditure'!B71,'Cental Budget'!$C$15:$N$93,5,FALSE),0)+IF(ISNUMBER(VLOOKUP(B71,'Local Government'!$B$21:$G$103,5,FALSE)),VLOOKUP(B71,'Local Government'!$B$21:$G$103,5,FALSE),0)</f>
        <v>59874811.390000001</v>
      </c>
      <c r="G71" s="551">
        <f t="shared" si="1"/>
        <v>1.901391279453795</v>
      </c>
      <c r="H71" s="531">
        <f t="shared" si="2"/>
        <v>10843870.919999987</v>
      </c>
      <c r="I71" s="552">
        <f t="shared" si="3"/>
        <v>18.110906186188132</v>
      </c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  <c r="AA71" s="402"/>
      <c r="AB71" s="402"/>
      <c r="AC71" s="402"/>
      <c r="AD71" s="402"/>
      <c r="AE71" s="402"/>
      <c r="AF71" s="402"/>
      <c r="AG71" s="458"/>
      <c r="AH71" s="436"/>
      <c r="AI71" s="388"/>
      <c r="AJ71" s="388"/>
      <c r="AK71" s="388"/>
      <c r="AL71" s="388"/>
      <c r="AM71" s="388"/>
      <c r="AN71" s="388"/>
      <c r="AO71" s="388"/>
      <c r="AP71" s="388"/>
      <c r="AQ71" s="388"/>
      <c r="AR71" s="388"/>
      <c r="AS71" s="388"/>
      <c r="AT71" s="388"/>
      <c r="AU71" s="388"/>
      <c r="AV71" s="395"/>
      <c r="AW71" s="395"/>
      <c r="AX71" s="395"/>
      <c r="AY71" s="395"/>
      <c r="AZ71" s="395"/>
      <c r="BA71" s="395"/>
      <c r="BB71" s="395"/>
      <c r="BC71" s="395"/>
      <c r="BD71" s="395"/>
      <c r="BE71" s="395"/>
      <c r="BF71" s="395"/>
      <c r="BG71" s="395"/>
      <c r="BH71" s="395"/>
      <c r="BI71" s="395"/>
      <c r="BJ71" s="395"/>
      <c r="BK71" s="395"/>
      <c r="BL71" s="395"/>
      <c r="BM71" s="395"/>
      <c r="BN71" s="395"/>
      <c r="BO71" s="395"/>
      <c r="BP71" s="395"/>
      <c r="BQ71" s="395"/>
      <c r="BR71" s="395"/>
      <c r="BS71" s="395"/>
      <c r="BT71" s="395"/>
      <c r="BU71" s="395"/>
      <c r="BV71" s="395"/>
      <c r="BW71" s="395"/>
      <c r="BX71" s="395"/>
      <c r="BY71" s="395"/>
      <c r="BZ71" s="395"/>
      <c r="CA71" s="395"/>
      <c r="CB71" s="395"/>
      <c r="CC71" s="395"/>
      <c r="CD71" s="395"/>
      <c r="CE71" s="395"/>
      <c r="CF71" s="395"/>
      <c r="CG71" s="395"/>
      <c r="CH71" s="395"/>
      <c r="CI71" s="395"/>
      <c r="CJ71" s="395"/>
      <c r="CK71" s="395"/>
      <c r="CL71" s="395"/>
      <c r="CM71" s="395"/>
      <c r="CN71" s="395"/>
      <c r="CO71" s="395"/>
      <c r="CP71" s="395"/>
      <c r="CQ71" s="395"/>
      <c r="CR71" s="395"/>
      <c r="CS71" s="395"/>
      <c r="CT71" s="395"/>
      <c r="CU71" s="395"/>
      <c r="CV71" s="395"/>
      <c r="CW71" s="395"/>
      <c r="CX71" s="395"/>
      <c r="CY71" s="395"/>
      <c r="CZ71" s="395"/>
      <c r="DA71" s="395"/>
      <c r="DB71" s="395"/>
      <c r="DC71" s="395"/>
      <c r="DD71" s="395"/>
      <c r="DE71" s="395"/>
      <c r="DF71" s="395"/>
      <c r="DG71" s="395"/>
      <c r="DH71" s="395"/>
      <c r="DI71" s="395"/>
      <c r="DJ71" s="395"/>
      <c r="DK71" s="395"/>
      <c r="DL71" s="395"/>
      <c r="DM71" s="395"/>
      <c r="DN71" s="395"/>
      <c r="DO71" s="395"/>
      <c r="DP71" s="395"/>
      <c r="DQ71" s="395"/>
      <c r="DR71" s="395"/>
      <c r="DS71" s="395"/>
      <c r="DT71" s="395"/>
      <c r="DU71" s="395"/>
      <c r="DV71" s="395"/>
      <c r="DW71" s="395"/>
      <c r="DX71" s="395"/>
      <c r="DY71" s="395"/>
      <c r="DZ71" s="395"/>
      <c r="EA71" s="395"/>
      <c r="EB71" s="395"/>
      <c r="EC71" s="395"/>
      <c r="ED71" s="395"/>
      <c r="EE71" s="395"/>
      <c r="EF71" s="395"/>
      <c r="EG71" s="395"/>
      <c r="EH71" s="395"/>
      <c r="EI71" s="395"/>
      <c r="EJ71" s="395"/>
      <c r="EK71" s="395"/>
      <c r="EL71" s="395"/>
      <c r="EM71" s="395"/>
      <c r="EN71" s="395"/>
      <c r="EO71" s="395"/>
      <c r="EP71" s="395"/>
      <c r="EQ71" s="395"/>
      <c r="ER71" s="395"/>
      <c r="ES71" s="395"/>
      <c r="ET71" s="395"/>
      <c r="EU71" s="395"/>
      <c r="EV71" s="395"/>
      <c r="EW71" s="395"/>
      <c r="EX71" s="395"/>
      <c r="EY71" s="395"/>
      <c r="EZ71" s="395"/>
      <c r="FA71" s="395"/>
      <c r="FB71" s="395"/>
      <c r="FC71" s="395"/>
      <c r="FD71" s="395"/>
      <c r="FE71" s="395"/>
      <c r="FF71" s="395"/>
      <c r="FG71" s="395"/>
      <c r="FH71" s="395"/>
      <c r="FI71" s="395"/>
      <c r="FJ71" s="395"/>
      <c r="FK71" s="395"/>
      <c r="FL71" s="447"/>
      <c r="FM71" s="395"/>
      <c r="FN71" s="395"/>
      <c r="FO71" s="395"/>
      <c r="FP71" s="395"/>
      <c r="FQ71" s="395"/>
      <c r="FR71" s="395"/>
      <c r="FS71" s="395"/>
      <c r="FT71" s="395"/>
      <c r="FU71" s="395"/>
      <c r="FV71" s="395"/>
      <c r="FW71" s="395"/>
      <c r="FX71" s="395"/>
      <c r="FY71" s="395"/>
      <c r="FZ71" s="395"/>
      <c r="GA71" s="395"/>
      <c r="GB71" s="395"/>
      <c r="GC71" s="395"/>
      <c r="GD71" s="395"/>
      <c r="GE71" s="395"/>
      <c r="GF71" s="395"/>
      <c r="GG71" s="395"/>
      <c r="GH71" s="395"/>
      <c r="GI71" s="395"/>
      <c r="GJ71" s="395"/>
      <c r="GK71" s="395"/>
      <c r="GL71" s="395"/>
      <c r="GM71" s="395"/>
      <c r="GN71" s="395"/>
      <c r="GO71" s="395"/>
      <c r="GP71" s="395"/>
      <c r="GQ71" s="395"/>
      <c r="GR71" s="395"/>
      <c r="GS71" s="395"/>
      <c r="GT71" s="395"/>
      <c r="GU71" s="395"/>
      <c r="GV71" s="395"/>
      <c r="GW71" s="395"/>
      <c r="GX71" s="395"/>
      <c r="GY71" s="395"/>
      <c r="GZ71" s="395"/>
      <c r="HA71" s="395"/>
      <c r="HB71" s="395"/>
      <c r="HC71" s="395"/>
      <c r="HD71" s="395"/>
      <c r="HE71" s="395"/>
      <c r="HF71" s="395"/>
      <c r="HG71" s="395"/>
      <c r="HH71" s="395"/>
      <c r="HI71" s="395"/>
      <c r="HJ71" s="395"/>
      <c r="HK71" s="395"/>
      <c r="HL71" s="395"/>
      <c r="HM71" s="395"/>
      <c r="HN71" s="395"/>
      <c r="HO71" s="395"/>
      <c r="HP71" s="395"/>
    </row>
    <row r="72" spans="1:224" ht="15" customHeight="1" thickBot="1">
      <c r="B72" s="385">
        <v>463</v>
      </c>
      <c r="C72" s="550" t="str">
        <f>IF(MasterSheet!$A$1=1,MasterSheet!C317,MasterSheet!B317)</f>
        <v>Otplata obaveza iz prethodnog perioda</v>
      </c>
      <c r="D72" s="530">
        <f>IF(ISNUMBER(VLOOKUP('Public expenditure'!B72,'Cental Budget'!$C$15:$N$93,3,FALSE)),VLOOKUP('Public expenditure'!B72,'Cental Budget'!$C$15:$N$93,3,FALSE),0)+IF(ISNUMBER(VLOOKUP(B72,'Local Government'!$B$21:$G$103,3,FALSE)),VLOOKUP(B72,'Local Government'!$B$21:$G$103,3,FALSE),0)</f>
        <v>112830368.72</v>
      </c>
      <c r="E72" s="551">
        <f t="shared" si="0"/>
        <v>3.4077429392932652</v>
      </c>
      <c r="F72" s="530">
        <f>IF(ISNUMBER(VLOOKUP('Public expenditure'!B72,'Cental Budget'!$C$15:$N$93,5,FALSE)),VLOOKUP('Public expenditure'!B72,'Cental Budget'!$C$15:$N$93,5,FALSE),0)+IF(ISNUMBER(VLOOKUP(B72,'Local Government'!$B$21:$G$103,5,FALSE)),VLOOKUP(B72,'Local Government'!$B$21:$G$103,5,FALSE),0)</f>
        <v>47085653.239999995</v>
      </c>
      <c r="G72" s="551">
        <f t="shared" si="1"/>
        <v>1.4952573274055254</v>
      </c>
      <c r="H72" s="531">
        <f t="shared" si="2"/>
        <v>65744715.480000004</v>
      </c>
      <c r="I72" s="552">
        <f t="shared" si="3"/>
        <v>139.62791414381152</v>
      </c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  <c r="X72" s="402"/>
      <c r="Y72" s="402"/>
      <c r="Z72" s="402"/>
      <c r="AA72" s="402"/>
      <c r="AB72" s="402"/>
      <c r="AC72" s="402"/>
      <c r="AD72" s="402"/>
      <c r="AE72" s="402"/>
      <c r="AF72" s="402"/>
      <c r="AG72" s="458"/>
      <c r="AH72" s="436"/>
      <c r="AI72" s="388"/>
      <c r="AJ72" s="388"/>
      <c r="AK72" s="388"/>
      <c r="AL72" s="388"/>
      <c r="AM72" s="388"/>
      <c r="AN72" s="388"/>
      <c r="AO72" s="388"/>
      <c r="AP72" s="388"/>
      <c r="AQ72" s="388"/>
      <c r="AR72" s="388"/>
      <c r="AS72" s="388"/>
      <c r="AT72" s="388"/>
      <c r="AU72" s="388"/>
      <c r="AV72" s="395"/>
      <c r="AW72" s="395"/>
      <c r="AX72" s="395"/>
      <c r="AY72" s="395"/>
      <c r="AZ72" s="395"/>
      <c r="BA72" s="395"/>
      <c r="BB72" s="395"/>
      <c r="BC72" s="395"/>
      <c r="BD72" s="395"/>
      <c r="BE72" s="395"/>
      <c r="BF72" s="395"/>
      <c r="BG72" s="395"/>
      <c r="BH72" s="395"/>
      <c r="BI72" s="395"/>
      <c r="BJ72" s="395"/>
      <c r="BK72" s="395"/>
      <c r="BL72" s="395"/>
      <c r="BM72" s="395"/>
      <c r="BN72" s="395"/>
      <c r="BO72" s="395"/>
      <c r="BP72" s="395"/>
      <c r="BQ72" s="395"/>
      <c r="BR72" s="395"/>
      <c r="BS72" s="395"/>
      <c r="BT72" s="395"/>
      <c r="BU72" s="395"/>
      <c r="BV72" s="395"/>
      <c r="BW72" s="395"/>
      <c r="BX72" s="395"/>
      <c r="BY72" s="395"/>
      <c r="BZ72" s="395"/>
      <c r="CA72" s="395"/>
      <c r="CB72" s="395"/>
      <c r="CC72" s="395"/>
      <c r="CD72" s="395"/>
      <c r="CE72" s="395"/>
      <c r="CF72" s="395"/>
      <c r="CG72" s="395"/>
      <c r="CH72" s="395"/>
      <c r="CI72" s="395"/>
      <c r="CJ72" s="395"/>
      <c r="CK72" s="395"/>
      <c r="CL72" s="395"/>
      <c r="CM72" s="395"/>
      <c r="CN72" s="395"/>
      <c r="CO72" s="395"/>
      <c r="CP72" s="395"/>
      <c r="CQ72" s="395"/>
      <c r="CR72" s="395"/>
      <c r="CS72" s="395"/>
      <c r="CT72" s="395"/>
      <c r="CU72" s="395"/>
      <c r="CV72" s="395"/>
      <c r="CW72" s="395"/>
      <c r="CX72" s="395"/>
      <c r="CY72" s="395"/>
      <c r="CZ72" s="395"/>
      <c r="DA72" s="395"/>
      <c r="DB72" s="395"/>
      <c r="DC72" s="395"/>
      <c r="DD72" s="395"/>
      <c r="DE72" s="395"/>
      <c r="DF72" s="395"/>
      <c r="DG72" s="395"/>
      <c r="DH72" s="395"/>
      <c r="DI72" s="395"/>
      <c r="DJ72" s="395"/>
      <c r="DK72" s="395"/>
      <c r="DL72" s="395"/>
      <c r="DM72" s="395"/>
      <c r="DN72" s="395"/>
      <c r="DO72" s="395"/>
      <c r="DP72" s="395"/>
      <c r="DQ72" s="395"/>
      <c r="DR72" s="395"/>
      <c r="DS72" s="395"/>
      <c r="DT72" s="395"/>
      <c r="DU72" s="395"/>
      <c r="DV72" s="395"/>
      <c r="DW72" s="395"/>
      <c r="DX72" s="395"/>
      <c r="DY72" s="395"/>
      <c r="DZ72" s="395"/>
      <c r="EA72" s="395"/>
      <c r="EB72" s="395"/>
      <c r="EC72" s="395"/>
      <c r="ED72" s="395"/>
      <c r="EE72" s="395"/>
      <c r="EF72" s="395"/>
      <c r="EG72" s="395"/>
      <c r="EH72" s="395"/>
      <c r="EI72" s="395"/>
      <c r="EJ72" s="395"/>
      <c r="EK72" s="395"/>
      <c r="EL72" s="395"/>
      <c r="EM72" s="395"/>
      <c r="EN72" s="395"/>
      <c r="EO72" s="395"/>
      <c r="EP72" s="395"/>
      <c r="EQ72" s="395"/>
      <c r="ER72" s="395"/>
      <c r="ES72" s="395"/>
      <c r="ET72" s="395"/>
      <c r="EU72" s="395"/>
      <c r="EV72" s="395"/>
      <c r="EW72" s="395"/>
      <c r="EX72" s="395"/>
      <c r="EY72" s="395"/>
      <c r="EZ72" s="395"/>
      <c r="FA72" s="395"/>
      <c r="FB72" s="395"/>
      <c r="FC72" s="395"/>
      <c r="FD72" s="395"/>
      <c r="FE72" s="395"/>
      <c r="FF72" s="395"/>
      <c r="FG72" s="395"/>
      <c r="FH72" s="395"/>
      <c r="FI72" s="395"/>
      <c r="FJ72" s="395"/>
      <c r="FK72" s="395"/>
      <c r="FL72" s="447"/>
      <c r="FM72" s="395"/>
      <c r="FN72" s="395"/>
      <c r="FO72" s="395"/>
      <c r="FP72" s="395"/>
      <c r="FQ72" s="395"/>
      <c r="FR72" s="395"/>
      <c r="FS72" s="395"/>
      <c r="FT72" s="395"/>
      <c r="FU72" s="395"/>
      <c r="FV72" s="395"/>
      <c r="FW72" s="395"/>
      <c r="FX72" s="395"/>
      <c r="FY72" s="395"/>
      <c r="FZ72" s="395"/>
      <c r="GA72" s="395"/>
      <c r="GB72" s="395"/>
      <c r="GC72" s="395"/>
      <c r="GD72" s="395"/>
      <c r="GE72" s="395"/>
      <c r="GF72" s="395"/>
      <c r="GG72" s="395"/>
      <c r="GH72" s="395"/>
      <c r="GI72" s="395"/>
      <c r="GJ72" s="395"/>
      <c r="GK72" s="395"/>
      <c r="GL72" s="395"/>
      <c r="GM72" s="395"/>
      <c r="GN72" s="395"/>
      <c r="GO72" s="395"/>
      <c r="GP72" s="395"/>
      <c r="GQ72" s="395"/>
      <c r="GR72" s="395"/>
      <c r="GS72" s="395"/>
      <c r="GT72" s="395"/>
      <c r="GU72" s="395"/>
      <c r="GV72" s="395"/>
      <c r="GW72" s="395"/>
      <c r="GX72" s="395"/>
      <c r="GY72" s="395"/>
      <c r="GZ72" s="395"/>
      <c r="HA72" s="395"/>
      <c r="HB72" s="395"/>
      <c r="HC72" s="395"/>
      <c r="HD72" s="395"/>
      <c r="HE72" s="395"/>
      <c r="HF72" s="395"/>
      <c r="HG72" s="395"/>
      <c r="HH72" s="395"/>
      <c r="HI72" s="395"/>
      <c r="HJ72" s="395"/>
      <c r="HK72" s="395"/>
      <c r="HL72" s="395"/>
      <c r="HM72" s="395"/>
      <c r="HN72" s="395"/>
      <c r="HO72" s="395"/>
      <c r="HP72" s="395"/>
    </row>
    <row r="73" spans="1:224" ht="15" customHeight="1" thickTop="1" thickBot="1">
      <c r="B73" s="385"/>
      <c r="C73" s="523" t="str">
        <f>IF(MasterSheet!$A$1=1,MasterSheet!C319,MasterSheet!B319)</f>
        <v>Nedostajuća sredstva</v>
      </c>
      <c r="D73" s="541">
        <f>+D67-D69</f>
        <v>-396416289.56291759</v>
      </c>
      <c r="E73" s="542">
        <f t="shared" si="0"/>
        <v>-11.972705815853747</v>
      </c>
      <c r="F73" s="541">
        <f>+F67-F69</f>
        <v>-366518072.41666704</v>
      </c>
      <c r="G73" s="542">
        <f t="shared" si="1"/>
        <v>-11.63918934317774</v>
      </c>
      <c r="H73" s="543">
        <f t="shared" si="2"/>
        <v>-29898217.146250546</v>
      </c>
      <c r="I73" s="544">
        <f t="shared" si="3"/>
        <v>8.1573650513640814</v>
      </c>
      <c r="J73" s="398"/>
      <c r="K73" s="398"/>
      <c r="L73" s="398"/>
      <c r="M73" s="398"/>
      <c r="N73" s="398"/>
      <c r="O73" s="398"/>
      <c r="P73" s="398"/>
      <c r="Q73" s="398"/>
      <c r="R73" s="398"/>
      <c r="S73" s="398"/>
      <c r="T73" s="398"/>
      <c r="U73" s="398"/>
      <c r="V73" s="398"/>
      <c r="W73" s="398"/>
      <c r="X73" s="398"/>
      <c r="Y73" s="398"/>
      <c r="Z73" s="398"/>
      <c r="AA73" s="398"/>
      <c r="AB73" s="398"/>
      <c r="AC73" s="398"/>
      <c r="AD73" s="398"/>
      <c r="AE73" s="398"/>
      <c r="AF73" s="398"/>
      <c r="AG73" s="458"/>
      <c r="AH73" s="436"/>
      <c r="AI73" s="388"/>
      <c r="AJ73" s="388"/>
      <c r="AK73" s="388"/>
      <c r="AL73" s="388"/>
      <c r="AM73" s="388"/>
      <c r="AN73" s="388"/>
      <c r="AO73" s="388"/>
      <c r="AP73" s="388"/>
      <c r="AQ73" s="388"/>
      <c r="AR73" s="388"/>
      <c r="AS73" s="388"/>
      <c r="AT73" s="388"/>
      <c r="AU73" s="388"/>
      <c r="AV73" s="395"/>
      <c r="AW73" s="395"/>
      <c r="AX73" s="395"/>
      <c r="AY73" s="395"/>
      <c r="AZ73" s="395"/>
      <c r="BA73" s="395"/>
      <c r="BB73" s="395"/>
      <c r="BC73" s="395"/>
      <c r="BD73" s="395"/>
      <c r="BE73" s="395"/>
      <c r="BF73" s="395"/>
      <c r="BG73" s="395"/>
      <c r="BH73" s="395"/>
      <c r="BI73" s="395"/>
      <c r="BJ73" s="395"/>
      <c r="BK73" s="395"/>
      <c r="BL73" s="395"/>
      <c r="BM73" s="395"/>
      <c r="BN73" s="395"/>
      <c r="BO73" s="395"/>
      <c r="BP73" s="395"/>
      <c r="BQ73" s="395"/>
      <c r="BR73" s="395"/>
      <c r="BS73" s="395"/>
      <c r="BT73" s="395"/>
      <c r="BU73" s="395"/>
      <c r="BV73" s="395"/>
      <c r="BW73" s="395"/>
      <c r="BX73" s="395"/>
      <c r="BY73" s="395"/>
      <c r="BZ73" s="395"/>
      <c r="CA73" s="395"/>
      <c r="CB73" s="395"/>
      <c r="CC73" s="395"/>
      <c r="CD73" s="395"/>
      <c r="CE73" s="395"/>
      <c r="CF73" s="395"/>
      <c r="CG73" s="395"/>
      <c r="CH73" s="395"/>
      <c r="CI73" s="395"/>
      <c r="CJ73" s="395"/>
      <c r="CK73" s="395"/>
      <c r="CL73" s="395"/>
      <c r="CM73" s="395"/>
      <c r="CN73" s="395"/>
      <c r="CO73" s="395"/>
      <c r="CP73" s="395"/>
      <c r="CQ73" s="395"/>
      <c r="CR73" s="395"/>
      <c r="CS73" s="395"/>
      <c r="CT73" s="395"/>
      <c r="CU73" s="395"/>
      <c r="CV73" s="395"/>
      <c r="CW73" s="395"/>
      <c r="CX73" s="395"/>
      <c r="CY73" s="395"/>
      <c r="CZ73" s="395"/>
      <c r="DA73" s="395"/>
      <c r="DB73" s="395"/>
      <c r="DC73" s="395"/>
      <c r="DD73" s="395"/>
      <c r="DE73" s="395"/>
      <c r="DF73" s="395"/>
      <c r="DG73" s="395"/>
      <c r="DH73" s="395"/>
      <c r="DI73" s="395"/>
      <c r="DJ73" s="395"/>
      <c r="DK73" s="395"/>
      <c r="DL73" s="395"/>
      <c r="DM73" s="395"/>
      <c r="DN73" s="395"/>
      <c r="DO73" s="395"/>
      <c r="DP73" s="395"/>
      <c r="DQ73" s="395"/>
      <c r="DR73" s="395"/>
      <c r="DS73" s="395"/>
      <c r="DT73" s="395"/>
      <c r="DU73" s="395"/>
      <c r="DV73" s="395"/>
      <c r="DW73" s="395"/>
      <c r="DX73" s="395"/>
      <c r="DY73" s="395"/>
      <c r="DZ73" s="395"/>
      <c r="EA73" s="395"/>
      <c r="EB73" s="395"/>
      <c r="EC73" s="395"/>
      <c r="ED73" s="395"/>
      <c r="EE73" s="395"/>
      <c r="EF73" s="395"/>
      <c r="EG73" s="395"/>
      <c r="EH73" s="395"/>
      <c r="EI73" s="395"/>
      <c r="EJ73" s="395"/>
      <c r="EK73" s="395"/>
      <c r="EL73" s="395"/>
      <c r="EM73" s="395"/>
      <c r="EN73" s="395"/>
      <c r="EO73" s="395"/>
      <c r="EP73" s="395"/>
      <c r="EQ73" s="395"/>
      <c r="ER73" s="395"/>
      <c r="ES73" s="395"/>
      <c r="ET73" s="395"/>
      <c r="EU73" s="395"/>
      <c r="EV73" s="395"/>
      <c r="EW73" s="395"/>
      <c r="EX73" s="395"/>
      <c r="EY73" s="395"/>
      <c r="EZ73" s="395"/>
      <c r="FA73" s="395"/>
      <c r="FB73" s="395"/>
      <c r="FC73" s="395"/>
      <c r="FD73" s="395"/>
      <c r="FE73" s="395"/>
      <c r="FF73" s="395"/>
      <c r="FG73" s="395"/>
      <c r="FH73" s="395"/>
      <c r="FI73" s="395"/>
      <c r="FJ73" s="395"/>
      <c r="FK73" s="395"/>
      <c r="FL73" s="447"/>
      <c r="FM73" s="395"/>
      <c r="FN73" s="395"/>
      <c r="FO73" s="395"/>
      <c r="FP73" s="395"/>
      <c r="FQ73" s="395"/>
      <c r="FR73" s="395"/>
      <c r="FS73" s="395"/>
      <c r="FT73" s="395"/>
      <c r="FU73" s="395"/>
      <c r="FV73" s="395"/>
      <c r="FW73" s="395"/>
      <c r="FX73" s="395"/>
      <c r="FY73" s="395"/>
      <c r="FZ73" s="395"/>
      <c r="GA73" s="395"/>
      <c r="GB73" s="395"/>
      <c r="GC73" s="395"/>
      <c r="GD73" s="395"/>
      <c r="GE73" s="395"/>
      <c r="GF73" s="395"/>
      <c r="GG73" s="395"/>
      <c r="GH73" s="395"/>
      <c r="GI73" s="395"/>
      <c r="GJ73" s="395"/>
      <c r="GK73" s="395"/>
      <c r="GL73" s="395"/>
      <c r="GM73" s="395"/>
      <c r="GN73" s="395"/>
      <c r="GO73" s="395"/>
      <c r="GP73" s="395"/>
      <c r="GQ73" s="395"/>
      <c r="GR73" s="395"/>
      <c r="GS73" s="395"/>
      <c r="GT73" s="395"/>
      <c r="GU73" s="395"/>
      <c r="GV73" s="395"/>
      <c r="GW73" s="395"/>
      <c r="GX73" s="395"/>
      <c r="GY73" s="395"/>
      <c r="GZ73" s="395"/>
      <c r="HA73" s="395"/>
      <c r="HB73" s="395"/>
      <c r="HC73" s="395"/>
      <c r="HD73" s="395"/>
      <c r="HE73" s="395"/>
      <c r="HF73" s="395"/>
      <c r="HG73" s="395"/>
      <c r="HH73" s="395"/>
      <c r="HI73" s="395"/>
      <c r="HJ73" s="395"/>
      <c r="HK73" s="395"/>
      <c r="HL73" s="395"/>
      <c r="HM73" s="395"/>
      <c r="HN73" s="395"/>
      <c r="HO73" s="395"/>
      <c r="HP73" s="395"/>
    </row>
    <row r="74" spans="1:224" ht="15" customHeight="1" thickTop="1" thickBot="1">
      <c r="B74" s="385"/>
      <c r="C74" s="523" t="str">
        <f>IF(MasterSheet!$A$1=1,MasterSheet!C320,MasterSheet!B320)</f>
        <v>Finansiranje</v>
      </c>
      <c r="D74" s="541">
        <f>+SUM(D75:D79)</f>
        <v>396416289.56291759</v>
      </c>
      <c r="E74" s="542">
        <f t="shared" si="0"/>
        <v>11.972705815853747</v>
      </c>
      <c r="F74" s="541">
        <f>+SUM(F75:F79)</f>
        <v>366518072.41666704</v>
      </c>
      <c r="G74" s="542">
        <f t="shared" si="1"/>
        <v>11.63918934317774</v>
      </c>
      <c r="H74" s="543">
        <f t="shared" si="2"/>
        <v>29898217.146250546</v>
      </c>
      <c r="I74" s="544">
        <f t="shared" si="3"/>
        <v>8.1573650513640814</v>
      </c>
      <c r="J74" s="398"/>
      <c r="K74" s="467" t="s">
        <v>426</v>
      </c>
      <c r="L74" s="398"/>
      <c r="M74" s="398"/>
      <c r="N74" s="398"/>
      <c r="O74" s="398"/>
      <c r="P74" s="398"/>
      <c r="Q74" s="398"/>
      <c r="R74" s="398"/>
      <c r="S74" s="398"/>
      <c r="T74" s="398"/>
      <c r="U74" s="398"/>
      <c r="V74" s="398"/>
      <c r="W74" s="398"/>
      <c r="X74" s="398"/>
      <c r="Y74" s="398"/>
      <c r="Z74" s="398"/>
      <c r="AA74" s="398"/>
      <c r="AB74" s="398"/>
      <c r="AC74" s="398"/>
      <c r="AD74" s="398"/>
      <c r="AE74" s="398"/>
      <c r="AF74" s="398"/>
      <c r="AG74" s="458"/>
      <c r="AH74" s="436"/>
      <c r="AI74" s="388"/>
      <c r="AJ74" s="388"/>
      <c r="AK74" s="388"/>
      <c r="AL74" s="388"/>
      <c r="AM74" s="388"/>
      <c r="AN74" s="388"/>
      <c r="AO74" s="388"/>
      <c r="AP74" s="388"/>
      <c r="AQ74" s="388"/>
      <c r="AR74" s="388"/>
      <c r="AS74" s="388"/>
      <c r="AT74" s="388"/>
      <c r="AU74" s="388"/>
      <c r="AV74" s="395"/>
      <c r="AW74" s="395"/>
      <c r="AX74" s="395"/>
      <c r="AY74" s="395"/>
      <c r="AZ74" s="395"/>
      <c r="BA74" s="395"/>
      <c r="BB74" s="395"/>
      <c r="BC74" s="395"/>
      <c r="BD74" s="395"/>
      <c r="BE74" s="395"/>
      <c r="BF74" s="395"/>
      <c r="BG74" s="395"/>
      <c r="BH74" s="395"/>
      <c r="BI74" s="395"/>
      <c r="BJ74" s="395"/>
      <c r="BK74" s="395"/>
      <c r="BL74" s="395"/>
      <c r="BM74" s="395"/>
      <c r="BN74" s="395"/>
      <c r="BO74" s="395"/>
      <c r="BP74" s="395"/>
      <c r="BQ74" s="395"/>
      <c r="BR74" s="395"/>
      <c r="BS74" s="395"/>
      <c r="BT74" s="395"/>
      <c r="BU74" s="395"/>
      <c r="BV74" s="395"/>
      <c r="BW74" s="395"/>
      <c r="BX74" s="395"/>
      <c r="BY74" s="395"/>
      <c r="BZ74" s="395"/>
      <c r="CA74" s="395"/>
      <c r="CB74" s="395"/>
      <c r="CC74" s="395"/>
      <c r="CD74" s="395"/>
      <c r="CE74" s="395"/>
      <c r="CF74" s="395"/>
      <c r="CG74" s="395"/>
      <c r="CH74" s="395"/>
      <c r="CI74" s="395"/>
      <c r="CJ74" s="395"/>
      <c r="CK74" s="395"/>
      <c r="CL74" s="395"/>
      <c r="CM74" s="395"/>
      <c r="CN74" s="395"/>
      <c r="CO74" s="395"/>
      <c r="CP74" s="395"/>
      <c r="CQ74" s="395"/>
      <c r="CR74" s="395"/>
      <c r="CS74" s="395"/>
      <c r="CT74" s="395"/>
      <c r="CU74" s="395"/>
      <c r="CV74" s="395"/>
      <c r="CW74" s="395"/>
      <c r="CX74" s="395"/>
      <c r="CY74" s="395"/>
      <c r="CZ74" s="395"/>
      <c r="DA74" s="395"/>
      <c r="DB74" s="395"/>
      <c r="DC74" s="395"/>
      <c r="DD74" s="395"/>
      <c r="DE74" s="395"/>
      <c r="DF74" s="395"/>
      <c r="DG74" s="395"/>
      <c r="DH74" s="395"/>
      <c r="DI74" s="395"/>
      <c r="DJ74" s="395"/>
      <c r="DK74" s="395"/>
      <c r="DL74" s="395"/>
      <c r="DM74" s="395"/>
      <c r="DN74" s="395"/>
      <c r="DO74" s="395"/>
      <c r="DP74" s="395"/>
      <c r="DQ74" s="395"/>
      <c r="DR74" s="395"/>
      <c r="DS74" s="395"/>
      <c r="DT74" s="395"/>
      <c r="DU74" s="395"/>
      <c r="DV74" s="395"/>
      <c r="DW74" s="395"/>
      <c r="DX74" s="395"/>
      <c r="DY74" s="395"/>
      <c r="DZ74" s="395"/>
      <c r="EA74" s="395"/>
      <c r="EB74" s="395"/>
      <c r="EC74" s="395"/>
      <c r="ED74" s="395"/>
      <c r="EE74" s="395"/>
      <c r="EF74" s="395"/>
      <c r="EG74" s="395"/>
      <c r="EH74" s="395"/>
      <c r="EI74" s="395"/>
      <c r="EJ74" s="395"/>
      <c r="EK74" s="395"/>
      <c r="EL74" s="395"/>
      <c r="EM74" s="395"/>
      <c r="EN74" s="395"/>
      <c r="EO74" s="395"/>
      <c r="EP74" s="395"/>
      <c r="EQ74" s="395"/>
      <c r="ER74" s="395"/>
      <c r="ES74" s="395"/>
      <c r="ET74" s="395"/>
      <c r="EU74" s="395"/>
      <c r="EV74" s="395"/>
      <c r="EW74" s="395"/>
      <c r="EX74" s="395"/>
      <c r="EY74" s="395"/>
      <c r="EZ74" s="395"/>
      <c r="FA74" s="395"/>
      <c r="FB74" s="395"/>
      <c r="FC74" s="395"/>
      <c r="FD74" s="395"/>
      <c r="FE74" s="395"/>
      <c r="FF74" s="395"/>
      <c r="FG74" s="395"/>
      <c r="FH74" s="395"/>
      <c r="FI74" s="395"/>
      <c r="FJ74" s="395"/>
      <c r="FK74" s="395"/>
      <c r="FL74" s="447"/>
      <c r="FM74" s="395"/>
      <c r="FN74" s="395"/>
      <c r="FO74" s="395"/>
      <c r="FP74" s="395"/>
      <c r="FQ74" s="395"/>
      <c r="FR74" s="395"/>
      <c r="FS74" s="395"/>
      <c r="FT74" s="395"/>
      <c r="FU74" s="395"/>
      <c r="FV74" s="395"/>
      <c r="FW74" s="395"/>
      <c r="FX74" s="395"/>
      <c r="FY74" s="395"/>
      <c r="FZ74" s="395"/>
      <c r="GA74" s="395"/>
      <c r="GB74" s="395"/>
      <c r="GC74" s="395"/>
      <c r="GD74" s="395"/>
      <c r="GE74" s="395"/>
      <c r="GF74" s="395"/>
      <c r="GG74" s="395"/>
      <c r="GH74" s="395"/>
      <c r="GI74" s="395"/>
      <c r="GJ74" s="395"/>
      <c r="GK74" s="395"/>
      <c r="GL74" s="395"/>
      <c r="GM74" s="395"/>
      <c r="GN74" s="395"/>
      <c r="GO74" s="395"/>
      <c r="GP74" s="395"/>
      <c r="GQ74" s="395"/>
      <c r="GR74" s="395"/>
      <c r="GS74" s="395"/>
      <c r="GT74" s="395"/>
      <c r="GU74" s="395"/>
      <c r="GV74" s="395"/>
      <c r="GW74" s="395"/>
      <c r="GX74" s="395"/>
      <c r="GY74" s="395"/>
      <c r="GZ74" s="395"/>
      <c r="HA74" s="395"/>
      <c r="HB74" s="395"/>
      <c r="HC74" s="395"/>
      <c r="HD74" s="395"/>
      <c r="HE74" s="395"/>
      <c r="HF74" s="395"/>
      <c r="HG74" s="395"/>
      <c r="HH74" s="395"/>
      <c r="HI74" s="395"/>
      <c r="HJ74" s="395"/>
      <c r="HK74" s="395"/>
      <c r="HL74" s="395"/>
      <c r="HM74" s="395"/>
      <c r="HN74" s="395"/>
      <c r="HO74" s="395"/>
      <c r="HP74" s="395"/>
    </row>
    <row r="75" spans="1:224" ht="15" customHeight="1" thickTop="1">
      <c r="B75" s="345">
        <v>7511</v>
      </c>
      <c r="C75" s="545" t="str">
        <f>IF(MasterSheet!$A$1=1,MasterSheet!C321,MasterSheet!B321)</f>
        <v>Pozajmice i krediti iz domaćih izvora</v>
      </c>
      <c r="D75" s="546">
        <f>IF(ISNUMBER(VLOOKUP('Public expenditure'!B75,'Cental Budget'!$C$15:$N$93,3,FALSE)),VLOOKUP('Public expenditure'!B75,'Cental Budget'!$C$15:$N$93,3,FALSE),0)+IF(ISNUMBER(VLOOKUP(B75,'Local Government'!$B$21:$G$103,3,FALSE)),VLOOKUP(B75,'Local Government'!$B$21:$G$103,3,FALSE),0)</f>
        <v>111692344.50999999</v>
      </c>
      <c r="E75" s="547">
        <f t="shared" si="0"/>
        <v>3.3733719272123222</v>
      </c>
      <c r="F75" s="546">
        <f>IF(ISNUMBER(VLOOKUP('Public expenditure'!B75,'Cental Budget'!$C$15:$N$93,5,FALSE)),VLOOKUP('Public expenditure'!B75,'Cental Budget'!$C$15:$N$93,5,FALSE),0)+IF(ISNUMBER(VLOOKUP(B75,'Local Government'!$B$21:$G$103,5,FALSE)),VLOOKUP(B75,'Local Government'!$B$21:$G$103,5,FALSE),0)</f>
        <v>71270565.070000008</v>
      </c>
      <c r="G75" s="547">
        <f t="shared" si="1"/>
        <v>2.2632761216259132</v>
      </c>
      <c r="H75" s="548">
        <f t="shared" si="2"/>
        <v>40421779.439999983</v>
      </c>
      <c r="I75" s="549">
        <f t="shared" si="3"/>
        <v>56.715951950568666</v>
      </c>
      <c r="J75" s="402"/>
      <c r="K75" s="402">
        <f>+'Local Government'!D99+'Cental Budget'!E89</f>
        <v>111692344.50999999</v>
      </c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2"/>
      <c r="AC75" s="402"/>
      <c r="AD75" s="402"/>
      <c r="AE75" s="402"/>
      <c r="AF75" s="402"/>
      <c r="AG75" s="458"/>
      <c r="AH75" s="436"/>
      <c r="AI75" s="388"/>
      <c r="AJ75" s="388"/>
      <c r="AK75" s="388"/>
      <c r="AL75" s="388"/>
      <c r="AM75" s="388"/>
      <c r="AN75" s="388"/>
      <c r="AO75" s="388"/>
      <c r="AP75" s="388"/>
      <c r="AQ75" s="388"/>
      <c r="AR75" s="388"/>
      <c r="AS75" s="388"/>
      <c r="AT75" s="388"/>
      <c r="AU75" s="388"/>
      <c r="AV75" s="395"/>
      <c r="AW75" s="395"/>
      <c r="AX75" s="395"/>
      <c r="AY75" s="395"/>
      <c r="AZ75" s="395"/>
      <c r="BA75" s="395"/>
      <c r="BB75" s="395"/>
      <c r="BC75" s="395"/>
      <c r="BD75" s="395"/>
      <c r="BE75" s="395"/>
      <c r="BF75" s="395"/>
      <c r="BG75" s="395"/>
      <c r="BH75" s="395"/>
      <c r="BI75" s="395"/>
      <c r="BJ75" s="395"/>
      <c r="BK75" s="395"/>
      <c r="BL75" s="395"/>
      <c r="BM75" s="395"/>
      <c r="BN75" s="395"/>
      <c r="BO75" s="395"/>
      <c r="BP75" s="395"/>
      <c r="BQ75" s="395"/>
      <c r="BR75" s="395"/>
      <c r="BS75" s="395"/>
      <c r="BT75" s="395"/>
      <c r="BU75" s="395"/>
      <c r="BV75" s="395"/>
      <c r="BW75" s="395"/>
      <c r="BX75" s="395"/>
      <c r="BY75" s="395"/>
      <c r="BZ75" s="395"/>
      <c r="CA75" s="395"/>
      <c r="CB75" s="395"/>
      <c r="CC75" s="395"/>
      <c r="CD75" s="395"/>
      <c r="CE75" s="395"/>
      <c r="CF75" s="395"/>
      <c r="CG75" s="395"/>
      <c r="CH75" s="395"/>
      <c r="CI75" s="395"/>
      <c r="CJ75" s="395"/>
      <c r="CK75" s="395"/>
      <c r="CL75" s="395"/>
      <c r="CM75" s="395"/>
      <c r="CN75" s="395"/>
      <c r="CO75" s="395"/>
      <c r="CP75" s="395"/>
      <c r="CQ75" s="395"/>
      <c r="CR75" s="395"/>
      <c r="CS75" s="395"/>
      <c r="CT75" s="395"/>
      <c r="CU75" s="395"/>
      <c r="CV75" s="395"/>
      <c r="CW75" s="395"/>
      <c r="CX75" s="395"/>
      <c r="CY75" s="395"/>
      <c r="CZ75" s="395"/>
      <c r="DA75" s="395"/>
      <c r="DB75" s="395"/>
      <c r="DC75" s="395"/>
      <c r="DD75" s="395"/>
      <c r="DE75" s="395"/>
      <c r="DF75" s="395"/>
      <c r="DG75" s="395"/>
      <c r="DH75" s="395"/>
      <c r="DI75" s="395"/>
      <c r="DJ75" s="395"/>
      <c r="DK75" s="395"/>
      <c r="DL75" s="395"/>
      <c r="DM75" s="395"/>
      <c r="DN75" s="395"/>
      <c r="DO75" s="395"/>
      <c r="DP75" s="395"/>
      <c r="DQ75" s="395"/>
      <c r="DR75" s="395"/>
      <c r="DS75" s="395"/>
      <c r="DT75" s="395"/>
      <c r="DU75" s="395"/>
      <c r="DV75" s="395"/>
      <c r="DW75" s="395"/>
      <c r="DX75" s="395"/>
      <c r="DY75" s="395"/>
      <c r="DZ75" s="395"/>
      <c r="EA75" s="395"/>
      <c r="EB75" s="395"/>
      <c r="EC75" s="395"/>
      <c r="ED75" s="395"/>
      <c r="EE75" s="395"/>
      <c r="EF75" s="395"/>
      <c r="EG75" s="395"/>
      <c r="EH75" s="395"/>
      <c r="EI75" s="395"/>
      <c r="EJ75" s="395"/>
      <c r="EK75" s="395"/>
      <c r="EL75" s="395"/>
      <c r="EM75" s="395"/>
      <c r="EN75" s="395"/>
      <c r="EO75" s="395"/>
      <c r="EP75" s="395"/>
      <c r="EQ75" s="395"/>
      <c r="ER75" s="395"/>
      <c r="ES75" s="395"/>
      <c r="ET75" s="395"/>
      <c r="EU75" s="395"/>
      <c r="EV75" s="395"/>
      <c r="EW75" s="395"/>
      <c r="EX75" s="395"/>
      <c r="EY75" s="395"/>
      <c r="EZ75" s="395"/>
      <c r="FA75" s="395"/>
      <c r="FB75" s="395"/>
      <c r="FC75" s="395"/>
      <c r="FD75" s="395"/>
      <c r="FE75" s="395"/>
      <c r="FF75" s="395"/>
      <c r="FG75" s="395"/>
      <c r="FH75" s="395"/>
      <c r="FI75" s="395"/>
      <c r="FJ75" s="395"/>
      <c r="FK75" s="395"/>
      <c r="FL75" s="447"/>
      <c r="FM75" s="395"/>
      <c r="FN75" s="395"/>
      <c r="FO75" s="395"/>
      <c r="FP75" s="395"/>
      <c r="FQ75" s="395"/>
      <c r="FR75" s="395"/>
      <c r="FS75" s="395"/>
      <c r="FT75" s="395"/>
      <c r="FU75" s="395"/>
      <c r="FV75" s="395"/>
      <c r="FW75" s="395"/>
      <c r="FX75" s="395"/>
      <c r="FY75" s="395"/>
      <c r="FZ75" s="395"/>
      <c r="GA75" s="395"/>
      <c r="GB75" s="395"/>
      <c r="GC75" s="395"/>
      <c r="GD75" s="395"/>
      <c r="GE75" s="395"/>
      <c r="GF75" s="395"/>
      <c r="GG75" s="395"/>
      <c r="GH75" s="395"/>
      <c r="GI75" s="395"/>
      <c r="GJ75" s="395"/>
      <c r="GK75" s="395"/>
      <c r="GL75" s="395"/>
      <c r="GM75" s="395"/>
      <c r="GN75" s="395"/>
      <c r="GO75" s="395"/>
      <c r="GP75" s="395"/>
      <c r="GQ75" s="395"/>
      <c r="GR75" s="395"/>
      <c r="GS75" s="395"/>
      <c r="GT75" s="395"/>
      <c r="GU75" s="395"/>
      <c r="GV75" s="395"/>
      <c r="GW75" s="395"/>
      <c r="GX75" s="395"/>
      <c r="GY75" s="395"/>
      <c r="GZ75" s="395"/>
      <c r="HA75" s="395"/>
      <c r="HB75" s="395"/>
      <c r="HC75" s="395"/>
      <c r="HD75" s="395"/>
      <c r="HE75" s="395"/>
      <c r="HF75" s="395"/>
      <c r="HG75" s="395"/>
      <c r="HH75" s="395"/>
      <c r="HI75" s="395"/>
      <c r="HJ75" s="395"/>
      <c r="HK75" s="395"/>
      <c r="HL75" s="395"/>
      <c r="HM75" s="395"/>
      <c r="HN75" s="395"/>
      <c r="HO75" s="395"/>
      <c r="HP75" s="395"/>
    </row>
    <row r="76" spans="1:224" ht="15" customHeight="1">
      <c r="B76" s="345">
        <v>7512</v>
      </c>
      <c r="C76" s="550" t="str">
        <f>IF(MasterSheet!$A$1=1,MasterSheet!C322,MasterSheet!B322)</f>
        <v>Pozajmice i krediti iz inostranih izvora</v>
      </c>
      <c r="D76" s="530">
        <f>IF(ISNUMBER(VLOOKUP('Public expenditure'!B76,'Cental Budget'!$C$15:$N$93,3,FALSE)),VLOOKUP('Public expenditure'!B76,'Cental Budget'!$C$15:$N$93,3,FALSE),0)+IF(ISNUMBER(VLOOKUP(B76,'Local Government'!$B$21:$G$103,3,FALSE)),VLOOKUP(B76,'Local Government'!$B$21:$G$103,3,FALSE),0)</f>
        <v>230537476.81999999</v>
      </c>
      <c r="E76" s="551">
        <f t="shared" ref="E76:E79" si="6">+D76/$D$9*100</f>
        <v>6.9627748964059197</v>
      </c>
      <c r="F76" s="530">
        <f>IF(ISNUMBER(VLOOKUP('Public expenditure'!B76,'Cental Budget'!$C$15:$N$93,5,FALSE)),VLOOKUP('Public expenditure'!B76,'Cental Budget'!$C$15:$N$93,5,FALSE),0)+IF(ISNUMBER(VLOOKUP(B76,'Local Government'!$B$21:$G$103,5,FALSE)),VLOOKUP(B76,'Local Government'!$B$21:$G$103,5,FALSE),0)</f>
        <v>258129375.97</v>
      </c>
      <c r="G76" s="551">
        <f t="shared" ref="G76:G79" si="7">+F76/$F$9*100</f>
        <v>8.1971856452842182</v>
      </c>
      <c r="H76" s="531">
        <f t="shared" ref="H76:H79" si="8">+D76-F76</f>
        <v>-27591899.150000006</v>
      </c>
      <c r="I76" s="552">
        <f t="shared" ref="I76:I79" si="9">+D76/F76*100-100</f>
        <v>-10.689174390289764</v>
      </c>
      <c r="J76" s="402"/>
      <c r="K76" s="402">
        <f>+'Local Government'!D100+'Cental Budget'!E90</f>
        <v>230537476.81999999</v>
      </c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  <c r="AA76" s="402"/>
      <c r="AB76" s="402"/>
      <c r="AC76" s="402"/>
      <c r="AD76" s="402"/>
      <c r="AE76" s="402"/>
      <c r="AF76" s="402"/>
      <c r="AG76" s="458"/>
      <c r="AH76" s="436"/>
      <c r="AI76" s="388"/>
      <c r="AJ76" s="388"/>
      <c r="AK76" s="388"/>
      <c r="AL76" s="388"/>
      <c r="AM76" s="388"/>
      <c r="AN76" s="388"/>
      <c r="AO76" s="388"/>
      <c r="AP76" s="388"/>
      <c r="AQ76" s="388"/>
      <c r="AR76" s="388"/>
      <c r="AS76" s="388"/>
      <c r="AT76" s="388"/>
      <c r="AU76" s="388"/>
      <c r="AV76" s="395"/>
      <c r="AW76" s="395"/>
      <c r="AX76" s="395"/>
      <c r="AY76" s="395"/>
      <c r="AZ76" s="395"/>
      <c r="BA76" s="395"/>
      <c r="BB76" s="395"/>
      <c r="BC76" s="395"/>
      <c r="BD76" s="395"/>
      <c r="BE76" s="395"/>
      <c r="BF76" s="395"/>
      <c r="BG76" s="395"/>
      <c r="BH76" s="395"/>
      <c r="BI76" s="395"/>
      <c r="BJ76" s="395"/>
      <c r="BK76" s="395"/>
      <c r="BL76" s="395"/>
      <c r="BM76" s="395"/>
      <c r="BN76" s="395"/>
      <c r="BO76" s="395"/>
      <c r="BP76" s="395"/>
      <c r="BQ76" s="395"/>
      <c r="BR76" s="395"/>
      <c r="BS76" s="395"/>
      <c r="BT76" s="395"/>
      <c r="BU76" s="395"/>
      <c r="BV76" s="395"/>
      <c r="BW76" s="395"/>
      <c r="BX76" s="395"/>
      <c r="BY76" s="395"/>
      <c r="BZ76" s="395"/>
      <c r="CA76" s="395"/>
      <c r="CB76" s="395"/>
      <c r="CC76" s="395"/>
      <c r="CD76" s="395"/>
      <c r="CE76" s="395"/>
      <c r="CF76" s="395"/>
      <c r="CG76" s="395"/>
      <c r="CH76" s="395"/>
      <c r="CI76" s="395"/>
      <c r="CJ76" s="395"/>
      <c r="CK76" s="395"/>
      <c r="CL76" s="395"/>
      <c r="CM76" s="395"/>
      <c r="CN76" s="395"/>
      <c r="CO76" s="395"/>
      <c r="CP76" s="395"/>
      <c r="CQ76" s="395"/>
      <c r="CR76" s="395"/>
      <c r="CS76" s="395"/>
      <c r="CT76" s="395"/>
      <c r="CU76" s="395"/>
      <c r="CV76" s="395"/>
      <c r="CW76" s="395"/>
      <c r="CX76" s="395"/>
      <c r="CY76" s="395"/>
      <c r="CZ76" s="395"/>
      <c r="DA76" s="395"/>
      <c r="DB76" s="395"/>
      <c r="DC76" s="395"/>
      <c r="DD76" s="395"/>
      <c r="DE76" s="395"/>
      <c r="DF76" s="395"/>
      <c r="DG76" s="395"/>
      <c r="DH76" s="395"/>
      <c r="DI76" s="395"/>
      <c r="DJ76" s="395"/>
      <c r="DK76" s="395"/>
      <c r="DL76" s="395"/>
      <c r="DM76" s="395"/>
      <c r="DN76" s="395"/>
      <c r="DO76" s="395"/>
      <c r="DP76" s="395"/>
      <c r="DQ76" s="395"/>
      <c r="DR76" s="395"/>
      <c r="DS76" s="395"/>
      <c r="DT76" s="395"/>
      <c r="DU76" s="395"/>
      <c r="DV76" s="395"/>
      <c r="DW76" s="395"/>
      <c r="DX76" s="395"/>
      <c r="DY76" s="395"/>
      <c r="DZ76" s="395"/>
      <c r="EA76" s="395"/>
      <c r="EB76" s="395"/>
      <c r="EC76" s="395"/>
      <c r="ED76" s="395"/>
      <c r="EE76" s="395"/>
      <c r="EF76" s="395"/>
      <c r="EG76" s="395"/>
      <c r="EH76" s="395"/>
      <c r="EI76" s="395"/>
      <c r="EJ76" s="395"/>
      <c r="EK76" s="395"/>
      <c r="EL76" s="395"/>
      <c r="EM76" s="395"/>
      <c r="EN76" s="395"/>
      <c r="EO76" s="395"/>
      <c r="EP76" s="395"/>
      <c r="EQ76" s="395"/>
      <c r="ER76" s="395"/>
      <c r="ES76" s="395"/>
      <c r="ET76" s="395"/>
      <c r="EU76" s="395"/>
      <c r="EV76" s="395"/>
      <c r="EW76" s="395"/>
      <c r="EX76" s="395"/>
      <c r="EY76" s="395"/>
      <c r="EZ76" s="395"/>
      <c r="FA76" s="395"/>
      <c r="FB76" s="395"/>
      <c r="FC76" s="395"/>
      <c r="FD76" s="395"/>
      <c r="FE76" s="395"/>
      <c r="FF76" s="395"/>
      <c r="FG76" s="395"/>
      <c r="FH76" s="395"/>
      <c r="FI76" s="395"/>
      <c r="FJ76" s="395"/>
      <c r="FK76" s="395"/>
      <c r="FL76" s="447"/>
      <c r="FM76" s="395"/>
      <c r="FN76" s="395"/>
      <c r="FO76" s="395"/>
      <c r="FP76" s="395"/>
      <c r="FQ76" s="395"/>
      <c r="FR76" s="395"/>
      <c r="FS76" s="395"/>
      <c r="FT76" s="395"/>
      <c r="FU76" s="395"/>
      <c r="FV76" s="395"/>
      <c r="FW76" s="395"/>
      <c r="FX76" s="395"/>
      <c r="FY76" s="395"/>
      <c r="FZ76" s="395"/>
      <c r="GA76" s="395"/>
      <c r="GB76" s="395"/>
      <c r="GC76" s="395"/>
      <c r="GD76" s="395"/>
      <c r="GE76" s="395"/>
      <c r="GF76" s="395"/>
      <c r="GG76" s="395"/>
      <c r="GH76" s="395"/>
      <c r="GI76" s="395"/>
      <c r="GJ76" s="395"/>
      <c r="GK76" s="395"/>
      <c r="GL76" s="395"/>
      <c r="GM76" s="395"/>
      <c r="GN76" s="395"/>
      <c r="GO76" s="395"/>
      <c r="GP76" s="395"/>
      <c r="GQ76" s="395"/>
      <c r="GR76" s="395"/>
      <c r="GS76" s="395"/>
      <c r="GT76" s="395"/>
      <c r="GU76" s="395"/>
      <c r="GV76" s="395"/>
      <c r="GW76" s="395"/>
      <c r="GX76" s="395"/>
      <c r="GY76" s="395"/>
      <c r="GZ76" s="395"/>
      <c r="HA76" s="395"/>
      <c r="HB76" s="395"/>
      <c r="HC76" s="395"/>
      <c r="HD76" s="395"/>
      <c r="HE76" s="395"/>
      <c r="HF76" s="395"/>
      <c r="HG76" s="395"/>
      <c r="HH76" s="395"/>
      <c r="HI76" s="395"/>
      <c r="HJ76" s="395"/>
      <c r="HK76" s="395"/>
      <c r="HL76" s="395"/>
      <c r="HM76" s="395"/>
      <c r="HN76" s="395"/>
      <c r="HO76" s="395"/>
      <c r="HP76" s="395"/>
    </row>
    <row r="77" spans="1:224" ht="15" customHeight="1">
      <c r="B77" s="345">
        <v>74</v>
      </c>
      <c r="C77" s="550" t="str">
        <f>IF(MasterSheet!$A$1=1,MasterSheet!C323,MasterSheet!B323)</f>
        <v>Donacije</v>
      </c>
      <c r="D77" s="530">
        <f>IF(ISNUMBER(VLOOKUP('Public expenditure'!B77,'Cental Budget'!$C$15:$N$93,3,FALSE)),VLOOKUP('Public expenditure'!B77,'Cental Budget'!$C$15:$N$93,3,FALSE),0)+IF(ISNUMBER(VLOOKUP(B77,'Local Government'!$B$21:$G$103,3,FALSE)),VLOOKUP(B77,'Local Government'!$B$21:$G$103,3,FALSE),0)</f>
        <v>9717820.5999999996</v>
      </c>
      <c r="E77" s="551">
        <f t="shared" si="6"/>
        <v>0.29350107520386587</v>
      </c>
      <c r="F77" s="530">
        <f>IF(ISNUMBER(VLOOKUP('Public expenditure'!B77,'Cental Budget'!$C$15:$N$93,5,FALSE)),VLOOKUP('Public expenditure'!B77,'Cental Budget'!$C$15:$N$93,5,FALSE),0)+IF(ISNUMBER(VLOOKUP(B77,'Local Government'!$B$21:$G$103,5,FALSE)),VLOOKUP(B77,'Local Government'!$B$21:$G$103,5,FALSE),0)</f>
        <v>7918651.3200000003</v>
      </c>
      <c r="G77" s="551">
        <f t="shared" si="7"/>
        <v>0.25146558653540807</v>
      </c>
      <c r="H77" s="531">
        <f t="shared" si="8"/>
        <v>1799169.2799999993</v>
      </c>
      <c r="I77" s="552">
        <f t="shared" si="9"/>
        <v>22.720652890169177</v>
      </c>
      <c r="J77" s="402"/>
      <c r="K77" s="402">
        <f>+'Local Government'!D102+'Cental Budget'!E91</f>
        <v>9717820.5999999996</v>
      </c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58"/>
      <c r="AH77" s="436"/>
      <c r="AI77" s="388"/>
      <c r="AJ77" s="388"/>
      <c r="AK77" s="388"/>
      <c r="AL77" s="388"/>
      <c r="AM77" s="388"/>
      <c r="AN77" s="388"/>
      <c r="AO77" s="388"/>
      <c r="AP77" s="388"/>
      <c r="AQ77" s="388"/>
      <c r="AR77" s="388"/>
      <c r="AS77" s="388"/>
      <c r="AT77" s="388"/>
      <c r="AU77" s="388"/>
      <c r="AV77" s="395"/>
      <c r="AW77" s="395"/>
      <c r="AX77" s="395"/>
      <c r="AY77" s="395"/>
      <c r="AZ77" s="395"/>
      <c r="BA77" s="395"/>
      <c r="BB77" s="395"/>
      <c r="BC77" s="395"/>
      <c r="BD77" s="395"/>
      <c r="BE77" s="395"/>
      <c r="BF77" s="395"/>
      <c r="BG77" s="395"/>
      <c r="BH77" s="395"/>
      <c r="BI77" s="395"/>
      <c r="BJ77" s="395"/>
      <c r="BK77" s="395"/>
      <c r="BL77" s="395"/>
      <c r="BM77" s="395"/>
      <c r="BN77" s="395"/>
      <c r="BO77" s="395"/>
      <c r="BP77" s="395"/>
      <c r="BQ77" s="395"/>
      <c r="BR77" s="395"/>
      <c r="BS77" s="395"/>
      <c r="BT77" s="395"/>
      <c r="BU77" s="395"/>
      <c r="BV77" s="395"/>
      <c r="BW77" s="395"/>
      <c r="BX77" s="395"/>
      <c r="BY77" s="395"/>
      <c r="BZ77" s="395"/>
      <c r="CA77" s="395"/>
      <c r="CB77" s="395"/>
      <c r="CC77" s="395"/>
      <c r="CD77" s="395"/>
      <c r="CE77" s="395"/>
      <c r="CF77" s="395"/>
      <c r="CG77" s="395"/>
      <c r="CH77" s="395"/>
      <c r="CI77" s="395"/>
      <c r="CJ77" s="395"/>
      <c r="CK77" s="395"/>
      <c r="CL77" s="395"/>
      <c r="CM77" s="395"/>
      <c r="CN77" s="395"/>
      <c r="CO77" s="395"/>
      <c r="CP77" s="395"/>
      <c r="CQ77" s="395"/>
      <c r="CR77" s="395"/>
      <c r="CS77" s="395"/>
      <c r="CT77" s="395"/>
      <c r="CU77" s="395"/>
      <c r="CV77" s="395"/>
      <c r="CW77" s="395"/>
      <c r="CX77" s="395"/>
      <c r="CY77" s="395"/>
      <c r="CZ77" s="395"/>
      <c r="DA77" s="395"/>
      <c r="DB77" s="395"/>
      <c r="DC77" s="395"/>
      <c r="DD77" s="395"/>
      <c r="DE77" s="395"/>
      <c r="DF77" s="395"/>
      <c r="DG77" s="395"/>
      <c r="DH77" s="395"/>
      <c r="DI77" s="395"/>
      <c r="DJ77" s="395"/>
      <c r="DK77" s="395"/>
      <c r="DL77" s="395"/>
      <c r="DM77" s="395"/>
      <c r="DN77" s="395"/>
      <c r="DO77" s="395"/>
      <c r="DP77" s="395"/>
      <c r="DQ77" s="395"/>
      <c r="DR77" s="395"/>
      <c r="DS77" s="395"/>
      <c r="DT77" s="395"/>
      <c r="DU77" s="395"/>
      <c r="DV77" s="395"/>
      <c r="DW77" s="395"/>
      <c r="DX77" s="395"/>
      <c r="DY77" s="395"/>
      <c r="DZ77" s="395"/>
      <c r="EA77" s="395"/>
      <c r="EB77" s="395"/>
      <c r="EC77" s="395"/>
      <c r="ED77" s="395"/>
      <c r="EE77" s="395"/>
      <c r="EF77" s="395"/>
      <c r="EG77" s="395"/>
      <c r="EH77" s="395"/>
      <c r="EI77" s="395"/>
      <c r="EJ77" s="395"/>
      <c r="EK77" s="395"/>
      <c r="EL77" s="395"/>
      <c r="EM77" s="395"/>
      <c r="EN77" s="395"/>
      <c r="EO77" s="395"/>
      <c r="EP77" s="395"/>
      <c r="EQ77" s="395"/>
      <c r="ER77" s="395"/>
      <c r="ES77" s="395"/>
      <c r="ET77" s="395"/>
      <c r="EU77" s="395"/>
      <c r="EV77" s="395"/>
      <c r="EW77" s="395"/>
      <c r="EX77" s="395"/>
      <c r="EY77" s="395"/>
      <c r="EZ77" s="395"/>
      <c r="FA77" s="395"/>
      <c r="FB77" s="395"/>
      <c r="FC77" s="395"/>
      <c r="FD77" s="395"/>
      <c r="FE77" s="395"/>
      <c r="FF77" s="395"/>
      <c r="FG77" s="395"/>
      <c r="FH77" s="395"/>
      <c r="FI77" s="395"/>
      <c r="FJ77" s="395"/>
      <c r="FK77" s="395"/>
      <c r="FL77" s="447"/>
      <c r="FM77" s="395"/>
      <c r="FN77" s="395"/>
      <c r="FO77" s="395"/>
      <c r="FP77" s="395"/>
      <c r="FQ77" s="395"/>
      <c r="FR77" s="395"/>
      <c r="FS77" s="395"/>
      <c r="FT77" s="395"/>
      <c r="FU77" s="395"/>
      <c r="FV77" s="395"/>
      <c r="FW77" s="395"/>
      <c r="FX77" s="395"/>
      <c r="FY77" s="395"/>
      <c r="FZ77" s="395"/>
      <c r="GA77" s="395"/>
      <c r="GB77" s="395"/>
      <c r="GC77" s="395"/>
      <c r="GD77" s="395"/>
      <c r="GE77" s="395"/>
      <c r="GF77" s="395"/>
      <c r="GG77" s="395"/>
      <c r="GH77" s="395"/>
      <c r="GI77" s="395"/>
      <c r="GJ77" s="395"/>
      <c r="GK77" s="395"/>
      <c r="GL77" s="395"/>
      <c r="GM77" s="395"/>
      <c r="GN77" s="395"/>
      <c r="GO77" s="395"/>
      <c r="GP77" s="395"/>
      <c r="GQ77" s="395"/>
      <c r="GR77" s="395"/>
      <c r="GS77" s="395"/>
      <c r="GT77" s="395"/>
      <c r="GU77" s="395"/>
      <c r="GV77" s="395"/>
      <c r="GW77" s="395"/>
      <c r="GX77" s="395"/>
      <c r="GY77" s="395"/>
      <c r="GZ77" s="395"/>
      <c r="HA77" s="395"/>
      <c r="HB77" s="395"/>
      <c r="HC77" s="395"/>
      <c r="HD77" s="395"/>
      <c r="HE77" s="395"/>
      <c r="HF77" s="395"/>
      <c r="HG77" s="395"/>
      <c r="HH77" s="395"/>
      <c r="HI77" s="395"/>
      <c r="HJ77" s="395"/>
      <c r="HK77" s="395"/>
      <c r="HL77" s="395"/>
      <c r="HM77" s="395"/>
      <c r="HN77" s="395"/>
      <c r="HO77" s="395"/>
      <c r="HP77" s="395"/>
    </row>
    <row r="78" spans="1:224" ht="15" customHeight="1">
      <c r="B78" s="345">
        <v>72</v>
      </c>
      <c r="C78" s="550" t="str">
        <f>IF(MasterSheet!$A$1=1,MasterSheet!C324,MasterSheet!B324)</f>
        <v>Prihodi od privatizacije i prodaje imovine</v>
      </c>
      <c r="D78" s="530">
        <f>IF(ISNUMBER(VLOOKUP('Public expenditure'!B78,'Cental Budget'!$C$15:$N$93,3,FALSE)),VLOOKUP('Public expenditure'!B78,'Cental Budget'!$C$15:$N$93,3,FALSE),0)+IF(ISNUMBER(VLOOKUP(B78,'Local Government'!$B$21:$G$103,3,FALSE)),VLOOKUP(B78,'Local Government'!$B$21:$G$103,3,FALSE),0)</f>
        <v>26774423.43</v>
      </c>
      <c r="E78" s="551">
        <f t="shared" si="6"/>
        <v>0.80865066233766236</v>
      </c>
      <c r="F78" s="530">
        <f>IF(ISNUMBER(VLOOKUP('Public expenditure'!B78,'Cental Budget'!$C$15:$N$93,5,FALSE)),VLOOKUP('Public expenditure'!B78,'Cental Budget'!$C$15:$N$93,5,FALSE),0)+IF(ISNUMBER(VLOOKUP(B78,'Local Government'!$B$21:$G$103,5,FALSE)),VLOOKUP(B78,'Local Government'!$B$21:$G$103,5,FALSE),0)</f>
        <v>14015354.420000002</v>
      </c>
      <c r="G78" s="551">
        <f t="shared" si="7"/>
        <v>0.44507317942203878</v>
      </c>
      <c r="H78" s="531">
        <f t="shared" si="8"/>
        <v>12759069.009999998</v>
      </c>
      <c r="I78" s="552">
        <f t="shared" si="9"/>
        <v>91.036363602712214</v>
      </c>
      <c r="J78" s="402"/>
      <c r="K78" s="402">
        <f>+'Local Government'!D101+'Cental Budget'!E92</f>
        <v>26774423.43</v>
      </c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/>
      <c r="AC78" s="402"/>
      <c r="AD78" s="402"/>
      <c r="AE78" s="402"/>
      <c r="AF78" s="402"/>
      <c r="AG78" s="458"/>
      <c r="AH78" s="436"/>
      <c r="AI78" s="388"/>
      <c r="AJ78" s="388"/>
      <c r="AK78" s="388"/>
      <c r="AL78" s="388"/>
      <c r="AM78" s="388"/>
      <c r="AN78" s="388"/>
      <c r="AO78" s="388"/>
      <c r="AP78" s="388"/>
      <c r="AQ78" s="388"/>
      <c r="AR78" s="388"/>
      <c r="AS78" s="388"/>
      <c r="AT78" s="388"/>
      <c r="AU78" s="388"/>
      <c r="AV78" s="395"/>
      <c r="AW78" s="395"/>
      <c r="AX78" s="395"/>
      <c r="AY78" s="395"/>
      <c r="AZ78" s="395"/>
      <c r="BA78" s="395"/>
      <c r="BB78" s="395"/>
      <c r="BC78" s="395"/>
      <c r="BD78" s="395"/>
      <c r="BE78" s="395"/>
      <c r="BF78" s="395"/>
      <c r="BG78" s="395"/>
      <c r="BH78" s="395"/>
      <c r="BI78" s="395"/>
      <c r="BJ78" s="395"/>
      <c r="BK78" s="395"/>
      <c r="BL78" s="395"/>
      <c r="BM78" s="395"/>
      <c r="BN78" s="395"/>
      <c r="BO78" s="395"/>
      <c r="BP78" s="395"/>
      <c r="BQ78" s="395"/>
      <c r="BR78" s="395"/>
      <c r="BS78" s="395"/>
      <c r="BT78" s="395"/>
      <c r="BU78" s="395"/>
      <c r="BV78" s="395"/>
      <c r="BW78" s="395"/>
      <c r="BX78" s="395"/>
      <c r="BY78" s="395"/>
      <c r="BZ78" s="395"/>
      <c r="CA78" s="395"/>
      <c r="CB78" s="395"/>
      <c r="CC78" s="395"/>
      <c r="CD78" s="395"/>
      <c r="CE78" s="395"/>
      <c r="CF78" s="395"/>
      <c r="CG78" s="395"/>
      <c r="CH78" s="395"/>
      <c r="CI78" s="395"/>
      <c r="CJ78" s="395"/>
      <c r="CK78" s="395"/>
      <c r="CL78" s="395"/>
      <c r="CM78" s="395"/>
      <c r="CN78" s="395"/>
      <c r="CO78" s="395"/>
      <c r="CP78" s="395"/>
      <c r="CQ78" s="395"/>
      <c r="CR78" s="395"/>
      <c r="CS78" s="395"/>
      <c r="CT78" s="395"/>
      <c r="CU78" s="395"/>
      <c r="CV78" s="395"/>
      <c r="CW78" s="395"/>
      <c r="CX78" s="395"/>
      <c r="CY78" s="395"/>
      <c r="CZ78" s="395"/>
      <c r="DA78" s="395"/>
      <c r="DB78" s="395"/>
      <c r="DC78" s="395"/>
      <c r="DD78" s="395"/>
      <c r="DE78" s="395"/>
      <c r="DF78" s="395"/>
      <c r="DG78" s="395"/>
      <c r="DH78" s="395"/>
      <c r="DI78" s="395"/>
      <c r="DJ78" s="395"/>
      <c r="DK78" s="395"/>
      <c r="DL78" s="395"/>
      <c r="DM78" s="395"/>
      <c r="DN78" s="395"/>
      <c r="DO78" s="395"/>
      <c r="DP78" s="395"/>
      <c r="DQ78" s="395"/>
      <c r="DR78" s="395"/>
      <c r="DS78" s="395"/>
      <c r="DT78" s="395"/>
      <c r="DU78" s="395"/>
      <c r="DV78" s="395"/>
      <c r="DW78" s="395"/>
      <c r="DX78" s="395"/>
      <c r="DY78" s="395"/>
      <c r="DZ78" s="395"/>
      <c r="EA78" s="395"/>
      <c r="EB78" s="395"/>
      <c r="EC78" s="395"/>
      <c r="ED78" s="395"/>
      <c r="EE78" s="395"/>
      <c r="EF78" s="395"/>
      <c r="EG78" s="395"/>
      <c r="EH78" s="395"/>
      <c r="EI78" s="395"/>
      <c r="EJ78" s="395"/>
      <c r="EK78" s="395"/>
      <c r="EL78" s="395"/>
      <c r="EM78" s="395"/>
      <c r="EN78" s="395"/>
      <c r="EO78" s="395"/>
      <c r="EP78" s="395"/>
      <c r="EQ78" s="395"/>
      <c r="ER78" s="395"/>
      <c r="ES78" s="395"/>
      <c r="ET78" s="395"/>
      <c r="EU78" s="395"/>
      <c r="EV78" s="395"/>
      <c r="EW78" s="395"/>
      <c r="EX78" s="395"/>
      <c r="EY78" s="395"/>
      <c r="EZ78" s="395"/>
      <c r="FA78" s="395"/>
      <c r="FB78" s="395"/>
      <c r="FC78" s="395"/>
      <c r="FD78" s="395"/>
      <c r="FE78" s="395"/>
      <c r="FF78" s="395"/>
      <c r="FG78" s="395"/>
      <c r="FH78" s="395"/>
      <c r="FI78" s="395"/>
      <c r="FJ78" s="395"/>
      <c r="FK78" s="395"/>
      <c r="FL78" s="447"/>
      <c r="FM78" s="395"/>
      <c r="FN78" s="395"/>
      <c r="FO78" s="395"/>
      <c r="FP78" s="395"/>
      <c r="FQ78" s="395"/>
      <c r="FR78" s="395"/>
      <c r="FS78" s="395"/>
      <c r="FT78" s="395"/>
      <c r="FU78" s="395"/>
      <c r="FV78" s="395"/>
      <c r="FW78" s="395"/>
      <c r="FX78" s="395"/>
      <c r="FY78" s="395"/>
      <c r="FZ78" s="395"/>
      <c r="GA78" s="395"/>
      <c r="GB78" s="395"/>
      <c r="GC78" s="395"/>
      <c r="GD78" s="395"/>
      <c r="GE78" s="395"/>
      <c r="GF78" s="395"/>
      <c r="GG78" s="395"/>
      <c r="GH78" s="395"/>
      <c r="GI78" s="395"/>
      <c r="GJ78" s="395"/>
      <c r="GK78" s="395"/>
      <c r="GL78" s="395"/>
      <c r="GM78" s="395"/>
      <c r="GN78" s="395"/>
      <c r="GO78" s="395"/>
      <c r="GP78" s="395"/>
      <c r="GQ78" s="395"/>
      <c r="GR78" s="395"/>
      <c r="GS78" s="395"/>
      <c r="GT78" s="395"/>
      <c r="GU78" s="395"/>
      <c r="GV78" s="395"/>
      <c r="GW78" s="395"/>
      <c r="GX78" s="395"/>
      <c r="GY78" s="395"/>
      <c r="GZ78" s="395"/>
      <c r="HA78" s="395"/>
      <c r="HB78" s="395"/>
      <c r="HC78" s="395"/>
      <c r="HD78" s="395"/>
      <c r="HE78" s="395"/>
      <c r="HF78" s="395"/>
      <c r="HG78" s="395"/>
      <c r="HH78" s="395"/>
      <c r="HI78" s="395"/>
      <c r="HJ78" s="395"/>
      <c r="HK78" s="395"/>
      <c r="HL78" s="395"/>
      <c r="HM78" s="395"/>
      <c r="HN78" s="395"/>
      <c r="HO78" s="395"/>
      <c r="HP78" s="395"/>
    </row>
    <row r="79" spans="1:224" ht="15" customHeight="1" thickBot="1">
      <c r="B79" s="385">
        <v>99</v>
      </c>
      <c r="C79" s="553" t="s">
        <v>125</v>
      </c>
      <c r="D79" s="554">
        <f>-D73-SUM(D75:D78)</f>
        <v>17694224.202917576</v>
      </c>
      <c r="E79" s="555">
        <f t="shared" si="6"/>
        <v>0.53440725469397699</v>
      </c>
      <c r="F79" s="554">
        <f>-F73-SUM(F75:F78)</f>
        <v>15184125.636667013</v>
      </c>
      <c r="G79" s="555">
        <f t="shared" si="7"/>
        <v>0.48218881031016236</v>
      </c>
      <c r="H79" s="556">
        <f t="shared" si="8"/>
        <v>2510098.5662505627</v>
      </c>
      <c r="I79" s="557">
        <f t="shared" si="9"/>
        <v>16.531070845390744</v>
      </c>
      <c r="J79" s="402"/>
      <c r="K79" s="402">
        <f>+'Local Government'!D103+'Cental Budget'!E93</f>
        <v>17694224.202917617</v>
      </c>
      <c r="L79" s="402" t="s">
        <v>425</v>
      </c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2"/>
      <c r="AC79" s="402"/>
      <c r="AD79" s="402"/>
      <c r="AE79" s="402"/>
      <c r="AF79" s="402"/>
      <c r="AG79" s="458"/>
      <c r="AH79" s="436"/>
      <c r="AI79" s="388"/>
      <c r="AJ79" s="388"/>
      <c r="AK79" s="388"/>
      <c r="AL79" s="388"/>
      <c r="AM79" s="388"/>
      <c r="AN79" s="388"/>
      <c r="AO79" s="388"/>
      <c r="AP79" s="388"/>
      <c r="AQ79" s="388"/>
      <c r="AR79" s="388"/>
      <c r="AS79" s="388"/>
      <c r="AT79" s="388"/>
      <c r="AU79" s="388"/>
      <c r="AV79" s="395"/>
      <c r="AW79" s="395"/>
      <c r="AX79" s="395"/>
      <c r="AY79" s="395"/>
      <c r="AZ79" s="395"/>
      <c r="BA79" s="395"/>
      <c r="BB79" s="395"/>
      <c r="BC79" s="395"/>
      <c r="BD79" s="395"/>
      <c r="BE79" s="395"/>
      <c r="BF79" s="395"/>
      <c r="BG79" s="395"/>
      <c r="BH79" s="395"/>
      <c r="BI79" s="395"/>
      <c r="BJ79" s="395"/>
      <c r="BK79" s="395"/>
      <c r="BL79" s="395"/>
      <c r="BM79" s="395"/>
      <c r="BN79" s="395"/>
      <c r="BO79" s="395"/>
      <c r="BP79" s="395"/>
      <c r="BQ79" s="395"/>
      <c r="BR79" s="395"/>
      <c r="BS79" s="395"/>
      <c r="BT79" s="395"/>
      <c r="BU79" s="395"/>
      <c r="BV79" s="395"/>
      <c r="BW79" s="395"/>
      <c r="BX79" s="395"/>
      <c r="BY79" s="395"/>
      <c r="BZ79" s="395"/>
      <c r="CA79" s="395"/>
      <c r="CB79" s="395"/>
      <c r="CC79" s="395"/>
      <c r="CD79" s="395"/>
      <c r="CE79" s="395"/>
      <c r="CF79" s="395"/>
      <c r="CG79" s="395"/>
      <c r="CH79" s="395"/>
      <c r="CI79" s="395"/>
      <c r="CJ79" s="395"/>
      <c r="CK79" s="395"/>
      <c r="CL79" s="395"/>
      <c r="CM79" s="395"/>
      <c r="CN79" s="395"/>
      <c r="CO79" s="395"/>
      <c r="CP79" s="395"/>
      <c r="CQ79" s="395"/>
      <c r="CR79" s="395"/>
      <c r="CS79" s="395"/>
      <c r="CT79" s="395"/>
      <c r="CU79" s="395"/>
      <c r="CV79" s="395"/>
      <c r="CW79" s="395"/>
      <c r="CX79" s="395"/>
      <c r="CY79" s="395"/>
      <c r="CZ79" s="395"/>
      <c r="DA79" s="395"/>
      <c r="DB79" s="395"/>
      <c r="DC79" s="395"/>
      <c r="DD79" s="395"/>
      <c r="DE79" s="395"/>
      <c r="DF79" s="395"/>
      <c r="DG79" s="395"/>
      <c r="DH79" s="395"/>
      <c r="DI79" s="395"/>
      <c r="DJ79" s="395"/>
      <c r="DK79" s="395"/>
      <c r="DL79" s="395"/>
      <c r="DM79" s="395"/>
      <c r="DN79" s="395"/>
      <c r="DO79" s="395"/>
      <c r="DP79" s="395"/>
      <c r="DQ79" s="395"/>
      <c r="DR79" s="395"/>
      <c r="DS79" s="395"/>
      <c r="DT79" s="395"/>
      <c r="DU79" s="395"/>
      <c r="DV79" s="395"/>
      <c r="DW79" s="395"/>
      <c r="DX79" s="395"/>
      <c r="DY79" s="395"/>
      <c r="DZ79" s="395"/>
      <c r="EA79" s="395"/>
      <c r="EB79" s="395"/>
      <c r="EC79" s="395"/>
      <c r="ED79" s="395"/>
      <c r="EE79" s="395"/>
      <c r="EF79" s="395"/>
      <c r="EG79" s="395"/>
      <c r="EH79" s="395"/>
      <c r="EI79" s="395"/>
      <c r="EJ79" s="395"/>
      <c r="EK79" s="395"/>
      <c r="EL79" s="395"/>
      <c r="EM79" s="395"/>
      <c r="EN79" s="395"/>
      <c r="EO79" s="395"/>
      <c r="EP79" s="395"/>
      <c r="EQ79" s="395"/>
      <c r="ER79" s="395"/>
      <c r="ES79" s="395"/>
      <c r="ET79" s="395"/>
      <c r="EU79" s="395"/>
      <c r="EV79" s="395"/>
      <c r="EW79" s="395"/>
      <c r="EX79" s="395"/>
      <c r="EY79" s="395"/>
      <c r="EZ79" s="395"/>
      <c r="FA79" s="395"/>
      <c r="FB79" s="395"/>
      <c r="FC79" s="395"/>
      <c r="FD79" s="395"/>
      <c r="FE79" s="395"/>
      <c r="FF79" s="395"/>
      <c r="FG79" s="395"/>
      <c r="FH79" s="395"/>
      <c r="FI79" s="395"/>
      <c r="FJ79" s="395"/>
      <c r="FK79" s="395"/>
      <c r="FL79" s="447"/>
      <c r="FM79" s="395"/>
      <c r="FN79" s="395"/>
      <c r="FO79" s="395"/>
      <c r="FP79" s="395"/>
      <c r="FQ79" s="395"/>
      <c r="FR79" s="395"/>
      <c r="FS79" s="395"/>
      <c r="FT79" s="395"/>
      <c r="FU79" s="395"/>
      <c r="FV79" s="395"/>
      <c r="FW79" s="395"/>
      <c r="FX79" s="395"/>
      <c r="FY79" s="395"/>
      <c r="FZ79" s="395"/>
      <c r="GA79" s="395"/>
      <c r="GB79" s="395"/>
      <c r="GC79" s="395"/>
      <c r="GD79" s="395"/>
      <c r="GE79" s="395"/>
      <c r="GF79" s="395"/>
      <c r="GG79" s="395"/>
      <c r="GH79" s="395"/>
      <c r="GI79" s="395"/>
      <c r="GJ79" s="395"/>
      <c r="GK79" s="395"/>
      <c r="GL79" s="395"/>
      <c r="GM79" s="395"/>
      <c r="GN79" s="395"/>
      <c r="GO79" s="395"/>
      <c r="GP79" s="395"/>
      <c r="GQ79" s="395"/>
      <c r="GR79" s="395"/>
      <c r="GS79" s="395"/>
      <c r="GT79" s="395"/>
      <c r="GU79" s="395"/>
      <c r="GV79" s="395"/>
      <c r="GW79" s="395"/>
      <c r="GX79" s="395"/>
      <c r="GY79" s="395"/>
      <c r="GZ79" s="395"/>
      <c r="HA79" s="395"/>
      <c r="HB79" s="395"/>
      <c r="HC79" s="395"/>
      <c r="HD79" s="395"/>
      <c r="HE79" s="395"/>
      <c r="HF79" s="395"/>
      <c r="HG79" s="395"/>
      <c r="HH79" s="395"/>
      <c r="HI79" s="395"/>
      <c r="HJ79" s="395"/>
      <c r="HK79" s="395"/>
      <c r="HL79" s="395"/>
      <c r="HM79" s="395"/>
      <c r="HN79" s="395"/>
      <c r="HO79" s="395"/>
      <c r="HP79" s="395"/>
    </row>
    <row r="80" spans="1:224" ht="15" customHeight="1" thickTop="1">
      <c r="B80" s="385"/>
      <c r="C80" s="459" t="str">
        <f>IF(MasterSheet!$A$1=1,MasterSheet!C326,MasterSheet!B326)</f>
        <v>Izvor: Ministarstvo finansija Crne Gore</v>
      </c>
      <c r="D80" s="460"/>
      <c r="E80" s="405"/>
      <c r="F80" s="460"/>
      <c r="G80" s="405"/>
      <c r="H80" s="461"/>
      <c r="I80" s="462"/>
      <c r="J80" s="405"/>
      <c r="K80" s="405"/>
      <c r="L80" s="405"/>
      <c r="M80" s="405"/>
      <c r="N80" s="405"/>
      <c r="O80" s="405"/>
      <c r="P80" s="405"/>
      <c r="Q80" s="405"/>
      <c r="R80" s="405"/>
      <c r="S80" s="405"/>
      <c r="T80" s="405"/>
      <c r="U80" s="405"/>
      <c r="V80" s="405"/>
      <c r="W80" s="405"/>
      <c r="X80" s="405"/>
      <c r="Y80" s="405"/>
      <c r="Z80" s="405"/>
      <c r="AA80" s="405"/>
      <c r="AB80" s="405"/>
      <c r="AC80" s="402"/>
      <c r="AD80" s="402"/>
      <c r="AE80" s="402"/>
      <c r="AF80" s="402"/>
      <c r="AG80" s="458"/>
      <c r="AH80" s="436"/>
      <c r="AI80" s="388"/>
      <c r="AJ80" s="388"/>
      <c r="AK80" s="388"/>
      <c r="AL80" s="388"/>
      <c r="AM80" s="388"/>
      <c r="AN80" s="388"/>
      <c r="AO80" s="388"/>
      <c r="AP80" s="388"/>
      <c r="AQ80" s="388"/>
      <c r="AR80" s="388"/>
      <c r="AS80" s="388"/>
      <c r="AT80" s="388"/>
      <c r="AU80" s="388"/>
      <c r="AV80" s="395"/>
      <c r="AW80" s="395"/>
      <c r="AX80" s="395"/>
      <c r="AY80" s="395"/>
      <c r="AZ80" s="395"/>
      <c r="BA80" s="395"/>
      <c r="BB80" s="395"/>
      <c r="BC80" s="395"/>
      <c r="BD80" s="395"/>
      <c r="BE80" s="395"/>
      <c r="BF80" s="395"/>
      <c r="BG80" s="395"/>
      <c r="BH80" s="395"/>
      <c r="BI80" s="395"/>
      <c r="BJ80" s="395"/>
      <c r="BK80" s="395"/>
      <c r="BL80" s="395"/>
      <c r="BM80" s="395"/>
      <c r="BN80" s="395"/>
      <c r="BO80" s="395"/>
      <c r="BP80" s="395"/>
      <c r="BQ80" s="395"/>
      <c r="BR80" s="395"/>
      <c r="BS80" s="395"/>
      <c r="BT80" s="395"/>
      <c r="BU80" s="395"/>
      <c r="BV80" s="395"/>
      <c r="BW80" s="395"/>
      <c r="BX80" s="395"/>
      <c r="BY80" s="395"/>
      <c r="BZ80" s="395"/>
      <c r="CA80" s="395"/>
      <c r="CB80" s="395"/>
      <c r="CC80" s="395"/>
      <c r="CD80" s="395"/>
      <c r="CE80" s="395"/>
      <c r="CF80" s="395"/>
      <c r="CG80" s="395"/>
      <c r="CH80" s="395"/>
      <c r="CI80" s="395"/>
      <c r="CJ80" s="395"/>
      <c r="CK80" s="395"/>
      <c r="CL80" s="395"/>
      <c r="CM80" s="395"/>
      <c r="CN80" s="395"/>
      <c r="CO80" s="395"/>
      <c r="CP80" s="395"/>
      <c r="CQ80" s="395"/>
      <c r="CR80" s="395"/>
      <c r="CS80" s="395"/>
      <c r="CT80" s="395"/>
      <c r="CU80" s="395"/>
      <c r="CV80" s="395"/>
      <c r="CW80" s="395"/>
      <c r="CX80" s="395"/>
      <c r="CY80" s="395"/>
      <c r="CZ80" s="395"/>
      <c r="DA80" s="395"/>
      <c r="DB80" s="395"/>
      <c r="DC80" s="395"/>
      <c r="DD80" s="395"/>
      <c r="DE80" s="395"/>
      <c r="DF80" s="395"/>
      <c r="DG80" s="395"/>
      <c r="DH80" s="395"/>
      <c r="DI80" s="395"/>
      <c r="DJ80" s="395"/>
      <c r="DK80" s="395"/>
      <c r="DL80" s="395"/>
      <c r="DM80" s="395"/>
      <c r="DN80" s="395"/>
      <c r="DO80" s="395"/>
      <c r="DP80" s="395"/>
      <c r="DQ80" s="395"/>
      <c r="DR80" s="395"/>
      <c r="DS80" s="395"/>
      <c r="DT80" s="395"/>
      <c r="DU80" s="395"/>
      <c r="DV80" s="395"/>
      <c r="DW80" s="395"/>
      <c r="DX80" s="395"/>
      <c r="DY80" s="395"/>
      <c r="DZ80" s="395"/>
      <c r="EA80" s="395"/>
      <c r="EB80" s="395"/>
      <c r="EC80" s="395"/>
      <c r="ED80" s="395"/>
      <c r="EE80" s="395"/>
      <c r="EF80" s="395"/>
      <c r="EG80" s="395"/>
      <c r="EH80" s="395"/>
      <c r="EI80" s="395"/>
      <c r="EJ80" s="395"/>
      <c r="EK80" s="395"/>
      <c r="EL80" s="395"/>
      <c r="EM80" s="395"/>
      <c r="EN80" s="395"/>
      <c r="EO80" s="395"/>
      <c r="EP80" s="395"/>
      <c r="EQ80" s="395"/>
      <c r="ER80" s="395"/>
      <c r="ES80" s="395"/>
      <c r="ET80" s="395"/>
      <c r="EU80" s="395"/>
      <c r="EV80" s="395"/>
      <c r="EW80" s="395"/>
      <c r="EX80" s="395"/>
      <c r="EY80" s="395"/>
      <c r="EZ80" s="395"/>
      <c r="FA80" s="395"/>
      <c r="FB80" s="395"/>
      <c r="FC80" s="395"/>
      <c r="FD80" s="395"/>
      <c r="FE80" s="395"/>
      <c r="FF80" s="395"/>
      <c r="FG80" s="395"/>
      <c r="FH80" s="395"/>
      <c r="FI80" s="395"/>
      <c r="FJ80" s="395"/>
      <c r="FK80" s="395"/>
      <c r="FL80" s="447"/>
      <c r="FM80" s="395"/>
      <c r="FN80" s="395"/>
      <c r="FO80" s="395"/>
      <c r="FP80" s="395"/>
      <c r="FQ80" s="395"/>
      <c r="FR80" s="395"/>
      <c r="FS80" s="395"/>
      <c r="FT80" s="395"/>
      <c r="FU80" s="395"/>
      <c r="FV80" s="395"/>
      <c r="FW80" s="395"/>
      <c r="FX80" s="395"/>
      <c r="FY80" s="395"/>
      <c r="FZ80" s="395"/>
      <c r="GA80" s="395"/>
      <c r="GB80" s="395"/>
      <c r="GC80" s="395"/>
      <c r="GD80" s="395"/>
      <c r="GE80" s="395"/>
      <c r="GF80" s="395"/>
      <c r="GG80" s="395"/>
      <c r="GH80" s="395"/>
      <c r="GI80" s="395"/>
      <c r="GJ80" s="395"/>
      <c r="GK80" s="395"/>
      <c r="GL80" s="395"/>
      <c r="GM80" s="395"/>
      <c r="GN80" s="395"/>
      <c r="GO80" s="395"/>
      <c r="GP80" s="395"/>
      <c r="GQ80" s="395"/>
      <c r="GR80" s="395"/>
      <c r="GS80" s="395"/>
      <c r="GT80" s="395"/>
      <c r="GU80" s="395"/>
      <c r="GV80" s="395"/>
      <c r="GW80" s="395"/>
      <c r="GX80" s="395"/>
      <c r="GY80" s="395"/>
      <c r="GZ80" s="395"/>
      <c r="HA80" s="395"/>
      <c r="HB80" s="395"/>
      <c r="HC80" s="395"/>
      <c r="HD80" s="395"/>
      <c r="HE80" s="395"/>
      <c r="HF80" s="395"/>
      <c r="HG80" s="395"/>
      <c r="HH80" s="395"/>
      <c r="HI80" s="395"/>
      <c r="HJ80" s="395"/>
      <c r="HK80" s="395"/>
      <c r="HL80" s="395"/>
      <c r="HM80" s="395"/>
      <c r="HN80" s="395"/>
      <c r="HO80" s="395"/>
      <c r="HP80" s="395"/>
    </row>
    <row r="81" spans="2:224" ht="15" customHeight="1">
      <c r="B81" s="385"/>
      <c r="C81" s="435"/>
      <c r="D81" s="463"/>
      <c r="E81" s="405"/>
      <c r="F81" s="466"/>
      <c r="G81" s="402"/>
      <c r="H81" s="463"/>
      <c r="I81" s="463"/>
      <c r="J81" s="405"/>
      <c r="K81" s="405"/>
      <c r="L81" s="405"/>
      <c r="M81" s="405"/>
      <c r="N81" s="405"/>
      <c r="O81" s="405"/>
      <c r="P81" s="405"/>
      <c r="Q81" s="405"/>
      <c r="R81" s="405"/>
      <c r="S81" s="405"/>
      <c r="T81" s="405"/>
      <c r="U81" s="405"/>
      <c r="V81" s="405"/>
      <c r="W81" s="405"/>
      <c r="X81" s="405"/>
      <c r="Y81" s="405"/>
      <c r="Z81" s="405"/>
      <c r="AA81" s="405"/>
      <c r="AB81" s="405"/>
      <c r="AC81" s="402"/>
      <c r="AD81" s="402"/>
      <c r="AE81" s="402"/>
      <c r="AF81" s="402"/>
      <c r="AG81" s="458"/>
      <c r="AH81" s="388"/>
      <c r="AI81" s="388"/>
      <c r="AJ81" s="388"/>
      <c r="AK81" s="388"/>
      <c r="AL81" s="388"/>
      <c r="AM81" s="388"/>
      <c r="AN81" s="388"/>
      <c r="AO81" s="388"/>
      <c r="AP81" s="388"/>
      <c r="AQ81" s="388"/>
      <c r="AR81" s="388"/>
      <c r="AS81" s="388"/>
      <c r="AT81" s="388"/>
      <c r="AU81" s="388"/>
      <c r="AV81" s="395"/>
      <c r="AW81" s="395"/>
      <c r="AX81" s="395"/>
      <c r="AY81" s="395"/>
      <c r="AZ81" s="395"/>
      <c r="BA81" s="395"/>
      <c r="BB81" s="395"/>
      <c r="BC81" s="395"/>
      <c r="BD81" s="395"/>
      <c r="BE81" s="395"/>
      <c r="BF81" s="395"/>
      <c r="BG81" s="395"/>
      <c r="BH81" s="395"/>
      <c r="BI81" s="395"/>
      <c r="BJ81" s="395"/>
      <c r="BK81" s="395"/>
      <c r="BL81" s="395"/>
      <c r="BM81" s="395"/>
      <c r="BN81" s="395"/>
      <c r="BO81" s="395"/>
      <c r="BP81" s="395"/>
      <c r="BQ81" s="395"/>
      <c r="BR81" s="395"/>
      <c r="BS81" s="395"/>
      <c r="BT81" s="395"/>
      <c r="BU81" s="395"/>
      <c r="BV81" s="395"/>
      <c r="BW81" s="395"/>
      <c r="BX81" s="395"/>
      <c r="BY81" s="395"/>
      <c r="BZ81" s="395"/>
      <c r="CA81" s="395"/>
      <c r="CB81" s="395"/>
      <c r="CC81" s="395"/>
      <c r="CD81" s="395"/>
      <c r="CE81" s="395"/>
      <c r="CF81" s="395"/>
      <c r="CG81" s="395"/>
      <c r="CH81" s="395"/>
      <c r="CI81" s="395"/>
      <c r="CJ81" s="395"/>
      <c r="CK81" s="395"/>
      <c r="CL81" s="395"/>
      <c r="CM81" s="395"/>
      <c r="CN81" s="395"/>
      <c r="CO81" s="395"/>
      <c r="CP81" s="395"/>
      <c r="CQ81" s="395"/>
      <c r="CR81" s="395"/>
      <c r="CS81" s="395"/>
      <c r="CT81" s="395"/>
      <c r="CU81" s="395"/>
      <c r="CV81" s="395"/>
      <c r="CW81" s="395"/>
      <c r="CX81" s="395"/>
      <c r="CY81" s="395"/>
      <c r="CZ81" s="395"/>
      <c r="DA81" s="395"/>
      <c r="DB81" s="395"/>
      <c r="DC81" s="395"/>
      <c r="DD81" s="395"/>
      <c r="DE81" s="395"/>
      <c r="DF81" s="395"/>
      <c r="DG81" s="395"/>
      <c r="DH81" s="395"/>
      <c r="DI81" s="395"/>
      <c r="DJ81" s="395"/>
      <c r="DK81" s="395"/>
      <c r="DL81" s="395"/>
      <c r="DM81" s="395"/>
      <c r="DN81" s="395"/>
      <c r="DO81" s="395"/>
      <c r="DP81" s="395"/>
      <c r="DQ81" s="395"/>
      <c r="DR81" s="395"/>
      <c r="DS81" s="395"/>
      <c r="DT81" s="395"/>
      <c r="DU81" s="395"/>
      <c r="DV81" s="395"/>
      <c r="DW81" s="395"/>
      <c r="DX81" s="395"/>
      <c r="DY81" s="395"/>
      <c r="DZ81" s="395"/>
      <c r="EA81" s="395"/>
      <c r="EB81" s="395"/>
      <c r="EC81" s="395"/>
      <c r="ED81" s="395"/>
      <c r="EE81" s="395"/>
      <c r="EF81" s="395"/>
      <c r="EG81" s="395"/>
      <c r="EH81" s="395"/>
      <c r="EI81" s="395"/>
      <c r="EJ81" s="395"/>
      <c r="EK81" s="395"/>
      <c r="EL81" s="395"/>
      <c r="EM81" s="395"/>
      <c r="EN81" s="395"/>
      <c r="EO81" s="395"/>
      <c r="EP81" s="395"/>
      <c r="EQ81" s="395"/>
      <c r="ER81" s="395"/>
      <c r="ES81" s="395"/>
      <c r="ET81" s="395"/>
      <c r="EU81" s="395"/>
      <c r="EV81" s="395"/>
      <c r="EW81" s="395"/>
      <c r="EX81" s="395"/>
      <c r="EY81" s="395"/>
      <c r="EZ81" s="395"/>
      <c r="FA81" s="395"/>
      <c r="FB81" s="395"/>
      <c r="FC81" s="395"/>
      <c r="FD81" s="395"/>
      <c r="FE81" s="395"/>
      <c r="FF81" s="395"/>
      <c r="FG81" s="395"/>
      <c r="FH81" s="395"/>
      <c r="FI81" s="395"/>
      <c r="FJ81" s="395"/>
      <c r="FK81" s="395"/>
      <c r="FL81" s="447"/>
      <c r="FM81" s="395"/>
      <c r="FN81" s="395"/>
      <c r="FO81" s="395"/>
      <c r="FP81" s="395"/>
      <c r="FQ81" s="395"/>
      <c r="FR81" s="395"/>
      <c r="FS81" s="395"/>
      <c r="FT81" s="395"/>
      <c r="FU81" s="395"/>
      <c r="FV81" s="395"/>
      <c r="FW81" s="395"/>
      <c r="FX81" s="395"/>
      <c r="FY81" s="395"/>
      <c r="FZ81" s="395"/>
      <c r="GA81" s="395"/>
      <c r="GB81" s="395"/>
      <c r="GC81" s="395"/>
      <c r="GD81" s="395"/>
      <c r="GE81" s="395"/>
      <c r="GF81" s="395"/>
      <c r="GG81" s="395"/>
      <c r="GH81" s="395"/>
      <c r="GI81" s="395"/>
      <c r="GJ81" s="395"/>
      <c r="GK81" s="395"/>
      <c r="GL81" s="395"/>
      <c r="GM81" s="395"/>
      <c r="GN81" s="395"/>
      <c r="GO81" s="395"/>
      <c r="GP81" s="395"/>
      <c r="GQ81" s="395"/>
      <c r="GR81" s="395"/>
      <c r="GS81" s="395"/>
      <c r="GT81" s="395"/>
      <c r="GU81" s="395"/>
      <c r="GV81" s="395"/>
      <c r="GW81" s="395"/>
      <c r="GX81" s="395"/>
      <c r="GY81" s="395"/>
      <c r="GZ81" s="395"/>
      <c r="HA81" s="395"/>
      <c r="HB81" s="395"/>
      <c r="HC81" s="395"/>
      <c r="HD81" s="395"/>
      <c r="HE81" s="395"/>
      <c r="HF81" s="395"/>
      <c r="HG81" s="395"/>
      <c r="HH81" s="395"/>
      <c r="HI81" s="395"/>
      <c r="HJ81" s="395"/>
      <c r="HK81" s="395"/>
      <c r="HL81" s="395"/>
      <c r="HM81" s="395"/>
      <c r="HN81" s="395"/>
      <c r="HO81" s="395"/>
      <c r="HP81" s="395"/>
    </row>
    <row r="82" spans="2:224" ht="15" customHeight="1">
      <c r="B82" s="385"/>
      <c r="C82" s="436"/>
      <c r="D82" s="463"/>
      <c r="E82" s="388"/>
      <c r="F82" s="402"/>
      <c r="G82" s="388"/>
      <c r="H82" s="463"/>
      <c r="I82" s="463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  <c r="AC82" s="388"/>
      <c r="AD82" s="388"/>
      <c r="AE82" s="388"/>
      <c r="AF82" s="388"/>
      <c r="AG82" s="458"/>
      <c r="AH82" s="388"/>
      <c r="AI82" s="388"/>
      <c r="AJ82" s="388"/>
      <c r="AK82" s="388"/>
      <c r="AL82" s="388"/>
      <c r="AM82" s="388"/>
      <c r="AN82" s="388"/>
      <c r="AO82" s="388"/>
      <c r="AP82" s="388"/>
      <c r="AQ82" s="388"/>
      <c r="AR82" s="388"/>
      <c r="AS82" s="388"/>
      <c r="AT82" s="388"/>
      <c r="AU82" s="388"/>
      <c r="AV82" s="395"/>
      <c r="AW82" s="395"/>
      <c r="AX82" s="395"/>
      <c r="AY82" s="395"/>
      <c r="AZ82" s="395"/>
      <c r="BA82" s="395"/>
      <c r="BB82" s="395"/>
      <c r="BC82" s="395"/>
      <c r="BD82" s="395"/>
      <c r="BE82" s="395"/>
      <c r="BF82" s="395"/>
      <c r="BG82" s="395"/>
      <c r="BH82" s="395"/>
      <c r="BI82" s="395"/>
      <c r="BJ82" s="395"/>
      <c r="BK82" s="395"/>
      <c r="BL82" s="395"/>
      <c r="BM82" s="395"/>
      <c r="BN82" s="395"/>
      <c r="BO82" s="395"/>
      <c r="BP82" s="395"/>
      <c r="BQ82" s="395"/>
      <c r="BR82" s="395"/>
      <c r="BS82" s="395"/>
      <c r="BT82" s="395"/>
      <c r="BU82" s="395"/>
      <c r="BV82" s="395"/>
      <c r="BW82" s="395"/>
      <c r="BX82" s="395"/>
      <c r="BY82" s="395"/>
      <c r="BZ82" s="395"/>
      <c r="CA82" s="395"/>
      <c r="CB82" s="395"/>
      <c r="CC82" s="395"/>
      <c r="CD82" s="395"/>
      <c r="CE82" s="395"/>
      <c r="CF82" s="395"/>
      <c r="CG82" s="395"/>
      <c r="CH82" s="395"/>
      <c r="CI82" s="395"/>
      <c r="CJ82" s="395"/>
      <c r="CK82" s="395"/>
      <c r="CL82" s="395"/>
      <c r="CM82" s="395"/>
      <c r="CN82" s="395"/>
      <c r="CO82" s="395"/>
      <c r="CP82" s="395"/>
      <c r="CQ82" s="395"/>
      <c r="CR82" s="395"/>
      <c r="CS82" s="395"/>
      <c r="CT82" s="395"/>
      <c r="CU82" s="395"/>
      <c r="CV82" s="395"/>
      <c r="CW82" s="395"/>
      <c r="CX82" s="395"/>
      <c r="CY82" s="395"/>
      <c r="CZ82" s="395"/>
      <c r="DA82" s="395"/>
      <c r="DB82" s="395"/>
      <c r="DC82" s="395"/>
      <c r="DD82" s="395"/>
      <c r="DE82" s="395"/>
      <c r="DF82" s="395"/>
      <c r="DG82" s="395"/>
      <c r="DH82" s="395"/>
      <c r="DI82" s="395"/>
      <c r="DJ82" s="395"/>
      <c r="DK82" s="395"/>
      <c r="DL82" s="395"/>
      <c r="DM82" s="395"/>
      <c r="DN82" s="395"/>
      <c r="DO82" s="395"/>
      <c r="DP82" s="395"/>
      <c r="DQ82" s="395"/>
      <c r="DR82" s="395"/>
      <c r="DS82" s="395"/>
      <c r="DT82" s="395"/>
      <c r="DU82" s="395"/>
      <c r="DV82" s="395"/>
      <c r="DW82" s="395"/>
      <c r="DX82" s="395"/>
      <c r="DY82" s="395"/>
      <c r="DZ82" s="395"/>
      <c r="EA82" s="395"/>
      <c r="EB82" s="395"/>
      <c r="EC82" s="395"/>
      <c r="ED82" s="395"/>
      <c r="EE82" s="395"/>
      <c r="EF82" s="395"/>
      <c r="EG82" s="395"/>
      <c r="EH82" s="395"/>
      <c r="EI82" s="395"/>
      <c r="EJ82" s="395"/>
      <c r="EK82" s="395"/>
      <c r="EL82" s="395"/>
      <c r="EM82" s="395"/>
      <c r="EN82" s="395"/>
      <c r="EO82" s="395"/>
      <c r="EP82" s="395"/>
      <c r="EQ82" s="395"/>
      <c r="ER82" s="395"/>
      <c r="ES82" s="395"/>
      <c r="ET82" s="395"/>
      <c r="EU82" s="395"/>
      <c r="EV82" s="395"/>
      <c r="EW82" s="395"/>
      <c r="EX82" s="395"/>
      <c r="EY82" s="395"/>
      <c r="EZ82" s="395"/>
      <c r="FA82" s="395"/>
      <c r="FB82" s="395"/>
      <c r="FC82" s="395"/>
      <c r="FD82" s="395"/>
      <c r="FE82" s="395"/>
      <c r="FF82" s="395"/>
      <c r="FG82" s="395"/>
      <c r="FH82" s="395"/>
      <c r="FI82" s="395"/>
      <c r="FJ82" s="395"/>
      <c r="FK82" s="395"/>
      <c r="FL82" s="447"/>
      <c r="FM82" s="395"/>
      <c r="FN82" s="395"/>
      <c r="FO82" s="395"/>
      <c r="FP82" s="395"/>
      <c r="FQ82" s="395"/>
      <c r="FR82" s="395"/>
      <c r="FS82" s="395"/>
      <c r="FT82" s="395"/>
      <c r="FU82" s="395"/>
      <c r="FV82" s="395"/>
      <c r="FW82" s="395"/>
      <c r="FX82" s="395"/>
      <c r="FY82" s="395"/>
      <c r="FZ82" s="395"/>
      <c r="GA82" s="395"/>
      <c r="GB82" s="395"/>
      <c r="GC82" s="395"/>
      <c r="GD82" s="395"/>
      <c r="GE82" s="395"/>
      <c r="GF82" s="395"/>
      <c r="GG82" s="395"/>
      <c r="GH82" s="395"/>
      <c r="GI82" s="395"/>
      <c r="GJ82" s="395"/>
      <c r="GK82" s="395"/>
      <c r="GL82" s="395"/>
      <c r="GM82" s="395"/>
      <c r="GN82" s="395"/>
      <c r="GO82" s="395"/>
      <c r="GP82" s="395"/>
      <c r="GQ82" s="395"/>
      <c r="GR82" s="395"/>
      <c r="GS82" s="395"/>
      <c r="GT82" s="395"/>
      <c r="GU82" s="395"/>
      <c r="GV82" s="395"/>
      <c r="GW82" s="395"/>
      <c r="GX82" s="395"/>
      <c r="GY82" s="395"/>
      <c r="GZ82" s="395"/>
      <c r="HA82" s="395"/>
      <c r="HB82" s="395"/>
      <c r="HC82" s="395"/>
      <c r="HD82" s="395"/>
      <c r="HE82" s="395"/>
      <c r="HF82" s="395"/>
      <c r="HG82" s="395"/>
      <c r="HH82" s="395"/>
      <c r="HI82" s="395"/>
      <c r="HJ82" s="395"/>
      <c r="HK82" s="395"/>
      <c r="HL82" s="395"/>
      <c r="HM82" s="395"/>
      <c r="HN82" s="395"/>
      <c r="HO82" s="395"/>
      <c r="HP82" s="395"/>
    </row>
    <row r="83" spans="2:224" ht="15" customHeight="1">
      <c r="B83" s="385"/>
      <c r="C83" s="436"/>
      <c r="D83" s="433"/>
      <c r="E83" s="385"/>
      <c r="F83" s="433"/>
      <c r="G83" s="463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3"/>
      <c r="S83" s="463"/>
      <c r="T83" s="463"/>
      <c r="U83" s="463"/>
      <c r="V83" s="463"/>
      <c r="W83" s="463"/>
      <c r="X83" s="463"/>
      <c r="Y83" s="463"/>
      <c r="Z83" s="463"/>
      <c r="AA83" s="463"/>
      <c r="AB83" s="463"/>
      <c r="AC83" s="463"/>
      <c r="AD83" s="463"/>
      <c r="AE83" s="463"/>
      <c r="AF83" s="463"/>
      <c r="AG83" s="463"/>
      <c r="AH83" s="463"/>
      <c r="AI83" s="463"/>
      <c r="AJ83" s="463"/>
      <c r="AK83" s="463"/>
      <c r="AL83" s="463"/>
      <c r="AM83" s="463"/>
      <c r="AN83" s="463"/>
      <c r="AO83" s="463"/>
      <c r="AP83" s="463"/>
      <c r="AQ83" s="463"/>
      <c r="AR83" s="463"/>
      <c r="AS83" s="463"/>
      <c r="AT83" s="463"/>
      <c r="AU83" s="463"/>
      <c r="AV83" s="464"/>
      <c r="AW83" s="464"/>
      <c r="AX83" s="464"/>
      <c r="AY83" s="464"/>
      <c r="AZ83" s="464"/>
      <c r="BA83" s="464"/>
      <c r="BB83" s="464"/>
      <c r="BC83" s="464"/>
      <c r="BD83" s="464"/>
      <c r="BE83" s="464"/>
      <c r="BF83" s="464"/>
      <c r="BG83" s="464"/>
      <c r="BH83" s="464"/>
      <c r="BI83" s="464"/>
      <c r="BJ83" s="464"/>
      <c r="BK83" s="464"/>
      <c r="BL83" s="464"/>
      <c r="BM83" s="464"/>
      <c r="BN83" s="464"/>
      <c r="BO83" s="464"/>
      <c r="BP83" s="464"/>
      <c r="BQ83" s="464"/>
      <c r="BR83" s="464"/>
      <c r="BS83" s="464"/>
      <c r="BT83" s="464"/>
      <c r="BU83" s="464"/>
      <c r="BV83" s="464"/>
      <c r="BW83" s="464"/>
      <c r="BX83" s="464"/>
      <c r="BY83" s="464"/>
      <c r="BZ83" s="464"/>
      <c r="CA83" s="464"/>
      <c r="CB83" s="464"/>
      <c r="CC83" s="464"/>
      <c r="CD83" s="464"/>
      <c r="CE83" s="464"/>
      <c r="CF83" s="464"/>
      <c r="CG83" s="464"/>
      <c r="CH83" s="464"/>
      <c r="CI83" s="464"/>
      <c r="CJ83" s="464"/>
      <c r="CK83" s="464"/>
      <c r="CL83" s="464"/>
      <c r="CM83" s="464"/>
      <c r="CN83" s="464"/>
      <c r="CO83" s="464"/>
      <c r="CP83" s="464"/>
      <c r="CQ83" s="464"/>
      <c r="CR83" s="464"/>
      <c r="CS83" s="464"/>
      <c r="CT83" s="464"/>
      <c r="CU83" s="464"/>
      <c r="CV83" s="464"/>
      <c r="CW83" s="464"/>
      <c r="CX83" s="464"/>
      <c r="CY83" s="464"/>
      <c r="CZ83" s="464"/>
      <c r="DA83" s="464"/>
      <c r="DB83" s="464"/>
      <c r="DC83" s="464"/>
      <c r="DD83" s="464"/>
      <c r="DE83" s="464"/>
      <c r="DF83" s="464"/>
      <c r="DG83" s="464"/>
      <c r="DH83" s="464"/>
      <c r="DI83" s="464"/>
      <c r="DJ83" s="464"/>
      <c r="DK83" s="464"/>
      <c r="DL83" s="464"/>
      <c r="DM83" s="464"/>
      <c r="DN83" s="464"/>
      <c r="DO83" s="395"/>
      <c r="DP83" s="395"/>
      <c r="DQ83" s="395"/>
      <c r="DR83" s="395"/>
      <c r="DS83" s="395"/>
      <c r="DT83" s="395"/>
      <c r="DU83" s="395"/>
      <c r="DV83" s="395"/>
      <c r="DW83" s="395"/>
      <c r="DX83" s="395"/>
      <c r="DY83" s="395"/>
      <c r="DZ83" s="395"/>
      <c r="EA83" s="395"/>
      <c r="EB83" s="395"/>
      <c r="EC83" s="395"/>
      <c r="ED83" s="395"/>
      <c r="EE83" s="395"/>
      <c r="EF83" s="395"/>
      <c r="EG83" s="395"/>
      <c r="EH83" s="395"/>
      <c r="EI83" s="395"/>
      <c r="EJ83" s="395"/>
      <c r="EK83" s="395"/>
      <c r="EL83" s="395"/>
      <c r="EM83" s="395"/>
      <c r="EN83" s="395"/>
      <c r="EO83" s="395"/>
      <c r="EP83" s="395"/>
      <c r="EQ83" s="395"/>
      <c r="ER83" s="395"/>
      <c r="ES83" s="395"/>
      <c r="ET83" s="395"/>
      <c r="EU83" s="395"/>
      <c r="EV83" s="395"/>
      <c r="EW83" s="395"/>
      <c r="EX83" s="395"/>
      <c r="EY83" s="395"/>
      <c r="EZ83" s="395"/>
      <c r="FA83" s="395"/>
      <c r="FB83" s="395"/>
      <c r="FC83" s="395"/>
      <c r="FD83" s="395"/>
      <c r="FE83" s="395"/>
      <c r="FF83" s="395"/>
      <c r="FG83" s="395"/>
      <c r="FH83" s="395"/>
      <c r="FI83" s="395"/>
      <c r="FJ83" s="395"/>
      <c r="FK83" s="395"/>
      <c r="FL83" s="447"/>
      <c r="FM83" s="395"/>
      <c r="FN83" s="395"/>
      <c r="FO83" s="395"/>
      <c r="FP83" s="395"/>
      <c r="FQ83" s="395"/>
      <c r="FR83" s="395"/>
      <c r="FS83" s="395"/>
      <c r="FT83" s="395"/>
      <c r="FU83" s="395"/>
      <c r="FV83" s="395"/>
      <c r="FW83" s="395"/>
      <c r="FX83" s="395"/>
      <c r="FY83" s="395"/>
      <c r="FZ83" s="395"/>
      <c r="GA83" s="395"/>
      <c r="GB83" s="395"/>
      <c r="GC83" s="395"/>
      <c r="GD83" s="395"/>
      <c r="GE83" s="395"/>
      <c r="GF83" s="395"/>
      <c r="GG83" s="395"/>
      <c r="GH83" s="395"/>
      <c r="GI83" s="395"/>
      <c r="GJ83" s="395"/>
      <c r="GK83" s="395"/>
      <c r="GL83" s="395"/>
      <c r="GM83" s="395"/>
      <c r="GN83" s="395"/>
      <c r="GO83" s="395"/>
      <c r="GP83" s="395"/>
      <c r="GQ83" s="395"/>
      <c r="GR83" s="395"/>
      <c r="GS83" s="395"/>
      <c r="GT83" s="395"/>
      <c r="GU83" s="395"/>
      <c r="GV83" s="395"/>
      <c r="GW83" s="395"/>
      <c r="GX83" s="395"/>
      <c r="GY83" s="395"/>
      <c r="GZ83" s="395"/>
      <c r="HA83" s="395"/>
      <c r="HB83" s="395"/>
      <c r="HC83" s="395"/>
      <c r="HD83" s="395"/>
      <c r="HE83" s="395"/>
      <c r="HF83" s="395"/>
      <c r="HG83" s="395"/>
      <c r="HH83" s="395"/>
      <c r="HI83" s="395"/>
      <c r="HJ83" s="395"/>
      <c r="HK83" s="395"/>
      <c r="HL83" s="395"/>
      <c r="HM83" s="395"/>
      <c r="HN83" s="395"/>
      <c r="HO83" s="395"/>
      <c r="HP83" s="395"/>
    </row>
    <row r="84" spans="2:224" ht="15" customHeight="1">
      <c r="B84" s="385"/>
      <c r="C84" s="436"/>
      <c r="D84" s="464"/>
      <c r="E84" s="463"/>
      <c r="F84" s="463"/>
      <c r="G84" s="463"/>
      <c r="H84" s="463"/>
      <c r="I84" s="463"/>
      <c r="J84" s="463"/>
      <c r="K84" s="463"/>
      <c r="L84" s="463"/>
      <c r="M84" s="463"/>
      <c r="N84" s="463"/>
      <c r="O84" s="463"/>
      <c r="P84" s="463"/>
      <c r="Q84" s="463"/>
      <c r="R84" s="463"/>
      <c r="S84" s="463"/>
      <c r="T84" s="463"/>
      <c r="U84" s="463"/>
      <c r="V84" s="463"/>
      <c r="W84" s="463"/>
      <c r="X84" s="463"/>
      <c r="Y84" s="463"/>
      <c r="Z84" s="463"/>
      <c r="AA84" s="463"/>
      <c r="AB84" s="463"/>
      <c r="AC84" s="463"/>
      <c r="AD84" s="463"/>
      <c r="AE84" s="463"/>
      <c r="AF84" s="463"/>
      <c r="AG84" s="402"/>
      <c r="AH84" s="402"/>
      <c r="AI84" s="402"/>
      <c r="AJ84" s="402"/>
      <c r="AK84" s="402"/>
      <c r="AL84" s="402"/>
      <c r="AM84" s="402"/>
      <c r="AN84" s="402"/>
      <c r="AO84" s="402"/>
      <c r="AP84" s="402"/>
      <c r="AQ84" s="402"/>
      <c r="AR84" s="402"/>
      <c r="AS84" s="402"/>
      <c r="AT84" s="402"/>
      <c r="AU84" s="402"/>
      <c r="AV84" s="403"/>
      <c r="AW84" s="403"/>
      <c r="AX84" s="403"/>
      <c r="AY84" s="403"/>
      <c r="AZ84" s="403"/>
      <c r="BA84" s="403"/>
      <c r="BB84" s="403"/>
      <c r="BC84" s="403"/>
      <c r="BD84" s="403"/>
      <c r="BE84" s="403"/>
      <c r="BF84" s="403"/>
      <c r="BG84" s="403"/>
      <c r="BH84" s="403"/>
      <c r="BI84" s="403"/>
      <c r="BJ84" s="403"/>
      <c r="BK84" s="403"/>
      <c r="BL84" s="403"/>
      <c r="BM84" s="403"/>
      <c r="BN84" s="403"/>
      <c r="BO84" s="403"/>
      <c r="BP84" s="403"/>
      <c r="BQ84" s="403"/>
      <c r="BR84" s="403"/>
      <c r="BS84" s="403"/>
      <c r="BT84" s="403"/>
      <c r="BU84" s="403"/>
      <c r="BV84" s="403"/>
      <c r="BW84" s="403"/>
      <c r="BX84" s="403"/>
      <c r="BY84" s="403"/>
      <c r="BZ84" s="403"/>
      <c r="CA84" s="403"/>
      <c r="CB84" s="403"/>
      <c r="CC84" s="403"/>
      <c r="CD84" s="403"/>
      <c r="CE84" s="403"/>
      <c r="CF84" s="403"/>
      <c r="CG84" s="403"/>
      <c r="CH84" s="403"/>
      <c r="CI84" s="403"/>
      <c r="CJ84" s="403"/>
      <c r="CK84" s="403"/>
      <c r="CL84" s="403"/>
      <c r="CM84" s="403"/>
      <c r="CN84" s="403"/>
      <c r="CO84" s="403"/>
      <c r="CP84" s="403"/>
      <c r="CQ84" s="403"/>
      <c r="CR84" s="403"/>
      <c r="CS84" s="403"/>
      <c r="CT84" s="403"/>
      <c r="CU84" s="403"/>
      <c r="CV84" s="403"/>
      <c r="CW84" s="403"/>
      <c r="CX84" s="403"/>
      <c r="CY84" s="403"/>
      <c r="CZ84" s="403"/>
      <c r="DA84" s="403"/>
      <c r="DB84" s="403"/>
      <c r="DC84" s="403"/>
      <c r="DD84" s="403"/>
      <c r="DE84" s="403"/>
      <c r="DF84" s="403"/>
      <c r="DG84" s="403"/>
      <c r="DH84" s="403"/>
      <c r="DI84" s="403"/>
      <c r="DJ84" s="403"/>
      <c r="DK84" s="403"/>
      <c r="DL84" s="403"/>
      <c r="DM84" s="403"/>
      <c r="DN84" s="403"/>
      <c r="DO84" s="395"/>
      <c r="DP84" s="395"/>
      <c r="DQ84" s="395"/>
      <c r="DR84" s="395"/>
      <c r="DS84" s="395"/>
      <c r="DT84" s="395"/>
      <c r="DU84" s="395"/>
      <c r="DV84" s="395"/>
      <c r="DW84" s="395"/>
      <c r="DX84" s="395"/>
      <c r="DY84" s="395"/>
      <c r="DZ84" s="395"/>
      <c r="EA84" s="395"/>
      <c r="EB84" s="395"/>
      <c r="EC84" s="395"/>
      <c r="ED84" s="395"/>
      <c r="EE84" s="395"/>
      <c r="EF84" s="395"/>
      <c r="EG84" s="395"/>
      <c r="EH84" s="395"/>
      <c r="EI84" s="395"/>
      <c r="EJ84" s="395"/>
      <c r="EK84" s="395"/>
      <c r="EL84" s="395"/>
      <c r="EM84" s="395"/>
      <c r="EN84" s="395"/>
      <c r="EO84" s="395"/>
      <c r="EP84" s="395"/>
      <c r="EQ84" s="395"/>
      <c r="ER84" s="395"/>
      <c r="ES84" s="395"/>
      <c r="ET84" s="395"/>
      <c r="EU84" s="395"/>
      <c r="EV84" s="395"/>
      <c r="EW84" s="395"/>
      <c r="EX84" s="395"/>
      <c r="EY84" s="395"/>
      <c r="EZ84" s="395"/>
      <c r="FA84" s="395"/>
      <c r="FB84" s="395"/>
      <c r="FC84" s="395"/>
      <c r="FD84" s="395"/>
      <c r="FE84" s="395"/>
      <c r="FF84" s="395"/>
      <c r="FG84" s="395"/>
      <c r="FH84" s="395"/>
      <c r="FI84" s="395"/>
      <c r="FJ84" s="395"/>
      <c r="FK84" s="395"/>
      <c r="FL84" s="447"/>
      <c r="FM84" s="395"/>
      <c r="FN84" s="395"/>
      <c r="FO84" s="395"/>
      <c r="FP84" s="395"/>
      <c r="FQ84" s="395"/>
      <c r="FR84" s="395"/>
      <c r="FS84" s="395"/>
      <c r="FT84" s="395"/>
      <c r="FU84" s="395"/>
      <c r="FV84" s="395"/>
      <c r="FW84" s="395"/>
      <c r="FX84" s="395"/>
      <c r="FY84" s="395"/>
      <c r="FZ84" s="395"/>
      <c r="GA84" s="395"/>
      <c r="GB84" s="395"/>
      <c r="GC84" s="395"/>
      <c r="GD84" s="395"/>
      <c r="GE84" s="395"/>
      <c r="GF84" s="395"/>
      <c r="GG84" s="395"/>
      <c r="GH84" s="395"/>
      <c r="GI84" s="395"/>
      <c r="GJ84" s="395"/>
      <c r="GK84" s="395"/>
      <c r="GL84" s="395"/>
      <c r="GM84" s="395"/>
      <c r="GN84" s="395"/>
      <c r="GO84" s="395"/>
      <c r="GP84" s="395"/>
      <c r="GQ84" s="395"/>
      <c r="GR84" s="395"/>
      <c r="GS84" s="395"/>
      <c r="GT84" s="395"/>
      <c r="GU84" s="395"/>
      <c r="GV84" s="395"/>
      <c r="GW84" s="395"/>
      <c r="GX84" s="395"/>
      <c r="GY84" s="395"/>
      <c r="GZ84" s="395"/>
      <c r="HA84" s="395"/>
      <c r="HB84" s="395"/>
      <c r="HC84" s="395"/>
      <c r="HD84" s="395"/>
      <c r="HE84" s="395"/>
      <c r="HF84" s="395"/>
      <c r="HG84" s="395"/>
      <c r="HH84" s="395"/>
      <c r="HI84" s="395"/>
      <c r="HJ84" s="395"/>
      <c r="HK84" s="395"/>
      <c r="HL84" s="395"/>
      <c r="HM84" s="395"/>
      <c r="HN84" s="395"/>
      <c r="HO84" s="395"/>
      <c r="HP84" s="395"/>
    </row>
    <row r="85" spans="2:224" ht="15" customHeight="1">
      <c r="B85" s="385"/>
      <c r="C85" s="436"/>
      <c r="D85" s="463"/>
      <c r="E85" s="463"/>
      <c r="F85" s="463"/>
      <c r="G85" s="463"/>
      <c r="H85" s="463"/>
      <c r="I85" s="463"/>
      <c r="J85" s="463"/>
      <c r="K85" s="463"/>
      <c r="L85" s="463"/>
      <c r="M85" s="463"/>
      <c r="N85" s="463"/>
      <c r="O85" s="463"/>
      <c r="P85" s="463"/>
      <c r="Q85" s="463"/>
      <c r="R85" s="463"/>
      <c r="S85" s="463"/>
      <c r="T85" s="463"/>
      <c r="U85" s="463"/>
      <c r="V85" s="463"/>
      <c r="W85" s="463"/>
      <c r="X85" s="463"/>
      <c r="Y85" s="463"/>
      <c r="Z85" s="463"/>
      <c r="AA85" s="463"/>
      <c r="AB85" s="463"/>
      <c r="AC85" s="463"/>
      <c r="AD85" s="463"/>
      <c r="AE85" s="463"/>
      <c r="AF85" s="463"/>
      <c r="AG85" s="458"/>
      <c r="AH85" s="388"/>
      <c r="AI85" s="388"/>
      <c r="AJ85" s="388"/>
      <c r="AK85" s="388"/>
      <c r="AL85" s="388"/>
      <c r="AM85" s="388"/>
      <c r="AN85" s="388"/>
      <c r="AO85" s="388"/>
      <c r="AP85" s="388"/>
      <c r="AQ85" s="388"/>
      <c r="AR85" s="388"/>
      <c r="AS85" s="388"/>
      <c r="AT85" s="388"/>
      <c r="AU85" s="388"/>
      <c r="AV85" s="395"/>
      <c r="AW85" s="395"/>
      <c r="AX85" s="395"/>
      <c r="AY85" s="395"/>
      <c r="AZ85" s="395"/>
      <c r="BA85" s="395"/>
      <c r="BB85" s="395"/>
      <c r="BC85" s="395"/>
      <c r="BD85" s="395"/>
      <c r="BE85" s="395"/>
      <c r="BF85" s="395"/>
      <c r="BG85" s="395"/>
      <c r="BH85" s="395"/>
      <c r="BI85" s="395"/>
      <c r="BJ85" s="395"/>
      <c r="BK85" s="395"/>
      <c r="BL85" s="395"/>
      <c r="BM85" s="395"/>
      <c r="BN85" s="395"/>
      <c r="BO85" s="395"/>
      <c r="BP85" s="395"/>
      <c r="BQ85" s="395"/>
      <c r="BR85" s="395"/>
      <c r="BS85" s="395"/>
      <c r="BT85" s="395"/>
      <c r="BU85" s="395"/>
      <c r="BV85" s="395"/>
      <c r="BW85" s="395"/>
      <c r="BX85" s="395"/>
      <c r="BY85" s="395"/>
      <c r="BZ85" s="395"/>
      <c r="CA85" s="395"/>
      <c r="CB85" s="395"/>
      <c r="CC85" s="395"/>
      <c r="CD85" s="395"/>
      <c r="CE85" s="395"/>
      <c r="CF85" s="395"/>
      <c r="CG85" s="395"/>
      <c r="CH85" s="395"/>
      <c r="CI85" s="395"/>
      <c r="CJ85" s="395"/>
      <c r="CK85" s="395"/>
      <c r="CL85" s="395"/>
      <c r="CM85" s="395"/>
      <c r="CN85" s="395"/>
      <c r="CO85" s="395"/>
      <c r="CP85" s="395"/>
      <c r="CQ85" s="395"/>
      <c r="CR85" s="395"/>
      <c r="CS85" s="395"/>
      <c r="CT85" s="395"/>
      <c r="CU85" s="395"/>
      <c r="CV85" s="395"/>
      <c r="CW85" s="395"/>
      <c r="CX85" s="395"/>
      <c r="CY85" s="395"/>
      <c r="CZ85" s="395"/>
      <c r="DA85" s="395"/>
      <c r="DB85" s="395"/>
      <c r="DC85" s="395"/>
      <c r="DD85" s="395"/>
      <c r="DE85" s="395"/>
      <c r="DF85" s="395"/>
      <c r="DG85" s="395"/>
      <c r="DH85" s="395"/>
      <c r="DI85" s="395"/>
      <c r="DJ85" s="395"/>
      <c r="DK85" s="395"/>
      <c r="DL85" s="395"/>
      <c r="DM85" s="395"/>
      <c r="DN85" s="395"/>
      <c r="DO85" s="395"/>
      <c r="DP85" s="395"/>
      <c r="DQ85" s="395"/>
      <c r="DR85" s="395"/>
      <c r="DS85" s="395"/>
      <c r="DT85" s="395"/>
      <c r="DU85" s="395"/>
      <c r="DV85" s="395"/>
      <c r="DW85" s="395"/>
      <c r="DX85" s="395"/>
      <c r="DY85" s="395"/>
      <c r="DZ85" s="395"/>
      <c r="EA85" s="395"/>
      <c r="EB85" s="395"/>
      <c r="EC85" s="395"/>
      <c r="ED85" s="395"/>
      <c r="EE85" s="395"/>
      <c r="EF85" s="395"/>
      <c r="EG85" s="395"/>
      <c r="EH85" s="395"/>
      <c r="EI85" s="395"/>
      <c r="EJ85" s="395"/>
      <c r="EK85" s="395"/>
      <c r="EL85" s="395"/>
      <c r="EM85" s="395"/>
      <c r="EN85" s="395"/>
      <c r="EO85" s="395"/>
      <c r="EP85" s="395"/>
      <c r="EQ85" s="395"/>
      <c r="ER85" s="395"/>
      <c r="ES85" s="395"/>
      <c r="ET85" s="395"/>
      <c r="EU85" s="395"/>
      <c r="EV85" s="395"/>
      <c r="EW85" s="395"/>
      <c r="EX85" s="395"/>
      <c r="EY85" s="395"/>
      <c r="EZ85" s="395"/>
      <c r="FA85" s="395"/>
      <c r="FB85" s="395"/>
      <c r="FC85" s="395"/>
      <c r="FD85" s="395"/>
      <c r="FE85" s="395"/>
      <c r="FF85" s="395"/>
      <c r="FG85" s="395"/>
      <c r="FH85" s="395"/>
      <c r="FI85" s="395"/>
      <c r="FJ85" s="395"/>
      <c r="FK85" s="395"/>
      <c r="FL85" s="447"/>
      <c r="FM85" s="395"/>
      <c r="FN85" s="395"/>
      <c r="FO85" s="395"/>
      <c r="FP85" s="395"/>
      <c r="FQ85" s="395"/>
      <c r="FR85" s="395"/>
      <c r="FS85" s="395"/>
      <c r="FT85" s="395"/>
      <c r="FU85" s="395"/>
      <c r="FV85" s="395"/>
      <c r="FW85" s="395"/>
      <c r="FX85" s="395"/>
      <c r="FY85" s="395"/>
      <c r="FZ85" s="395"/>
      <c r="GA85" s="395"/>
      <c r="GB85" s="395"/>
      <c r="GC85" s="395"/>
      <c r="GD85" s="395"/>
      <c r="GE85" s="395"/>
      <c r="GF85" s="395"/>
      <c r="GG85" s="395"/>
      <c r="GH85" s="395"/>
      <c r="GI85" s="395"/>
      <c r="GJ85" s="395"/>
      <c r="GK85" s="395"/>
      <c r="GL85" s="395"/>
      <c r="GM85" s="395"/>
      <c r="GN85" s="395"/>
      <c r="GO85" s="395"/>
      <c r="GP85" s="395"/>
      <c r="GQ85" s="395"/>
      <c r="GR85" s="395"/>
      <c r="GS85" s="395"/>
      <c r="GT85" s="395"/>
      <c r="GU85" s="395"/>
      <c r="GV85" s="395"/>
      <c r="GW85" s="395"/>
      <c r="GX85" s="395"/>
      <c r="GY85" s="395"/>
      <c r="GZ85" s="395"/>
      <c r="HA85" s="395"/>
      <c r="HB85" s="395"/>
      <c r="HC85" s="395"/>
      <c r="HD85" s="395"/>
      <c r="HE85" s="395"/>
      <c r="HF85" s="395"/>
      <c r="HG85" s="395"/>
      <c r="HH85" s="395"/>
      <c r="HI85" s="395"/>
      <c r="HJ85" s="395"/>
      <c r="HK85" s="395"/>
      <c r="HL85" s="395"/>
      <c r="HM85" s="395"/>
      <c r="HN85" s="395"/>
      <c r="HO85" s="395"/>
      <c r="HP85" s="395"/>
    </row>
    <row r="86" spans="2:224" ht="15" customHeight="1">
      <c r="B86" s="385"/>
      <c r="C86" s="436"/>
      <c r="D86" s="463"/>
      <c r="E86" s="463"/>
      <c r="F86" s="463"/>
      <c r="G86" s="463"/>
      <c r="H86" s="463"/>
      <c r="I86" s="463"/>
      <c r="J86" s="463"/>
      <c r="K86" s="463"/>
      <c r="L86" s="463"/>
      <c r="M86" s="463"/>
      <c r="N86" s="463"/>
      <c r="O86" s="463"/>
      <c r="P86" s="463"/>
      <c r="Q86" s="463"/>
      <c r="R86" s="463"/>
      <c r="S86" s="463"/>
      <c r="T86" s="463"/>
      <c r="U86" s="463"/>
      <c r="V86" s="463"/>
      <c r="W86" s="463"/>
      <c r="X86" s="463"/>
      <c r="Y86" s="463"/>
      <c r="Z86" s="463"/>
      <c r="AA86" s="463"/>
      <c r="AB86" s="463"/>
      <c r="AC86" s="463"/>
      <c r="AD86" s="463"/>
      <c r="AE86" s="463"/>
      <c r="AF86" s="463"/>
      <c r="AG86" s="458"/>
      <c r="AH86" s="388"/>
      <c r="AI86" s="388"/>
      <c r="AJ86" s="388"/>
      <c r="AK86" s="388"/>
      <c r="AL86" s="388"/>
      <c r="AM86" s="388"/>
      <c r="AN86" s="388"/>
      <c r="AO86" s="388"/>
      <c r="AP86" s="388"/>
      <c r="AQ86" s="388"/>
      <c r="AR86" s="388"/>
      <c r="AS86" s="388"/>
      <c r="AT86" s="388"/>
      <c r="AU86" s="388"/>
      <c r="AV86" s="395"/>
      <c r="AW86" s="395"/>
      <c r="AX86" s="395"/>
      <c r="AY86" s="395"/>
      <c r="AZ86" s="395"/>
      <c r="BA86" s="395"/>
      <c r="BB86" s="395"/>
      <c r="BC86" s="395"/>
      <c r="BD86" s="395"/>
      <c r="BE86" s="395"/>
      <c r="BF86" s="395"/>
      <c r="BG86" s="395"/>
      <c r="BH86" s="395"/>
      <c r="BI86" s="395"/>
      <c r="BJ86" s="395"/>
      <c r="BK86" s="395"/>
      <c r="BL86" s="395"/>
      <c r="BM86" s="395"/>
      <c r="BN86" s="395"/>
      <c r="BO86" s="395"/>
      <c r="BP86" s="395"/>
      <c r="BQ86" s="395"/>
      <c r="BR86" s="395"/>
      <c r="BS86" s="395"/>
      <c r="BT86" s="395"/>
      <c r="BU86" s="395"/>
      <c r="BV86" s="395"/>
      <c r="BW86" s="395"/>
      <c r="BX86" s="395"/>
      <c r="BY86" s="395"/>
      <c r="BZ86" s="395"/>
      <c r="CA86" s="395"/>
      <c r="CB86" s="395"/>
      <c r="CC86" s="395"/>
      <c r="CD86" s="395"/>
      <c r="CE86" s="395"/>
      <c r="CF86" s="395"/>
      <c r="CG86" s="395"/>
      <c r="CH86" s="395"/>
      <c r="CI86" s="395"/>
      <c r="CJ86" s="395"/>
      <c r="CK86" s="395"/>
      <c r="CL86" s="395"/>
      <c r="CM86" s="395"/>
      <c r="CN86" s="395"/>
      <c r="CO86" s="395"/>
      <c r="CP86" s="395"/>
      <c r="CQ86" s="395"/>
      <c r="CR86" s="395"/>
      <c r="CS86" s="395"/>
      <c r="CT86" s="395"/>
      <c r="CU86" s="395"/>
      <c r="CV86" s="395"/>
      <c r="CW86" s="395"/>
      <c r="CX86" s="395"/>
      <c r="CY86" s="395"/>
      <c r="CZ86" s="395"/>
      <c r="DA86" s="395"/>
      <c r="DB86" s="395"/>
      <c r="DC86" s="395"/>
      <c r="DD86" s="395"/>
      <c r="DE86" s="395"/>
      <c r="DF86" s="395"/>
      <c r="DG86" s="395"/>
      <c r="DH86" s="395"/>
      <c r="DI86" s="395"/>
      <c r="DJ86" s="395"/>
      <c r="DK86" s="395"/>
      <c r="DL86" s="395"/>
      <c r="DM86" s="395"/>
      <c r="DN86" s="395"/>
      <c r="DO86" s="395"/>
      <c r="DP86" s="395"/>
      <c r="DQ86" s="395"/>
      <c r="DR86" s="395"/>
      <c r="DS86" s="395"/>
      <c r="DT86" s="395"/>
      <c r="DU86" s="395"/>
      <c r="DV86" s="395"/>
      <c r="DW86" s="395"/>
      <c r="DX86" s="395"/>
      <c r="DY86" s="395"/>
      <c r="DZ86" s="395"/>
      <c r="EA86" s="395"/>
      <c r="EB86" s="395"/>
      <c r="EC86" s="395"/>
      <c r="ED86" s="395"/>
      <c r="EE86" s="395"/>
      <c r="EF86" s="395"/>
      <c r="EG86" s="395"/>
      <c r="EH86" s="395"/>
      <c r="EI86" s="395"/>
      <c r="EJ86" s="395"/>
      <c r="EK86" s="395"/>
      <c r="EL86" s="395"/>
      <c r="EM86" s="395"/>
      <c r="EN86" s="395"/>
      <c r="EO86" s="395"/>
      <c r="EP86" s="395"/>
      <c r="EQ86" s="395"/>
      <c r="ER86" s="395"/>
      <c r="ES86" s="395"/>
      <c r="ET86" s="395"/>
      <c r="EU86" s="395"/>
      <c r="EV86" s="395"/>
      <c r="EW86" s="395"/>
      <c r="EX86" s="395"/>
      <c r="EY86" s="395"/>
      <c r="EZ86" s="395"/>
      <c r="FA86" s="395"/>
      <c r="FB86" s="395"/>
      <c r="FC86" s="395"/>
      <c r="FD86" s="395"/>
      <c r="FE86" s="395"/>
      <c r="FF86" s="395"/>
      <c r="FG86" s="395"/>
      <c r="FH86" s="395"/>
      <c r="FI86" s="395"/>
      <c r="FJ86" s="395"/>
      <c r="FK86" s="395"/>
      <c r="FL86" s="447"/>
      <c r="FM86" s="395"/>
      <c r="FN86" s="395"/>
      <c r="FO86" s="395"/>
      <c r="FP86" s="395"/>
      <c r="FQ86" s="395"/>
      <c r="FR86" s="395"/>
      <c r="FS86" s="395"/>
      <c r="FT86" s="395"/>
      <c r="FU86" s="395"/>
      <c r="FV86" s="395"/>
      <c r="FW86" s="395"/>
      <c r="FX86" s="395"/>
      <c r="FY86" s="395"/>
      <c r="FZ86" s="395"/>
      <c r="GA86" s="395"/>
      <c r="GB86" s="395"/>
      <c r="GC86" s="395"/>
      <c r="GD86" s="395"/>
      <c r="GE86" s="395"/>
      <c r="GF86" s="395"/>
      <c r="GG86" s="395"/>
      <c r="GH86" s="395"/>
      <c r="GI86" s="395"/>
      <c r="GJ86" s="395"/>
      <c r="GK86" s="395"/>
      <c r="GL86" s="395"/>
      <c r="GM86" s="395"/>
      <c r="GN86" s="395"/>
      <c r="GO86" s="395"/>
      <c r="GP86" s="395"/>
      <c r="GQ86" s="395"/>
      <c r="GR86" s="395"/>
      <c r="GS86" s="395"/>
      <c r="GT86" s="395"/>
      <c r="GU86" s="395"/>
      <c r="GV86" s="395"/>
      <c r="GW86" s="395"/>
      <c r="GX86" s="395"/>
      <c r="GY86" s="395"/>
      <c r="GZ86" s="395"/>
      <c r="HA86" s="395"/>
      <c r="HB86" s="395"/>
      <c r="HC86" s="395"/>
      <c r="HD86" s="395"/>
      <c r="HE86" s="395"/>
      <c r="HF86" s="395"/>
      <c r="HG86" s="395"/>
      <c r="HH86" s="395"/>
      <c r="HI86" s="395"/>
      <c r="HJ86" s="395"/>
      <c r="HK86" s="395"/>
      <c r="HL86" s="395"/>
      <c r="HM86" s="395"/>
      <c r="HN86" s="395"/>
      <c r="HO86" s="395"/>
      <c r="HP86" s="395"/>
    </row>
    <row r="87" spans="2:224" ht="15" customHeight="1">
      <c r="B87" s="385"/>
      <c r="C87" s="436"/>
      <c r="D87" s="463"/>
      <c r="E87" s="463"/>
      <c r="F87" s="463"/>
      <c r="G87" s="463"/>
      <c r="H87" s="463"/>
      <c r="I87" s="463"/>
      <c r="J87" s="463"/>
      <c r="K87" s="463"/>
      <c r="L87" s="463"/>
      <c r="M87" s="463"/>
      <c r="N87" s="463"/>
      <c r="O87" s="463"/>
      <c r="P87" s="463"/>
      <c r="Q87" s="463"/>
      <c r="R87" s="463"/>
      <c r="S87" s="463"/>
      <c r="T87" s="463"/>
      <c r="U87" s="463"/>
      <c r="V87" s="463"/>
      <c r="W87" s="463"/>
      <c r="X87" s="463"/>
      <c r="Y87" s="463"/>
      <c r="Z87" s="463"/>
      <c r="AA87" s="463"/>
      <c r="AB87" s="463"/>
      <c r="AC87" s="463"/>
      <c r="AD87" s="463"/>
      <c r="AE87" s="463"/>
      <c r="AF87" s="463"/>
      <c r="AG87" s="458"/>
      <c r="AH87" s="388"/>
      <c r="AI87" s="388"/>
      <c r="AJ87" s="388"/>
      <c r="AK87" s="388"/>
      <c r="AL87" s="388"/>
      <c r="AM87" s="388"/>
      <c r="AN87" s="388"/>
      <c r="AO87" s="388"/>
      <c r="AP87" s="388"/>
      <c r="AQ87" s="388"/>
      <c r="AR87" s="388"/>
      <c r="AS87" s="388"/>
      <c r="AT87" s="388"/>
      <c r="AU87" s="388"/>
      <c r="AV87" s="395"/>
      <c r="AW87" s="395"/>
      <c r="AX87" s="395"/>
      <c r="AY87" s="395"/>
      <c r="AZ87" s="395"/>
      <c r="BA87" s="395"/>
      <c r="BB87" s="395"/>
      <c r="BC87" s="395"/>
      <c r="BD87" s="395"/>
      <c r="BE87" s="395"/>
      <c r="BF87" s="395"/>
      <c r="BG87" s="395"/>
      <c r="BH87" s="395"/>
      <c r="BI87" s="395"/>
      <c r="BJ87" s="395"/>
      <c r="BK87" s="395"/>
      <c r="BL87" s="395"/>
      <c r="BM87" s="395"/>
      <c r="BN87" s="395"/>
      <c r="BO87" s="395"/>
      <c r="BP87" s="395"/>
      <c r="BQ87" s="395"/>
      <c r="BR87" s="395"/>
      <c r="BS87" s="395"/>
      <c r="BT87" s="395"/>
      <c r="BU87" s="395"/>
      <c r="BV87" s="395"/>
      <c r="BW87" s="395"/>
      <c r="BX87" s="395"/>
      <c r="BY87" s="395"/>
      <c r="BZ87" s="395"/>
      <c r="CA87" s="395"/>
      <c r="CB87" s="395"/>
      <c r="CC87" s="395"/>
      <c r="CD87" s="395"/>
      <c r="CE87" s="395"/>
      <c r="CF87" s="395"/>
      <c r="CG87" s="395"/>
      <c r="CH87" s="395"/>
      <c r="CI87" s="395"/>
      <c r="CJ87" s="395"/>
      <c r="CK87" s="395"/>
      <c r="CL87" s="395"/>
      <c r="CM87" s="395"/>
      <c r="CN87" s="395"/>
      <c r="CO87" s="395"/>
      <c r="CP87" s="395"/>
      <c r="CQ87" s="395"/>
      <c r="CR87" s="395"/>
      <c r="CS87" s="395"/>
      <c r="CT87" s="395"/>
      <c r="CU87" s="395"/>
      <c r="CV87" s="395"/>
      <c r="CW87" s="395"/>
      <c r="CX87" s="395"/>
      <c r="CY87" s="395"/>
      <c r="CZ87" s="395"/>
      <c r="DA87" s="395"/>
      <c r="DB87" s="395"/>
      <c r="DC87" s="395"/>
      <c r="DD87" s="395"/>
      <c r="DE87" s="395"/>
      <c r="DF87" s="395"/>
      <c r="DG87" s="395"/>
      <c r="DH87" s="395"/>
      <c r="DI87" s="395"/>
      <c r="DJ87" s="395"/>
      <c r="DK87" s="395"/>
      <c r="DL87" s="395"/>
      <c r="DM87" s="395"/>
      <c r="DN87" s="395"/>
      <c r="DO87" s="395"/>
      <c r="DP87" s="395"/>
      <c r="DQ87" s="395"/>
      <c r="DR87" s="395"/>
      <c r="DS87" s="395"/>
      <c r="DT87" s="395"/>
      <c r="DU87" s="395"/>
      <c r="DV87" s="395"/>
      <c r="DW87" s="395"/>
      <c r="DX87" s="395"/>
      <c r="DY87" s="395"/>
      <c r="DZ87" s="395"/>
      <c r="EA87" s="395"/>
      <c r="EB87" s="395"/>
      <c r="EC87" s="395"/>
      <c r="ED87" s="395"/>
      <c r="EE87" s="395"/>
      <c r="EF87" s="395"/>
      <c r="EG87" s="395"/>
      <c r="EH87" s="395"/>
      <c r="EI87" s="395"/>
      <c r="EJ87" s="395"/>
      <c r="EK87" s="395"/>
      <c r="EL87" s="395"/>
      <c r="EM87" s="395"/>
      <c r="EN87" s="395"/>
      <c r="EO87" s="395"/>
      <c r="EP87" s="395"/>
      <c r="EQ87" s="395"/>
      <c r="ER87" s="395"/>
      <c r="ES87" s="395"/>
      <c r="ET87" s="395"/>
      <c r="EU87" s="395"/>
      <c r="EV87" s="395"/>
      <c r="EW87" s="395"/>
      <c r="EX87" s="395"/>
      <c r="EY87" s="395"/>
      <c r="EZ87" s="395"/>
      <c r="FA87" s="395"/>
      <c r="FB87" s="395"/>
      <c r="FC87" s="395"/>
      <c r="FD87" s="395"/>
      <c r="FE87" s="395"/>
      <c r="FF87" s="395"/>
      <c r="FG87" s="395"/>
      <c r="FH87" s="395"/>
      <c r="FI87" s="395"/>
      <c r="FJ87" s="395"/>
      <c r="FK87" s="395"/>
      <c r="FL87" s="447"/>
      <c r="FM87" s="395"/>
      <c r="FN87" s="395"/>
      <c r="FO87" s="395"/>
      <c r="FP87" s="395"/>
      <c r="FQ87" s="395"/>
      <c r="FR87" s="395"/>
      <c r="FS87" s="395"/>
      <c r="FT87" s="395"/>
      <c r="FU87" s="395"/>
      <c r="FV87" s="395"/>
      <c r="FW87" s="395"/>
      <c r="FX87" s="395"/>
      <c r="FY87" s="395"/>
      <c r="FZ87" s="395"/>
      <c r="GA87" s="395"/>
      <c r="GB87" s="395"/>
      <c r="GC87" s="395"/>
      <c r="GD87" s="395"/>
      <c r="GE87" s="395"/>
      <c r="GF87" s="395"/>
      <c r="GG87" s="395"/>
      <c r="GH87" s="395"/>
      <c r="GI87" s="395"/>
      <c r="GJ87" s="395"/>
      <c r="GK87" s="395"/>
      <c r="GL87" s="395"/>
      <c r="GM87" s="395"/>
      <c r="GN87" s="395"/>
      <c r="GO87" s="395"/>
      <c r="GP87" s="395"/>
      <c r="GQ87" s="395"/>
      <c r="GR87" s="395"/>
      <c r="GS87" s="395"/>
      <c r="GT87" s="395"/>
      <c r="GU87" s="395"/>
      <c r="GV87" s="395"/>
      <c r="GW87" s="395"/>
      <c r="GX87" s="395"/>
      <c r="GY87" s="395"/>
      <c r="GZ87" s="395"/>
      <c r="HA87" s="395"/>
      <c r="HB87" s="395"/>
      <c r="HC87" s="395"/>
      <c r="HD87" s="395"/>
      <c r="HE87" s="395"/>
      <c r="HF87" s="395"/>
      <c r="HG87" s="395"/>
      <c r="HH87" s="395"/>
      <c r="HI87" s="395"/>
      <c r="HJ87" s="395"/>
      <c r="HK87" s="395"/>
      <c r="HL87" s="395"/>
      <c r="HM87" s="395"/>
      <c r="HN87" s="395"/>
      <c r="HO87" s="395"/>
      <c r="HP87" s="395"/>
    </row>
    <row r="88" spans="2:224" ht="15" customHeight="1">
      <c r="B88" s="385"/>
      <c r="C88" s="436"/>
      <c r="D88" s="463"/>
      <c r="E88" s="463"/>
      <c r="F88" s="463"/>
      <c r="G88" s="463"/>
      <c r="H88" s="463"/>
      <c r="I88" s="463"/>
      <c r="J88" s="463"/>
      <c r="K88" s="463"/>
      <c r="L88" s="463"/>
      <c r="M88" s="463"/>
      <c r="N88" s="463"/>
      <c r="O88" s="463"/>
      <c r="P88" s="463"/>
      <c r="Q88" s="463"/>
      <c r="R88" s="463"/>
      <c r="S88" s="463"/>
      <c r="T88" s="463"/>
      <c r="U88" s="463"/>
      <c r="V88" s="463"/>
      <c r="W88" s="463"/>
      <c r="X88" s="463"/>
      <c r="Y88" s="463"/>
      <c r="Z88" s="463"/>
      <c r="AA88" s="463"/>
      <c r="AB88" s="463"/>
      <c r="AC88" s="463"/>
      <c r="AD88" s="463"/>
      <c r="AE88" s="463"/>
      <c r="AF88" s="463"/>
      <c r="AG88" s="458"/>
      <c r="AH88" s="388"/>
      <c r="AI88" s="388"/>
      <c r="AJ88" s="388"/>
      <c r="AK88" s="388"/>
      <c r="AL88" s="388"/>
      <c r="AM88" s="388"/>
      <c r="AN88" s="388"/>
      <c r="AO88" s="388"/>
      <c r="AP88" s="388"/>
      <c r="AQ88" s="388"/>
      <c r="AR88" s="388"/>
      <c r="AS88" s="388"/>
      <c r="AT88" s="388"/>
      <c r="AU88" s="388"/>
      <c r="AV88" s="395"/>
      <c r="AW88" s="395"/>
      <c r="AX88" s="395"/>
      <c r="AY88" s="395"/>
      <c r="AZ88" s="395"/>
      <c r="BA88" s="395"/>
      <c r="BB88" s="395"/>
      <c r="BC88" s="395"/>
      <c r="BD88" s="395"/>
      <c r="BE88" s="395"/>
      <c r="BF88" s="395"/>
      <c r="BG88" s="395"/>
      <c r="BH88" s="395"/>
      <c r="BI88" s="395"/>
      <c r="BJ88" s="395"/>
      <c r="BK88" s="395"/>
      <c r="BL88" s="395"/>
      <c r="BM88" s="395"/>
      <c r="BN88" s="395"/>
      <c r="BO88" s="395"/>
      <c r="BP88" s="395"/>
      <c r="BQ88" s="395"/>
      <c r="BR88" s="395"/>
      <c r="BS88" s="395"/>
      <c r="BT88" s="395"/>
      <c r="BU88" s="395"/>
      <c r="BV88" s="395"/>
      <c r="BW88" s="395"/>
      <c r="BX88" s="395"/>
      <c r="BY88" s="395"/>
      <c r="BZ88" s="395"/>
      <c r="CA88" s="395"/>
      <c r="CB88" s="395"/>
      <c r="CC88" s="395"/>
      <c r="CD88" s="395"/>
      <c r="CE88" s="395"/>
      <c r="CF88" s="395"/>
      <c r="CG88" s="395"/>
      <c r="CH88" s="395"/>
      <c r="CI88" s="395"/>
      <c r="CJ88" s="395"/>
      <c r="CK88" s="395"/>
      <c r="CL88" s="395"/>
      <c r="CM88" s="395"/>
      <c r="CN88" s="395"/>
      <c r="CO88" s="395"/>
      <c r="CP88" s="395"/>
      <c r="CQ88" s="395"/>
      <c r="CR88" s="395"/>
      <c r="CS88" s="395"/>
      <c r="CT88" s="395"/>
      <c r="CU88" s="395"/>
      <c r="CV88" s="395"/>
      <c r="CW88" s="395"/>
      <c r="CX88" s="395"/>
      <c r="CY88" s="395"/>
      <c r="CZ88" s="395"/>
      <c r="DA88" s="395"/>
      <c r="DB88" s="395"/>
      <c r="DC88" s="395"/>
      <c r="DD88" s="395"/>
      <c r="DE88" s="395"/>
      <c r="DF88" s="395"/>
      <c r="DG88" s="395"/>
      <c r="DH88" s="395"/>
      <c r="DI88" s="395"/>
      <c r="DJ88" s="395"/>
      <c r="DK88" s="395"/>
      <c r="DL88" s="395"/>
      <c r="DM88" s="395"/>
      <c r="DN88" s="395"/>
      <c r="DO88" s="395"/>
      <c r="DP88" s="395"/>
      <c r="DQ88" s="395"/>
      <c r="DR88" s="395"/>
      <c r="DS88" s="395"/>
      <c r="DT88" s="395"/>
      <c r="DU88" s="395"/>
      <c r="DV88" s="395"/>
      <c r="DW88" s="395"/>
      <c r="DX88" s="395"/>
      <c r="DY88" s="395"/>
      <c r="DZ88" s="395"/>
      <c r="EA88" s="395"/>
      <c r="EB88" s="395"/>
      <c r="EC88" s="395"/>
      <c r="ED88" s="395"/>
      <c r="EE88" s="395"/>
      <c r="EF88" s="395"/>
      <c r="EG88" s="395"/>
      <c r="EH88" s="395"/>
      <c r="EI88" s="395"/>
      <c r="EJ88" s="395"/>
      <c r="EK88" s="395"/>
      <c r="EL88" s="395"/>
      <c r="EM88" s="395"/>
      <c r="EN88" s="395"/>
      <c r="EO88" s="395"/>
      <c r="EP88" s="395"/>
      <c r="EQ88" s="395"/>
      <c r="ER88" s="395"/>
      <c r="ES88" s="395"/>
      <c r="ET88" s="395"/>
      <c r="EU88" s="395"/>
      <c r="EV88" s="395"/>
      <c r="EW88" s="395"/>
      <c r="EX88" s="395"/>
      <c r="EY88" s="395"/>
      <c r="EZ88" s="395"/>
      <c r="FA88" s="395"/>
      <c r="FB88" s="395"/>
      <c r="FC88" s="395"/>
      <c r="FD88" s="395"/>
      <c r="FE88" s="395"/>
      <c r="FF88" s="395"/>
      <c r="FG88" s="395"/>
      <c r="FH88" s="395"/>
      <c r="FI88" s="395"/>
      <c r="FJ88" s="395"/>
      <c r="FK88" s="395"/>
      <c r="FL88" s="447"/>
      <c r="FM88" s="395"/>
      <c r="FN88" s="395"/>
      <c r="FO88" s="395"/>
      <c r="FP88" s="395"/>
      <c r="FQ88" s="395"/>
      <c r="FR88" s="395"/>
      <c r="FS88" s="395"/>
      <c r="FT88" s="395"/>
      <c r="FU88" s="395"/>
      <c r="FV88" s="395"/>
      <c r="FW88" s="395"/>
      <c r="FX88" s="395"/>
      <c r="FY88" s="395"/>
      <c r="FZ88" s="395"/>
      <c r="GA88" s="395"/>
      <c r="GB88" s="395"/>
      <c r="GC88" s="395"/>
      <c r="GD88" s="395"/>
      <c r="GE88" s="395"/>
      <c r="GF88" s="395"/>
      <c r="GG88" s="395"/>
      <c r="GH88" s="395"/>
      <c r="GI88" s="395"/>
      <c r="GJ88" s="395"/>
      <c r="GK88" s="395"/>
      <c r="GL88" s="395"/>
      <c r="GM88" s="395"/>
      <c r="GN88" s="395"/>
      <c r="GO88" s="395"/>
      <c r="GP88" s="395"/>
      <c r="GQ88" s="395"/>
      <c r="GR88" s="395"/>
      <c r="GS88" s="395"/>
      <c r="GT88" s="395"/>
      <c r="GU88" s="395"/>
      <c r="GV88" s="395"/>
      <c r="GW88" s="395"/>
      <c r="GX88" s="395"/>
      <c r="GY88" s="395"/>
      <c r="GZ88" s="395"/>
      <c r="HA88" s="395"/>
      <c r="HB88" s="395"/>
      <c r="HC88" s="395"/>
      <c r="HD88" s="395"/>
      <c r="HE88" s="395"/>
      <c r="HF88" s="395"/>
      <c r="HG88" s="395"/>
      <c r="HH88" s="395"/>
      <c r="HI88" s="395"/>
      <c r="HJ88" s="395"/>
      <c r="HK88" s="395"/>
      <c r="HL88" s="395"/>
      <c r="HM88" s="395"/>
      <c r="HN88" s="395"/>
      <c r="HO88" s="395"/>
      <c r="HP88" s="395"/>
    </row>
    <row r="89" spans="2:224" ht="15" customHeight="1">
      <c r="B89" s="385"/>
      <c r="C89" s="436"/>
      <c r="D89" s="463"/>
      <c r="E89" s="463"/>
      <c r="F89" s="463"/>
      <c r="G89" s="463"/>
      <c r="H89" s="463"/>
      <c r="I89" s="463"/>
      <c r="J89" s="463"/>
      <c r="K89" s="463"/>
      <c r="L89" s="463"/>
      <c r="M89" s="463"/>
      <c r="N89" s="463"/>
      <c r="O89" s="463"/>
      <c r="P89" s="463"/>
      <c r="Q89" s="463"/>
      <c r="R89" s="463"/>
      <c r="S89" s="463"/>
      <c r="T89" s="463"/>
      <c r="U89" s="463"/>
      <c r="V89" s="463"/>
      <c r="W89" s="463"/>
      <c r="X89" s="463"/>
      <c r="Y89" s="463"/>
      <c r="Z89" s="463"/>
      <c r="AA89" s="463"/>
      <c r="AB89" s="463"/>
      <c r="AC89" s="463"/>
      <c r="AD89" s="463"/>
      <c r="AE89" s="463"/>
      <c r="AF89" s="463"/>
      <c r="AG89" s="458"/>
      <c r="AH89" s="388"/>
      <c r="AI89" s="388"/>
      <c r="AJ89" s="388"/>
      <c r="AK89" s="388"/>
      <c r="AL89" s="388"/>
      <c r="AM89" s="388"/>
      <c r="AN89" s="388"/>
      <c r="AO89" s="388"/>
      <c r="AP89" s="388"/>
      <c r="AQ89" s="388"/>
      <c r="AR89" s="388"/>
      <c r="AS89" s="388"/>
      <c r="AT89" s="388"/>
      <c r="AU89" s="388"/>
      <c r="AV89" s="395"/>
      <c r="AW89" s="395"/>
      <c r="AX89" s="395"/>
      <c r="AY89" s="395"/>
      <c r="AZ89" s="395"/>
      <c r="BA89" s="395"/>
      <c r="BB89" s="395"/>
      <c r="BC89" s="395"/>
      <c r="BD89" s="395"/>
      <c r="BE89" s="395"/>
      <c r="BF89" s="395"/>
      <c r="BG89" s="395"/>
      <c r="BH89" s="395"/>
      <c r="BI89" s="395"/>
      <c r="BJ89" s="395"/>
      <c r="BK89" s="395"/>
      <c r="BL89" s="395"/>
      <c r="BM89" s="395"/>
      <c r="BN89" s="395"/>
      <c r="BO89" s="395"/>
      <c r="BP89" s="395"/>
      <c r="BQ89" s="395"/>
      <c r="BR89" s="395"/>
      <c r="BS89" s="395"/>
      <c r="BT89" s="395"/>
      <c r="BU89" s="395"/>
      <c r="BV89" s="395"/>
      <c r="BW89" s="395"/>
      <c r="BX89" s="395"/>
      <c r="BY89" s="395"/>
      <c r="BZ89" s="395"/>
      <c r="CA89" s="395"/>
      <c r="CB89" s="395"/>
      <c r="CC89" s="395"/>
      <c r="CD89" s="395"/>
      <c r="CE89" s="395"/>
      <c r="CF89" s="395"/>
      <c r="CG89" s="395"/>
      <c r="CH89" s="395"/>
      <c r="CI89" s="395"/>
      <c r="CJ89" s="395"/>
      <c r="CK89" s="395"/>
      <c r="CL89" s="395"/>
      <c r="CM89" s="395"/>
      <c r="CN89" s="395"/>
      <c r="CO89" s="395"/>
      <c r="CP89" s="395"/>
      <c r="CQ89" s="395"/>
      <c r="CR89" s="395"/>
      <c r="CS89" s="395"/>
      <c r="CT89" s="395"/>
      <c r="CU89" s="395"/>
      <c r="CV89" s="395"/>
      <c r="CW89" s="395"/>
      <c r="CX89" s="395"/>
      <c r="CY89" s="395"/>
      <c r="CZ89" s="395"/>
      <c r="DA89" s="395"/>
      <c r="DB89" s="395"/>
      <c r="DC89" s="395"/>
      <c r="DD89" s="395"/>
      <c r="DE89" s="395"/>
      <c r="DF89" s="395"/>
      <c r="DG89" s="395"/>
      <c r="DH89" s="395"/>
      <c r="DI89" s="395"/>
      <c r="DJ89" s="395"/>
      <c r="DK89" s="395"/>
      <c r="DL89" s="395"/>
      <c r="DM89" s="395"/>
      <c r="DN89" s="395"/>
      <c r="DO89" s="395"/>
      <c r="DP89" s="395"/>
      <c r="DQ89" s="395"/>
      <c r="DR89" s="395"/>
      <c r="DS89" s="395"/>
      <c r="DT89" s="395"/>
      <c r="DU89" s="395"/>
      <c r="DV89" s="395"/>
      <c r="DW89" s="395"/>
      <c r="DX89" s="395"/>
      <c r="DY89" s="395"/>
      <c r="DZ89" s="395"/>
      <c r="EA89" s="395"/>
      <c r="EB89" s="395"/>
      <c r="EC89" s="395"/>
      <c r="ED89" s="395"/>
      <c r="EE89" s="395"/>
      <c r="EF89" s="395"/>
      <c r="EG89" s="395"/>
      <c r="EH89" s="395"/>
      <c r="EI89" s="395"/>
      <c r="EJ89" s="395"/>
      <c r="EK89" s="395"/>
      <c r="EL89" s="395"/>
      <c r="EM89" s="395"/>
      <c r="EN89" s="395"/>
      <c r="EO89" s="395"/>
      <c r="EP89" s="395"/>
      <c r="EQ89" s="395"/>
      <c r="ER89" s="395"/>
      <c r="ES89" s="395"/>
      <c r="ET89" s="395"/>
      <c r="EU89" s="395"/>
      <c r="EV89" s="395"/>
      <c r="EW89" s="395"/>
      <c r="EX89" s="395"/>
      <c r="EY89" s="395"/>
      <c r="EZ89" s="395"/>
      <c r="FA89" s="395"/>
      <c r="FB89" s="395"/>
      <c r="FC89" s="395"/>
      <c r="FD89" s="395"/>
      <c r="FE89" s="395"/>
      <c r="FF89" s="395"/>
      <c r="FG89" s="395"/>
      <c r="FH89" s="395"/>
      <c r="FI89" s="395"/>
      <c r="FJ89" s="395"/>
      <c r="FK89" s="395"/>
      <c r="FL89" s="447"/>
      <c r="FM89" s="395"/>
      <c r="FN89" s="395"/>
      <c r="FO89" s="395"/>
      <c r="FP89" s="395"/>
      <c r="FQ89" s="395"/>
      <c r="FR89" s="395"/>
      <c r="FS89" s="395"/>
      <c r="FT89" s="395"/>
      <c r="FU89" s="395"/>
      <c r="FV89" s="395"/>
      <c r="FW89" s="395"/>
      <c r="FX89" s="395"/>
      <c r="FY89" s="395"/>
      <c r="FZ89" s="395"/>
      <c r="GA89" s="395"/>
      <c r="GB89" s="395"/>
      <c r="GC89" s="395"/>
      <c r="GD89" s="395"/>
      <c r="GE89" s="395"/>
      <c r="GF89" s="395"/>
      <c r="GG89" s="395"/>
      <c r="GH89" s="395"/>
      <c r="GI89" s="395"/>
      <c r="GJ89" s="395"/>
      <c r="GK89" s="395"/>
      <c r="GL89" s="395"/>
      <c r="GM89" s="395"/>
      <c r="GN89" s="395"/>
      <c r="GO89" s="395"/>
      <c r="GP89" s="395"/>
      <c r="GQ89" s="395"/>
      <c r="GR89" s="395"/>
      <c r="GS89" s="395"/>
      <c r="GT89" s="395"/>
      <c r="GU89" s="395"/>
      <c r="GV89" s="395"/>
      <c r="GW89" s="395"/>
      <c r="GX89" s="395"/>
      <c r="GY89" s="395"/>
      <c r="GZ89" s="395"/>
      <c r="HA89" s="395"/>
      <c r="HB89" s="395"/>
      <c r="HC89" s="395"/>
      <c r="HD89" s="395"/>
      <c r="HE89" s="395"/>
      <c r="HF89" s="395"/>
      <c r="HG89" s="395"/>
      <c r="HH89" s="395"/>
      <c r="HI89" s="395"/>
      <c r="HJ89" s="395"/>
      <c r="HK89" s="395"/>
      <c r="HL89" s="395"/>
      <c r="HM89" s="395"/>
      <c r="HN89" s="395"/>
      <c r="HO89" s="395"/>
      <c r="HP89" s="395"/>
    </row>
    <row r="90" spans="2:224" ht="15" customHeight="1">
      <c r="B90" s="385"/>
      <c r="C90" s="436"/>
      <c r="D90" s="463"/>
      <c r="E90" s="463"/>
      <c r="F90" s="463"/>
      <c r="G90" s="463"/>
      <c r="H90" s="463"/>
      <c r="I90" s="463"/>
      <c r="J90" s="463"/>
      <c r="K90" s="463"/>
      <c r="L90" s="463"/>
      <c r="M90" s="463"/>
      <c r="N90" s="463"/>
      <c r="O90" s="463"/>
      <c r="P90" s="463"/>
      <c r="Q90" s="463"/>
      <c r="R90" s="463"/>
      <c r="S90" s="463"/>
      <c r="T90" s="463"/>
      <c r="U90" s="463"/>
      <c r="V90" s="463"/>
      <c r="W90" s="463"/>
      <c r="X90" s="463"/>
      <c r="Y90" s="463"/>
      <c r="Z90" s="463"/>
      <c r="AA90" s="463"/>
      <c r="AB90" s="463"/>
      <c r="AC90" s="463"/>
      <c r="AD90" s="463"/>
      <c r="AE90" s="463"/>
      <c r="AF90" s="463"/>
      <c r="AG90" s="458"/>
      <c r="AH90" s="388"/>
      <c r="AI90" s="388"/>
      <c r="AJ90" s="388"/>
      <c r="AK90" s="388"/>
      <c r="AL90" s="388"/>
      <c r="AM90" s="388"/>
      <c r="AN90" s="388"/>
      <c r="AO90" s="388"/>
      <c r="AP90" s="388"/>
      <c r="AQ90" s="388"/>
      <c r="AR90" s="388"/>
      <c r="AS90" s="388"/>
      <c r="AT90" s="388"/>
      <c r="AU90" s="388"/>
      <c r="AV90" s="395"/>
      <c r="AW90" s="395"/>
      <c r="AX90" s="395"/>
      <c r="AY90" s="395"/>
      <c r="AZ90" s="395"/>
      <c r="BA90" s="395"/>
      <c r="BB90" s="395"/>
      <c r="BC90" s="395"/>
      <c r="BD90" s="395"/>
      <c r="BE90" s="395"/>
      <c r="BF90" s="395"/>
      <c r="BG90" s="395"/>
      <c r="BH90" s="395"/>
      <c r="BI90" s="395"/>
      <c r="BJ90" s="395"/>
      <c r="BK90" s="395"/>
      <c r="BL90" s="395"/>
      <c r="BM90" s="395"/>
      <c r="BN90" s="395"/>
      <c r="BO90" s="395"/>
      <c r="BP90" s="395"/>
      <c r="BQ90" s="395"/>
      <c r="BR90" s="395"/>
      <c r="BS90" s="395"/>
      <c r="BT90" s="395"/>
      <c r="BU90" s="395"/>
      <c r="BV90" s="395"/>
      <c r="BW90" s="395"/>
      <c r="BX90" s="395"/>
      <c r="BY90" s="395"/>
      <c r="BZ90" s="395"/>
      <c r="CA90" s="395"/>
      <c r="CB90" s="395"/>
      <c r="CC90" s="395"/>
      <c r="CD90" s="395"/>
      <c r="CE90" s="395"/>
      <c r="CF90" s="395"/>
      <c r="CG90" s="395"/>
      <c r="CH90" s="395"/>
      <c r="CI90" s="395"/>
      <c r="CJ90" s="395"/>
      <c r="CK90" s="395"/>
      <c r="CL90" s="395"/>
      <c r="CM90" s="395"/>
      <c r="CN90" s="395"/>
      <c r="CO90" s="395"/>
      <c r="CP90" s="395"/>
      <c r="CQ90" s="395"/>
      <c r="CR90" s="395"/>
      <c r="CS90" s="395"/>
      <c r="CT90" s="395"/>
      <c r="CU90" s="395"/>
      <c r="CV90" s="395"/>
      <c r="CW90" s="395"/>
      <c r="CX90" s="395"/>
      <c r="CY90" s="395"/>
      <c r="CZ90" s="395"/>
      <c r="DA90" s="395"/>
      <c r="DB90" s="395"/>
      <c r="DC90" s="395"/>
      <c r="DD90" s="395"/>
      <c r="DE90" s="395"/>
      <c r="DF90" s="395"/>
      <c r="DG90" s="395"/>
      <c r="DH90" s="395"/>
      <c r="DI90" s="395"/>
      <c r="DJ90" s="395"/>
      <c r="DK90" s="395"/>
      <c r="DL90" s="395"/>
      <c r="DM90" s="395"/>
      <c r="DN90" s="395"/>
      <c r="DO90" s="395"/>
      <c r="DP90" s="395"/>
      <c r="DQ90" s="395"/>
      <c r="DR90" s="395"/>
      <c r="DS90" s="395"/>
      <c r="DT90" s="395"/>
      <c r="DU90" s="395"/>
      <c r="DV90" s="395"/>
      <c r="DW90" s="395"/>
      <c r="DX90" s="395"/>
      <c r="DY90" s="395"/>
      <c r="DZ90" s="395"/>
      <c r="EA90" s="395"/>
      <c r="EB90" s="395"/>
      <c r="EC90" s="395"/>
      <c r="ED90" s="395"/>
      <c r="EE90" s="395"/>
      <c r="EF90" s="395"/>
      <c r="EG90" s="395"/>
      <c r="EH90" s="395"/>
      <c r="EI90" s="395"/>
      <c r="EJ90" s="395"/>
      <c r="EK90" s="395"/>
      <c r="EL90" s="395"/>
      <c r="EM90" s="395"/>
      <c r="EN90" s="395"/>
      <c r="EO90" s="395"/>
      <c r="EP90" s="395"/>
      <c r="EQ90" s="395"/>
      <c r="ER90" s="395"/>
      <c r="ES90" s="395"/>
      <c r="ET90" s="395"/>
      <c r="EU90" s="395"/>
      <c r="EV90" s="395"/>
      <c r="EW90" s="395"/>
      <c r="EX90" s="395"/>
      <c r="EY90" s="395"/>
      <c r="EZ90" s="395"/>
      <c r="FA90" s="395"/>
      <c r="FB90" s="395"/>
      <c r="FC90" s="395"/>
      <c r="FD90" s="395"/>
      <c r="FE90" s="395"/>
      <c r="FF90" s="395"/>
      <c r="FG90" s="395"/>
      <c r="FH90" s="395"/>
      <c r="FI90" s="395"/>
      <c r="FJ90" s="395"/>
      <c r="FK90" s="395"/>
      <c r="FL90" s="447"/>
      <c r="FM90" s="395"/>
      <c r="FN90" s="395"/>
      <c r="FO90" s="395"/>
      <c r="FP90" s="395"/>
      <c r="FQ90" s="395"/>
      <c r="FR90" s="395"/>
      <c r="FS90" s="395"/>
      <c r="FT90" s="395"/>
      <c r="FU90" s="395"/>
      <c r="FV90" s="395"/>
      <c r="FW90" s="395"/>
      <c r="FX90" s="395"/>
      <c r="FY90" s="395"/>
      <c r="FZ90" s="395"/>
      <c r="GA90" s="395"/>
      <c r="GB90" s="395"/>
      <c r="GC90" s="395"/>
      <c r="GD90" s="395"/>
      <c r="GE90" s="395"/>
      <c r="GF90" s="395"/>
      <c r="GG90" s="395"/>
      <c r="GH90" s="395"/>
      <c r="GI90" s="395"/>
      <c r="GJ90" s="395"/>
      <c r="GK90" s="395"/>
      <c r="GL90" s="395"/>
      <c r="GM90" s="395"/>
      <c r="GN90" s="395"/>
      <c r="GO90" s="395"/>
      <c r="GP90" s="395"/>
      <c r="GQ90" s="395"/>
      <c r="GR90" s="395"/>
      <c r="GS90" s="395"/>
      <c r="GT90" s="395"/>
      <c r="GU90" s="395"/>
      <c r="GV90" s="395"/>
      <c r="GW90" s="395"/>
      <c r="GX90" s="395"/>
      <c r="GY90" s="395"/>
      <c r="GZ90" s="395"/>
      <c r="HA90" s="395"/>
      <c r="HB90" s="395"/>
      <c r="HC90" s="395"/>
      <c r="HD90" s="395"/>
      <c r="HE90" s="395"/>
      <c r="HF90" s="395"/>
      <c r="HG90" s="395"/>
      <c r="HH90" s="395"/>
      <c r="HI90" s="395"/>
      <c r="HJ90" s="395"/>
      <c r="HK90" s="395"/>
      <c r="HL90" s="395"/>
      <c r="HM90" s="395"/>
      <c r="HN90" s="395"/>
      <c r="HO90" s="395"/>
      <c r="HP90" s="395"/>
    </row>
    <row r="91" spans="2:224" ht="15" customHeight="1">
      <c r="B91" s="385"/>
      <c r="C91" s="436"/>
      <c r="D91" s="388"/>
      <c r="E91" s="388"/>
      <c r="F91" s="388"/>
      <c r="G91" s="388"/>
      <c r="H91" s="463"/>
      <c r="I91" s="463"/>
      <c r="J91" s="388"/>
      <c r="K91" s="388"/>
      <c r="L91" s="388"/>
      <c r="M91" s="388"/>
      <c r="N91" s="388"/>
      <c r="O91" s="388"/>
      <c r="P91" s="388"/>
      <c r="Q91" s="388"/>
      <c r="R91" s="388"/>
      <c r="S91" s="388"/>
      <c r="T91" s="388"/>
      <c r="U91" s="388"/>
      <c r="V91" s="388"/>
      <c r="W91" s="388"/>
      <c r="X91" s="388"/>
      <c r="Y91" s="388"/>
      <c r="Z91" s="388"/>
      <c r="AA91" s="388"/>
      <c r="AB91" s="388"/>
      <c r="AC91" s="388"/>
      <c r="AD91" s="388"/>
      <c r="AE91" s="388"/>
      <c r="AF91" s="388"/>
      <c r="AG91" s="458"/>
      <c r="AH91" s="388"/>
      <c r="AI91" s="388"/>
      <c r="AJ91" s="388"/>
      <c r="AK91" s="388"/>
      <c r="AL91" s="388"/>
      <c r="AM91" s="388"/>
      <c r="AN91" s="388"/>
      <c r="AO91" s="388"/>
      <c r="AP91" s="388"/>
      <c r="AQ91" s="388"/>
      <c r="AR91" s="388"/>
      <c r="AS91" s="388"/>
      <c r="AT91" s="388"/>
      <c r="AU91" s="388"/>
      <c r="AV91" s="395"/>
      <c r="AW91" s="395"/>
      <c r="AX91" s="395"/>
      <c r="AY91" s="395"/>
      <c r="AZ91" s="395"/>
      <c r="BA91" s="395"/>
      <c r="BB91" s="395"/>
      <c r="BC91" s="395"/>
      <c r="BD91" s="395"/>
      <c r="BE91" s="395"/>
      <c r="BF91" s="395"/>
      <c r="BG91" s="395"/>
      <c r="BH91" s="395"/>
      <c r="BI91" s="395"/>
      <c r="BJ91" s="395"/>
      <c r="BK91" s="395"/>
      <c r="BL91" s="395"/>
      <c r="BM91" s="395"/>
      <c r="BN91" s="395"/>
      <c r="BO91" s="395"/>
      <c r="BP91" s="395"/>
      <c r="BQ91" s="395"/>
      <c r="BR91" s="395"/>
      <c r="BS91" s="395"/>
      <c r="BT91" s="395"/>
      <c r="BU91" s="395"/>
      <c r="BV91" s="395"/>
      <c r="BW91" s="395"/>
      <c r="BX91" s="395"/>
      <c r="BY91" s="395"/>
      <c r="BZ91" s="395"/>
      <c r="CA91" s="395"/>
      <c r="CB91" s="395"/>
      <c r="CC91" s="395"/>
      <c r="CD91" s="395"/>
      <c r="CE91" s="395"/>
      <c r="CF91" s="395"/>
      <c r="CG91" s="395"/>
      <c r="CH91" s="395"/>
      <c r="CI91" s="395"/>
      <c r="CJ91" s="395"/>
      <c r="CK91" s="395"/>
      <c r="CL91" s="395"/>
      <c r="CM91" s="395"/>
      <c r="CN91" s="395"/>
      <c r="CO91" s="395"/>
      <c r="CP91" s="395"/>
      <c r="CQ91" s="395"/>
      <c r="CR91" s="395"/>
      <c r="CS91" s="395"/>
      <c r="CT91" s="395"/>
      <c r="CU91" s="395"/>
      <c r="CV91" s="395"/>
      <c r="CW91" s="395"/>
      <c r="CX91" s="395"/>
      <c r="CY91" s="395"/>
      <c r="CZ91" s="395"/>
      <c r="DA91" s="395"/>
      <c r="DB91" s="395"/>
      <c r="DC91" s="395"/>
      <c r="DD91" s="395"/>
      <c r="DE91" s="395"/>
      <c r="DF91" s="395"/>
      <c r="DG91" s="395"/>
      <c r="DH91" s="395"/>
      <c r="DI91" s="395"/>
      <c r="DJ91" s="395"/>
      <c r="DK91" s="395"/>
      <c r="DL91" s="395"/>
      <c r="DM91" s="395"/>
      <c r="DN91" s="395"/>
      <c r="DO91" s="395"/>
      <c r="DP91" s="395"/>
      <c r="DQ91" s="395"/>
      <c r="DR91" s="395"/>
      <c r="DS91" s="395"/>
      <c r="DT91" s="395"/>
      <c r="DU91" s="395"/>
      <c r="DV91" s="395"/>
      <c r="DW91" s="395"/>
      <c r="DX91" s="395"/>
      <c r="DY91" s="395"/>
      <c r="DZ91" s="395"/>
      <c r="EA91" s="395"/>
      <c r="EB91" s="395"/>
      <c r="EC91" s="395"/>
      <c r="ED91" s="395"/>
      <c r="EE91" s="395"/>
      <c r="EF91" s="395"/>
      <c r="EG91" s="395"/>
      <c r="EH91" s="395"/>
      <c r="EI91" s="395"/>
      <c r="EJ91" s="395"/>
      <c r="EK91" s="395"/>
      <c r="EL91" s="395"/>
      <c r="EM91" s="395"/>
      <c r="EN91" s="395"/>
      <c r="EO91" s="395"/>
      <c r="EP91" s="395"/>
      <c r="EQ91" s="395"/>
      <c r="ER91" s="395"/>
      <c r="ES91" s="395"/>
      <c r="ET91" s="395"/>
      <c r="EU91" s="395"/>
      <c r="EV91" s="395"/>
      <c r="EW91" s="395"/>
      <c r="EX91" s="395"/>
      <c r="EY91" s="395"/>
      <c r="EZ91" s="395"/>
      <c r="FA91" s="395"/>
      <c r="FB91" s="395"/>
      <c r="FC91" s="395"/>
      <c r="FD91" s="395"/>
      <c r="FE91" s="395"/>
      <c r="FF91" s="395"/>
      <c r="FG91" s="395"/>
      <c r="FH91" s="395"/>
      <c r="FI91" s="395"/>
      <c r="FJ91" s="395"/>
      <c r="FK91" s="395"/>
      <c r="FL91" s="447"/>
      <c r="FM91" s="395"/>
      <c r="FN91" s="395"/>
      <c r="FO91" s="395"/>
      <c r="FP91" s="395"/>
      <c r="FQ91" s="395"/>
      <c r="FR91" s="395"/>
      <c r="FS91" s="395"/>
      <c r="FT91" s="395"/>
      <c r="FU91" s="395"/>
      <c r="FV91" s="395"/>
      <c r="FW91" s="395"/>
      <c r="FX91" s="395"/>
      <c r="FY91" s="395"/>
      <c r="FZ91" s="395"/>
      <c r="GA91" s="395"/>
      <c r="GB91" s="395"/>
      <c r="GC91" s="395"/>
      <c r="GD91" s="395"/>
      <c r="GE91" s="395"/>
      <c r="GF91" s="395"/>
      <c r="GG91" s="395"/>
      <c r="GH91" s="395"/>
      <c r="GI91" s="395"/>
      <c r="GJ91" s="395"/>
      <c r="GK91" s="395"/>
      <c r="GL91" s="395"/>
      <c r="GM91" s="395"/>
      <c r="GN91" s="395"/>
      <c r="GO91" s="395"/>
      <c r="GP91" s="395"/>
      <c r="GQ91" s="395"/>
      <c r="GR91" s="395"/>
      <c r="GS91" s="395"/>
      <c r="GT91" s="395"/>
      <c r="GU91" s="395"/>
      <c r="GV91" s="395"/>
      <c r="GW91" s="395"/>
      <c r="GX91" s="395"/>
      <c r="GY91" s="395"/>
      <c r="GZ91" s="395"/>
      <c r="HA91" s="395"/>
      <c r="HB91" s="395"/>
      <c r="HC91" s="395"/>
      <c r="HD91" s="395"/>
      <c r="HE91" s="395"/>
      <c r="HF91" s="395"/>
      <c r="HG91" s="395"/>
      <c r="HH91" s="395"/>
      <c r="HI91" s="395"/>
      <c r="HJ91" s="395"/>
      <c r="HK91" s="395"/>
      <c r="HL91" s="395"/>
      <c r="HM91" s="395"/>
      <c r="HN91" s="395"/>
      <c r="HO91" s="395"/>
      <c r="HP91" s="395"/>
    </row>
    <row r="92" spans="2:224" ht="15" customHeight="1">
      <c r="B92" s="385"/>
      <c r="C92" s="436"/>
      <c r="D92" s="388"/>
      <c r="E92" s="388"/>
      <c r="F92" s="388"/>
      <c r="G92" s="388"/>
      <c r="H92" s="463"/>
      <c r="I92" s="463"/>
      <c r="J92" s="388"/>
      <c r="K92" s="388"/>
      <c r="L92" s="388"/>
      <c r="M92" s="388"/>
      <c r="N92" s="388"/>
      <c r="O92" s="388"/>
      <c r="P92" s="388"/>
      <c r="Q92" s="388"/>
      <c r="R92" s="388"/>
      <c r="S92" s="388"/>
      <c r="T92" s="388"/>
      <c r="U92" s="388"/>
      <c r="V92" s="388"/>
      <c r="W92" s="388"/>
      <c r="X92" s="388"/>
      <c r="Y92" s="388"/>
      <c r="Z92" s="388"/>
      <c r="AA92" s="388"/>
      <c r="AB92" s="388"/>
      <c r="AC92" s="388"/>
      <c r="AD92" s="388"/>
      <c r="AE92" s="388"/>
      <c r="AF92" s="388"/>
      <c r="AG92" s="458"/>
      <c r="AH92" s="388"/>
      <c r="AI92" s="388"/>
      <c r="AJ92" s="388"/>
      <c r="AK92" s="388"/>
      <c r="AL92" s="388"/>
      <c r="AM92" s="388"/>
      <c r="AN92" s="388"/>
      <c r="AO92" s="388"/>
      <c r="AP92" s="388"/>
      <c r="AQ92" s="388"/>
      <c r="AR92" s="388"/>
      <c r="AS92" s="388"/>
      <c r="AT92" s="388"/>
      <c r="AU92" s="388"/>
      <c r="AV92" s="395"/>
      <c r="AW92" s="395"/>
      <c r="AX92" s="395"/>
      <c r="AY92" s="395"/>
      <c r="AZ92" s="395"/>
      <c r="BA92" s="395"/>
      <c r="BB92" s="395"/>
      <c r="BC92" s="395"/>
      <c r="BD92" s="395"/>
      <c r="BE92" s="395"/>
      <c r="BF92" s="395"/>
      <c r="BG92" s="395"/>
      <c r="BH92" s="395"/>
      <c r="BI92" s="395"/>
      <c r="BJ92" s="395"/>
      <c r="BK92" s="395"/>
      <c r="BL92" s="395"/>
      <c r="BM92" s="395"/>
      <c r="BN92" s="395"/>
      <c r="BO92" s="395"/>
      <c r="BP92" s="395"/>
      <c r="BQ92" s="395"/>
      <c r="BR92" s="395"/>
      <c r="BS92" s="395"/>
      <c r="BT92" s="395"/>
      <c r="BU92" s="395"/>
      <c r="BV92" s="395"/>
      <c r="BW92" s="395"/>
      <c r="BX92" s="395"/>
      <c r="BY92" s="395"/>
      <c r="BZ92" s="395"/>
      <c r="CA92" s="395"/>
      <c r="CB92" s="395"/>
      <c r="CC92" s="395"/>
      <c r="CD92" s="395"/>
      <c r="CE92" s="395"/>
      <c r="CF92" s="395"/>
      <c r="CG92" s="395"/>
      <c r="CH92" s="395"/>
      <c r="CI92" s="395"/>
      <c r="CJ92" s="395"/>
      <c r="CK92" s="395"/>
      <c r="CL92" s="395"/>
      <c r="CM92" s="395"/>
      <c r="CN92" s="395"/>
      <c r="CO92" s="395"/>
      <c r="CP92" s="395"/>
      <c r="CQ92" s="395"/>
      <c r="CR92" s="395"/>
      <c r="CS92" s="395"/>
      <c r="CT92" s="395"/>
      <c r="CU92" s="395"/>
      <c r="CV92" s="395"/>
      <c r="CW92" s="395"/>
      <c r="CX92" s="395"/>
      <c r="CY92" s="395"/>
      <c r="CZ92" s="395"/>
      <c r="DA92" s="395"/>
      <c r="DB92" s="395"/>
      <c r="DC92" s="395"/>
      <c r="DD92" s="395"/>
      <c r="DE92" s="395"/>
      <c r="DF92" s="395"/>
      <c r="DG92" s="395"/>
      <c r="DH92" s="395"/>
      <c r="DI92" s="395"/>
      <c r="DJ92" s="395"/>
      <c r="DK92" s="395"/>
      <c r="DL92" s="395"/>
      <c r="DM92" s="395"/>
      <c r="DN92" s="395"/>
      <c r="DO92" s="395"/>
      <c r="DP92" s="395"/>
      <c r="DQ92" s="395"/>
      <c r="DR92" s="395"/>
      <c r="DS92" s="395"/>
      <c r="DT92" s="395"/>
      <c r="DU92" s="395"/>
      <c r="DV92" s="395"/>
      <c r="DW92" s="395"/>
      <c r="DX92" s="395"/>
      <c r="DY92" s="395"/>
      <c r="DZ92" s="395"/>
      <c r="EA92" s="395"/>
      <c r="EB92" s="395"/>
      <c r="EC92" s="395"/>
      <c r="ED92" s="395"/>
      <c r="EE92" s="395"/>
      <c r="EF92" s="395"/>
      <c r="EG92" s="395"/>
      <c r="EH92" s="395"/>
      <c r="EI92" s="395"/>
      <c r="EJ92" s="395"/>
      <c r="EK92" s="395"/>
      <c r="EL92" s="395"/>
      <c r="EM92" s="395"/>
      <c r="EN92" s="395"/>
      <c r="EO92" s="395"/>
      <c r="EP92" s="395"/>
      <c r="EQ92" s="395"/>
      <c r="ER92" s="395"/>
      <c r="ES92" s="395"/>
      <c r="ET92" s="395"/>
      <c r="EU92" s="395"/>
      <c r="EV92" s="395"/>
      <c r="EW92" s="395"/>
      <c r="EX92" s="395"/>
      <c r="EY92" s="395"/>
      <c r="EZ92" s="395"/>
      <c r="FA92" s="395"/>
      <c r="FB92" s="395"/>
      <c r="FC92" s="395"/>
      <c r="FD92" s="395"/>
      <c r="FE92" s="395"/>
      <c r="FF92" s="395"/>
      <c r="FG92" s="395"/>
      <c r="FH92" s="395"/>
      <c r="FI92" s="395"/>
      <c r="FJ92" s="395"/>
      <c r="FK92" s="395"/>
      <c r="FL92" s="447"/>
      <c r="FM92" s="395"/>
      <c r="FN92" s="395"/>
      <c r="FO92" s="395"/>
      <c r="FP92" s="395"/>
      <c r="FQ92" s="395"/>
      <c r="FR92" s="395"/>
      <c r="FS92" s="395"/>
      <c r="FT92" s="395"/>
      <c r="FU92" s="395"/>
      <c r="FV92" s="395"/>
      <c r="FW92" s="395"/>
      <c r="FX92" s="395"/>
      <c r="FY92" s="395"/>
      <c r="FZ92" s="395"/>
      <c r="GA92" s="395"/>
      <c r="GB92" s="395"/>
      <c r="GC92" s="395"/>
      <c r="GD92" s="395"/>
      <c r="GE92" s="395"/>
      <c r="GF92" s="395"/>
      <c r="GG92" s="395"/>
      <c r="GH92" s="395"/>
      <c r="GI92" s="395"/>
      <c r="GJ92" s="395"/>
      <c r="GK92" s="395"/>
      <c r="GL92" s="395"/>
      <c r="GM92" s="395"/>
      <c r="GN92" s="395"/>
      <c r="GO92" s="395"/>
      <c r="GP92" s="395"/>
      <c r="GQ92" s="395"/>
      <c r="GR92" s="395"/>
      <c r="GS92" s="395"/>
      <c r="GT92" s="395"/>
      <c r="GU92" s="395"/>
      <c r="GV92" s="395"/>
      <c r="GW92" s="395"/>
      <c r="GX92" s="395"/>
      <c r="GY92" s="395"/>
      <c r="GZ92" s="395"/>
      <c r="HA92" s="395"/>
      <c r="HB92" s="395"/>
      <c r="HC92" s="395"/>
      <c r="HD92" s="395"/>
      <c r="HE92" s="395"/>
      <c r="HF92" s="395"/>
      <c r="HG92" s="395"/>
      <c r="HH92" s="395"/>
      <c r="HI92" s="395"/>
      <c r="HJ92" s="395"/>
      <c r="HK92" s="395"/>
      <c r="HL92" s="395"/>
      <c r="HM92" s="395"/>
      <c r="HN92" s="395"/>
      <c r="HO92" s="395"/>
      <c r="HP92" s="395"/>
    </row>
    <row r="93" spans="2:224" ht="15" customHeight="1">
      <c r="B93" s="385"/>
      <c r="C93" s="436"/>
      <c r="D93" s="388"/>
      <c r="E93" s="388"/>
      <c r="F93" s="388"/>
      <c r="G93" s="388"/>
      <c r="H93" s="463"/>
      <c r="I93" s="463"/>
      <c r="J93" s="388"/>
      <c r="K93" s="388"/>
      <c r="L93" s="388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  <c r="AC93" s="388"/>
      <c r="AD93" s="388"/>
      <c r="AE93" s="388"/>
      <c r="AF93" s="388"/>
      <c r="AG93" s="458"/>
      <c r="AH93" s="388"/>
      <c r="AI93" s="388"/>
      <c r="AJ93" s="388"/>
      <c r="AK93" s="388"/>
      <c r="AL93" s="388"/>
      <c r="AM93" s="388"/>
      <c r="AN93" s="388"/>
      <c r="AO93" s="388"/>
      <c r="AP93" s="388"/>
      <c r="AQ93" s="388"/>
      <c r="AR93" s="388"/>
      <c r="AS93" s="388"/>
      <c r="AT93" s="388"/>
      <c r="AU93" s="388"/>
      <c r="AV93" s="395"/>
      <c r="AW93" s="395"/>
      <c r="AX93" s="395"/>
      <c r="AY93" s="395"/>
      <c r="AZ93" s="395"/>
      <c r="BA93" s="395"/>
      <c r="BB93" s="395"/>
      <c r="BC93" s="395"/>
      <c r="BD93" s="395"/>
      <c r="BE93" s="395"/>
      <c r="BF93" s="395"/>
      <c r="BG93" s="395"/>
      <c r="BH93" s="395"/>
      <c r="BI93" s="395"/>
      <c r="BJ93" s="395"/>
      <c r="BK93" s="395"/>
      <c r="BL93" s="395"/>
      <c r="BM93" s="395"/>
      <c r="BN93" s="395"/>
      <c r="BO93" s="395"/>
      <c r="BP93" s="395"/>
      <c r="BQ93" s="395"/>
      <c r="BR93" s="395"/>
      <c r="BS93" s="395"/>
      <c r="BT93" s="395"/>
      <c r="BU93" s="395"/>
      <c r="BV93" s="395"/>
      <c r="BW93" s="395"/>
      <c r="BX93" s="395"/>
      <c r="BY93" s="395"/>
      <c r="BZ93" s="395"/>
      <c r="CA93" s="395"/>
      <c r="CB93" s="395"/>
      <c r="CC93" s="395"/>
      <c r="CD93" s="395"/>
      <c r="CE93" s="395"/>
      <c r="CF93" s="395"/>
      <c r="CG93" s="395"/>
      <c r="CH93" s="395"/>
      <c r="CI93" s="395"/>
      <c r="CJ93" s="395"/>
      <c r="CK93" s="395"/>
      <c r="CL93" s="395"/>
      <c r="CM93" s="395"/>
      <c r="CN93" s="395"/>
      <c r="CO93" s="395"/>
      <c r="CP93" s="395"/>
      <c r="CQ93" s="395"/>
      <c r="CR93" s="395"/>
      <c r="CS93" s="395"/>
      <c r="CT93" s="395"/>
      <c r="CU93" s="395"/>
      <c r="CV93" s="395"/>
      <c r="CW93" s="395"/>
      <c r="CX93" s="395"/>
      <c r="CY93" s="395"/>
      <c r="CZ93" s="395"/>
      <c r="DA93" s="395"/>
      <c r="DB93" s="395"/>
      <c r="DC93" s="395"/>
      <c r="DD93" s="395"/>
      <c r="DE93" s="395"/>
      <c r="DF93" s="395"/>
      <c r="DG93" s="395"/>
      <c r="DH93" s="395"/>
      <c r="DI93" s="395"/>
      <c r="DJ93" s="395"/>
      <c r="DK93" s="395"/>
      <c r="DL93" s="395"/>
      <c r="DM93" s="395"/>
      <c r="DN93" s="395"/>
      <c r="DO93" s="395"/>
      <c r="DP93" s="395"/>
      <c r="DQ93" s="395"/>
      <c r="DR93" s="395"/>
      <c r="DS93" s="395"/>
      <c r="DT93" s="395"/>
      <c r="DU93" s="395"/>
      <c r="DV93" s="395"/>
      <c r="DW93" s="395"/>
      <c r="DX93" s="395"/>
      <c r="DY93" s="395"/>
      <c r="DZ93" s="395"/>
      <c r="EA93" s="395"/>
      <c r="EB93" s="395"/>
      <c r="EC93" s="395"/>
      <c r="ED93" s="395"/>
      <c r="EE93" s="395"/>
      <c r="EF93" s="395"/>
      <c r="EG93" s="395"/>
      <c r="EH93" s="395"/>
      <c r="EI93" s="395"/>
      <c r="EJ93" s="395"/>
      <c r="EK93" s="395"/>
      <c r="EL93" s="395"/>
      <c r="EM93" s="395"/>
      <c r="EN93" s="395"/>
      <c r="EO93" s="395"/>
      <c r="EP93" s="395"/>
      <c r="EQ93" s="395"/>
      <c r="ER93" s="395"/>
      <c r="ES93" s="395"/>
      <c r="ET93" s="395"/>
      <c r="EU93" s="395"/>
      <c r="EV93" s="395"/>
      <c r="EW93" s="395"/>
      <c r="EX93" s="395"/>
      <c r="EY93" s="395"/>
      <c r="EZ93" s="395"/>
      <c r="FA93" s="395"/>
      <c r="FB93" s="395"/>
      <c r="FC93" s="395"/>
      <c r="FD93" s="395"/>
      <c r="FE93" s="395"/>
      <c r="FF93" s="395"/>
      <c r="FG93" s="395"/>
      <c r="FH93" s="395"/>
      <c r="FI93" s="395"/>
      <c r="FJ93" s="395"/>
      <c r="FK93" s="395"/>
      <c r="FL93" s="447"/>
      <c r="FM93" s="395"/>
      <c r="FN93" s="395"/>
      <c r="FO93" s="395"/>
      <c r="FP93" s="395"/>
      <c r="FQ93" s="395"/>
      <c r="FR93" s="395"/>
      <c r="FS93" s="395"/>
      <c r="FT93" s="395"/>
      <c r="FU93" s="395"/>
      <c r="FV93" s="395"/>
      <c r="FW93" s="395"/>
      <c r="FX93" s="395"/>
      <c r="FY93" s="395"/>
      <c r="FZ93" s="395"/>
      <c r="GA93" s="395"/>
      <c r="GB93" s="395"/>
      <c r="GC93" s="395"/>
      <c r="GD93" s="395"/>
      <c r="GE93" s="395"/>
      <c r="GF93" s="395"/>
      <c r="GG93" s="395"/>
      <c r="GH93" s="395"/>
      <c r="GI93" s="395"/>
      <c r="GJ93" s="395"/>
      <c r="GK93" s="395"/>
      <c r="GL93" s="395"/>
      <c r="GM93" s="395"/>
      <c r="GN93" s="395"/>
      <c r="GO93" s="395"/>
      <c r="GP93" s="395"/>
      <c r="GQ93" s="395"/>
      <c r="GR93" s="395"/>
      <c r="GS93" s="395"/>
      <c r="GT93" s="395"/>
      <c r="GU93" s="395"/>
      <c r="GV93" s="395"/>
      <c r="GW93" s="395"/>
      <c r="GX93" s="395"/>
      <c r="GY93" s="395"/>
      <c r="GZ93" s="395"/>
      <c r="HA93" s="395"/>
      <c r="HB93" s="395"/>
      <c r="HC93" s="395"/>
      <c r="HD93" s="395"/>
      <c r="HE93" s="395"/>
      <c r="HF93" s="395"/>
      <c r="HG93" s="395"/>
      <c r="HH93" s="395"/>
      <c r="HI93" s="395"/>
      <c r="HJ93" s="395"/>
      <c r="HK93" s="395"/>
      <c r="HL93" s="395"/>
      <c r="HM93" s="395"/>
      <c r="HN93" s="395"/>
      <c r="HO93" s="395"/>
      <c r="HP93" s="395"/>
    </row>
    <row r="94" spans="2:224" ht="15" customHeight="1">
      <c r="B94" s="385"/>
      <c r="C94" s="436"/>
      <c r="D94" s="388"/>
      <c r="E94" s="388"/>
      <c r="F94" s="388"/>
      <c r="G94" s="388"/>
      <c r="H94" s="463"/>
      <c r="I94" s="463"/>
      <c r="J94" s="388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  <c r="AC94" s="388"/>
      <c r="AD94" s="388"/>
      <c r="AE94" s="388"/>
      <c r="AF94" s="388"/>
      <c r="AG94" s="458"/>
      <c r="AH94" s="388"/>
      <c r="AI94" s="388"/>
      <c r="AJ94" s="388"/>
      <c r="AK94" s="388"/>
      <c r="AL94" s="388"/>
      <c r="AM94" s="388"/>
      <c r="AN94" s="388"/>
      <c r="AO94" s="388"/>
      <c r="AP94" s="388"/>
      <c r="AQ94" s="388"/>
      <c r="AR94" s="388"/>
      <c r="AS94" s="388"/>
      <c r="AT94" s="388"/>
      <c r="AU94" s="388"/>
      <c r="AV94" s="395"/>
      <c r="AW94" s="395"/>
      <c r="AX94" s="395"/>
      <c r="AY94" s="395"/>
      <c r="AZ94" s="395"/>
      <c r="BA94" s="395"/>
      <c r="BB94" s="395"/>
      <c r="BC94" s="395"/>
      <c r="BD94" s="395"/>
      <c r="BE94" s="395"/>
      <c r="BF94" s="395"/>
      <c r="BG94" s="395"/>
      <c r="BH94" s="395"/>
      <c r="BI94" s="395"/>
      <c r="BJ94" s="395"/>
      <c r="BK94" s="395"/>
      <c r="BL94" s="395"/>
      <c r="BM94" s="395"/>
      <c r="BN94" s="395"/>
      <c r="BO94" s="395"/>
      <c r="BP94" s="395"/>
      <c r="BQ94" s="395"/>
      <c r="BR94" s="395"/>
      <c r="BS94" s="395"/>
      <c r="BT94" s="395"/>
      <c r="BU94" s="395"/>
      <c r="BV94" s="395"/>
      <c r="BW94" s="395"/>
      <c r="BX94" s="395"/>
      <c r="BY94" s="395"/>
      <c r="BZ94" s="395"/>
      <c r="CA94" s="395"/>
      <c r="CB94" s="395"/>
      <c r="CC94" s="395"/>
      <c r="CD94" s="395"/>
      <c r="CE94" s="395"/>
      <c r="CF94" s="395"/>
      <c r="CG94" s="395"/>
      <c r="CH94" s="395"/>
      <c r="CI94" s="395"/>
      <c r="CJ94" s="395"/>
      <c r="CK94" s="395"/>
      <c r="CL94" s="395"/>
      <c r="CM94" s="395"/>
      <c r="CN94" s="395"/>
      <c r="CO94" s="395"/>
      <c r="CP94" s="395"/>
      <c r="CQ94" s="395"/>
      <c r="CR94" s="395"/>
      <c r="CS94" s="395"/>
      <c r="CT94" s="395"/>
      <c r="CU94" s="395"/>
      <c r="CV94" s="395"/>
      <c r="CW94" s="395"/>
      <c r="CX94" s="395"/>
      <c r="CY94" s="395"/>
      <c r="CZ94" s="395"/>
      <c r="DA94" s="395"/>
      <c r="DB94" s="395"/>
      <c r="DC94" s="395"/>
      <c r="DD94" s="395"/>
      <c r="DE94" s="395"/>
      <c r="DF94" s="395"/>
      <c r="DG94" s="395"/>
      <c r="DH94" s="395"/>
      <c r="DI94" s="395"/>
      <c r="DJ94" s="395"/>
      <c r="DK94" s="395"/>
      <c r="DL94" s="395"/>
      <c r="DM94" s="395"/>
      <c r="DN94" s="395"/>
      <c r="DO94" s="395"/>
      <c r="DP94" s="395"/>
      <c r="DQ94" s="395"/>
      <c r="DR94" s="395"/>
      <c r="DS94" s="395"/>
      <c r="DT94" s="395"/>
      <c r="DU94" s="395"/>
      <c r="DV94" s="395"/>
      <c r="DW94" s="395"/>
      <c r="DX94" s="395"/>
      <c r="DY94" s="395"/>
      <c r="DZ94" s="395"/>
      <c r="EA94" s="395"/>
      <c r="EB94" s="395"/>
      <c r="EC94" s="395"/>
      <c r="ED94" s="395"/>
      <c r="EE94" s="395"/>
      <c r="EF94" s="395"/>
      <c r="EG94" s="395"/>
      <c r="EH94" s="395"/>
      <c r="EI94" s="395"/>
      <c r="EJ94" s="395"/>
      <c r="EK94" s="395"/>
      <c r="EL94" s="395"/>
      <c r="EM94" s="395"/>
      <c r="EN94" s="395"/>
      <c r="EO94" s="395"/>
      <c r="EP94" s="395"/>
      <c r="EQ94" s="395"/>
      <c r="ER94" s="395"/>
      <c r="ES94" s="395"/>
      <c r="ET94" s="395"/>
      <c r="EU94" s="395"/>
      <c r="EV94" s="395"/>
      <c r="EW94" s="395"/>
      <c r="EX94" s="395"/>
      <c r="EY94" s="395"/>
      <c r="EZ94" s="395"/>
      <c r="FA94" s="395"/>
      <c r="FB94" s="395"/>
      <c r="FC94" s="395"/>
      <c r="FD94" s="395"/>
      <c r="FE94" s="395"/>
      <c r="FF94" s="395"/>
      <c r="FG94" s="395"/>
      <c r="FH94" s="395"/>
      <c r="FI94" s="395"/>
      <c r="FJ94" s="395"/>
      <c r="FK94" s="395"/>
      <c r="FL94" s="447"/>
      <c r="FM94" s="395"/>
      <c r="FN94" s="395"/>
      <c r="FO94" s="395"/>
      <c r="FP94" s="395"/>
      <c r="FQ94" s="395"/>
      <c r="FR94" s="395"/>
      <c r="FS94" s="395"/>
      <c r="FT94" s="395"/>
      <c r="FU94" s="395"/>
      <c r="FV94" s="395"/>
      <c r="FW94" s="395"/>
      <c r="FX94" s="395"/>
      <c r="FY94" s="395"/>
      <c r="FZ94" s="395"/>
      <c r="GA94" s="395"/>
      <c r="GB94" s="395"/>
      <c r="GC94" s="395"/>
      <c r="GD94" s="395"/>
      <c r="GE94" s="395"/>
      <c r="GF94" s="395"/>
      <c r="GG94" s="395"/>
      <c r="GH94" s="395"/>
      <c r="GI94" s="395"/>
      <c r="GJ94" s="395"/>
      <c r="GK94" s="395"/>
      <c r="GL94" s="395"/>
      <c r="GM94" s="395"/>
      <c r="GN94" s="395"/>
      <c r="GO94" s="395"/>
      <c r="GP94" s="395"/>
      <c r="GQ94" s="395"/>
      <c r="GR94" s="395"/>
      <c r="GS94" s="395"/>
      <c r="GT94" s="395"/>
      <c r="GU94" s="395"/>
      <c r="GV94" s="395"/>
      <c r="GW94" s="395"/>
      <c r="GX94" s="395"/>
      <c r="GY94" s="395"/>
      <c r="GZ94" s="395"/>
      <c r="HA94" s="395"/>
      <c r="HB94" s="395"/>
      <c r="HC94" s="395"/>
      <c r="HD94" s="395"/>
      <c r="HE94" s="395"/>
      <c r="HF94" s="395"/>
      <c r="HG94" s="395"/>
      <c r="HH94" s="395"/>
      <c r="HI94" s="395"/>
      <c r="HJ94" s="395"/>
      <c r="HK94" s="395"/>
      <c r="HL94" s="395"/>
      <c r="HM94" s="395"/>
      <c r="HN94" s="395"/>
      <c r="HO94" s="395"/>
      <c r="HP94" s="395"/>
    </row>
    <row r="95" spans="2:224" ht="15" customHeight="1">
      <c r="B95" s="385"/>
      <c r="C95" s="436"/>
      <c r="D95" s="388"/>
      <c r="E95" s="388"/>
      <c r="F95" s="388"/>
      <c r="G95" s="388"/>
      <c r="H95" s="463"/>
      <c r="I95" s="463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8"/>
      <c r="V95" s="388"/>
      <c r="W95" s="388"/>
      <c r="X95" s="388"/>
      <c r="Y95" s="388"/>
      <c r="Z95" s="388"/>
      <c r="AA95" s="388"/>
      <c r="AB95" s="388"/>
      <c r="AC95" s="388"/>
      <c r="AD95" s="388"/>
      <c r="AE95" s="388"/>
      <c r="AF95" s="388"/>
      <c r="AG95" s="458"/>
      <c r="AH95" s="388"/>
      <c r="AI95" s="388"/>
      <c r="AJ95" s="388"/>
      <c r="AK95" s="388"/>
      <c r="AL95" s="388"/>
      <c r="AM95" s="388"/>
      <c r="AN95" s="388"/>
      <c r="AO95" s="388"/>
      <c r="AP95" s="388"/>
      <c r="AQ95" s="388"/>
      <c r="AR95" s="388"/>
      <c r="AS95" s="388"/>
      <c r="AT95" s="388"/>
      <c r="AU95" s="388"/>
      <c r="AV95" s="395"/>
      <c r="AW95" s="395"/>
      <c r="AX95" s="395"/>
      <c r="AY95" s="395"/>
      <c r="AZ95" s="395"/>
      <c r="BA95" s="395"/>
      <c r="BB95" s="395"/>
      <c r="BC95" s="395"/>
      <c r="BD95" s="395"/>
      <c r="BE95" s="395"/>
      <c r="BF95" s="395"/>
      <c r="BG95" s="395"/>
      <c r="BH95" s="395"/>
      <c r="BI95" s="395"/>
      <c r="BJ95" s="395"/>
      <c r="BK95" s="395"/>
      <c r="BL95" s="395"/>
      <c r="BM95" s="395"/>
      <c r="BN95" s="395"/>
      <c r="BO95" s="395"/>
      <c r="BP95" s="395"/>
      <c r="BQ95" s="395"/>
      <c r="BR95" s="395"/>
      <c r="BS95" s="395"/>
      <c r="BT95" s="395"/>
      <c r="BU95" s="395"/>
      <c r="BV95" s="395"/>
      <c r="BW95" s="395"/>
      <c r="BX95" s="395"/>
      <c r="BY95" s="395"/>
      <c r="BZ95" s="395"/>
      <c r="CA95" s="395"/>
      <c r="CB95" s="395"/>
      <c r="CC95" s="395"/>
      <c r="CD95" s="395"/>
      <c r="CE95" s="395"/>
      <c r="CF95" s="395"/>
      <c r="CG95" s="395"/>
      <c r="CH95" s="395"/>
      <c r="CI95" s="395"/>
      <c r="CJ95" s="395"/>
      <c r="CK95" s="395"/>
      <c r="CL95" s="395"/>
      <c r="CM95" s="395"/>
      <c r="CN95" s="395"/>
      <c r="CO95" s="395"/>
      <c r="CP95" s="395"/>
      <c r="CQ95" s="395"/>
      <c r="CR95" s="395"/>
      <c r="CS95" s="395"/>
      <c r="CT95" s="395"/>
      <c r="CU95" s="395"/>
      <c r="CV95" s="395"/>
      <c r="CW95" s="395"/>
      <c r="CX95" s="395"/>
      <c r="CY95" s="395"/>
      <c r="CZ95" s="395"/>
      <c r="DA95" s="395"/>
      <c r="DB95" s="395"/>
      <c r="DC95" s="395"/>
      <c r="DD95" s="395"/>
      <c r="DE95" s="395"/>
      <c r="DF95" s="395"/>
      <c r="DG95" s="395"/>
      <c r="DH95" s="395"/>
      <c r="DI95" s="395"/>
      <c r="DJ95" s="395"/>
      <c r="DK95" s="395"/>
      <c r="DL95" s="395"/>
      <c r="DM95" s="395"/>
      <c r="DN95" s="395"/>
      <c r="DO95" s="395"/>
      <c r="DP95" s="395"/>
      <c r="DQ95" s="395"/>
      <c r="DR95" s="395"/>
      <c r="DS95" s="395"/>
      <c r="DT95" s="395"/>
      <c r="DU95" s="395"/>
      <c r="DV95" s="395"/>
      <c r="DW95" s="395"/>
      <c r="DX95" s="395"/>
      <c r="DY95" s="395"/>
      <c r="DZ95" s="395"/>
      <c r="EA95" s="395"/>
      <c r="EB95" s="395"/>
      <c r="EC95" s="395"/>
      <c r="ED95" s="395"/>
      <c r="EE95" s="395"/>
      <c r="EF95" s="395"/>
      <c r="EG95" s="395"/>
      <c r="EH95" s="395"/>
      <c r="EI95" s="395"/>
      <c r="EJ95" s="395"/>
      <c r="EK95" s="395"/>
      <c r="EL95" s="395"/>
      <c r="EM95" s="395"/>
      <c r="EN95" s="395"/>
      <c r="EO95" s="395"/>
      <c r="EP95" s="395"/>
      <c r="EQ95" s="395"/>
      <c r="ER95" s="395"/>
      <c r="ES95" s="395"/>
      <c r="ET95" s="395"/>
      <c r="EU95" s="395"/>
      <c r="EV95" s="395"/>
      <c r="EW95" s="395"/>
      <c r="EX95" s="395"/>
      <c r="EY95" s="395"/>
      <c r="EZ95" s="395"/>
      <c r="FA95" s="395"/>
      <c r="FB95" s="395"/>
      <c r="FC95" s="395"/>
      <c r="FD95" s="395"/>
      <c r="FE95" s="395"/>
      <c r="FF95" s="395"/>
      <c r="FG95" s="395"/>
      <c r="FH95" s="395"/>
      <c r="FI95" s="395"/>
      <c r="FJ95" s="395"/>
      <c r="FK95" s="395"/>
      <c r="FL95" s="447"/>
      <c r="FM95" s="395"/>
      <c r="FN95" s="395"/>
      <c r="FO95" s="395"/>
      <c r="FP95" s="395"/>
      <c r="FQ95" s="395"/>
      <c r="FR95" s="395"/>
      <c r="FS95" s="395"/>
      <c r="FT95" s="395"/>
      <c r="FU95" s="395"/>
      <c r="FV95" s="395"/>
      <c r="FW95" s="395"/>
      <c r="FX95" s="395"/>
      <c r="FY95" s="395"/>
      <c r="FZ95" s="395"/>
      <c r="GA95" s="395"/>
      <c r="GB95" s="395"/>
      <c r="GC95" s="395"/>
      <c r="GD95" s="395"/>
      <c r="GE95" s="395"/>
      <c r="GF95" s="395"/>
      <c r="GG95" s="395"/>
      <c r="GH95" s="395"/>
      <c r="GI95" s="395"/>
      <c r="GJ95" s="395"/>
      <c r="GK95" s="395"/>
      <c r="GL95" s="395"/>
      <c r="GM95" s="395"/>
      <c r="GN95" s="395"/>
      <c r="GO95" s="395"/>
      <c r="GP95" s="395"/>
      <c r="GQ95" s="395"/>
      <c r="GR95" s="395"/>
      <c r="GS95" s="395"/>
      <c r="GT95" s="395"/>
      <c r="GU95" s="395"/>
      <c r="GV95" s="395"/>
      <c r="GW95" s="395"/>
      <c r="GX95" s="395"/>
      <c r="GY95" s="395"/>
      <c r="GZ95" s="395"/>
      <c r="HA95" s="395"/>
      <c r="HB95" s="395"/>
      <c r="HC95" s="395"/>
      <c r="HD95" s="395"/>
      <c r="HE95" s="395"/>
      <c r="HF95" s="395"/>
      <c r="HG95" s="395"/>
      <c r="HH95" s="395"/>
      <c r="HI95" s="395"/>
      <c r="HJ95" s="395"/>
      <c r="HK95" s="395"/>
      <c r="HL95" s="395"/>
      <c r="HM95" s="395"/>
      <c r="HN95" s="395"/>
      <c r="HO95" s="395"/>
      <c r="HP95" s="395"/>
    </row>
    <row r="96" spans="2:224" ht="15" customHeight="1">
      <c r="B96" s="385"/>
      <c r="C96" s="436"/>
      <c r="D96" s="388"/>
      <c r="E96" s="388"/>
      <c r="F96" s="388"/>
      <c r="G96" s="388"/>
      <c r="H96" s="463"/>
      <c r="I96" s="463"/>
      <c r="J96" s="388"/>
      <c r="K96" s="388"/>
      <c r="L96" s="388"/>
      <c r="M96" s="388"/>
      <c r="N96" s="388"/>
      <c r="O96" s="388"/>
      <c r="P96" s="388"/>
      <c r="Q96" s="388"/>
      <c r="R96" s="388"/>
      <c r="S96" s="388"/>
      <c r="T96" s="388"/>
      <c r="U96" s="388"/>
      <c r="V96" s="388"/>
      <c r="W96" s="388"/>
      <c r="X96" s="388"/>
      <c r="Y96" s="388"/>
      <c r="Z96" s="388"/>
      <c r="AA96" s="388"/>
      <c r="AB96" s="388"/>
      <c r="AC96" s="388"/>
      <c r="AD96" s="388"/>
      <c r="AE96" s="388"/>
      <c r="AF96" s="388"/>
      <c r="AG96" s="458"/>
      <c r="AH96" s="388"/>
      <c r="AI96" s="388"/>
      <c r="AJ96" s="388"/>
      <c r="AK96" s="388"/>
      <c r="AL96" s="388"/>
      <c r="AM96" s="388"/>
      <c r="AN96" s="388"/>
      <c r="AO96" s="388"/>
      <c r="AP96" s="388"/>
      <c r="AQ96" s="388"/>
      <c r="AR96" s="388"/>
      <c r="AS96" s="388"/>
      <c r="AT96" s="388"/>
      <c r="AU96" s="388"/>
      <c r="AV96" s="395"/>
      <c r="AW96" s="395"/>
      <c r="AX96" s="395"/>
      <c r="AY96" s="395"/>
      <c r="AZ96" s="395"/>
      <c r="BA96" s="395"/>
      <c r="BB96" s="395"/>
      <c r="BC96" s="395"/>
      <c r="BD96" s="395"/>
      <c r="BE96" s="395"/>
      <c r="BF96" s="395"/>
      <c r="BG96" s="395"/>
      <c r="BH96" s="395"/>
      <c r="BI96" s="395"/>
      <c r="BJ96" s="395"/>
      <c r="BK96" s="395"/>
      <c r="BL96" s="395"/>
      <c r="BM96" s="395"/>
      <c r="BN96" s="395"/>
      <c r="BO96" s="395"/>
      <c r="BP96" s="395"/>
      <c r="BQ96" s="395"/>
      <c r="BR96" s="395"/>
      <c r="BS96" s="395"/>
      <c r="BT96" s="395"/>
      <c r="BU96" s="395"/>
      <c r="BV96" s="395"/>
      <c r="BW96" s="395"/>
      <c r="BX96" s="395"/>
      <c r="BY96" s="395"/>
      <c r="BZ96" s="395"/>
      <c r="CA96" s="395"/>
      <c r="CB96" s="395"/>
      <c r="CC96" s="395"/>
      <c r="CD96" s="395"/>
      <c r="CE96" s="395"/>
      <c r="CF96" s="395"/>
      <c r="CG96" s="395"/>
      <c r="CH96" s="395"/>
      <c r="CI96" s="395"/>
      <c r="CJ96" s="395"/>
      <c r="CK96" s="395"/>
      <c r="CL96" s="395"/>
      <c r="CM96" s="395"/>
      <c r="CN96" s="395"/>
      <c r="CO96" s="395"/>
      <c r="CP96" s="395"/>
      <c r="CQ96" s="395"/>
      <c r="CR96" s="395"/>
      <c r="CS96" s="395"/>
      <c r="CT96" s="395"/>
      <c r="CU96" s="395"/>
      <c r="CV96" s="395"/>
      <c r="CW96" s="395"/>
      <c r="CX96" s="395"/>
      <c r="CY96" s="395"/>
      <c r="CZ96" s="395"/>
      <c r="DA96" s="395"/>
      <c r="DB96" s="395"/>
      <c r="DC96" s="395"/>
      <c r="DD96" s="395"/>
      <c r="DE96" s="395"/>
      <c r="DF96" s="395"/>
      <c r="DG96" s="395"/>
      <c r="DH96" s="395"/>
      <c r="DI96" s="395"/>
      <c r="DJ96" s="395"/>
      <c r="DK96" s="395"/>
      <c r="DL96" s="395"/>
      <c r="DM96" s="395"/>
      <c r="DN96" s="395"/>
      <c r="DO96" s="395"/>
      <c r="DP96" s="395"/>
      <c r="DQ96" s="395"/>
      <c r="DR96" s="395"/>
      <c r="DS96" s="395"/>
      <c r="DT96" s="395"/>
      <c r="DU96" s="395"/>
      <c r="DV96" s="395"/>
      <c r="DW96" s="395"/>
      <c r="DX96" s="395"/>
      <c r="DY96" s="395"/>
      <c r="DZ96" s="395"/>
      <c r="EA96" s="395"/>
      <c r="EB96" s="395"/>
      <c r="EC96" s="395"/>
      <c r="ED96" s="395"/>
      <c r="EE96" s="395"/>
      <c r="EF96" s="395"/>
      <c r="EG96" s="395"/>
      <c r="EH96" s="395"/>
      <c r="EI96" s="395"/>
      <c r="EJ96" s="395"/>
      <c r="EK96" s="395"/>
      <c r="EL96" s="395"/>
      <c r="EM96" s="395"/>
      <c r="EN96" s="395"/>
      <c r="EO96" s="395"/>
      <c r="EP96" s="395"/>
      <c r="EQ96" s="395"/>
      <c r="ER96" s="395"/>
      <c r="ES96" s="395"/>
      <c r="ET96" s="395"/>
      <c r="EU96" s="395"/>
      <c r="EV96" s="395"/>
      <c r="EW96" s="395"/>
      <c r="EX96" s="395"/>
      <c r="EY96" s="395"/>
      <c r="EZ96" s="395"/>
      <c r="FA96" s="395"/>
      <c r="FB96" s="395"/>
      <c r="FC96" s="395"/>
      <c r="FD96" s="395"/>
      <c r="FE96" s="395"/>
      <c r="FF96" s="395"/>
      <c r="FG96" s="395"/>
      <c r="FH96" s="395"/>
      <c r="FI96" s="395"/>
      <c r="FJ96" s="395"/>
      <c r="FK96" s="395"/>
      <c r="FL96" s="447"/>
      <c r="FM96" s="395"/>
      <c r="FN96" s="395"/>
      <c r="FO96" s="395"/>
      <c r="FP96" s="395"/>
      <c r="FQ96" s="395"/>
      <c r="FR96" s="395"/>
      <c r="FS96" s="395"/>
      <c r="FT96" s="395"/>
      <c r="FU96" s="395"/>
      <c r="FV96" s="395"/>
      <c r="FW96" s="395"/>
      <c r="FX96" s="395"/>
      <c r="FY96" s="395"/>
      <c r="FZ96" s="395"/>
      <c r="GA96" s="395"/>
      <c r="GB96" s="395"/>
      <c r="GC96" s="395"/>
      <c r="GD96" s="395"/>
      <c r="GE96" s="395"/>
      <c r="GF96" s="395"/>
      <c r="GG96" s="395"/>
      <c r="GH96" s="395"/>
      <c r="GI96" s="395"/>
      <c r="GJ96" s="395"/>
      <c r="GK96" s="395"/>
      <c r="GL96" s="395"/>
      <c r="GM96" s="395"/>
      <c r="GN96" s="395"/>
      <c r="GO96" s="395"/>
      <c r="GP96" s="395"/>
      <c r="GQ96" s="395"/>
      <c r="GR96" s="395"/>
      <c r="GS96" s="395"/>
      <c r="GT96" s="395"/>
      <c r="GU96" s="395"/>
      <c r="GV96" s="395"/>
      <c r="GW96" s="395"/>
      <c r="GX96" s="395"/>
      <c r="GY96" s="395"/>
      <c r="GZ96" s="395"/>
      <c r="HA96" s="395"/>
      <c r="HB96" s="395"/>
      <c r="HC96" s="395"/>
      <c r="HD96" s="395"/>
      <c r="HE96" s="395"/>
      <c r="HF96" s="395"/>
      <c r="HG96" s="395"/>
      <c r="HH96" s="395"/>
      <c r="HI96" s="395"/>
      <c r="HJ96" s="395"/>
      <c r="HK96" s="395"/>
      <c r="HL96" s="395"/>
      <c r="HM96" s="395"/>
      <c r="HN96" s="395"/>
      <c r="HO96" s="395"/>
      <c r="HP96" s="395"/>
    </row>
    <row r="97" spans="2:224" ht="15" customHeight="1">
      <c r="B97" s="385"/>
      <c r="C97" s="436"/>
      <c r="D97" s="388"/>
      <c r="E97" s="388"/>
      <c r="F97" s="388"/>
      <c r="G97" s="388"/>
      <c r="H97" s="463"/>
      <c r="I97" s="463"/>
      <c r="J97" s="388"/>
      <c r="K97" s="388"/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388"/>
      <c r="Y97" s="388"/>
      <c r="Z97" s="388"/>
      <c r="AA97" s="388"/>
      <c r="AB97" s="388"/>
      <c r="AC97" s="388"/>
      <c r="AD97" s="388"/>
      <c r="AE97" s="388"/>
      <c r="AF97" s="388"/>
      <c r="AG97" s="458"/>
      <c r="AH97" s="388"/>
      <c r="AI97" s="388"/>
      <c r="AJ97" s="388"/>
      <c r="AK97" s="388"/>
      <c r="AL97" s="388"/>
      <c r="AM97" s="388"/>
      <c r="AN97" s="388"/>
      <c r="AO97" s="388"/>
      <c r="AP97" s="388"/>
      <c r="AQ97" s="388"/>
      <c r="AR97" s="388"/>
      <c r="AS97" s="388"/>
      <c r="AT97" s="388"/>
      <c r="AU97" s="388"/>
      <c r="AV97" s="395"/>
      <c r="AW97" s="395"/>
      <c r="AX97" s="395"/>
      <c r="AY97" s="395"/>
      <c r="AZ97" s="395"/>
      <c r="BA97" s="395"/>
      <c r="BB97" s="395"/>
      <c r="BC97" s="395"/>
      <c r="BD97" s="395"/>
      <c r="BE97" s="395"/>
      <c r="BF97" s="395"/>
      <c r="BG97" s="395"/>
      <c r="BH97" s="395"/>
      <c r="BI97" s="395"/>
      <c r="BJ97" s="395"/>
      <c r="BK97" s="395"/>
      <c r="BL97" s="395"/>
      <c r="BM97" s="395"/>
      <c r="BN97" s="395"/>
      <c r="BO97" s="395"/>
      <c r="BP97" s="395"/>
      <c r="BQ97" s="395"/>
      <c r="BR97" s="395"/>
      <c r="BS97" s="395"/>
      <c r="BT97" s="395"/>
      <c r="BU97" s="395"/>
      <c r="BV97" s="395"/>
      <c r="BW97" s="395"/>
      <c r="BX97" s="395"/>
      <c r="BY97" s="395"/>
      <c r="BZ97" s="395"/>
      <c r="CA97" s="395"/>
      <c r="CB97" s="395"/>
      <c r="CC97" s="395"/>
      <c r="CD97" s="395"/>
      <c r="CE97" s="395"/>
      <c r="CF97" s="395"/>
      <c r="CG97" s="395"/>
      <c r="CH97" s="395"/>
      <c r="CI97" s="395"/>
      <c r="CJ97" s="395"/>
      <c r="CK97" s="395"/>
      <c r="CL97" s="395"/>
      <c r="CM97" s="395"/>
      <c r="CN97" s="395"/>
      <c r="CO97" s="395"/>
      <c r="CP97" s="395"/>
      <c r="CQ97" s="395"/>
      <c r="CR97" s="395"/>
      <c r="CS97" s="395"/>
      <c r="CT97" s="395"/>
      <c r="CU97" s="395"/>
      <c r="CV97" s="395"/>
      <c r="CW97" s="395"/>
      <c r="CX97" s="395"/>
      <c r="CY97" s="395"/>
      <c r="CZ97" s="395"/>
      <c r="DA97" s="395"/>
      <c r="DB97" s="395"/>
      <c r="DC97" s="395"/>
      <c r="DD97" s="395"/>
      <c r="DE97" s="395"/>
      <c r="DF97" s="395"/>
      <c r="DG97" s="395"/>
      <c r="DH97" s="395"/>
      <c r="DI97" s="395"/>
      <c r="DJ97" s="395"/>
      <c r="DK97" s="395"/>
      <c r="DL97" s="395"/>
      <c r="DM97" s="395"/>
      <c r="DN97" s="395"/>
      <c r="DO97" s="395"/>
      <c r="DP97" s="395"/>
      <c r="DQ97" s="395"/>
      <c r="DR97" s="395"/>
      <c r="DS97" s="395"/>
      <c r="DT97" s="395"/>
      <c r="DU97" s="395"/>
      <c r="DV97" s="395"/>
      <c r="DW97" s="395"/>
      <c r="DX97" s="395"/>
      <c r="DY97" s="395"/>
      <c r="DZ97" s="395"/>
      <c r="EA97" s="395"/>
      <c r="EB97" s="395"/>
      <c r="EC97" s="395"/>
      <c r="ED97" s="395"/>
      <c r="EE97" s="395"/>
      <c r="EF97" s="395"/>
      <c r="EG97" s="395"/>
      <c r="EH97" s="395"/>
      <c r="EI97" s="395"/>
      <c r="EJ97" s="395"/>
      <c r="EK97" s="395"/>
      <c r="EL97" s="395"/>
      <c r="EM97" s="395"/>
      <c r="EN97" s="395"/>
      <c r="EO97" s="395"/>
      <c r="EP97" s="395"/>
      <c r="EQ97" s="395"/>
      <c r="ER97" s="395"/>
      <c r="ES97" s="395"/>
      <c r="ET97" s="395"/>
      <c r="EU97" s="395"/>
      <c r="EV97" s="395"/>
      <c r="EW97" s="395"/>
      <c r="EX97" s="395"/>
      <c r="EY97" s="395"/>
      <c r="EZ97" s="395"/>
      <c r="FA97" s="395"/>
      <c r="FB97" s="395"/>
      <c r="FC97" s="395"/>
      <c r="FD97" s="395"/>
      <c r="FE97" s="395"/>
      <c r="FF97" s="395"/>
      <c r="FG97" s="395"/>
      <c r="FH97" s="395"/>
      <c r="FI97" s="395"/>
      <c r="FJ97" s="395"/>
      <c r="FK97" s="395"/>
      <c r="FL97" s="447"/>
      <c r="FM97" s="395"/>
      <c r="FN97" s="395"/>
      <c r="FO97" s="395"/>
      <c r="FP97" s="395"/>
      <c r="FQ97" s="395"/>
      <c r="FR97" s="395"/>
      <c r="FS97" s="395"/>
      <c r="FT97" s="395"/>
      <c r="FU97" s="395"/>
      <c r="FV97" s="395"/>
      <c r="FW97" s="395"/>
      <c r="FX97" s="395"/>
      <c r="FY97" s="395"/>
      <c r="FZ97" s="395"/>
      <c r="GA97" s="395"/>
      <c r="GB97" s="395"/>
      <c r="GC97" s="395"/>
      <c r="GD97" s="395"/>
      <c r="GE97" s="395"/>
      <c r="GF97" s="395"/>
      <c r="GG97" s="395"/>
      <c r="GH97" s="395"/>
      <c r="GI97" s="395"/>
      <c r="GJ97" s="395"/>
      <c r="GK97" s="395"/>
      <c r="GL97" s="395"/>
      <c r="GM97" s="395"/>
      <c r="GN97" s="395"/>
      <c r="GO97" s="395"/>
      <c r="GP97" s="395"/>
      <c r="GQ97" s="395"/>
      <c r="GR97" s="395"/>
      <c r="GS97" s="395"/>
      <c r="GT97" s="395"/>
      <c r="GU97" s="395"/>
      <c r="GV97" s="395"/>
      <c r="GW97" s="395"/>
      <c r="GX97" s="395"/>
      <c r="GY97" s="395"/>
      <c r="GZ97" s="395"/>
      <c r="HA97" s="395"/>
      <c r="HB97" s="395"/>
      <c r="HC97" s="395"/>
      <c r="HD97" s="395"/>
      <c r="HE97" s="395"/>
      <c r="HF97" s="395"/>
      <c r="HG97" s="395"/>
      <c r="HH97" s="395"/>
      <c r="HI97" s="395"/>
      <c r="HJ97" s="395"/>
      <c r="HK97" s="395"/>
      <c r="HL97" s="395"/>
      <c r="HM97" s="395"/>
      <c r="HN97" s="395"/>
      <c r="HO97" s="395"/>
      <c r="HP97" s="395"/>
    </row>
    <row r="98" spans="2:224" ht="15" customHeight="1">
      <c r="B98" s="385"/>
      <c r="C98" s="436"/>
      <c r="D98" s="388"/>
      <c r="E98" s="388"/>
      <c r="F98" s="388"/>
      <c r="G98" s="388"/>
      <c r="H98" s="388"/>
      <c r="I98" s="388"/>
      <c r="J98" s="388"/>
      <c r="K98" s="388"/>
      <c r="L98" s="388"/>
      <c r="M98" s="388"/>
      <c r="N98" s="388"/>
      <c r="O98" s="388"/>
      <c r="P98" s="388"/>
      <c r="Q98" s="388"/>
      <c r="R98" s="388"/>
      <c r="S98" s="388"/>
      <c r="T98" s="388"/>
      <c r="U98" s="388"/>
      <c r="V98" s="388"/>
      <c r="W98" s="388"/>
      <c r="X98" s="388"/>
      <c r="Y98" s="388"/>
      <c r="Z98" s="388"/>
      <c r="AA98" s="388"/>
      <c r="AB98" s="388"/>
      <c r="AC98" s="388"/>
      <c r="AD98" s="388"/>
      <c r="AE98" s="388"/>
      <c r="AF98" s="388"/>
      <c r="AG98" s="458"/>
      <c r="AH98" s="388"/>
      <c r="AI98" s="388"/>
      <c r="AJ98" s="388"/>
      <c r="AK98" s="388"/>
      <c r="AL98" s="388"/>
      <c r="AM98" s="388"/>
      <c r="AN98" s="388"/>
      <c r="AO98" s="388"/>
      <c r="AP98" s="388"/>
      <c r="AQ98" s="388"/>
      <c r="AR98" s="388"/>
      <c r="AS98" s="388"/>
      <c r="AT98" s="388"/>
      <c r="AU98" s="388"/>
      <c r="AV98" s="395"/>
      <c r="AW98" s="395"/>
      <c r="AX98" s="395"/>
      <c r="AY98" s="395"/>
      <c r="AZ98" s="395"/>
      <c r="BA98" s="395"/>
      <c r="BB98" s="395"/>
      <c r="BC98" s="395"/>
      <c r="BD98" s="395"/>
      <c r="BE98" s="395"/>
      <c r="BF98" s="395"/>
      <c r="BG98" s="395"/>
      <c r="BH98" s="395"/>
      <c r="BI98" s="395"/>
      <c r="BJ98" s="395"/>
      <c r="BK98" s="395"/>
      <c r="BL98" s="395"/>
      <c r="BM98" s="395"/>
      <c r="BN98" s="395"/>
      <c r="BO98" s="395"/>
      <c r="BP98" s="395"/>
      <c r="BQ98" s="395"/>
      <c r="BR98" s="395"/>
      <c r="BS98" s="395"/>
      <c r="BT98" s="395"/>
      <c r="BU98" s="395"/>
      <c r="BV98" s="395"/>
      <c r="BW98" s="395"/>
      <c r="BX98" s="395"/>
      <c r="BY98" s="395"/>
      <c r="BZ98" s="395"/>
      <c r="CA98" s="395"/>
      <c r="CB98" s="395"/>
      <c r="CC98" s="395"/>
      <c r="CD98" s="395"/>
      <c r="CE98" s="395"/>
      <c r="CF98" s="395"/>
      <c r="CG98" s="395"/>
      <c r="CH98" s="395"/>
      <c r="CI98" s="395"/>
      <c r="CJ98" s="395"/>
      <c r="CK98" s="395"/>
      <c r="CL98" s="395"/>
      <c r="CM98" s="395"/>
      <c r="CN98" s="395"/>
      <c r="CO98" s="395"/>
      <c r="CP98" s="395"/>
      <c r="CQ98" s="395"/>
      <c r="CR98" s="395"/>
      <c r="CS98" s="395"/>
      <c r="CT98" s="395"/>
      <c r="CU98" s="395"/>
      <c r="CV98" s="395"/>
      <c r="CW98" s="395"/>
      <c r="CX98" s="395"/>
      <c r="CY98" s="395"/>
      <c r="CZ98" s="395"/>
      <c r="DA98" s="395"/>
      <c r="DB98" s="395"/>
      <c r="DC98" s="395"/>
      <c r="DD98" s="395"/>
      <c r="DE98" s="395"/>
      <c r="DF98" s="395"/>
      <c r="DG98" s="395"/>
      <c r="DH98" s="395"/>
      <c r="DI98" s="395"/>
      <c r="DJ98" s="395"/>
      <c r="DK98" s="395"/>
      <c r="DL98" s="395"/>
      <c r="DM98" s="395"/>
      <c r="DN98" s="395"/>
      <c r="DO98" s="395"/>
      <c r="DP98" s="395"/>
      <c r="DQ98" s="395"/>
      <c r="DR98" s="395"/>
      <c r="DS98" s="395"/>
      <c r="DT98" s="395"/>
      <c r="DU98" s="395"/>
      <c r="DV98" s="395"/>
      <c r="DW98" s="395"/>
      <c r="DX98" s="395"/>
      <c r="DY98" s="395"/>
      <c r="DZ98" s="395"/>
      <c r="EA98" s="395"/>
      <c r="EB98" s="395"/>
      <c r="EC98" s="395"/>
      <c r="ED98" s="395"/>
      <c r="EE98" s="395"/>
      <c r="EF98" s="395"/>
      <c r="EG98" s="395"/>
      <c r="EH98" s="395"/>
      <c r="EI98" s="395"/>
      <c r="EJ98" s="395"/>
      <c r="EK98" s="395"/>
      <c r="EL98" s="395"/>
      <c r="EM98" s="395"/>
      <c r="EN98" s="395"/>
      <c r="EO98" s="395"/>
      <c r="EP98" s="395"/>
      <c r="EQ98" s="395"/>
      <c r="ER98" s="395"/>
      <c r="ES98" s="395"/>
      <c r="ET98" s="395"/>
      <c r="EU98" s="395"/>
      <c r="EV98" s="395"/>
      <c r="EW98" s="395"/>
      <c r="EX98" s="395"/>
      <c r="EY98" s="395"/>
      <c r="EZ98" s="395"/>
      <c r="FA98" s="395"/>
      <c r="FB98" s="395"/>
      <c r="FC98" s="395"/>
      <c r="FD98" s="395"/>
      <c r="FE98" s="395"/>
      <c r="FF98" s="395"/>
      <c r="FG98" s="395"/>
      <c r="FH98" s="395"/>
      <c r="FI98" s="395"/>
      <c r="FJ98" s="395"/>
      <c r="FK98" s="395"/>
      <c r="FL98" s="447"/>
      <c r="FM98" s="395"/>
      <c r="FN98" s="395"/>
      <c r="FO98" s="395"/>
      <c r="FP98" s="395"/>
      <c r="FQ98" s="395"/>
      <c r="FR98" s="395"/>
      <c r="FS98" s="395"/>
      <c r="FT98" s="395"/>
      <c r="FU98" s="395"/>
      <c r="FV98" s="395"/>
      <c r="FW98" s="395"/>
      <c r="FX98" s="395"/>
      <c r="FY98" s="395"/>
      <c r="FZ98" s="395"/>
      <c r="GA98" s="395"/>
      <c r="GB98" s="395"/>
      <c r="GC98" s="395"/>
      <c r="GD98" s="395"/>
      <c r="GE98" s="395"/>
      <c r="GF98" s="395"/>
      <c r="GG98" s="395"/>
      <c r="GH98" s="395"/>
      <c r="GI98" s="395"/>
      <c r="GJ98" s="395"/>
      <c r="GK98" s="395"/>
      <c r="GL98" s="395"/>
      <c r="GM98" s="395"/>
      <c r="GN98" s="395"/>
      <c r="GO98" s="395"/>
      <c r="GP98" s="395"/>
      <c r="GQ98" s="395"/>
      <c r="GR98" s="395"/>
      <c r="GS98" s="395"/>
      <c r="GT98" s="395"/>
      <c r="GU98" s="395"/>
      <c r="GV98" s="395"/>
      <c r="GW98" s="395"/>
      <c r="GX98" s="395"/>
      <c r="GY98" s="395"/>
      <c r="GZ98" s="395"/>
      <c r="HA98" s="395"/>
      <c r="HB98" s="395"/>
      <c r="HC98" s="395"/>
      <c r="HD98" s="395"/>
      <c r="HE98" s="395"/>
      <c r="HF98" s="395"/>
      <c r="HG98" s="395"/>
      <c r="HH98" s="395"/>
      <c r="HI98" s="395"/>
      <c r="HJ98" s="395"/>
      <c r="HK98" s="395"/>
      <c r="HL98" s="395"/>
      <c r="HM98" s="395"/>
      <c r="HN98" s="395"/>
      <c r="HO98" s="395"/>
      <c r="HP98" s="395"/>
    </row>
    <row r="99" spans="2:224" ht="15" customHeight="1">
      <c r="B99" s="385"/>
      <c r="C99" s="436"/>
      <c r="D99" s="388"/>
      <c r="E99" s="388"/>
      <c r="F99" s="388"/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8"/>
      <c r="R99" s="388"/>
      <c r="S99" s="388"/>
      <c r="T99" s="388"/>
      <c r="U99" s="388"/>
      <c r="V99" s="388"/>
      <c r="W99" s="388"/>
      <c r="X99" s="388"/>
      <c r="Y99" s="388"/>
      <c r="Z99" s="388"/>
      <c r="AA99" s="388"/>
      <c r="AB99" s="388"/>
      <c r="AC99" s="388"/>
      <c r="AD99" s="388"/>
      <c r="AE99" s="388"/>
      <c r="AF99" s="388"/>
      <c r="AG99" s="458"/>
      <c r="AH99" s="388"/>
      <c r="AI99" s="388"/>
      <c r="AJ99" s="388"/>
      <c r="AK99" s="388"/>
      <c r="AL99" s="388"/>
      <c r="AM99" s="388"/>
      <c r="AN99" s="388"/>
      <c r="AO99" s="388"/>
      <c r="AP99" s="388"/>
      <c r="AQ99" s="388"/>
      <c r="AR99" s="388"/>
      <c r="AS99" s="388"/>
      <c r="AT99" s="388"/>
      <c r="AU99" s="388"/>
      <c r="AV99" s="395"/>
      <c r="AW99" s="395"/>
      <c r="AX99" s="395"/>
      <c r="AY99" s="395"/>
      <c r="AZ99" s="395"/>
      <c r="BA99" s="395"/>
      <c r="BB99" s="395"/>
      <c r="BC99" s="395"/>
      <c r="BD99" s="395"/>
      <c r="BE99" s="395"/>
      <c r="BF99" s="395"/>
      <c r="BG99" s="395"/>
      <c r="BH99" s="395"/>
      <c r="BI99" s="395"/>
      <c r="BJ99" s="395"/>
      <c r="BK99" s="395"/>
      <c r="BL99" s="395"/>
      <c r="BM99" s="395"/>
      <c r="BN99" s="395"/>
      <c r="BO99" s="395"/>
      <c r="BP99" s="395"/>
      <c r="BQ99" s="395"/>
      <c r="BR99" s="395"/>
      <c r="BS99" s="395"/>
      <c r="BT99" s="395"/>
      <c r="BU99" s="395"/>
      <c r="BV99" s="395"/>
      <c r="BW99" s="395"/>
      <c r="BX99" s="395"/>
      <c r="BY99" s="395"/>
      <c r="BZ99" s="395"/>
      <c r="CA99" s="395"/>
      <c r="CB99" s="395"/>
      <c r="CC99" s="395"/>
      <c r="CD99" s="395"/>
      <c r="CE99" s="395"/>
      <c r="CF99" s="395"/>
      <c r="CG99" s="395"/>
      <c r="CH99" s="395"/>
      <c r="CI99" s="395"/>
      <c r="CJ99" s="395"/>
      <c r="CK99" s="395"/>
      <c r="CL99" s="395"/>
      <c r="CM99" s="395"/>
      <c r="CN99" s="395"/>
      <c r="CO99" s="395"/>
      <c r="CP99" s="395"/>
      <c r="CQ99" s="395"/>
      <c r="CR99" s="395"/>
      <c r="CS99" s="395"/>
      <c r="CT99" s="395"/>
      <c r="CU99" s="395"/>
      <c r="CV99" s="395"/>
      <c r="CW99" s="395"/>
      <c r="CX99" s="395"/>
      <c r="CY99" s="395"/>
      <c r="CZ99" s="395"/>
      <c r="DA99" s="395"/>
      <c r="DB99" s="395"/>
      <c r="DC99" s="395"/>
      <c r="DD99" s="395"/>
      <c r="DE99" s="395"/>
      <c r="DF99" s="395"/>
      <c r="DG99" s="395"/>
      <c r="DH99" s="395"/>
      <c r="DI99" s="395"/>
      <c r="DJ99" s="395"/>
      <c r="DK99" s="395"/>
      <c r="DL99" s="395"/>
      <c r="DM99" s="395"/>
      <c r="DN99" s="395"/>
      <c r="DO99" s="395"/>
      <c r="DP99" s="395"/>
      <c r="DQ99" s="395"/>
      <c r="DR99" s="395"/>
      <c r="DS99" s="395"/>
      <c r="DT99" s="395"/>
      <c r="DU99" s="395"/>
      <c r="DV99" s="395"/>
      <c r="DW99" s="395"/>
      <c r="DX99" s="395"/>
      <c r="DY99" s="395"/>
      <c r="DZ99" s="395"/>
      <c r="EA99" s="395"/>
      <c r="EB99" s="395"/>
      <c r="EC99" s="395"/>
      <c r="ED99" s="395"/>
      <c r="EE99" s="395"/>
      <c r="EF99" s="395"/>
      <c r="EG99" s="395"/>
      <c r="EH99" s="395"/>
      <c r="EI99" s="395"/>
      <c r="EJ99" s="395"/>
      <c r="EK99" s="395"/>
      <c r="EL99" s="395"/>
      <c r="EM99" s="395"/>
      <c r="EN99" s="395"/>
      <c r="EO99" s="395"/>
      <c r="EP99" s="395"/>
      <c r="EQ99" s="395"/>
      <c r="ER99" s="395"/>
      <c r="ES99" s="395"/>
      <c r="ET99" s="395"/>
      <c r="EU99" s="395"/>
      <c r="EV99" s="395"/>
      <c r="EW99" s="395"/>
      <c r="EX99" s="395"/>
      <c r="EY99" s="395"/>
      <c r="EZ99" s="395"/>
      <c r="FA99" s="395"/>
      <c r="FB99" s="395"/>
      <c r="FC99" s="395"/>
      <c r="FD99" s="395"/>
      <c r="FE99" s="395"/>
      <c r="FF99" s="395"/>
      <c r="FG99" s="395"/>
      <c r="FH99" s="395"/>
      <c r="FI99" s="395"/>
      <c r="FJ99" s="395"/>
      <c r="FK99" s="395"/>
      <c r="FL99" s="447"/>
      <c r="FM99" s="395"/>
      <c r="FN99" s="395"/>
      <c r="FO99" s="395"/>
      <c r="FP99" s="395"/>
      <c r="FQ99" s="395"/>
      <c r="FR99" s="395"/>
      <c r="FS99" s="395"/>
      <c r="FT99" s="395"/>
      <c r="FU99" s="395"/>
      <c r="FV99" s="395"/>
      <c r="FW99" s="395"/>
      <c r="FX99" s="395"/>
      <c r="FY99" s="395"/>
      <c r="FZ99" s="395"/>
      <c r="GA99" s="395"/>
      <c r="GB99" s="395"/>
      <c r="GC99" s="395"/>
      <c r="GD99" s="395"/>
      <c r="GE99" s="395"/>
      <c r="GF99" s="395"/>
      <c r="GG99" s="395"/>
      <c r="GH99" s="395"/>
      <c r="GI99" s="395"/>
      <c r="GJ99" s="395"/>
      <c r="GK99" s="395"/>
      <c r="GL99" s="395"/>
      <c r="GM99" s="395"/>
      <c r="GN99" s="395"/>
      <c r="GO99" s="395"/>
      <c r="GP99" s="395"/>
      <c r="GQ99" s="395"/>
      <c r="GR99" s="395"/>
      <c r="GS99" s="395"/>
      <c r="GT99" s="395"/>
      <c r="GU99" s="395"/>
      <c r="GV99" s="395"/>
      <c r="GW99" s="395"/>
      <c r="GX99" s="395"/>
      <c r="GY99" s="395"/>
      <c r="GZ99" s="395"/>
      <c r="HA99" s="395"/>
      <c r="HB99" s="395"/>
      <c r="HC99" s="395"/>
      <c r="HD99" s="395"/>
      <c r="HE99" s="395"/>
      <c r="HF99" s="395"/>
      <c r="HG99" s="395"/>
      <c r="HH99" s="395"/>
      <c r="HI99" s="395"/>
      <c r="HJ99" s="395"/>
      <c r="HK99" s="395"/>
      <c r="HL99" s="395"/>
      <c r="HM99" s="395"/>
      <c r="HN99" s="395"/>
      <c r="HO99" s="395"/>
      <c r="HP99" s="395"/>
    </row>
    <row r="100" spans="2:224" ht="15" customHeight="1">
      <c r="B100" s="385"/>
      <c r="C100" s="436"/>
      <c r="D100" s="388"/>
      <c r="E100" s="388"/>
      <c r="F100" s="388"/>
      <c r="G100" s="388"/>
      <c r="H100" s="388"/>
      <c r="I100" s="388"/>
      <c r="J100" s="388"/>
      <c r="K100" s="388"/>
      <c r="L100" s="388"/>
      <c r="M100" s="388"/>
      <c r="N100" s="388"/>
      <c r="O100" s="388"/>
      <c r="P100" s="388"/>
      <c r="Q100" s="388"/>
      <c r="R100" s="388"/>
      <c r="S100" s="388"/>
      <c r="T100" s="388"/>
      <c r="U100" s="388"/>
      <c r="V100" s="388"/>
      <c r="W100" s="388"/>
      <c r="X100" s="388"/>
      <c r="Y100" s="388"/>
      <c r="Z100" s="388"/>
      <c r="AA100" s="388"/>
      <c r="AB100" s="388"/>
      <c r="AC100" s="388"/>
      <c r="AD100" s="388"/>
      <c r="AE100" s="388"/>
      <c r="AF100" s="388"/>
      <c r="AG100" s="458"/>
      <c r="AH100" s="388"/>
      <c r="AI100" s="388"/>
      <c r="AJ100" s="388"/>
      <c r="AK100" s="388"/>
      <c r="AL100" s="388"/>
      <c r="AM100" s="388"/>
      <c r="AN100" s="388"/>
      <c r="AO100" s="388"/>
      <c r="AP100" s="388"/>
      <c r="AQ100" s="388"/>
      <c r="AR100" s="388"/>
      <c r="AS100" s="388"/>
      <c r="AT100" s="388"/>
      <c r="AU100" s="388"/>
      <c r="AV100" s="395"/>
      <c r="AW100" s="395"/>
      <c r="AX100" s="395"/>
      <c r="AY100" s="395"/>
      <c r="AZ100" s="395"/>
      <c r="BA100" s="395"/>
      <c r="BB100" s="395"/>
      <c r="BC100" s="395"/>
      <c r="BD100" s="395"/>
      <c r="BE100" s="395"/>
      <c r="BF100" s="395"/>
      <c r="BG100" s="395"/>
      <c r="BH100" s="395"/>
      <c r="BI100" s="395"/>
      <c r="BJ100" s="395"/>
      <c r="BK100" s="395"/>
      <c r="BL100" s="395"/>
      <c r="BM100" s="395"/>
      <c r="BN100" s="395"/>
      <c r="BO100" s="395"/>
      <c r="BP100" s="395"/>
      <c r="BQ100" s="395"/>
      <c r="BR100" s="395"/>
      <c r="BS100" s="395"/>
      <c r="BT100" s="395"/>
      <c r="BU100" s="395"/>
      <c r="BV100" s="395"/>
      <c r="BW100" s="395"/>
      <c r="BX100" s="395"/>
      <c r="BY100" s="395"/>
      <c r="BZ100" s="395"/>
      <c r="CA100" s="395"/>
      <c r="CB100" s="395"/>
      <c r="CC100" s="395"/>
      <c r="CD100" s="395"/>
      <c r="CE100" s="395"/>
      <c r="CF100" s="395"/>
      <c r="CG100" s="395"/>
      <c r="CH100" s="395"/>
      <c r="CI100" s="395"/>
      <c r="CJ100" s="395"/>
      <c r="CK100" s="395"/>
      <c r="CL100" s="395"/>
      <c r="CM100" s="395"/>
      <c r="CN100" s="395"/>
      <c r="CO100" s="395"/>
      <c r="CP100" s="395"/>
      <c r="CQ100" s="395"/>
      <c r="CR100" s="395"/>
      <c r="CS100" s="395"/>
      <c r="CT100" s="395"/>
      <c r="CU100" s="395"/>
      <c r="CV100" s="395"/>
      <c r="CW100" s="395"/>
      <c r="CX100" s="395"/>
      <c r="CY100" s="395"/>
      <c r="CZ100" s="395"/>
      <c r="DA100" s="395"/>
      <c r="DB100" s="395"/>
      <c r="DC100" s="395"/>
      <c r="DD100" s="395"/>
      <c r="DE100" s="395"/>
      <c r="DF100" s="395"/>
      <c r="DG100" s="395"/>
      <c r="DH100" s="395"/>
      <c r="DI100" s="395"/>
      <c r="DJ100" s="395"/>
      <c r="DK100" s="395"/>
      <c r="DL100" s="395"/>
      <c r="DM100" s="395"/>
      <c r="DN100" s="395"/>
      <c r="DO100" s="395"/>
      <c r="DP100" s="395"/>
      <c r="DQ100" s="395"/>
      <c r="DR100" s="395"/>
      <c r="DS100" s="395"/>
      <c r="DT100" s="395"/>
      <c r="DU100" s="395"/>
      <c r="DV100" s="395"/>
      <c r="DW100" s="395"/>
      <c r="DX100" s="395"/>
      <c r="DY100" s="395"/>
      <c r="DZ100" s="395"/>
      <c r="EA100" s="395"/>
      <c r="EB100" s="395"/>
      <c r="EC100" s="395"/>
      <c r="ED100" s="395"/>
      <c r="EE100" s="395"/>
      <c r="EF100" s="395"/>
      <c r="EG100" s="395"/>
      <c r="EH100" s="395"/>
      <c r="EI100" s="395"/>
      <c r="EJ100" s="395"/>
      <c r="EK100" s="395"/>
      <c r="EL100" s="395"/>
      <c r="EM100" s="395"/>
      <c r="EN100" s="395"/>
      <c r="EO100" s="395"/>
      <c r="EP100" s="395"/>
      <c r="EQ100" s="395"/>
      <c r="ER100" s="395"/>
      <c r="ES100" s="395"/>
      <c r="ET100" s="395"/>
      <c r="EU100" s="395"/>
      <c r="EV100" s="395"/>
      <c r="EW100" s="395"/>
      <c r="EX100" s="395"/>
      <c r="EY100" s="395"/>
      <c r="EZ100" s="395"/>
      <c r="FA100" s="395"/>
      <c r="FB100" s="395"/>
      <c r="FC100" s="395"/>
      <c r="FD100" s="395"/>
      <c r="FE100" s="395"/>
      <c r="FF100" s="395"/>
      <c r="FG100" s="395"/>
      <c r="FH100" s="395"/>
      <c r="FI100" s="395"/>
      <c r="FJ100" s="395"/>
      <c r="FK100" s="395"/>
      <c r="FL100" s="447"/>
      <c r="FM100" s="395"/>
      <c r="FN100" s="395"/>
      <c r="FO100" s="395"/>
      <c r="FP100" s="395"/>
      <c r="FQ100" s="395"/>
      <c r="FR100" s="395"/>
      <c r="FS100" s="395"/>
      <c r="FT100" s="395"/>
      <c r="FU100" s="395"/>
      <c r="FV100" s="395"/>
      <c r="FW100" s="395"/>
      <c r="FX100" s="395"/>
      <c r="FY100" s="395"/>
      <c r="FZ100" s="395"/>
      <c r="GA100" s="395"/>
      <c r="GB100" s="395"/>
      <c r="GC100" s="395"/>
      <c r="GD100" s="395"/>
      <c r="GE100" s="395"/>
      <c r="GF100" s="395"/>
      <c r="GG100" s="395"/>
      <c r="GH100" s="395"/>
      <c r="GI100" s="395"/>
      <c r="GJ100" s="395"/>
      <c r="GK100" s="395"/>
      <c r="GL100" s="395"/>
      <c r="GM100" s="395"/>
      <c r="GN100" s="395"/>
      <c r="GO100" s="395"/>
      <c r="GP100" s="395"/>
      <c r="GQ100" s="395"/>
      <c r="GR100" s="395"/>
      <c r="GS100" s="395"/>
      <c r="GT100" s="395"/>
      <c r="GU100" s="395"/>
      <c r="GV100" s="395"/>
      <c r="GW100" s="395"/>
      <c r="GX100" s="395"/>
      <c r="GY100" s="395"/>
      <c r="GZ100" s="395"/>
      <c r="HA100" s="395"/>
      <c r="HB100" s="395"/>
      <c r="HC100" s="395"/>
      <c r="HD100" s="395"/>
      <c r="HE100" s="395"/>
      <c r="HF100" s="395"/>
      <c r="HG100" s="395"/>
      <c r="HH100" s="395"/>
      <c r="HI100" s="395"/>
      <c r="HJ100" s="395"/>
      <c r="HK100" s="395"/>
      <c r="HL100" s="395"/>
      <c r="HM100" s="395"/>
      <c r="HN100" s="395"/>
      <c r="HO100" s="395"/>
      <c r="HP100" s="395"/>
    </row>
    <row r="101" spans="2:224" ht="15" customHeight="1">
      <c r="B101" s="385"/>
      <c r="C101" s="435"/>
      <c r="D101" s="385"/>
      <c r="E101" s="385"/>
      <c r="F101" s="385"/>
      <c r="G101" s="385"/>
      <c r="H101" s="385"/>
      <c r="I101" s="385"/>
      <c r="AC101" s="388"/>
      <c r="AD101" s="388"/>
      <c r="AE101" s="388"/>
      <c r="AF101" s="388"/>
      <c r="AG101" s="458"/>
      <c r="AH101" s="388"/>
      <c r="AI101" s="388"/>
      <c r="AJ101" s="388"/>
      <c r="AK101" s="388"/>
      <c r="AL101" s="388"/>
      <c r="AM101" s="388"/>
      <c r="AN101" s="388"/>
      <c r="AO101" s="388"/>
      <c r="AP101" s="388"/>
      <c r="AQ101" s="388"/>
      <c r="AR101" s="388"/>
      <c r="AS101" s="388"/>
      <c r="AT101" s="388"/>
      <c r="AU101" s="388"/>
      <c r="AV101" s="395"/>
      <c r="AW101" s="395"/>
      <c r="AX101" s="395"/>
      <c r="AY101" s="395"/>
      <c r="AZ101" s="395"/>
      <c r="BA101" s="395"/>
      <c r="BB101" s="395"/>
      <c r="BC101" s="395"/>
      <c r="BD101" s="395"/>
      <c r="BE101" s="395"/>
      <c r="BF101" s="395"/>
      <c r="BG101" s="395"/>
      <c r="BH101" s="395"/>
      <c r="BI101" s="395"/>
      <c r="BJ101" s="395"/>
      <c r="BK101" s="395"/>
      <c r="BL101" s="395"/>
      <c r="BM101" s="395"/>
      <c r="BN101" s="395"/>
      <c r="BO101" s="395"/>
      <c r="BP101" s="395"/>
      <c r="BQ101" s="395"/>
      <c r="BR101" s="395"/>
      <c r="BS101" s="395"/>
      <c r="BT101" s="395"/>
      <c r="BU101" s="395"/>
      <c r="BV101" s="395"/>
      <c r="BW101" s="395"/>
      <c r="BX101" s="395"/>
      <c r="BY101" s="395"/>
      <c r="BZ101" s="395"/>
      <c r="CA101" s="395"/>
      <c r="CB101" s="395"/>
      <c r="CC101" s="395"/>
      <c r="CD101" s="395"/>
      <c r="CE101" s="395"/>
      <c r="CF101" s="395"/>
      <c r="CG101" s="395"/>
      <c r="CH101" s="395"/>
      <c r="CI101" s="395"/>
      <c r="CJ101" s="395"/>
      <c r="CK101" s="395"/>
      <c r="CL101" s="395"/>
      <c r="CM101" s="395"/>
      <c r="CN101" s="395"/>
      <c r="CO101" s="395"/>
      <c r="CP101" s="395"/>
      <c r="CQ101" s="395"/>
      <c r="CR101" s="395"/>
      <c r="CS101" s="395"/>
      <c r="CT101" s="395"/>
      <c r="CU101" s="395"/>
      <c r="CV101" s="395"/>
      <c r="CW101" s="395"/>
      <c r="CX101" s="395"/>
      <c r="CY101" s="395"/>
      <c r="CZ101" s="395"/>
      <c r="DA101" s="395"/>
      <c r="DB101" s="395"/>
      <c r="DC101" s="395"/>
      <c r="DD101" s="395"/>
      <c r="DE101" s="395"/>
      <c r="DF101" s="395"/>
      <c r="DG101" s="395"/>
      <c r="DH101" s="395"/>
      <c r="DI101" s="395"/>
      <c r="DJ101" s="395"/>
      <c r="DK101" s="395"/>
      <c r="DL101" s="395"/>
      <c r="DM101" s="395"/>
      <c r="DN101" s="395"/>
      <c r="DO101" s="395"/>
      <c r="DP101" s="395"/>
      <c r="DQ101" s="395"/>
      <c r="DR101" s="395"/>
      <c r="DS101" s="395"/>
      <c r="DT101" s="395"/>
      <c r="DU101" s="395"/>
      <c r="DV101" s="395"/>
      <c r="DW101" s="395"/>
      <c r="DX101" s="395"/>
      <c r="DY101" s="395"/>
      <c r="DZ101" s="395"/>
      <c r="EA101" s="395"/>
      <c r="EB101" s="395"/>
      <c r="EC101" s="395"/>
      <c r="ED101" s="395"/>
      <c r="EE101" s="395"/>
      <c r="EF101" s="395"/>
      <c r="EG101" s="395"/>
      <c r="EH101" s="395"/>
      <c r="EI101" s="395"/>
      <c r="EJ101" s="395"/>
      <c r="EK101" s="395"/>
      <c r="EL101" s="395"/>
      <c r="EM101" s="395"/>
      <c r="EN101" s="395"/>
      <c r="EO101" s="395"/>
      <c r="EP101" s="395"/>
      <c r="EQ101" s="395"/>
      <c r="ER101" s="395"/>
      <c r="ES101" s="395"/>
      <c r="ET101" s="395"/>
      <c r="EU101" s="395"/>
      <c r="EV101" s="395"/>
      <c r="EW101" s="395"/>
      <c r="EX101" s="395"/>
      <c r="EY101" s="395"/>
      <c r="EZ101" s="395"/>
      <c r="FA101" s="395"/>
      <c r="FB101" s="395"/>
      <c r="FC101" s="395"/>
      <c r="FD101" s="395"/>
      <c r="FE101" s="395"/>
      <c r="FF101" s="395"/>
      <c r="FG101" s="395"/>
      <c r="FH101" s="395"/>
      <c r="FI101" s="395"/>
      <c r="FJ101" s="395"/>
      <c r="FK101" s="395"/>
      <c r="FL101" s="447"/>
      <c r="FM101" s="395"/>
      <c r="FN101" s="395"/>
      <c r="FO101" s="395"/>
      <c r="FP101" s="395"/>
      <c r="FQ101" s="395"/>
      <c r="FR101" s="395"/>
      <c r="FS101" s="395"/>
      <c r="FT101" s="395"/>
      <c r="FU101" s="395"/>
      <c r="FV101" s="395"/>
      <c r="FW101" s="395"/>
      <c r="FX101" s="395"/>
      <c r="FY101" s="395"/>
      <c r="FZ101" s="395"/>
      <c r="GA101" s="395"/>
      <c r="GB101" s="395"/>
      <c r="GC101" s="395"/>
      <c r="GD101" s="395"/>
      <c r="GE101" s="395"/>
      <c r="GF101" s="395"/>
      <c r="GG101" s="395"/>
      <c r="GH101" s="395"/>
      <c r="GI101" s="395"/>
      <c r="GJ101" s="395"/>
      <c r="GK101" s="395"/>
      <c r="GL101" s="395"/>
      <c r="GM101" s="395"/>
      <c r="GN101" s="395"/>
      <c r="GO101" s="395"/>
      <c r="GP101" s="395"/>
      <c r="GQ101" s="395"/>
      <c r="GR101" s="395"/>
      <c r="GS101" s="395"/>
      <c r="GT101" s="395"/>
      <c r="GU101" s="395"/>
      <c r="GV101" s="395"/>
      <c r="GW101" s="395"/>
      <c r="GX101" s="395"/>
      <c r="GY101" s="395"/>
      <c r="GZ101" s="395"/>
      <c r="HA101" s="395"/>
      <c r="HB101" s="395"/>
      <c r="HC101" s="395"/>
      <c r="HD101" s="395"/>
      <c r="HE101" s="395"/>
      <c r="HF101" s="395"/>
      <c r="HG101" s="395"/>
      <c r="HH101" s="395"/>
      <c r="HI101" s="395"/>
      <c r="HJ101" s="395"/>
      <c r="HK101" s="395"/>
      <c r="HL101" s="395"/>
      <c r="HM101" s="395"/>
      <c r="HN101" s="395"/>
      <c r="HO101" s="395"/>
      <c r="HP101" s="395"/>
    </row>
    <row r="102" spans="2:224" ht="15" customHeight="1">
      <c r="B102" s="385"/>
      <c r="C102" s="435"/>
      <c r="D102" s="385"/>
      <c r="E102" s="385"/>
      <c r="F102" s="385"/>
      <c r="G102" s="385"/>
      <c r="H102" s="385"/>
      <c r="I102" s="385"/>
      <c r="AC102" s="388"/>
      <c r="AD102" s="388"/>
      <c r="AE102" s="388"/>
      <c r="AF102" s="388"/>
      <c r="AG102" s="458"/>
      <c r="AH102" s="388"/>
      <c r="AI102" s="388"/>
      <c r="AJ102" s="388"/>
      <c r="AK102" s="388"/>
      <c r="AL102" s="388"/>
      <c r="AM102" s="388"/>
      <c r="AN102" s="388"/>
      <c r="AO102" s="388"/>
      <c r="AP102" s="388"/>
      <c r="AQ102" s="388"/>
      <c r="AR102" s="388"/>
      <c r="AS102" s="388"/>
      <c r="AT102" s="388"/>
      <c r="AU102" s="388"/>
      <c r="AV102" s="395"/>
      <c r="AW102" s="395"/>
      <c r="AX102" s="395"/>
      <c r="AY102" s="395"/>
      <c r="AZ102" s="395"/>
      <c r="BA102" s="395"/>
      <c r="BB102" s="395"/>
      <c r="BC102" s="395"/>
      <c r="BD102" s="395"/>
      <c r="BE102" s="395"/>
      <c r="BF102" s="395"/>
      <c r="BG102" s="395"/>
      <c r="BH102" s="395"/>
      <c r="BI102" s="395"/>
      <c r="BJ102" s="395"/>
      <c r="BK102" s="395"/>
      <c r="BL102" s="395"/>
      <c r="BM102" s="395"/>
      <c r="BN102" s="395"/>
      <c r="BO102" s="395"/>
      <c r="BP102" s="395"/>
      <c r="BQ102" s="395"/>
      <c r="BR102" s="395"/>
      <c r="BS102" s="395"/>
      <c r="BT102" s="395"/>
      <c r="BU102" s="395"/>
      <c r="BV102" s="395"/>
      <c r="BW102" s="395"/>
      <c r="BX102" s="395"/>
      <c r="BY102" s="395"/>
      <c r="BZ102" s="395"/>
      <c r="CA102" s="395"/>
      <c r="CB102" s="395"/>
      <c r="CC102" s="395"/>
      <c r="CD102" s="395"/>
      <c r="CE102" s="395"/>
      <c r="CF102" s="395"/>
      <c r="CG102" s="395"/>
      <c r="CH102" s="395"/>
      <c r="CI102" s="395"/>
      <c r="CJ102" s="395"/>
      <c r="CK102" s="395"/>
      <c r="CL102" s="395"/>
      <c r="CM102" s="395"/>
      <c r="CN102" s="395"/>
      <c r="CO102" s="395"/>
      <c r="CP102" s="395"/>
      <c r="CQ102" s="395"/>
      <c r="CR102" s="395"/>
      <c r="CS102" s="395"/>
      <c r="CT102" s="395"/>
      <c r="CU102" s="395"/>
      <c r="CV102" s="395"/>
      <c r="CW102" s="395"/>
      <c r="CX102" s="395"/>
      <c r="CY102" s="395"/>
      <c r="CZ102" s="395"/>
      <c r="DA102" s="395"/>
      <c r="DB102" s="395"/>
      <c r="DC102" s="395"/>
      <c r="DD102" s="395"/>
      <c r="DE102" s="395"/>
      <c r="DF102" s="395"/>
      <c r="DG102" s="395"/>
      <c r="DH102" s="395"/>
      <c r="DI102" s="395"/>
      <c r="DJ102" s="395"/>
      <c r="DK102" s="395"/>
      <c r="DL102" s="395"/>
      <c r="DM102" s="395"/>
      <c r="DN102" s="395"/>
      <c r="DO102" s="395"/>
      <c r="DP102" s="395"/>
      <c r="DQ102" s="395"/>
      <c r="DR102" s="395"/>
      <c r="DS102" s="395"/>
      <c r="DT102" s="395"/>
      <c r="DU102" s="395"/>
      <c r="DV102" s="395"/>
      <c r="DW102" s="395"/>
      <c r="DX102" s="395"/>
      <c r="DY102" s="395"/>
      <c r="DZ102" s="395"/>
      <c r="EA102" s="395"/>
      <c r="EB102" s="395"/>
      <c r="EC102" s="395"/>
      <c r="ED102" s="395"/>
      <c r="EE102" s="395"/>
      <c r="EF102" s="395"/>
      <c r="EG102" s="395"/>
      <c r="EH102" s="395"/>
      <c r="EI102" s="395"/>
      <c r="EJ102" s="395"/>
      <c r="EK102" s="395"/>
      <c r="EL102" s="395"/>
      <c r="EM102" s="395"/>
      <c r="EN102" s="395"/>
      <c r="EO102" s="395"/>
      <c r="EP102" s="395"/>
      <c r="EQ102" s="395"/>
      <c r="ER102" s="395"/>
      <c r="ES102" s="395"/>
      <c r="ET102" s="395"/>
      <c r="EU102" s="395"/>
      <c r="EV102" s="395"/>
      <c r="EW102" s="395"/>
      <c r="EX102" s="395"/>
      <c r="EY102" s="395"/>
      <c r="EZ102" s="395"/>
      <c r="FA102" s="395"/>
      <c r="FB102" s="395"/>
      <c r="FC102" s="395"/>
      <c r="FD102" s="395"/>
      <c r="FE102" s="395"/>
      <c r="FF102" s="395"/>
      <c r="FG102" s="395"/>
      <c r="FH102" s="395"/>
      <c r="FI102" s="395"/>
      <c r="FJ102" s="395"/>
      <c r="FK102" s="395"/>
      <c r="FL102" s="447"/>
      <c r="FM102" s="395"/>
      <c r="FN102" s="395"/>
      <c r="FO102" s="395"/>
      <c r="FP102" s="395"/>
      <c r="FQ102" s="395"/>
      <c r="FR102" s="395"/>
      <c r="FS102" s="395"/>
      <c r="FT102" s="395"/>
      <c r="FU102" s="395"/>
      <c r="FV102" s="395"/>
      <c r="FW102" s="395"/>
      <c r="FX102" s="395"/>
      <c r="FY102" s="395"/>
      <c r="FZ102" s="395"/>
      <c r="GA102" s="395"/>
      <c r="GB102" s="395"/>
      <c r="GC102" s="395"/>
      <c r="GD102" s="395"/>
      <c r="GE102" s="395"/>
      <c r="GF102" s="395"/>
      <c r="GG102" s="395"/>
      <c r="GH102" s="395"/>
      <c r="GI102" s="395"/>
      <c r="GJ102" s="395"/>
      <c r="GK102" s="395"/>
      <c r="GL102" s="395"/>
      <c r="GM102" s="395"/>
      <c r="GN102" s="395"/>
      <c r="GO102" s="395"/>
      <c r="GP102" s="395"/>
      <c r="GQ102" s="395"/>
      <c r="GR102" s="395"/>
      <c r="GS102" s="395"/>
      <c r="GT102" s="395"/>
      <c r="GU102" s="395"/>
      <c r="GV102" s="395"/>
      <c r="GW102" s="395"/>
      <c r="GX102" s="395"/>
      <c r="GY102" s="395"/>
      <c r="GZ102" s="395"/>
      <c r="HA102" s="395"/>
      <c r="HB102" s="395"/>
      <c r="HC102" s="395"/>
      <c r="HD102" s="395"/>
      <c r="HE102" s="395"/>
      <c r="HF102" s="395"/>
      <c r="HG102" s="395"/>
      <c r="HH102" s="395"/>
      <c r="HI102" s="395"/>
      <c r="HJ102" s="395"/>
      <c r="HK102" s="395"/>
      <c r="HL102" s="395"/>
      <c r="HM102" s="395"/>
      <c r="HN102" s="395"/>
      <c r="HO102" s="395"/>
      <c r="HP102" s="395"/>
    </row>
    <row r="103" spans="2:224" ht="15" customHeight="1">
      <c r="B103" s="385"/>
      <c r="C103" s="435"/>
      <c r="D103" s="385"/>
      <c r="E103" s="385"/>
      <c r="F103" s="385"/>
      <c r="G103" s="385"/>
      <c r="H103" s="385"/>
      <c r="I103" s="385"/>
      <c r="AC103" s="388"/>
      <c r="AD103" s="388"/>
      <c r="AE103" s="388"/>
      <c r="AF103" s="388"/>
      <c r="AG103" s="458"/>
      <c r="AH103" s="388"/>
      <c r="AI103" s="388"/>
      <c r="AJ103" s="388"/>
      <c r="AK103" s="388"/>
      <c r="AL103" s="388"/>
      <c r="AM103" s="388"/>
      <c r="AN103" s="388"/>
      <c r="AO103" s="388"/>
      <c r="AP103" s="388"/>
      <c r="AQ103" s="388"/>
      <c r="AR103" s="388"/>
      <c r="AS103" s="388"/>
      <c r="AT103" s="388"/>
      <c r="AU103" s="388"/>
      <c r="AV103" s="395"/>
      <c r="AW103" s="395"/>
      <c r="AX103" s="395"/>
      <c r="AY103" s="395"/>
      <c r="AZ103" s="395"/>
      <c r="BA103" s="395"/>
      <c r="BB103" s="395"/>
      <c r="BC103" s="395"/>
      <c r="BD103" s="395"/>
      <c r="BE103" s="395"/>
      <c r="BF103" s="395"/>
      <c r="BG103" s="395"/>
      <c r="BH103" s="395"/>
      <c r="BI103" s="395"/>
      <c r="BJ103" s="395"/>
      <c r="BK103" s="395"/>
      <c r="BL103" s="395"/>
      <c r="BM103" s="395"/>
      <c r="BN103" s="395"/>
      <c r="BO103" s="395"/>
      <c r="BP103" s="395"/>
      <c r="BQ103" s="395"/>
      <c r="BR103" s="395"/>
      <c r="BS103" s="395"/>
      <c r="BT103" s="395"/>
      <c r="BU103" s="395"/>
      <c r="BV103" s="395"/>
      <c r="BW103" s="395"/>
      <c r="BX103" s="395"/>
      <c r="BY103" s="395"/>
      <c r="BZ103" s="395"/>
      <c r="CA103" s="395"/>
      <c r="CB103" s="395"/>
      <c r="CC103" s="395"/>
      <c r="CD103" s="395"/>
      <c r="CE103" s="395"/>
      <c r="CF103" s="395"/>
      <c r="CG103" s="395"/>
      <c r="CH103" s="395"/>
      <c r="CI103" s="395"/>
      <c r="CJ103" s="395"/>
      <c r="CK103" s="395"/>
      <c r="CL103" s="395"/>
      <c r="CM103" s="395"/>
      <c r="CN103" s="395"/>
      <c r="CO103" s="395"/>
      <c r="CP103" s="395"/>
      <c r="CQ103" s="395"/>
      <c r="CR103" s="395"/>
      <c r="CS103" s="395"/>
      <c r="CT103" s="395"/>
      <c r="CU103" s="395"/>
      <c r="CV103" s="395"/>
      <c r="CW103" s="395"/>
      <c r="CX103" s="395"/>
      <c r="CY103" s="395"/>
      <c r="CZ103" s="395"/>
      <c r="DA103" s="395"/>
      <c r="DB103" s="395"/>
      <c r="DC103" s="395"/>
      <c r="DD103" s="395"/>
      <c r="DE103" s="395"/>
      <c r="DF103" s="395"/>
      <c r="DG103" s="395"/>
      <c r="DH103" s="395"/>
      <c r="DI103" s="395"/>
      <c r="DJ103" s="395"/>
      <c r="DK103" s="395"/>
      <c r="DL103" s="395"/>
      <c r="DM103" s="395"/>
      <c r="DN103" s="395"/>
      <c r="DO103" s="395"/>
      <c r="DP103" s="395"/>
      <c r="DQ103" s="395"/>
      <c r="DR103" s="395"/>
      <c r="DS103" s="395"/>
      <c r="DT103" s="395"/>
      <c r="DU103" s="395"/>
      <c r="DV103" s="395"/>
      <c r="DW103" s="395"/>
      <c r="DX103" s="395"/>
      <c r="DY103" s="395"/>
      <c r="DZ103" s="395"/>
      <c r="EA103" s="395"/>
      <c r="EB103" s="395"/>
      <c r="EC103" s="395"/>
      <c r="ED103" s="395"/>
      <c r="EE103" s="395"/>
      <c r="EF103" s="395"/>
      <c r="EG103" s="395"/>
      <c r="EH103" s="395"/>
      <c r="EI103" s="395"/>
      <c r="EJ103" s="395"/>
      <c r="EK103" s="395"/>
      <c r="EL103" s="395"/>
      <c r="EM103" s="395"/>
      <c r="EN103" s="395"/>
      <c r="EO103" s="395"/>
      <c r="EP103" s="395"/>
      <c r="EQ103" s="395"/>
      <c r="ER103" s="395"/>
      <c r="ES103" s="395"/>
      <c r="ET103" s="395"/>
      <c r="EU103" s="395"/>
      <c r="EV103" s="395"/>
      <c r="EW103" s="395"/>
      <c r="EX103" s="395"/>
      <c r="EY103" s="395"/>
      <c r="EZ103" s="395"/>
      <c r="FA103" s="395"/>
      <c r="FB103" s="395"/>
      <c r="FC103" s="395"/>
      <c r="FD103" s="395"/>
      <c r="FE103" s="395"/>
      <c r="FF103" s="395"/>
      <c r="FG103" s="395"/>
      <c r="FH103" s="395"/>
      <c r="FI103" s="395"/>
      <c r="FJ103" s="395"/>
      <c r="FK103" s="395"/>
      <c r="FL103" s="447"/>
      <c r="FM103" s="395"/>
      <c r="FN103" s="395"/>
      <c r="FO103" s="395"/>
      <c r="FP103" s="395"/>
      <c r="FQ103" s="395"/>
      <c r="FR103" s="395"/>
      <c r="FS103" s="395"/>
      <c r="FT103" s="395"/>
      <c r="FU103" s="395"/>
      <c r="FV103" s="395"/>
      <c r="FW103" s="395"/>
      <c r="FX103" s="395"/>
      <c r="FY103" s="395"/>
      <c r="FZ103" s="395"/>
      <c r="GA103" s="395"/>
      <c r="GB103" s="395"/>
      <c r="GC103" s="395"/>
      <c r="GD103" s="395"/>
      <c r="GE103" s="395"/>
      <c r="GF103" s="395"/>
      <c r="GG103" s="395"/>
      <c r="GH103" s="395"/>
      <c r="GI103" s="395"/>
      <c r="GJ103" s="395"/>
      <c r="GK103" s="395"/>
      <c r="GL103" s="395"/>
      <c r="GM103" s="395"/>
      <c r="GN103" s="395"/>
      <c r="GO103" s="395"/>
      <c r="GP103" s="395"/>
      <c r="GQ103" s="395"/>
      <c r="GR103" s="395"/>
      <c r="GS103" s="395"/>
      <c r="GT103" s="395"/>
      <c r="GU103" s="395"/>
      <c r="GV103" s="395"/>
      <c r="GW103" s="395"/>
      <c r="GX103" s="395"/>
      <c r="GY103" s="395"/>
      <c r="GZ103" s="395"/>
      <c r="HA103" s="395"/>
      <c r="HB103" s="395"/>
      <c r="HC103" s="395"/>
      <c r="HD103" s="395"/>
      <c r="HE103" s="395"/>
      <c r="HF103" s="395"/>
      <c r="HG103" s="395"/>
      <c r="HH103" s="395"/>
      <c r="HI103" s="395"/>
      <c r="HJ103" s="395"/>
      <c r="HK103" s="395"/>
      <c r="HL103" s="395"/>
      <c r="HM103" s="395"/>
      <c r="HN103" s="395"/>
      <c r="HO103" s="395"/>
      <c r="HP103" s="395"/>
    </row>
    <row r="104" spans="2:224" ht="15" customHeight="1">
      <c r="B104" s="385"/>
      <c r="C104" s="435"/>
      <c r="D104" s="385"/>
      <c r="E104" s="385"/>
      <c r="F104" s="385"/>
      <c r="G104" s="385"/>
      <c r="H104" s="385"/>
      <c r="I104" s="385"/>
      <c r="AC104" s="388"/>
      <c r="AD104" s="388"/>
      <c r="AE104" s="388"/>
      <c r="AF104" s="388"/>
      <c r="AG104" s="458"/>
      <c r="AH104" s="388"/>
      <c r="AI104" s="388"/>
      <c r="AJ104" s="388"/>
      <c r="AK104" s="388"/>
      <c r="AL104" s="388"/>
      <c r="AM104" s="388"/>
      <c r="AN104" s="388"/>
      <c r="AO104" s="388"/>
      <c r="AP104" s="388"/>
      <c r="AQ104" s="388"/>
      <c r="AR104" s="388"/>
      <c r="AS104" s="388"/>
      <c r="AT104" s="388"/>
      <c r="AU104" s="388"/>
      <c r="AV104" s="395"/>
      <c r="AW104" s="395"/>
      <c r="AX104" s="395"/>
      <c r="AY104" s="395"/>
      <c r="AZ104" s="395"/>
      <c r="BA104" s="395"/>
      <c r="BB104" s="395"/>
      <c r="BC104" s="395"/>
      <c r="BD104" s="395"/>
      <c r="BE104" s="395"/>
      <c r="BF104" s="395"/>
      <c r="BG104" s="395"/>
      <c r="BH104" s="395"/>
      <c r="BI104" s="395"/>
      <c r="BJ104" s="395"/>
      <c r="BK104" s="395"/>
      <c r="BL104" s="395"/>
      <c r="BM104" s="395"/>
      <c r="BN104" s="395"/>
      <c r="BO104" s="395"/>
      <c r="BP104" s="395"/>
      <c r="BQ104" s="395"/>
      <c r="BR104" s="395"/>
      <c r="BS104" s="395"/>
      <c r="BT104" s="395"/>
      <c r="BU104" s="395"/>
      <c r="BV104" s="395"/>
      <c r="BW104" s="395"/>
      <c r="BX104" s="395"/>
      <c r="BY104" s="395"/>
      <c r="BZ104" s="395"/>
      <c r="CA104" s="395"/>
      <c r="CB104" s="395"/>
      <c r="CC104" s="395"/>
      <c r="CD104" s="395"/>
      <c r="CE104" s="395"/>
      <c r="CF104" s="395"/>
      <c r="CG104" s="395"/>
      <c r="CH104" s="395"/>
      <c r="CI104" s="395"/>
      <c r="CJ104" s="395"/>
      <c r="CK104" s="395"/>
      <c r="CL104" s="395"/>
      <c r="CM104" s="395"/>
      <c r="CN104" s="395"/>
      <c r="CO104" s="395"/>
      <c r="CP104" s="395"/>
      <c r="CQ104" s="395"/>
      <c r="CR104" s="395"/>
      <c r="CS104" s="395"/>
      <c r="CT104" s="395"/>
      <c r="CU104" s="395"/>
      <c r="CV104" s="395"/>
      <c r="CW104" s="395"/>
      <c r="CX104" s="395"/>
      <c r="CY104" s="395"/>
      <c r="CZ104" s="395"/>
      <c r="DA104" s="395"/>
      <c r="DB104" s="395"/>
      <c r="DC104" s="395"/>
      <c r="DD104" s="395"/>
      <c r="DE104" s="395"/>
      <c r="DF104" s="395"/>
      <c r="DG104" s="395"/>
      <c r="DH104" s="395"/>
      <c r="DI104" s="395"/>
      <c r="DJ104" s="395"/>
      <c r="DK104" s="395"/>
      <c r="DL104" s="395"/>
      <c r="DM104" s="395"/>
      <c r="DN104" s="395"/>
      <c r="DO104" s="395"/>
      <c r="DP104" s="395"/>
      <c r="DQ104" s="395"/>
      <c r="DR104" s="395"/>
      <c r="DS104" s="395"/>
      <c r="DT104" s="395"/>
      <c r="DU104" s="395"/>
      <c r="DV104" s="395"/>
      <c r="DW104" s="395"/>
      <c r="DX104" s="395"/>
      <c r="DY104" s="395"/>
      <c r="DZ104" s="395"/>
      <c r="EA104" s="395"/>
      <c r="EB104" s="395"/>
      <c r="EC104" s="395"/>
      <c r="ED104" s="395"/>
      <c r="EE104" s="395"/>
      <c r="EF104" s="395"/>
      <c r="EG104" s="395"/>
      <c r="EH104" s="395"/>
      <c r="EI104" s="395"/>
      <c r="EJ104" s="395"/>
      <c r="EK104" s="395"/>
      <c r="EL104" s="395"/>
      <c r="EM104" s="395"/>
      <c r="EN104" s="395"/>
      <c r="EO104" s="395"/>
      <c r="EP104" s="395"/>
      <c r="EQ104" s="395"/>
      <c r="ER104" s="395"/>
      <c r="ES104" s="395"/>
      <c r="ET104" s="395"/>
      <c r="EU104" s="395"/>
      <c r="EV104" s="395"/>
      <c r="EW104" s="395"/>
      <c r="EX104" s="395"/>
      <c r="EY104" s="395"/>
      <c r="EZ104" s="395"/>
      <c r="FA104" s="395"/>
      <c r="FB104" s="395"/>
      <c r="FC104" s="395"/>
      <c r="FD104" s="395"/>
      <c r="FE104" s="395"/>
      <c r="FF104" s="395"/>
      <c r="FG104" s="395"/>
      <c r="FH104" s="395"/>
      <c r="FI104" s="395"/>
      <c r="FJ104" s="395"/>
      <c r="FK104" s="395"/>
      <c r="FL104" s="447"/>
      <c r="FM104" s="395"/>
      <c r="FN104" s="395"/>
      <c r="FO104" s="395"/>
      <c r="FP104" s="395"/>
      <c r="FQ104" s="395"/>
      <c r="FR104" s="395"/>
      <c r="FS104" s="395"/>
      <c r="FT104" s="395"/>
      <c r="FU104" s="395"/>
      <c r="FV104" s="395"/>
      <c r="FW104" s="395"/>
      <c r="FX104" s="395"/>
      <c r="FY104" s="395"/>
      <c r="FZ104" s="395"/>
      <c r="GA104" s="395"/>
      <c r="GB104" s="395"/>
      <c r="GC104" s="395"/>
      <c r="GD104" s="395"/>
      <c r="GE104" s="395"/>
      <c r="GF104" s="395"/>
      <c r="GG104" s="395"/>
      <c r="GH104" s="395"/>
      <c r="GI104" s="395"/>
      <c r="GJ104" s="395"/>
      <c r="GK104" s="395"/>
      <c r="GL104" s="395"/>
      <c r="GM104" s="395"/>
      <c r="GN104" s="395"/>
      <c r="GO104" s="395"/>
      <c r="GP104" s="395"/>
      <c r="GQ104" s="395"/>
      <c r="GR104" s="395"/>
      <c r="GS104" s="395"/>
      <c r="GT104" s="395"/>
      <c r="GU104" s="395"/>
      <c r="GV104" s="395"/>
      <c r="GW104" s="395"/>
      <c r="GX104" s="395"/>
      <c r="GY104" s="395"/>
      <c r="GZ104" s="395"/>
      <c r="HA104" s="395"/>
      <c r="HB104" s="395"/>
      <c r="HC104" s="395"/>
      <c r="HD104" s="395"/>
      <c r="HE104" s="395"/>
      <c r="HF104" s="395"/>
      <c r="HG104" s="395"/>
      <c r="HH104" s="395"/>
      <c r="HI104" s="395"/>
      <c r="HJ104" s="395"/>
      <c r="HK104" s="395"/>
      <c r="HL104" s="395"/>
      <c r="HM104" s="395"/>
      <c r="HN104" s="395"/>
      <c r="HO104" s="395"/>
      <c r="HP104" s="395"/>
    </row>
    <row r="105" spans="2:224" ht="15" customHeight="1">
      <c r="B105" s="385"/>
      <c r="C105" s="435"/>
      <c r="D105" s="385"/>
      <c r="E105" s="385"/>
      <c r="F105" s="385"/>
      <c r="G105" s="385"/>
      <c r="H105" s="385"/>
      <c r="I105" s="385"/>
      <c r="AC105" s="388"/>
      <c r="AD105" s="388"/>
      <c r="AE105" s="388"/>
      <c r="AF105" s="388"/>
      <c r="AG105" s="458"/>
      <c r="AH105" s="388"/>
      <c r="AI105" s="388"/>
      <c r="AJ105" s="388"/>
      <c r="AK105" s="388"/>
      <c r="AL105" s="388"/>
      <c r="AM105" s="388"/>
      <c r="AN105" s="388"/>
      <c r="AO105" s="388"/>
      <c r="AP105" s="388"/>
      <c r="AQ105" s="388"/>
      <c r="AR105" s="388"/>
      <c r="AS105" s="388"/>
      <c r="AT105" s="388"/>
      <c r="AU105" s="388"/>
      <c r="AV105" s="395"/>
      <c r="AW105" s="395"/>
      <c r="AX105" s="395"/>
      <c r="AY105" s="395"/>
      <c r="AZ105" s="395"/>
      <c r="BA105" s="395"/>
      <c r="BB105" s="395"/>
      <c r="BC105" s="395"/>
      <c r="BD105" s="395"/>
      <c r="BE105" s="395"/>
      <c r="BF105" s="395"/>
      <c r="BG105" s="395"/>
      <c r="BH105" s="395"/>
      <c r="BI105" s="395"/>
      <c r="BJ105" s="395"/>
      <c r="BK105" s="395"/>
      <c r="BL105" s="395"/>
      <c r="BM105" s="395"/>
      <c r="BN105" s="395"/>
      <c r="BO105" s="395"/>
      <c r="BP105" s="395"/>
      <c r="BQ105" s="395"/>
      <c r="BR105" s="395"/>
      <c r="BS105" s="395"/>
      <c r="BT105" s="395"/>
      <c r="BU105" s="395"/>
      <c r="BV105" s="395"/>
      <c r="BW105" s="395"/>
      <c r="BX105" s="395"/>
      <c r="BY105" s="395"/>
      <c r="BZ105" s="395"/>
      <c r="CA105" s="395"/>
      <c r="CB105" s="395"/>
      <c r="CC105" s="395"/>
      <c r="CD105" s="395"/>
      <c r="CE105" s="395"/>
      <c r="CF105" s="395"/>
      <c r="CG105" s="395"/>
      <c r="CH105" s="395"/>
      <c r="CI105" s="395"/>
      <c r="CJ105" s="395"/>
      <c r="CK105" s="395"/>
      <c r="CL105" s="395"/>
      <c r="CM105" s="395"/>
      <c r="CN105" s="395"/>
      <c r="CO105" s="395"/>
      <c r="CP105" s="395"/>
      <c r="CQ105" s="395"/>
      <c r="CR105" s="395"/>
      <c r="CS105" s="395"/>
      <c r="CT105" s="395"/>
      <c r="CU105" s="395"/>
      <c r="CV105" s="395"/>
      <c r="CW105" s="395"/>
      <c r="CX105" s="395"/>
      <c r="CY105" s="395"/>
      <c r="CZ105" s="395"/>
      <c r="DA105" s="395"/>
      <c r="DB105" s="395"/>
      <c r="DC105" s="395"/>
      <c r="DD105" s="395"/>
      <c r="DE105" s="395"/>
      <c r="DF105" s="395"/>
      <c r="DG105" s="395"/>
      <c r="DH105" s="395"/>
      <c r="DI105" s="395"/>
      <c r="DJ105" s="395"/>
      <c r="DK105" s="395"/>
      <c r="DL105" s="395"/>
      <c r="DM105" s="395"/>
      <c r="DN105" s="395"/>
      <c r="DO105" s="395"/>
      <c r="DP105" s="395"/>
      <c r="DQ105" s="395"/>
      <c r="DR105" s="395"/>
      <c r="DS105" s="395"/>
      <c r="DT105" s="395"/>
      <c r="DU105" s="395"/>
      <c r="DV105" s="395"/>
      <c r="DW105" s="395"/>
      <c r="DX105" s="395"/>
      <c r="DY105" s="395"/>
      <c r="DZ105" s="395"/>
      <c r="EA105" s="395"/>
      <c r="EB105" s="395"/>
      <c r="EC105" s="395"/>
      <c r="ED105" s="395"/>
      <c r="EE105" s="395"/>
      <c r="EF105" s="395"/>
      <c r="EG105" s="395"/>
      <c r="EH105" s="395"/>
      <c r="EI105" s="395"/>
      <c r="EJ105" s="395"/>
      <c r="EK105" s="395"/>
      <c r="EL105" s="395"/>
      <c r="EM105" s="395"/>
      <c r="EN105" s="395"/>
      <c r="EO105" s="395"/>
      <c r="EP105" s="395"/>
      <c r="EQ105" s="395"/>
      <c r="ER105" s="395"/>
      <c r="ES105" s="395"/>
      <c r="ET105" s="395"/>
      <c r="EU105" s="395"/>
      <c r="EV105" s="395"/>
      <c r="EW105" s="395"/>
      <c r="EX105" s="395"/>
      <c r="EY105" s="395"/>
      <c r="EZ105" s="395"/>
      <c r="FA105" s="395"/>
      <c r="FB105" s="395"/>
      <c r="FC105" s="395"/>
      <c r="FD105" s="395"/>
      <c r="FE105" s="395"/>
      <c r="FF105" s="395"/>
      <c r="FG105" s="395"/>
      <c r="FH105" s="395"/>
      <c r="FI105" s="395"/>
      <c r="FJ105" s="395"/>
      <c r="FK105" s="395"/>
      <c r="FL105" s="447"/>
      <c r="FM105" s="395"/>
      <c r="FN105" s="395"/>
      <c r="FO105" s="395"/>
      <c r="FP105" s="395"/>
      <c r="FQ105" s="395"/>
      <c r="FR105" s="395"/>
      <c r="FS105" s="395"/>
      <c r="FT105" s="395"/>
      <c r="FU105" s="395"/>
      <c r="FV105" s="395"/>
      <c r="FW105" s="395"/>
      <c r="FX105" s="395"/>
      <c r="FY105" s="395"/>
      <c r="FZ105" s="395"/>
      <c r="GA105" s="395"/>
      <c r="GB105" s="395"/>
      <c r="GC105" s="395"/>
      <c r="GD105" s="395"/>
      <c r="GE105" s="395"/>
      <c r="GF105" s="395"/>
      <c r="GG105" s="395"/>
      <c r="GH105" s="395"/>
      <c r="GI105" s="395"/>
      <c r="GJ105" s="395"/>
      <c r="GK105" s="395"/>
      <c r="GL105" s="395"/>
      <c r="GM105" s="395"/>
      <c r="GN105" s="395"/>
      <c r="GO105" s="395"/>
      <c r="GP105" s="395"/>
      <c r="GQ105" s="395"/>
      <c r="GR105" s="395"/>
      <c r="GS105" s="395"/>
      <c r="GT105" s="395"/>
      <c r="GU105" s="395"/>
      <c r="GV105" s="395"/>
      <c r="GW105" s="395"/>
      <c r="GX105" s="395"/>
      <c r="GY105" s="395"/>
      <c r="GZ105" s="395"/>
      <c r="HA105" s="395"/>
      <c r="HB105" s="395"/>
      <c r="HC105" s="395"/>
      <c r="HD105" s="395"/>
      <c r="HE105" s="395"/>
      <c r="HF105" s="395"/>
      <c r="HG105" s="395"/>
      <c r="HH105" s="395"/>
      <c r="HI105" s="395"/>
      <c r="HJ105" s="395"/>
      <c r="HK105" s="395"/>
      <c r="HL105" s="395"/>
      <c r="HM105" s="395"/>
      <c r="HN105" s="395"/>
      <c r="HO105" s="395"/>
      <c r="HP105" s="395"/>
    </row>
    <row r="106" spans="2:224" ht="15" customHeight="1">
      <c r="B106" s="385"/>
      <c r="C106" s="435"/>
      <c r="D106" s="385"/>
      <c r="E106" s="385"/>
      <c r="F106" s="385"/>
      <c r="G106" s="385"/>
      <c r="H106" s="385"/>
      <c r="I106" s="385"/>
      <c r="AC106" s="388"/>
      <c r="AD106" s="388"/>
      <c r="AE106" s="388"/>
      <c r="AF106" s="388"/>
      <c r="AG106" s="458"/>
      <c r="AH106" s="388"/>
      <c r="AI106" s="388"/>
      <c r="AJ106" s="388"/>
      <c r="AK106" s="388"/>
      <c r="AL106" s="388"/>
      <c r="AM106" s="388"/>
      <c r="AN106" s="388"/>
      <c r="AO106" s="388"/>
      <c r="AP106" s="388"/>
      <c r="AQ106" s="388"/>
      <c r="AR106" s="388"/>
      <c r="AS106" s="388"/>
      <c r="AT106" s="388"/>
      <c r="AU106" s="388"/>
      <c r="AV106" s="395"/>
      <c r="AW106" s="395"/>
      <c r="AX106" s="395"/>
      <c r="AY106" s="395"/>
      <c r="AZ106" s="395"/>
      <c r="BA106" s="395"/>
      <c r="BB106" s="395"/>
      <c r="BC106" s="395"/>
      <c r="BD106" s="395"/>
      <c r="BE106" s="395"/>
      <c r="BF106" s="395"/>
      <c r="BG106" s="395"/>
      <c r="BH106" s="395"/>
      <c r="BI106" s="395"/>
      <c r="BJ106" s="395"/>
      <c r="BK106" s="395"/>
      <c r="BL106" s="395"/>
      <c r="BM106" s="395"/>
      <c r="BN106" s="395"/>
      <c r="BO106" s="395"/>
      <c r="BP106" s="395"/>
      <c r="BQ106" s="395"/>
      <c r="BR106" s="395"/>
      <c r="BS106" s="395"/>
      <c r="BT106" s="395"/>
      <c r="BU106" s="395"/>
      <c r="BV106" s="395"/>
      <c r="BW106" s="395"/>
      <c r="BX106" s="395"/>
      <c r="BY106" s="395"/>
      <c r="BZ106" s="395"/>
      <c r="CA106" s="395"/>
      <c r="CB106" s="395"/>
      <c r="CC106" s="395"/>
      <c r="CD106" s="395"/>
      <c r="CE106" s="395"/>
      <c r="CF106" s="395"/>
      <c r="CG106" s="395"/>
      <c r="CH106" s="395"/>
      <c r="CI106" s="395"/>
      <c r="CJ106" s="395"/>
      <c r="CK106" s="395"/>
      <c r="CL106" s="395"/>
      <c r="CM106" s="395"/>
      <c r="CN106" s="395"/>
      <c r="CO106" s="395"/>
      <c r="CP106" s="395"/>
      <c r="CQ106" s="395"/>
      <c r="CR106" s="395"/>
      <c r="CS106" s="395"/>
      <c r="CT106" s="395"/>
      <c r="CU106" s="395"/>
      <c r="CV106" s="395"/>
      <c r="CW106" s="395"/>
      <c r="CX106" s="395"/>
      <c r="CY106" s="395"/>
      <c r="CZ106" s="395"/>
      <c r="DA106" s="395"/>
      <c r="DB106" s="395"/>
      <c r="DC106" s="395"/>
      <c r="DD106" s="395"/>
      <c r="DE106" s="395"/>
      <c r="DF106" s="395"/>
      <c r="DG106" s="395"/>
      <c r="DH106" s="395"/>
      <c r="DI106" s="395"/>
      <c r="DJ106" s="395"/>
      <c r="DK106" s="395"/>
      <c r="DL106" s="395"/>
      <c r="DM106" s="395"/>
      <c r="DN106" s="395"/>
      <c r="DO106" s="395"/>
      <c r="DP106" s="395"/>
      <c r="DQ106" s="395"/>
      <c r="DR106" s="395"/>
      <c r="DS106" s="395"/>
      <c r="DT106" s="395"/>
      <c r="DU106" s="395"/>
      <c r="DV106" s="395"/>
      <c r="DW106" s="395"/>
      <c r="DX106" s="395"/>
      <c r="DY106" s="395"/>
      <c r="DZ106" s="395"/>
      <c r="EA106" s="395"/>
      <c r="EB106" s="395"/>
      <c r="EC106" s="395"/>
      <c r="ED106" s="395"/>
      <c r="EE106" s="395"/>
      <c r="EF106" s="395"/>
      <c r="EG106" s="395"/>
      <c r="EH106" s="395"/>
      <c r="EI106" s="395"/>
      <c r="EJ106" s="395"/>
      <c r="EK106" s="395"/>
      <c r="EL106" s="395"/>
      <c r="EM106" s="395"/>
      <c r="EN106" s="395"/>
      <c r="EO106" s="395"/>
      <c r="EP106" s="395"/>
      <c r="EQ106" s="395"/>
      <c r="ER106" s="395"/>
      <c r="ES106" s="395"/>
      <c r="ET106" s="395"/>
      <c r="EU106" s="395"/>
      <c r="EV106" s="395"/>
      <c r="EW106" s="395"/>
      <c r="EX106" s="395"/>
      <c r="EY106" s="395"/>
      <c r="EZ106" s="395"/>
      <c r="FA106" s="395"/>
      <c r="FB106" s="395"/>
      <c r="FC106" s="395"/>
      <c r="FD106" s="395"/>
      <c r="FE106" s="395"/>
      <c r="FF106" s="395"/>
      <c r="FG106" s="395"/>
      <c r="FH106" s="395"/>
      <c r="FI106" s="395"/>
      <c r="FJ106" s="395"/>
      <c r="FK106" s="395"/>
      <c r="FL106" s="447"/>
      <c r="FM106" s="395"/>
      <c r="FN106" s="395"/>
      <c r="FO106" s="395"/>
      <c r="FP106" s="395"/>
      <c r="FQ106" s="395"/>
      <c r="FR106" s="395"/>
      <c r="FS106" s="395"/>
      <c r="FT106" s="395"/>
      <c r="FU106" s="395"/>
      <c r="FV106" s="395"/>
      <c r="FW106" s="395"/>
      <c r="FX106" s="395"/>
      <c r="FY106" s="395"/>
      <c r="FZ106" s="395"/>
      <c r="GA106" s="395"/>
      <c r="GB106" s="395"/>
      <c r="GC106" s="395"/>
      <c r="GD106" s="395"/>
      <c r="GE106" s="395"/>
      <c r="GF106" s="395"/>
      <c r="GG106" s="395"/>
      <c r="GH106" s="395"/>
      <c r="GI106" s="395"/>
      <c r="GJ106" s="395"/>
      <c r="GK106" s="395"/>
      <c r="GL106" s="395"/>
      <c r="GM106" s="395"/>
      <c r="GN106" s="395"/>
      <c r="GO106" s="395"/>
      <c r="GP106" s="395"/>
      <c r="GQ106" s="395"/>
      <c r="GR106" s="395"/>
      <c r="GS106" s="395"/>
      <c r="GT106" s="395"/>
      <c r="GU106" s="395"/>
      <c r="GV106" s="395"/>
      <c r="GW106" s="395"/>
      <c r="GX106" s="395"/>
      <c r="GY106" s="395"/>
      <c r="GZ106" s="395"/>
      <c r="HA106" s="395"/>
      <c r="HB106" s="395"/>
      <c r="HC106" s="395"/>
      <c r="HD106" s="395"/>
      <c r="HE106" s="395"/>
      <c r="HF106" s="395"/>
      <c r="HG106" s="395"/>
      <c r="HH106" s="395"/>
      <c r="HI106" s="395"/>
      <c r="HJ106" s="395"/>
      <c r="HK106" s="395"/>
      <c r="HL106" s="395"/>
      <c r="HM106" s="395"/>
      <c r="HN106" s="395"/>
      <c r="HO106" s="395"/>
      <c r="HP106" s="395"/>
    </row>
    <row r="107" spans="2:224" ht="15" customHeight="1">
      <c r="B107" s="385"/>
      <c r="C107" s="435"/>
      <c r="D107" s="385"/>
      <c r="E107" s="385"/>
      <c r="F107" s="385"/>
      <c r="G107" s="385"/>
      <c r="H107" s="385"/>
      <c r="I107" s="385"/>
      <c r="AC107" s="388"/>
      <c r="AD107" s="388"/>
      <c r="AE107" s="388"/>
      <c r="AF107" s="388"/>
      <c r="AG107" s="458"/>
      <c r="AH107" s="388"/>
      <c r="AI107" s="388"/>
      <c r="AJ107" s="388"/>
      <c r="AK107" s="388"/>
      <c r="AL107" s="388"/>
      <c r="AM107" s="388"/>
      <c r="AN107" s="388"/>
      <c r="AO107" s="388"/>
      <c r="AP107" s="388"/>
      <c r="AQ107" s="388"/>
      <c r="AR107" s="388"/>
      <c r="AS107" s="388"/>
      <c r="AT107" s="388"/>
      <c r="AU107" s="388"/>
      <c r="AV107" s="395"/>
      <c r="AW107" s="395"/>
      <c r="AX107" s="395"/>
      <c r="AY107" s="395"/>
      <c r="AZ107" s="395"/>
      <c r="BA107" s="395"/>
      <c r="BB107" s="395"/>
      <c r="BC107" s="395"/>
      <c r="BD107" s="395"/>
      <c r="BE107" s="395"/>
      <c r="BF107" s="395"/>
      <c r="BG107" s="395"/>
      <c r="BH107" s="395"/>
      <c r="BI107" s="395"/>
      <c r="BJ107" s="395"/>
      <c r="BK107" s="395"/>
      <c r="BL107" s="395"/>
      <c r="BM107" s="395"/>
      <c r="BN107" s="395"/>
      <c r="BO107" s="395"/>
      <c r="BP107" s="395"/>
      <c r="BQ107" s="395"/>
      <c r="BR107" s="395"/>
      <c r="BS107" s="395"/>
      <c r="BT107" s="395"/>
      <c r="BU107" s="395"/>
      <c r="BV107" s="395"/>
      <c r="BW107" s="395"/>
      <c r="BX107" s="395"/>
      <c r="BY107" s="395"/>
      <c r="BZ107" s="395"/>
      <c r="CA107" s="395"/>
      <c r="CB107" s="395"/>
      <c r="CC107" s="395"/>
      <c r="CD107" s="395"/>
      <c r="CE107" s="395"/>
      <c r="CF107" s="395"/>
      <c r="CG107" s="395"/>
      <c r="CH107" s="395"/>
      <c r="CI107" s="395"/>
      <c r="CJ107" s="395"/>
      <c r="CK107" s="395"/>
      <c r="CL107" s="395"/>
      <c r="CM107" s="395"/>
      <c r="CN107" s="395"/>
      <c r="CO107" s="395"/>
      <c r="CP107" s="395"/>
      <c r="CQ107" s="395"/>
      <c r="CR107" s="395"/>
      <c r="CS107" s="395"/>
      <c r="CT107" s="395"/>
      <c r="CU107" s="395"/>
      <c r="CV107" s="395"/>
      <c r="CW107" s="395"/>
      <c r="CX107" s="395"/>
      <c r="CY107" s="395"/>
      <c r="CZ107" s="395"/>
      <c r="DA107" s="395"/>
      <c r="DB107" s="395"/>
      <c r="DC107" s="395"/>
      <c r="DD107" s="395"/>
      <c r="DE107" s="395"/>
      <c r="DF107" s="395"/>
      <c r="DG107" s="395"/>
      <c r="DH107" s="395"/>
      <c r="DI107" s="395"/>
      <c r="DJ107" s="395"/>
      <c r="DK107" s="395"/>
      <c r="DL107" s="395"/>
      <c r="DM107" s="395"/>
      <c r="DN107" s="395"/>
      <c r="DO107" s="395"/>
      <c r="DP107" s="395"/>
      <c r="DQ107" s="395"/>
      <c r="DR107" s="395"/>
      <c r="DS107" s="395"/>
      <c r="DT107" s="395"/>
      <c r="DU107" s="395"/>
      <c r="DV107" s="395"/>
      <c r="DW107" s="395"/>
      <c r="DX107" s="395"/>
      <c r="DY107" s="395"/>
      <c r="DZ107" s="395"/>
      <c r="EA107" s="395"/>
      <c r="EB107" s="395"/>
      <c r="EC107" s="395"/>
      <c r="ED107" s="395"/>
      <c r="EE107" s="395"/>
      <c r="EF107" s="395"/>
      <c r="EG107" s="395"/>
      <c r="EH107" s="395"/>
      <c r="EI107" s="395"/>
      <c r="EJ107" s="395"/>
      <c r="EK107" s="395"/>
      <c r="EL107" s="395"/>
      <c r="EM107" s="395"/>
      <c r="EN107" s="395"/>
      <c r="EO107" s="395"/>
      <c r="EP107" s="395"/>
      <c r="EQ107" s="395"/>
      <c r="ER107" s="395"/>
      <c r="ES107" s="395"/>
      <c r="ET107" s="395"/>
      <c r="EU107" s="395"/>
      <c r="EV107" s="395"/>
      <c r="EW107" s="395"/>
      <c r="EX107" s="395"/>
      <c r="EY107" s="395"/>
      <c r="EZ107" s="395"/>
      <c r="FA107" s="395"/>
      <c r="FB107" s="395"/>
      <c r="FC107" s="395"/>
      <c r="FD107" s="395"/>
      <c r="FE107" s="395"/>
      <c r="FF107" s="395"/>
      <c r="FG107" s="395"/>
      <c r="FH107" s="395"/>
      <c r="FI107" s="395"/>
      <c r="FJ107" s="395"/>
      <c r="FK107" s="395"/>
      <c r="FL107" s="447"/>
      <c r="FM107" s="395"/>
      <c r="FN107" s="395"/>
      <c r="FO107" s="395"/>
      <c r="FP107" s="395"/>
      <c r="FQ107" s="395"/>
      <c r="FR107" s="395"/>
      <c r="FS107" s="395"/>
      <c r="FT107" s="395"/>
      <c r="FU107" s="395"/>
      <c r="FV107" s="395"/>
      <c r="FW107" s="395"/>
      <c r="FX107" s="395"/>
      <c r="FY107" s="395"/>
      <c r="FZ107" s="395"/>
      <c r="GA107" s="395"/>
      <c r="GB107" s="395"/>
      <c r="GC107" s="395"/>
      <c r="GD107" s="395"/>
      <c r="GE107" s="395"/>
      <c r="GF107" s="395"/>
      <c r="GG107" s="395"/>
      <c r="GH107" s="395"/>
      <c r="GI107" s="395"/>
      <c r="GJ107" s="395"/>
      <c r="GK107" s="395"/>
      <c r="GL107" s="395"/>
      <c r="GM107" s="395"/>
      <c r="GN107" s="395"/>
      <c r="GO107" s="395"/>
      <c r="GP107" s="395"/>
      <c r="GQ107" s="395"/>
      <c r="GR107" s="395"/>
      <c r="GS107" s="395"/>
      <c r="GT107" s="395"/>
      <c r="GU107" s="395"/>
      <c r="GV107" s="395"/>
      <c r="GW107" s="395"/>
      <c r="GX107" s="395"/>
      <c r="GY107" s="395"/>
      <c r="GZ107" s="395"/>
      <c r="HA107" s="395"/>
      <c r="HB107" s="395"/>
      <c r="HC107" s="395"/>
      <c r="HD107" s="395"/>
      <c r="HE107" s="395"/>
      <c r="HF107" s="395"/>
      <c r="HG107" s="395"/>
      <c r="HH107" s="395"/>
      <c r="HI107" s="395"/>
      <c r="HJ107" s="395"/>
      <c r="HK107" s="395"/>
      <c r="HL107" s="395"/>
      <c r="HM107" s="395"/>
      <c r="HN107" s="395"/>
      <c r="HO107" s="395"/>
      <c r="HP107" s="395"/>
    </row>
    <row r="108" spans="2:224" ht="15" customHeight="1">
      <c r="B108" s="385"/>
      <c r="C108" s="435"/>
      <c r="D108" s="385"/>
      <c r="E108" s="385"/>
      <c r="F108" s="385"/>
      <c r="G108" s="385"/>
      <c r="H108" s="385"/>
      <c r="I108" s="385"/>
      <c r="AC108" s="388"/>
      <c r="AD108" s="388"/>
      <c r="AE108" s="388"/>
      <c r="AF108" s="388"/>
      <c r="AG108" s="458"/>
      <c r="AH108" s="388"/>
      <c r="AI108" s="388"/>
      <c r="AJ108" s="388"/>
      <c r="AK108" s="388"/>
      <c r="AL108" s="388"/>
      <c r="AM108" s="388"/>
      <c r="AN108" s="388"/>
      <c r="AO108" s="388"/>
      <c r="AP108" s="388"/>
      <c r="AQ108" s="388"/>
      <c r="AR108" s="388"/>
      <c r="AS108" s="388"/>
      <c r="AT108" s="388"/>
      <c r="AU108" s="388"/>
      <c r="AV108" s="395"/>
      <c r="AW108" s="395"/>
      <c r="AX108" s="395"/>
      <c r="AY108" s="395"/>
      <c r="AZ108" s="395"/>
      <c r="BA108" s="395"/>
      <c r="BB108" s="395"/>
      <c r="BC108" s="395"/>
      <c r="BD108" s="395"/>
      <c r="BE108" s="395"/>
      <c r="BF108" s="395"/>
      <c r="BG108" s="395"/>
      <c r="BH108" s="395"/>
      <c r="BI108" s="395"/>
      <c r="BJ108" s="395"/>
      <c r="BK108" s="395"/>
      <c r="BL108" s="395"/>
      <c r="BM108" s="395"/>
      <c r="BN108" s="395"/>
      <c r="BO108" s="395"/>
      <c r="BP108" s="395"/>
      <c r="BQ108" s="395"/>
      <c r="BR108" s="395"/>
      <c r="BS108" s="395"/>
      <c r="BT108" s="395"/>
      <c r="BU108" s="395"/>
      <c r="BV108" s="395"/>
      <c r="BW108" s="395"/>
      <c r="BX108" s="395"/>
      <c r="BY108" s="395"/>
      <c r="BZ108" s="395"/>
      <c r="CA108" s="395"/>
      <c r="CB108" s="395"/>
      <c r="CC108" s="395"/>
      <c r="CD108" s="395"/>
      <c r="CE108" s="395"/>
      <c r="CF108" s="395"/>
      <c r="CG108" s="395"/>
      <c r="CH108" s="395"/>
      <c r="CI108" s="395"/>
      <c r="CJ108" s="395"/>
      <c r="CK108" s="395"/>
      <c r="CL108" s="395"/>
      <c r="CM108" s="395"/>
      <c r="CN108" s="395"/>
      <c r="CO108" s="395"/>
      <c r="CP108" s="395"/>
      <c r="CQ108" s="395"/>
      <c r="CR108" s="395"/>
      <c r="CS108" s="395"/>
      <c r="CT108" s="395"/>
      <c r="CU108" s="395"/>
      <c r="CV108" s="395"/>
      <c r="CW108" s="395"/>
      <c r="CX108" s="395"/>
      <c r="CY108" s="395"/>
      <c r="CZ108" s="395"/>
      <c r="DA108" s="395"/>
      <c r="DB108" s="395"/>
      <c r="DC108" s="395"/>
      <c r="DD108" s="395"/>
      <c r="DE108" s="395"/>
      <c r="DF108" s="395"/>
      <c r="DG108" s="395"/>
      <c r="DH108" s="395"/>
      <c r="DI108" s="395"/>
      <c r="DJ108" s="395"/>
      <c r="DK108" s="395"/>
      <c r="DL108" s="395"/>
      <c r="DM108" s="395"/>
      <c r="DN108" s="395"/>
      <c r="DO108" s="395"/>
      <c r="DP108" s="395"/>
      <c r="DQ108" s="395"/>
      <c r="DR108" s="395"/>
      <c r="DS108" s="395"/>
      <c r="DT108" s="395"/>
      <c r="DU108" s="395"/>
      <c r="DV108" s="395"/>
      <c r="DW108" s="395"/>
      <c r="DX108" s="395"/>
      <c r="DY108" s="395"/>
      <c r="DZ108" s="395"/>
      <c r="EA108" s="395"/>
      <c r="EB108" s="395"/>
      <c r="EC108" s="395"/>
      <c r="ED108" s="395"/>
      <c r="EE108" s="395"/>
      <c r="EF108" s="395"/>
      <c r="EG108" s="395"/>
      <c r="EH108" s="395"/>
      <c r="EI108" s="395"/>
      <c r="EJ108" s="395"/>
      <c r="EK108" s="395"/>
      <c r="EL108" s="395"/>
      <c r="EM108" s="395"/>
      <c r="EN108" s="395"/>
      <c r="EO108" s="395"/>
      <c r="EP108" s="395"/>
      <c r="EQ108" s="395"/>
      <c r="ER108" s="395"/>
      <c r="ES108" s="395"/>
      <c r="ET108" s="395"/>
      <c r="EU108" s="395"/>
      <c r="EV108" s="395"/>
      <c r="EW108" s="395"/>
      <c r="EX108" s="395"/>
      <c r="EY108" s="395"/>
      <c r="EZ108" s="395"/>
      <c r="FA108" s="395"/>
      <c r="FB108" s="395"/>
      <c r="FC108" s="395"/>
      <c r="FD108" s="395"/>
      <c r="FE108" s="395"/>
      <c r="FF108" s="395"/>
      <c r="FG108" s="395"/>
      <c r="FH108" s="395"/>
      <c r="FI108" s="395"/>
      <c r="FJ108" s="395"/>
      <c r="FK108" s="395"/>
      <c r="FL108" s="447"/>
      <c r="FM108" s="395"/>
      <c r="FN108" s="395"/>
      <c r="FO108" s="395"/>
      <c r="FP108" s="395"/>
      <c r="FQ108" s="395"/>
      <c r="FR108" s="395"/>
      <c r="FS108" s="395"/>
      <c r="FT108" s="395"/>
      <c r="FU108" s="395"/>
      <c r="FV108" s="395"/>
      <c r="FW108" s="395"/>
      <c r="FX108" s="395"/>
      <c r="FY108" s="395"/>
      <c r="FZ108" s="395"/>
      <c r="GA108" s="395"/>
      <c r="GB108" s="395"/>
      <c r="GC108" s="395"/>
      <c r="GD108" s="395"/>
      <c r="GE108" s="395"/>
      <c r="GF108" s="395"/>
      <c r="GG108" s="395"/>
      <c r="GH108" s="395"/>
      <c r="GI108" s="395"/>
      <c r="GJ108" s="395"/>
      <c r="GK108" s="395"/>
      <c r="GL108" s="395"/>
      <c r="GM108" s="395"/>
      <c r="GN108" s="395"/>
      <c r="GO108" s="395"/>
      <c r="GP108" s="395"/>
      <c r="GQ108" s="395"/>
      <c r="GR108" s="395"/>
      <c r="GS108" s="395"/>
      <c r="GT108" s="395"/>
      <c r="GU108" s="395"/>
      <c r="GV108" s="395"/>
      <c r="GW108" s="395"/>
      <c r="GX108" s="395"/>
      <c r="GY108" s="395"/>
      <c r="GZ108" s="395"/>
      <c r="HA108" s="395"/>
      <c r="HB108" s="395"/>
      <c r="HC108" s="395"/>
      <c r="HD108" s="395"/>
      <c r="HE108" s="395"/>
      <c r="HF108" s="395"/>
      <c r="HG108" s="395"/>
      <c r="HH108" s="395"/>
      <c r="HI108" s="395"/>
      <c r="HJ108" s="395"/>
      <c r="HK108" s="395"/>
      <c r="HL108" s="395"/>
      <c r="HM108" s="395"/>
      <c r="HN108" s="395"/>
      <c r="HO108" s="395"/>
      <c r="HP108" s="395"/>
    </row>
    <row r="109" spans="2:224" ht="15" customHeight="1">
      <c r="B109" s="385"/>
      <c r="C109" s="435"/>
      <c r="D109" s="385"/>
      <c r="E109" s="385"/>
      <c r="F109" s="385"/>
      <c r="G109" s="385"/>
      <c r="H109" s="385"/>
      <c r="I109" s="385"/>
      <c r="AC109" s="388"/>
      <c r="AD109" s="388"/>
      <c r="AE109" s="388"/>
      <c r="AF109" s="388"/>
      <c r="AG109" s="458"/>
      <c r="AH109" s="388"/>
      <c r="AI109" s="388"/>
      <c r="AJ109" s="388"/>
      <c r="AK109" s="388"/>
      <c r="AL109" s="388"/>
      <c r="AM109" s="388"/>
      <c r="AN109" s="388"/>
      <c r="AO109" s="388"/>
      <c r="AP109" s="388"/>
      <c r="AQ109" s="388"/>
      <c r="AR109" s="388"/>
      <c r="AS109" s="388"/>
      <c r="AT109" s="388"/>
      <c r="AU109" s="388"/>
      <c r="AV109" s="395"/>
      <c r="AW109" s="395"/>
      <c r="AX109" s="395"/>
      <c r="AY109" s="395"/>
      <c r="AZ109" s="395"/>
      <c r="BA109" s="395"/>
      <c r="BB109" s="395"/>
      <c r="BC109" s="395"/>
      <c r="BD109" s="395"/>
      <c r="BE109" s="395"/>
      <c r="BF109" s="395"/>
      <c r="BG109" s="395"/>
      <c r="BH109" s="395"/>
      <c r="BI109" s="395"/>
      <c r="BJ109" s="395"/>
      <c r="BK109" s="395"/>
      <c r="BL109" s="395"/>
      <c r="BM109" s="395"/>
      <c r="BN109" s="395"/>
      <c r="BO109" s="395"/>
      <c r="BP109" s="395"/>
      <c r="BQ109" s="395"/>
      <c r="BR109" s="395"/>
      <c r="BS109" s="395"/>
      <c r="BT109" s="395"/>
      <c r="BU109" s="395"/>
      <c r="BV109" s="395"/>
      <c r="BW109" s="395"/>
      <c r="BX109" s="395"/>
      <c r="BY109" s="395"/>
      <c r="BZ109" s="395"/>
      <c r="CA109" s="395"/>
      <c r="CB109" s="395"/>
      <c r="CC109" s="395"/>
      <c r="CD109" s="395"/>
      <c r="CE109" s="395"/>
      <c r="CF109" s="395"/>
      <c r="CG109" s="395"/>
      <c r="CH109" s="395"/>
      <c r="CI109" s="395"/>
      <c r="CJ109" s="395"/>
      <c r="CK109" s="395"/>
      <c r="CL109" s="395"/>
      <c r="CM109" s="395"/>
      <c r="CN109" s="395"/>
      <c r="CO109" s="395"/>
      <c r="CP109" s="395"/>
      <c r="CQ109" s="395"/>
      <c r="CR109" s="395"/>
      <c r="CS109" s="395"/>
      <c r="CT109" s="395"/>
      <c r="CU109" s="395"/>
      <c r="CV109" s="395"/>
      <c r="CW109" s="395"/>
      <c r="CX109" s="395"/>
      <c r="CY109" s="395"/>
      <c r="CZ109" s="395"/>
      <c r="DA109" s="395"/>
      <c r="DB109" s="395"/>
      <c r="DC109" s="395"/>
      <c r="DD109" s="395"/>
      <c r="DE109" s="395"/>
      <c r="DF109" s="395"/>
      <c r="DG109" s="395"/>
      <c r="DH109" s="395"/>
      <c r="DI109" s="395"/>
      <c r="DJ109" s="395"/>
      <c r="DK109" s="395"/>
      <c r="DL109" s="395"/>
      <c r="DM109" s="395"/>
      <c r="DN109" s="395"/>
      <c r="DO109" s="395"/>
      <c r="DP109" s="395"/>
      <c r="DQ109" s="395"/>
      <c r="DR109" s="395"/>
      <c r="DS109" s="395"/>
      <c r="DT109" s="395"/>
      <c r="DU109" s="395"/>
      <c r="DV109" s="395"/>
      <c r="DW109" s="395"/>
      <c r="DX109" s="395"/>
      <c r="DY109" s="395"/>
      <c r="DZ109" s="395"/>
      <c r="EA109" s="395"/>
      <c r="EB109" s="395"/>
      <c r="EC109" s="395"/>
      <c r="ED109" s="395"/>
      <c r="EE109" s="395"/>
      <c r="EF109" s="395"/>
      <c r="EG109" s="395"/>
      <c r="EH109" s="395"/>
      <c r="EI109" s="395"/>
      <c r="EJ109" s="395"/>
      <c r="EK109" s="395"/>
      <c r="EL109" s="395"/>
      <c r="EM109" s="395"/>
      <c r="EN109" s="395"/>
      <c r="EO109" s="395"/>
      <c r="EP109" s="395"/>
      <c r="EQ109" s="395"/>
      <c r="ER109" s="395"/>
      <c r="ES109" s="395"/>
      <c r="ET109" s="395"/>
      <c r="EU109" s="395"/>
      <c r="EV109" s="395"/>
      <c r="EW109" s="395"/>
      <c r="EX109" s="395"/>
      <c r="EY109" s="395"/>
      <c r="EZ109" s="395"/>
      <c r="FA109" s="395"/>
      <c r="FB109" s="395"/>
      <c r="FC109" s="395"/>
      <c r="FD109" s="395"/>
      <c r="FE109" s="395"/>
      <c r="FF109" s="395"/>
      <c r="FG109" s="395"/>
      <c r="FH109" s="395"/>
      <c r="FI109" s="395"/>
      <c r="FJ109" s="395"/>
      <c r="FK109" s="395"/>
      <c r="FL109" s="447"/>
      <c r="FM109" s="395"/>
      <c r="FN109" s="395"/>
      <c r="FO109" s="395"/>
      <c r="FP109" s="395"/>
      <c r="FQ109" s="395"/>
      <c r="FR109" s="395"/>
      <c r="FS109" s="395"/>
      <c r="FT109" s="395"/>
      <c r="FU109" s="395"/>
      <c r="FV109" s="395"/>
      <c r="FW109" s="395"/>
      <c r="FX109" s="395"/>
      <c r="FY109" s="395"/>
      <c r="FZ109" s="395"/>
      <c r="GA109" s="395"/>
      <c r="GB109" s="395"/>
      <c r="GC109" s="395"/>
      <c r="GD109" s="395"/>
      <c r="GE109" s="395"/>
      <c r="GF109" s="395"/>
      <c r="GG109" s="395"/>
      <c r="GH109" s="395"/>
      <c r="GI109" s="395"/>
      <c r="GJ109" s="395"/>
      <c r="GK109" s="395"/>
      <c r="GL109" s="395"/>
      <c r="GM109" s="395"/>
      <c r="GN109" s="395"/>
      <c r="GO109" s="395"/>
      <c r="GP109" s="395"/>
      <c r="GQ109" s="395"/>
      <c r="GR109" s="395"/>
      <c r="GS109" s="395"/>
      <c r="GT109" s="395"/>
      <c r="GU109" s="395"/>
      <c r="GV109" s="395"/>
      <c r="GW109" s="395"/>
      <c r="GX109" s="395"/>
      <c r="GY109" s="395"/>
      <c r="GZ109" s="395"/>
      <c r="HA109" s="395"/>
      <c r="HB109" s="395"/>
      <c r="HC109" s="395"/>
      <c r="HD109" s="395"/>
      <c r="HE109" s="395"/>
      <c r="HF109" s="395"/>
      <c r="HG109" s="395"/>
      <c r="HH109" s="395"/>
      <c r="HI109" s="395"/>
      <c r="HJ109" s="395"/>
      <c r="HK109" s="395"/>
      <c r="HL109" s="395"/>
      <c r="HM109" s="395"/>
      <c r="HN109" s="395"/>
      <c r="HO109" s="395"/>
      <c r="HP109" s="395"/>
    </row>
    <row r="110" spans="2:224" ht="15" customHeight="1">
      <c r="B110" s="385"/>
      <c r="C110" s="435"/>
      <c r="D110" s="385"/>
      <c r="E110" s="385"/>
      <c r="F110" s="385"/>
      <c r="G110" s="385"/>
      <c r="H110" s="385"/>
      <c r="I110" s="385"/>
      <c r="AC110" s="388"/>
      <c r="AD110" s="388"/>
      <c r="AE110" s="388"/>
      <c r="AF110" s="388"/>
      <c r="AG110" s="458"/>
      <c r="AH110" s="388"/>
      <c r="AI110" s="388"/>
      <c r="AJ110" s="388"/>
      <c r="AK110" s="388"/>
      <c r="AL110" s="388"/>
      <c r="AM110" s="388"/>
      <c r="AN110" s="388"/>
      <c r="AO110" s="388"/>
      <c r="AP110" s="388"/>
      <c r="AQ110" s="388"/>
      <c r="AR110" s="388"/>
      <c r="AS110" s="388"/>
      <c r="AT110" s="388"/>
      <c r="AU110" s="388"/>
      <c r="AV110" s="395"/>
      <c r="AW110" s="395"/>
      <c r="AX110" s="395"/>
      <c r="AY110" s="395"/>
      <c r="AZ110" s="395"/>
      <c r="BA110" s="395"/>
      <c r="BB110" s="395"/>
      <c r="BC110" s="395"/>
      <c r="BD110" s="395"/>
      <c r="BE110" s="395"/>
      <c r="BF110" s="395"/>
      <c r="BG110" s="395"/>
      <c r="BH110" s="395"/>
      <c r="BI110" s="395"/>
      <c r="BJ110" s="395"/>
      <c r="BK110" s="395"/>
      <c r="BL110" s="395"/>
      <c r="BM110" s="395"/>
      <c r="BN110" s="395"/>
      <c r="BO110" s="395"/>
      <c r="BP110" s="395"/>
      <c r="BQ110" s="395"/>
      <c r="BR110" s="395"/>
      <c r="BS110" s="395"/>
      <c r="BT110" s="395"/>
      <c r="BU110" s="395"/>
      <c r="BV110" s="395"/>
      <c r="BW110" s="395"/>
      <c r="BX110" s="395"/>
      <c r="BY110" s="395"/>
      <c r="BZ110" s="395"/>
      <c r="CA110" s="395"/>
      <c r="CB110" s="395"/>
      <c r="CC110" s="395"/>
      <c r="CD110" s="395"/>
      <c r="CE110" s="395"/>
      <c r="CF110" s="395"/>
      <c r="CG110" s="395"/>
      <c r="CH110" s="395"/>
      <c r="CI110" s="395"/>
      <c r="CJ110" s="395"/>
      <c r="CK110" s="395"/>
      <c r="CL110" s="395"/>
      <c r="CM110" s="395"/>
      <c r="CN110" s="395"/>
      <c r="CO110" s="395"/>
      <c r="CP110" s="395"/>
      <c r="CQ110" s="395"/>
      <c r="CR110" s="395"/>
      <c r="CS110" s="395"/>
      <c r="CT110" s="395"/>
      <c r="CU110" s="395"/>
      <c r="CV110" s="395"/>
      <c r="CW110" s="395"/>
      <c r="CX110" s="395"/>
      <c r="CY110" s="395"/>
      <c r="CZ110" s="395"/>
      <c r="DA110" s="395"/>
      <c r="DB110" s="395"/>
      <c r="DC110" s="395"/>
      <c r="DD110" s="395"/>
      <c r="DE110" s="395"/>
      <c r="DF110" s="395"/>
      <c r="DG110" s="395"/>
      <c r="DH110" s="395"/>
      <c r="DI110" s="395"/>
      <c r="DJ110" s="395"/>
      <c r="DK110" s="395"/>
      <c r="DL110" s="395"/>
      <c r="DM110" s="395"/>
      <c r="DN110" s="395"/>
      <c r="DO110" s="395"/>
      <c r="DP110" s="395"/>
      <c r="DQ110" s="395"/>
      <c r="DR110" s="395"/>
      <c r="DS110" s="395"/>
      <c r="DT110" s="395"/>
      <c r="DU110" s="395"/>
      <c r="DV110" s="395"/>
      <c r="DW110" s="395"/>
      <c r="DX110" s="395"/>
      <c r="DY110" s="395"/>
      <c r="DZ110" s="395"/>
      <c r="EA110" s="395"/>
      <c r="EB110" s="395"/>
      <c r="EC110" s="395"/>
      <c r="ED110" s="395"/>
      <c r="EE110" s="395"/>
      <c r="EF110" s="395"/>
      <c r="EG110" s="395"/>
      <c r="EH110" s="395"/>
      <c r="EI110" s="395"/>
      <c r="EJ110" s="395"/>
      <c r="EK110" s="395"/>
      <c r="EL110" s="395"/>
      <c r="EM110" s="395"/>
      <c r="EN110" s="395"/>
      <c r="EO110" s="395"/>
      <c r="EP110" s="395"/>
      <c r="EQ110" s="395"/>
      <c r="ER110" s="395"/>
      <c r="ES110" s="395"/>
      <c r="ET110" s="395"/>
      <c r="EU110" s="395"/>
      <c r="EV110" s="395"/>
      <c r="EW110" s="395"/>
      <c r="EX110" s="395"/>
      <c r="EY110" s="395"/>
      <c r="EZ110" s="395"/>
      <c r="FA110" s="395"/>
      <c r="FB110" s="395"/>
      <c r="FC110" s="395"/>
      <c r="FD110" s="395"/>
      <c r="FE110" s="395"/>
      <c r="FF110" s="395"/>
      <c r="FG110" s="395"/>
      <c r="FH110" s="395"/>
      <c r="FI110" s="395"/>
      <c r="FJ110" s="395"/>
      <c r="FK110" s="395"/>
      <c r="FL110" s="447"/>
      <c r="FM110" s="395"/>
      <c r="FN110" s="395"/>
      <c r="FO110" s="395"/>
      <c r="FP110" s="395"/>
      <c r="FQ110" s="395"/>
      <c r="FR110" s="395"/>
      <c r="FS110" s="395"/>
      <c r="FT110" s="395"/>
      <c r="FU110" s="395"/>
      <c r="FV110" s="395"/>
      <c r="FW110" s="395"/>
      <c r="FX110" s="395"/>
      <c r="FY110" s="395"/>
      <c r="FZ110" s="395"/>
      <c r="GA110" s="395"/>
      <c r="GB110" s="395"/>
      <c r="GC110" s="395"/>
      <c r="GD110" s="395"/>
      <c r="GE110" s="395"/>
      <c r="GF110" s="395"/>
      <c r="GG110" s="395"/>
      <c r="GH110" s="395"/>
      <c r="GI110" s="395"/>
      <c r="GJ110" s="395"/>
      <c r="GK110" s="395"/>
      <c r="GL110" s="395"/>
      <c r="GM110" s="395"/>
      <c r="GN110" s="395"/>
      <c r="GO110" s="395"/>
      <c r="GP110" s="395"/>
      <c r="GQ110" s="395"/>
      <c r="GR110" s="395"/>
      <c r="GS110" s="395"/>
      <c r="GT110" s="395"/>
      <c r="GU110" s="395"/>
      <c r="GV110" s="395"/>
      <c r="GW110" s="395"/>
      <c r="GX110" s="395"/>
      <c r="GY110" s="395"/>
      <c r="GZ110" s="395"/>
      <c r="HA110" s="395"/>
      <c r="HB110" s="395"/>
      <c r="HC110" s="395"/>
      <c r="HD110" s="395"/>
      <c r="HE110" s="395"/>
      <c r="HF110" s="395"/>
      <c r="HG110" s="395"/>
      <c r="HH110" s="395"/>
      <c r="HI110" s="395"/>
      <c r="HJ110" s="395"/>
      <c r="HK110" s="395"/>
      <c r="HL110" s="395"/>
      <c r="HM110" s="395"/>
      <c r="HN110" s="395"/>
      <c r="HO110" s="395"/>
      <c r="HP110" s="395"/>
    </row>
    <row r="111" spans="2:224" ht="15" customHeight="1">
      <c r="B111" s="385"/>
      <c r="C111" s="435"/>
      <c r="D111" s="385"/>
      <c r="E111" s="385"/>
      <c r="F111" s="385"/>
      <c r="G111" s="385"/>
      <c r="H111" s="385"/>
      <c r="I111" s="385"/>
      <c r="AC111" s="388"/>
      <c r="AD111" s="388"/>
      <c r="AE111" s="388"/>
      <c r="AF111" s="388"/>
      <c r="AG111" s="458"/>
      <c r="AH111" s="388"/>
      <c r="AI111" s="388"/>
      <c r="AJ111" s="388"/>
      <c r="AK111" s="388"/>
      <c r="AL111" s="388"/>
      <c r="AM111" s="388"/>
      <c r="AN111" s="388"/>
      <c r="AO111" s="388"/>
      <c r="AP111" s="388"/>
      <c r="AQ111" s="388"/>
      <c r="AR111" s="388"/>
      <c r="AS111" s="388"/>
      <c r="AT111" s="388"/>
      <c r="AU111" s="388"/>
      <c r="AV111" s="395"/>
      <c r="AW111" s="395"/>
      <c r="AX111" s="395"/>
      <c r="AY111" s="395"/>
      <c r="AZ111" s="395"/>
      <c r="BA111" s="395"/>
      <c r="BB111" s="395"/>
      <c r="BC111" s="395"/>
      <c r="BD111" s="395"/>
      <c r="BE111" s="395"/>
      <c r="BF111" s="395"/>
      <c r="BG111" s="395"/>
      <c r="BH111" s="395"/>
      <c r="BI111" s="395"/>
      <c r="BJ111" s="395"/>
      <c r="BK111" s="395"/>
      <c r="BL111" s="395"/>
      <c r="BM111" s="395"/>
      <c r="BN111" s="395"/>
      <c r="BO111" s="395"/>
      <c r="BP111" s="395"/>
      <c r="BQ111" s="395"/>
      <c r="BR111" s="395"/>
      <c r="BS111" s="395"/>
      <c r="BT111" s="395"/>
      <c r="BU111" s="395"/>
      <c r="BV111" s="395"/>
      <c r="BW111" s="395"/>
      <c r="BX111" s="395"/>
      <c r="BY111" s="395"/>
      <c r="BZ111" s="395"/>
      <c r="CA111" s="395"/>
      <c r="CB111" s="395"/>
      <c r="CC111" s="395"/>
      <c r="CD111" s="395"/>
      <c r="CE111" s="395"/>
      <c r="CF111" s="395"/>
      <c r="CG111" s="395"/>
      <c r="CH111" s="395"/>
      <c r="CI111" s="395"/>
      <c r="CJ111" s="395"/>
      <c r="CK111" s="395"/>
      <c r="CL111" s="395"/>
      <c r="CM111" s="395"/>
      <c r="CN111" s="395"/>
      <c r="CO111" s="395"/>
      <c r="CP111" s="395"/>
      <c r="CQ111" s="395"/>
      <c r="CR111" s="395"/>
      <c r="CS111" s="395"/>
      <c r="CT111" s="395"/>
      <c r="CU111" s="395"/>
      <c r="CV111" s="395"/>
      <c r="CW111" s="395"/>
      <c r="CX111" s="395"/>
      <c r="CY111" s="395"/>
      <c r="CZ111" s="395"/>
      <c r="DA111" s="395"/>
      <c r="DB111" s="395"/>
      <c r="DC111" s="395"/>
      <c r="DD111" s="395"/>
      <c r="DE111" s="395"/>
      <c r="DF111" s="395"/>
      <c r="DG111" s="395"/>
      <c r="DH111" s="395"/>
      <c r="DI111" s="395"/>
      <c r="DJ111" s="395"/>
      <c r="DK111" s="395"/>
      <c r="DL111" s="395"/>
      <c r="DM111" s="395"/>
      <c r="DN111" s="395"/>
      <c r="DO111" s="395"/>
      <c r="DP111" s="395"/>
      <c r="DQ111" s="395"/>
      <c r="DR111" s="395"/>
      <c r="DS111" s="395"/>
      <c r="DT111" s="395"/>
      <c r="DU111" s="395"/>
      <c r="DV111" s="395"/>
      <c r="DW111" s="395"/>
      <c r="DX111" s="395"/>
      <c r="DY111" s="395"/>
      <c r="DZ111" s="395"/>
      <c r="EA111" s="395"/>
      <c r="EB111" s="395"/>
      <c r="EC111" s="395"/>
      <c r="ED111" s="395"/>
      <c r="EE111" s="395"/>
      <c r="EF111" s="395"/>
      <c r="EG111" s="395"/>
      <c r="EH111" s="395"/>
      <c r="EI111" s="395"/>
      <c r="EJ111" s="395"/>
      <c r="EK111" s="395"/>
      <c r="EL111" s="395"/>
      <c r="EM111" s="395"/>
      <c r="EN111" s="395"/>
      <c r="EO111" s="395"/>
      <c r="EP111" s="395"/>
      <c r="EQ111" s="395"/>
      <c r="ER111" s="395"/>
      <c r="ES111" s="395"/>
      <c r="ET111" s="395"/>
      <c r="EU111" s="395"/>
      <c r="EV111" s="395"/>
      <c r="EW111" s="395"/>
      <c r="EX111" s="395"/>
      <c r="EY111" s="395"/>
      <c r="EZ111" s="395"/>
      <c r="FA111" s="395"/>
      <c r="FB111" s="395"/>
      <c r="FC111" s="395"/>
      <c r="FD111" s="395"/>
      <c r="FE111" s="395"/>
      <c r="FF111" s="395"/>
      <c r="FG111" s="395"/>
      <c r="FH111" s="395"/>
      <c r="FI111" s="395"/>
      <c r="FJ111" s="395"/>
      <c r="FK111" s="395"/>
      <c r="FL111" s="447"/>
      <c r="FM111" s="395"/>
      <c r="FN111" s="395"/>
      <c r="FO111" s="395"/>
      <c r="FP111" s="395"/>
      <c r="FQ111" s="395"/>
      <c r="FR111" s="395"/>
      <c r="FS111" s="395"/>
      <c r="FT111" s="395"/>
      <c r="FU111" s="395"/>
      <c r="FV111" s="395"/>
      <c r="FW111" s="395"/>
      <c r="FX111" s="395"/>
      <c r="FY111" s="395"/>
      <c r="FZ111" s="395"/>
      <c r="GA111" s="395"/>
      <c r="GB111" s="395"/>
      <c r="GC111" s="395"/>
      <c r="GD111" s="395"/>
      <c r="GE111" s="395"/>
      <c r="GF111" s="395"/>
      <c r="GG111" s="395"/>
      <c r="GH111" s="395"/>
      <c r="GI111" s="395"/>
      <c r="GJ111" s="395"/>
      <c r="GK111" s="395"/>
      <c r="GL111" s="395"/>
      <c r="GM111" s="395"/>
      <c r="GN111" s="395"/>
      <c r="GO111" s="395"/>
      <c r="GP111" s="395"/>
      <c r="GQ111" s="395"/>
      <c r="GR111" s="395"/>
      <c r="GS111" s="395"/>
      <c r="GT111" s="395"/>
      <c r="GU111" s="395"/>
      <c r="GV111" s="395"/>
      <c r="GW111" s="395"/>
      <c r="GX111" s="395"/>
      <c r="GY111" s="395"/>
      <c r="GZ111" s="395"/>
      <c r="HA111" s="395"/>
      <c r="HB111" s="395"/>
      <c r="HC111" s="395"/>
      <c r="HD111" s="395"/>
      <c r="HE111" s="395"/>
      <c r="HF111" s="395"/>
      <c r="HG111" s="395"/>
      <c r="HH111" s="395"/>
      <c r="HI111" s="395"/>
      <c r="HJ111" s="395"/>
      <c r="HK111" s="395"/>
      <c r="HL111" s="395"/>
      <c r="HM111" s="395"/>
      <c r="HN111" s="395"/>
      <c r="HO111" s="395"/>
      <c r="HP111" s="395"/>
    </row>
    <row r="112" spans="2:224" ht="15" customHeight="1">
      <c r="B112" s="385"/>
      <c r="C112" s="435"/>
      <c r="D112" s="385"/>
      <c r="E112" s="385"/>
      <c r="F112" s="385"/>
      <c r="G112" s="385"/>
      <c r="H112" s="385"/>
      <c r="I112" s="385"/>
      <c r="AC112" s="388"/>
      <c r="AD112" s="388"/>
      <c r="AE112" s="388"/>
      <c r="AF112" s="388"/>
      <c r="AG112" s="458"/>
      <c r="AH112" s="388"/>
      <c r="AI112" s="388"/>
      <c r="AJ112" s="388"/>
      <c r="AK112" s="388"/>
      <c r="AL112" s="388"/>
      <c r="AM112" s="388"/>
      <c r="AN112" s="388"/>
      <c r="AO112" s="388"/>
      <c r="AP112" s="388"/>
      <c r="AQ112" s="388"/>
      <c r="AR112" s="388"/>
      <c r="AS112" s="388"/>
      <c r="AT112" s="388"/>
      <c r="AU112" s="388"/>
      <c r="AV112" s="395"/>
      <c r="AW112" s="395"/>
      <c r="AX112" s="395"/>
      <c r="AY112" s="395"/>
      <c r="AZ112" s="395"/>
      <c r="BA112" s="395"/>
      <c r="BB112" s="395"/>
      <c r="BC112" s="395"/>
      <c r="BD112" s="395"/>
      <c r="BE112" s="395"/>
      <c r="BF112" s="395"/>
      <c r="BG112" s="395"/>
      <c r="BH112" s="395"/>
      <c r="BI112" s="395"/>
      <c r="BJ112" s="395"/>
      <c r="BK112" s="395"/>
      <c r="BL112" s="395"/>
      <c r="BM112" s="395"/>
      <c r="BN112" s="395"/>
      <c r="BO112" s="395"/>
      <c r="BP112" s="395"/>
      <c r="BQ112" s="395"/>
      <c r="BR112" s="395"/>
      <c r="BS112" s="395"/>
      <c r="BT112" s="395"/>
      <c r="BU112" s="395"/>
      <c r="BV112" s="395"/>
      <c r="BW112" s="395"/>
      <c r="BX112" s="395"/>
      <c r="BY112" s="395"/>
      <c r="BZ112" s="395"/>
      <c r="CA112" s="395"/>
      <c r="CB112" s="395"/>
      <c r="CC112" s="395"/>
      <c r="CD112" s="395"/>
      <c r="CE112" s="395"/>
      <c r="CF112" s="395"/>
      <c r="CG112" s="395"/>
      <c r="CH112" s="395"/>
      <c r="CI112" s="395"/>
      <c r="CJ112" s="395"/>
      <c r="CK112" s="395"/>
      <c r="CL112" s="395"/>
      <c r="CM112" s="395"/>
      <c r="CN112" s="395"/>
      <c r="CO112" s="395"/>
      <c r="CP112" s="395"/>
      <c r="CQ112" s="395"/>
      <c r="CR112" s="395"/>
      <c r="CS112" s="395"/>
      <c r="CT112" s="395"/>
      <c r="CU112" s="395"/>
      <c r="CV112" s="395"/>
      <c r="CW112" s="395"/>
      <c r="CX112" s="395"/>
      <c r="CY112" s="395"/>
      <c r="CZ112" s="395"/>
      <c r="DA112" s="395"/>
      <c r="DB112" s="395"/>
      <c r="DC112" s="395"/>
      <c r="DD112" s="395"/>
      <c r="DE112" s="395"/>
      <c r="DF112" s="395"/>
      <c r="DG112" s="395"/>
      <c r="DH112" s="395"/>
      <c r="DI112" s="395"/>
      <c r="DJ112" s="395"/>
      <c r="DK112" s="395"/>
      <c r="DL112" s="395"/>
      <c r="DM112" s="395"/>
      <c r="DN112" s="395"/>
      <c r="DO112" s="395"/>
      <c r="DP112" s="395"/>
      <c r="DQ112" s="395"/>
      <c r="DR112" s="395"/>
      <c r="DS112" s="395"/>
      <c r="DT112" s="395"/>
      <c r="DU112" s="395"/>
      <c r="DV112" s="395"/>
      <c r="DW112" s="395"/>
      <c r="DX112" s="395"/>
      <c r="DY112" s="395"/>
      <c r="DZ112" s="395"/>
      <c r="EA112" s="395"/>
      <c r="EB112" s="395"/>
      <c r="EC112" s="395"/>
      <c r="ED112" s="395"/>
      <c r="EE112" s="395"/>
      <c r="EF112" s="395"/>
      <c r="EG112" s="395"/>
      <c r="EH112" s="395"/>
      <c r="EI112" s="395"/>
      <c r="EJ112" s="395"/>
      <c r="EK112" s="395"/>
      <c r="EL112" s="395"/>
      <c r="EM112" s="395"/>
      <c r="EN112" s="395"/>
      <c r="EO112" s="395"/>
      <c r="EP112" s="395"/>
      <c r="EQ112" s="395"/>
      <c r="ER112" s="395"/>
      <c r="ES112" s="395"/>
      <c r="ET112" s="395"/>
      <c r="EU112" s="395"/>
      <c r="EV112" s="395"/>
      <c r="EW112" s="395"/>
      <c r="EX112" s="395"/>
      <c r="EY112" s="395"/>
      <c r="EZ112" s="395"/>
      <c r="FA112" s="395"/>
      <c r="FB112" s="395"/>
      <c r="FC112" s="395"/>
      <c r="FD112" s="395"/>
      <c r="FE112" s="395"/>
      <c r="FF112" s="395"/>
      <c r="FG112" s="395"/>
      <c r="FH112" s="395"/>
      <c r="FI112" s="395"/>
      <c r="FJ112" s="395"/>
      <c r="FK112" s="395"/>
      <c r="FL112" s="447"/>
      <c r="FM112" s="395"/>
      <c r="FN112" s="395"/>
      <c r="FO112" s="395"/>
      <c r="FP112" s="395"/>
      <c r="FQ112" s="395"/>
      <c r="FR112" s="395"/>
      <c r="FS112" s="395"/>
      <c r="FT112" s="395"/>
      <c r="FU112" s="395"/>
      <c r="FV112" s="395"/>
      <c r="FW112" s="395"/>
      <c r="FX112" s="395"/>
      <c r="FY112" s="395"/>
      <c r="FZ112" s="395"/>
      <c r="GA112" s="395"/>
      <c r="GB112" s="395"/>
      <c r="GC112" s="395"/>
      <c r="GD112" s="395"/>
      <c r="GE112" s="395"/>
      <c r="GF112" s="395"/>
      <c r="GG112" s="395"/>
      <c r="GH112" s="395"/>
      <c r="GI112" s="395"/>
      <c r="GJ112" s="395"/>
      <c r="GK112" s="395"/>
      <c r="GL112" s="395"/>
      <c r="GM112" s="395"/>
      <c r="GN112" s="395"/>
      <c r="GO112" s="395"/>
      <c r="GP112" s="395"/>
      <c r="GQ112" s="395"/>
      <c r="GR112" s="395"/>
      <c r="GS112" s="395"/>
      <c r="GT112" s="395"/>
      <c r="GU112" s="395"/>
      <c r="GV112" s="395"/>
      <c r="GW112" s="395"/>
      <c r="GX112" s="395"/>
      <c r="GY112" s="395"/>
      <c r="GZ112" s="395"/>
      <c r="HA112" s="395"/>
      <c r="HB112" s="395"/>
      <c r="HC112" s="395"/>
      <c r="HD112" s="395"/>
      <c r="HE112" s="395"/>
      <c r="HF112" s="395"/>
      <c r="HG112" s="395"/>
      <c r="HH112" s="395"/>
      <c r="HI112" s="395"/>
      <c r="HJ112" s="395"/>
      <c r="HK112" s="395"/>
      <c r="HL112" s="395"/>
      <c r="HM112" s="395"/>
      <c r="HN112" s="395"/>
      <c r="HO112" s="395"/>
      <c r="HP112" s="395"/>
    </row>
    <row r="113" spans="2:224" ht="15" customHeight="1">
      <c r="B113" s="385"/>
      <c r="C113" s="435"/>
      <c r="D113" s="385"/>
      <c r="E113" s="385"/>
      <c r="F113" s="385"/>
      <c r="G113" s="385"/>
      <c r="H113" s="385"/>
      <c r="I113" s="385"/>
      <c r="AC113" s="388"/>
      <c r="AD113" s="388"/>
      <c r="AE113" s="388"/>
      <c r="AF113" s="388"/>
      <c r="AG113" s="458"/>
      <c r="AH113" s="388"/>
      <c r="AI113" s="388"/>
      <c r="AJ113" s="388"/>
      <c r="AK113" s="388"/>
      <c r="AL113" s="388"/>
      <c r="AM113" s="388"/>
      <c r="AN113" s="388"/>
      <c r="AO113" s="388"/>
      <c r="AP113" s="388"/>
      <c r="AQ113" s="388"/>
      <c r="AR113" s="388"/>
      <c r="AS113" s="388"/>
      <c r="AT113" s="388"/>
      <c r="AU113" s="388"/>
      <c r="AV113" s="395"/>
      <c r="AW113" s="395"/>
      <c r="AX113" s="395"/>
      <c r="AY113" s="395"/>
      <c r="AZ113" s="395"/>
      <c r="BA113" s="395"/>
      <c r="BB113" s="395"/>
      <c r="BC113" s="395"/>
      <c r="BD113" s="395"/>
      <c r="BE113" s="395"/>
      <c r="BF113" s="395"/>
      <c r="BG113" s="395"/>
      <c r="BH113" s="395"/>
      <c r="BI113" s="395"/>
      <c r="BJ113" s="395"/>
      <c r="BK113" s="395"/>
      <c r="BL113" s="395"/>
      <c r="BM113" s="395"/>
      <c r="BN113" s="395"/>
      <c r="BO113" s="395"/>
      <c r="BP113" s="395"/>
      <c r="BQ113" s="395"/>
      <c r="BR113" s="395"/>
      <c r="BS113" s="395"/>
      <c r="BT113" s="395"/>
      <c r="BU113" s="395"/>
      <c r="BV113" s="395"/>
      <c r="BW113" s="395"/>
      <c r="BX113" s="395"/>
      <c r="BY113" s="395"/>
      <c r="BZ113" s="395"/>
      <c r="CA113" s="395"/>
      <c r="CB113" s="395"/>
      <c r="CC113" s="395"/>
      <c r="CD113" s="395"/>
      <c r="CE113" s="395"/>
      <c r="CF113" s="395"/>
      <c r="CG113" s="395"/>
      <c r="CH113" s="395"/>
      <c r="CI113" s="395"/>
      <c r="CJ113" s="395"/>
      <c r="CK113" s="395"/>
      <c r="CL113" s="395"/>
      <c r="CM113" s="395"/>
      <c r="CN113" s="395"/>
      <c r="CO113" s="395"/>
      <c r="CP113" s="395"/>
      <c r="CQ113" s="395"/>
      <c r="CR113" s="395"/>
      <c r="CS113" s="395"/>
      <c r="CT113" s="395"/>
      <c r="CU113" s="395"/>
      <c r="CV113" s="395"/>
      <c r="CW113" s="395"/>
      <c r="CX113" s="395"/>
      <c r="CY113" s="395"/>
      <c r="CZ113" s="395"/>
      <c r="DA113" s="395"/>
      <c r="DB113" s="395"/>
      <c r="DC113" s="395"/>
      <c r="DD113" s="395"/>
      <c r="DE113" s="395"/>
      <c r="DF113" s="395"/>
      <c r="DG113" s="395"/>
      <c r="DH113" s="395"/>
      <c r="DI113" s="395"/>
      <c r="DJ113" s="395"/>
      <c r="DK113" s="395"/>
      <c r="DL113" s="395"/>
      <c r="DM113" s="395"/>
      <c r="DN113" s="395"/>
      <c r="DO113" s="395"/>
      <c r="DP113" s="395"/>
      <c r="DQ113" s="395"/>
      <c r="DR113" s="395"/>
      <c r="DS113" s="395"/>
      <c r="DT113" s="395"/>
      <c r="DU113" s="395"/>
      <c r="DV113" s="395"/>
      <c r="DW113" s="395"/>
      <c r="DX113" s="395"/>
      <c r="DY113" s="395"/>
      <c r="DZ113" s="395"/>
      <c r="EA113" s="395"/>
      <c r="EB113" s="395"/>
      <c r="EC113" s="395"/>
      <c r="ED113" s="395"/>
      <c r="EE113" s="395"/>
      <c r="EF113" s="395"/>
      <c r="EG113" s="395"/>
      <c r="EH113" s="395"/>
      <c r="EI113" s="395"/>
      <c r="EJ113" s="395"/>
      <c r="EK113" s="395"/>
      <c r="EL113" s="395"/>
      <c r="EM113" s="395"/>
      <c r="EN113" s="395"/>
      <c r="EO113" s="395"/>
      <c r="EP113" s="395"/>
      <c r="EQ113" s="395"/>
      <c r="ER113" s="395"/>
      <c r="ES113" s="395"/>
      <c r="ET113" s="395"/>
      <c r="EU113" s="395"/>
      <c r="EV113" s="395"/>
      <c r="EW113" s="395"/>
      <c r="EX113" s="395"/>
      <c r="EY113" s="395"/>
      <c r="EZ113" s="395"/>
      <c r="FA113" s="395"/>
      <c r="FB113" s="395"/>
      <c r="FC113" s="395"/>
      <c r="FD113" s="395"/>
      <c r="FE113" s="395"/>
      <c r="FF113" s="395"/>
      <c r="FG113" s="395"/>
      <c r="FH113" s="395"/>
      <c r="FI113" s="395"/>
      <c r="FJ113" s="395"/>
      <c r="FK113" s="395"/>
      <c r="FL113" s="447"/>
      <c r="FM113" s="395"/>
      <c r="FN113" s="395"/>
      <c r="FO113" s="395"/>
      <c r="FP113" s="395"/>
      <c r="FQ113" s="395"/>
      <c r="FR113" s="395"/>
      <c r="FS113" s="395"/>
      <c r="FT113" s="395"/>
      <c r="FU113" s="395"/>
      <c r="FV113" s="395"/>
      <c r="FW113" s="395"/>
      <c r="FX113" s="395"/>
      <c r="FY113" s="395"/>
      <c r="FZ113" s="395"/>
      <c r="GA113" s="395"/>
      <c r="GB113" s="395"/>
      <c r="GC113" s="395"/>
      <c r="GD113" s="395"/>
      <c r="GE113" s="395"/>
      <c r="GF113" s="395"/>
      <c r="GG113" s="395"/>
      <c r="GH113" s="395"/>
      <c r="GI113" s="395"/>
      <c r="GJ113" s="395"/>
      <c r="GK113" s="395"/>
      <c r="GL113" s="395"/>
      <c r="GM113" s="395"/>
      <c r="GN113" s="395"/>
      <c r="GO113" s="395"/>
      <c r="GP113" s="395"/>
      <c r="GQ113" s="395"/>
      <c r="GR113" s="395"/>
      <c r="GS113" s="395"/>
      <c r="GT113" s="395"/>
      <c r="GU113" s="395"/>
      <c r="GV113" s="395"/>
      <c r="GW113" s="395"/>
      <c r="GX113" s="395"/>
      <c r="GY113" s="395"/>
      <c r="GZ113" s="395"/>
      <c r="HA113" s="395"/>
      <c r="HB113" s="395"/>
      <c r="HC113" s="395"/>
      <c r="HD113" s="395"/>
      <c r="HE113" s="395"/>
      <c r="HF113" s="395"/>
      <c r="HG113" s="395"/>
      <c r="HH113" s="395"/>
      <c r="HI113" s="395"/>
      <c r="HJ113" s="395"/>
      <c r="HK113" s="395"/>
      <c r="HL113" s="395"/>
      <c r="HM113" s="395"/>
      <c r="HN113" s="395"/>
      <c r="HO113" s="395"/>
      <c r="HP113" s="395"/>
    </row>
    <row r="114" spans="2:224" ht="15" customHeight="1">
      <c r="B114" s="385"/>
      <c r="C114" s="435"/>
      <c r="D114" s="385"/>
      <c r="E114" s="385"/>
      <c r="F114" s="385"/>
      <c r="G114" s="385"/>
      <c r="H114" s="385"/>
      <c r="I114" s="385"/>
      <c r="AC114" s="388"/>
      <c r="AD114" s="388"/>
      <c r="AE114" s="388"/>
      <c r="AF114" s="388"/>
      <c r="AG114" s="458"/>
      <c r="AH114" s="388"/>
      <c r="AI114" s="388"/>
      <c r="AJ114" s="388"/>
      <c r="AK114" s="388"/>
      <c r="AL114" s="388"/>
      <c r="AM114" s="388"/>
      <c r="AN114" s="388"/>
      <c r="AO114" s="388"/>
      <c r="AP114" s="388"/>
      <c r="AQ114" s="388"/>
      <c r="AR114" s="388"/>
      <c r="AS114" s="388"/>
      <c r="AT114" s="388"/>
      <c r="AU114" s="388"/>
      <c r="AV114" s="395"/>
      <c r="AW114" s="395"/>
      <c r="AX114" s="395"/>
      <c r="AY114" s="395"/>
      <c r="AZ114" s="395"/>
      <c r="BA114" s="395"/>
      <c r="BB114" s="395"/>
      <c r="BC114" s="395"/>
      <c r="BD114" s="395"/>
      <c r="BE114" s="395"/>
      <c r="BF114" s="395"/>
      <c r="BG114" s="395"/>
      <c r="BH114" s="395"/>
      <c r="BI114" s="395"/>
      <c r="BJ114" s="395"/>
      <c r="BK114" s="395"/>
      <c r="BL114" s="395"/>
      <c r="BM114" s="395"/>
      <c r="BN114" s="395"/>
      <c r="BO114" s="395"/>
      <c r="BP114" s="395"/>
      <c r="BQ114" s="395"/>
      <c r="BR114" s="395"/>
      <c r="BS114" s="395"/>
      <c r="BT114" s="395"/>
      <c r="BU114" s="395"/>
      <c r="BV114" s="395"/>
      <c r="BW114" s="395"/>
      <c r="BX114" s="395"/>
      <c r="BY114" s="395"/>
      <c r="BZ114" s="395"/>
      <c r="CA114" s="395"/>
      <c r="CB114" s="395"/>
      <c r="CC114" s="395"/>
      <c r="CD114" s="395"/>
      <c r="CE114" s="395"/>
      <c r="CF114" s="395"/>
      <c r="CG114" s="395"/>
      <c r="CH114" s="395"/>
      <c r="CI114" s="395"/>
      <c r="CJ114" s="395"/>
      <c r="CK114" s="395"/>
      <c r="CL114" s="395"/>
      <c r="CM114" s="395"/>
      <c r="CN114" s="395"/>
      <c r="CO114" s="395"/>
      <c r="CP114" s="395"/>
      <c r="CQ114" s="395"/>
      <c r="CR114" s="395"/>
      <c r="CS114" s="395"/>
      <c r="CT114" s="395"/>
      <c r="CU114" s="395"/>
      <c r="CV114" s="395"/>
      <c r="CW114" s="395"/>
      <c r="CX114" s="395"/>
      <c r="CY114" s="395"/>
      <c r="CZ114" s="395"/>
      <c r="DA114" s="395"/>
      <c r="DB114" s="395"/>
      <c r="DC114" s="395"/>
      <c r="DD114" s="395"/>
      <c r="DE114" s="395"/>
      <c r="DF114" s="395"/>
      <c r="DG114" s="395"/>
      <c r="DH114" s="395"/>
      <c r="DI114" s="395"/>
      <c r="DJ114" s="395"/>
      <c r="DK114" s="395"/>
      <c r="DL114" s="395"/>
      <c r="DM114" s="395"/>
      <c r="DN114" s="395"/>
      <c r="DO114" s="395"/>
      <c r="DP114" s="395"/>
      <c r="DQ114" s="395"/>
      <c r="DR114" s="395"/>
      <c r="DS114" s="395"/>
      <c r="DT114" s="395"/>
      <c r="DU114" s="395"/>
      <c r="DV114" s="395"/>
      <c r="DW114" s="395"/>
      <c r="DX114" s="395"/>
      <c r="DY114" s="395"/>
      <c r="DZ114" s="395"/>
      <c r="EA114" s="395"/>
      <c r="EB114" s="395"/>
      <c r="EC114" s="395"/>
      <c r="ED114" s="395"/>
      <c r="EE114" s="395"/>
      <c r="EF114" s="395"/>
      <c r="EG114" s="395"/>
      <c r="EH114" s="395"/>
      <c r="EI114" s="395"/>
      <c r="EJ114" s="395"/>
      <c r="EK114" s="395"/>
      <c r="EL114" s="395"/>
      <c r="EM114" s="395"/>
      <c r="EN114" s="395"/>
      <c r="EO114" s="395"/>
      <c r="EP114" s="395"/>
      <c r="EQ114" s="395"/>
      <c r="ER114" s="395"/>
      <c r="ES114" s="395"/>
      <c r="ET114" s="395"/>
      <c r="EU114" s="395"/>
      <c r="EV114" s="395"/>
      <c r="EW114" s="395"/>
      <c r="EX114" s="395"/>
      <c r="EY114" s="395"/>
      <c r="EZ114" s="395"/>
      <c r="FA114" s="395"/>
      <c r="FB114" s="395"/>
      <c r="FC114" s="395"/>
      <c r="FD114" s="395"/>
      <c r="FE114" s="395"/>
      <c r="FF114" s="395"/>
      <c r="FG114" s="395"/>
      <c r="FH114" s="395"/>
      <c r="FI114" s="395"/>
      <c r="FJ114" s="395"/>
      <c r="FK114" s="395"/>
      <c r="FL114" s="447"/>
      <c r="FM114" s="395"/>
      <c r="FN114" s="395"/>
      <c r="FO114" s="395"/>
      <c r="FP114" s="395"/>
      <c r="FQ114" s="395"/>
      <c r="FR114" s="395"/>
      <c r="FS114" s="395"/>
      <c r="FT114" s="395"/>
      <c r="FU114" s="395"/>
      <c r="FV114" s="395"/>
      <c r="FW114" s="395"/>
      <c r="FX114" s="395"/>
      <c r="FY114" s="395"/>
      <c r="FZ114" s="395"/>
      <c r="GA114" s="395"/>
      <c r="GB114" s="395"/>
      <c r="GC114" s="395"/>
      <c r="GD114" s="395"/>
      <c r="GE114" s="395"/>
      <c r="GF114" s="395"/>
      <c r="GG114" s="395"/>
      <c r="GH114" s="395"/>
      <c r="GI114" s="395"/>
      <c r="GJ114" s="395"/>
      <c r="GK114" s="395"/>
      <c r="GL114" s="395"/>
      <c r="GM114" s="395"/>
      <c r="GN114" s="395"/>
      <c r="GO114" s="395"/>
      <c r="GP114" s="395"/>
      <c r="GQ114" s="395"/>
      <c r="GR114" s="395"/>
      <c r="GS114" s="395"/>
      <c r="GT114" s="395"/>
      <c r="GU114" s="395"/>
      <c r="GV114" s="395"/>
      <c r="GW114" s="395"/>
      <c r="GX114" s="395"/>
      <c r="GY114" s="395"/>
      <c r="GZ114" s="395"/>
      <c r="HA114" s="395"/>
      <c r="HB114" s="395"/>
      <c r="HC114" s="395"/>
      <c r="HD114" s="395"/>
      <c r="HE114" s="395"/>
      <c r="HF114" s="395"/>
      <c r="HG114" s="395"/>
      <c r="HH114" s="395"/>
      <c r="HI114" s="395"/>
      <c r="HJ114" s="395"/>
      <c r="HK114" s="395"/>
      <c r="HL114" s="395"/>
      <c r="HM114" s="395"/>
      <c r="HN114" s="395"/>
      <c r="HO114" s="395"/>
      <c r="HP114" s="395"/>
    </row>
    <row r="115" spans="2:224" ht="15" customHeight="1">
      <c r="B115" s="385"/>
      <c r="C115" s="435"/>
      <c r="D115" s="385"/>
      <c r="E115" s="385"/>
      <c r="F115" s="385"/>
      <c r="G115" s="385"/>
      <c r="H115" s="385"/>
      <c r="I115" s="385"/>
      <c r="AC115" s="388"/>
      <c r="AD115" s="388"/>
      <c r="AE115" s="388"/>
      <c r="AF115" s="388"/>
      <c r="AG115" s="458"/>
      <c r="AH115" s="388"/>
      <c r="AI115" s="388"/>
      <c r="AJ115" s="388"/>
      <c r="AK115" s="388"/>
      <c r="AL115" s="388"/>
      <c r="AM115" s="388"/>
      <c r="AN115" s="388"/>
      <c r="AO115" s="388"/>
      <c r="AP115" s="388"/>
      <c r="AQ115" s="388"/>
      <c r="AR115" s="388"/>
      <c r="AS115" s="388"/>
      <c r="AT115" s="388"/>
      <c r="AU115" s="388"/>
      <c r="AV115" s="395"/>
      <c r="AW115" s="395"/>
      <c r="AX115" s="395"/>
      <c r="AY115" s="395"/>
      <c r="AZ115" s="395"/>
      <c r="BA115" s="395"/>
      <c r="BB115" s="395"/>
      <c r="BC115" s="395"/>
      <c r="BD115" s="395"/>
      <c r="BE115" s="395"/>
      <c r="BF115" s="395"/>
      <c r="BG115" s="395"/>
      <c r="BH115" s="395"/>
      <c r="BI115" s="395"/>
      <c r="BJ115" s="395"/>
      <c r="BK115" s="395"/>
      <c r="BL115" s="395"/>
      <c r="BM115" s="395"/>
      <c r="BN115" s="395"/>
      <c r="BO115" s="395"/>
      <c r="BP115" s="395"/>
      <c r="BQ115" s="395"/>
      <c r="BR115" s="395"/>
      <c r="BS115" s="395"/>
      <c r="BT115" s="395"/>
      <c r="BU115" s="395"/>
      <c r="BV115" s="395"/>
      <c r="BW115" s="395"/>
      <c r="BX115" s="395"/>
      <c r="BY115" s="395"/>
      <c r="BZ115" s="395"/>
      <c r="CA115" s="395"/>
      <c r="CB115" s="395"/>
      <c r="CC115" s="395"/>
      <c r="CD115" s="395"/>
      <c r="CE115" s="395"/>
      <c r="CF115" s="395"/>
      <c r="CG115" s="395"/>
      <c r="CH115" s="395"/>
      <c r="CI115" s="395"/>
      <c r="CJ115" s="395"/>
      <c r="CK115" s="395"/>
      <c r="CL115" s="395"/>
      <c r="CM115" s="395"/>
      <c r="CN115" s="395"/>
      <c r="CO115" s="395"/>
      <c r="CP115" s="395"/>
      <c r="CQ115" s="395"/>
      <c r="CR115" s="395"/>
      <c r="CS115" s="395"/>
      <c r="CT115" s="395"/>
      <c r="CU115" s="395"/>
      <c r="CV115" s="395"/>
      <c r="CW115" s="395"/>
      <c r="CX115" s="395"/>
      <c r="CY115" s="395"/>
      <c r="CZ115" s="395"/>
      <c r="DA115" s="395"/>
      <c r="DB115" s="395"/>
      <c r="DC115" s="395"/>
      <c r="DD115" s="395"/>
      <c r="DE115" s="395"/>
      <c r="DF115" s="395"/>
      <c r="DG115" s="395"/>
      <c r="DH115" s="395"/>
      <c r="DI115" s="395"/>
      <c r="DJ115" s="395"/>
      <c r="DK115" s="395"/>
      <c r="DL115" s="395"/>
      <c r="DM115" s="395"/>
      <c r="DN115" s="395"/>
      <c r="DO115" s="395"/>
      <c r="DP115" s="395"/>
      <c r="DQ115" s="395"/>
      <c r="DR115" s="395"/>
      <c r="DS115" s="395"/>
      <c r="DT115" s="395"/>
      <c r="DU115" s="395"/>
      <c r="DV115" s="395"/>
      <c r="DW115" s="395"/>
      <c r="DX115" s="395"/>
      <c r="DY115" s="395"/>
      <c r="DZ115" s="395"/>
      <c r="EA115" s="395"/>
      <c r="EB115" s="395"/>
      <c r="EC115" s="395"/>
      <c r="ED115" s="395"/>
      <c r="EE115" s="395"/>
      <c r="EF115" s="395"/>
      <c r="EG115" s="395"/>
      <c r="EH115" s="395"/>
      <c r="EI115" s="395"/>
      <c r="EJ115" s="395"/>
      <c r="EK115" s="395"/>
      <c r="EL115" s="395"/>
      <c r="EM115" s="395"/>
      <c r="EN115" s="395"/>
      <c r="EO115" s="395"/>
      <c r="EP115" s="395"/>
      <c r="EQ115" s="395"/>
      <c r="ER115" s="395"/>
      <c r="ES115" s="395"/>
      <c r="ET115" s="395"/>
      <c r="EU115" s="395"/>
      <c r="EV115" s="395"/>
      <c r="EW115" s="395"/>
      <c r="EX115" s="395"/>
      <c r="EY115" s="395"/>
      <c r="EZ115" s="395"/>
      <c r="FA115" s="395"/>
      <c r="FB115" s="395"/>
      <c r="FC115" s="395"/>
      <c r="FD115" s="395"/>
      <c r="FE115" s="395"/>
      <c r="FF115" s="395"/>
      <c r="FG115" s="395"/>
      <c r="FH115" s="395"/>
      <c r="FI115" s="395"/>
      <c r="FJ115" s="395"/>
      <c r="FK115" s="395"/>
      <c r="FL115" s="447"/>
      <c r="FM115" s="395"/>
      <c r="FN115" s="395"/>
      <c r="FO115" s="395"/>
      <c r="FP115" s="395"/>
      <c r="FQ115" s="395"/>
      <c r="FR115" s="395"/>
      <c r="FS115" s="395"/>
      <c r="FT115" s="395"/>
      <c r="FU115" s="395"/>
      <c r="FV115" s="395"/>
      <c r="FW115" s="395"/>
      <c r="FX115" s="395"/>
      <c r="FY115" s="395"/>
      <c r="FZ115" s="395"/>
      <c r="GA115" s="395"/>
      <c r="GB115" s="395"/>
      <c r="GC115" s="395"/>
      <c r="GD115" s="395"/>
      <c r="GE115" s="395"/>
      <c r="GF115" s="395"/>
      <c r="GG115" s="395"/>
      <c r="GH115" s="395"/>
      <c r="GI115" s="395"/>
      <c r="GJ115" s="395"/>
      <c r="GK115" s="395"/>
      <c r="GL115" s="395"/>
      <c r="GM115" s="395"/>
      <c r="GN115" s="395"/>
      <c r="GO115" s="395"/>
      <c r="GP115" s="395"/>
      <c r="GQ115" s="395"/>
      <c r="GR115" s="395"/>
      <c r="GS115" s="395"/>
      <c r="GT115" s="395"/>
      <c r="GU115" s="395"/>
      <c r="GV115" s="395"/>
      <c r="GW115" s="395"/>
      <c r="GX115" s="395"/>
      <c r="GY115" s="395"/>
      <c r="GZ115" s="395"/>
      <c r="HA115" s="395"/>
      <c r="HB115" s="395"/>
      <c r="HC115" s="395"/>
      <c r="HD115" s="395"/>
      <c r="HE115" s="395"/>
      <c r="HF115" s="395"/>
      <c r="HG115" s="395"/>
      <c r="HH115" s="395"/>
      <c r="HI115" s="395"/>
      <c r="HJ115" s="395"/>
      <c r="HK115" s="395"/>
      <c r="HL115" s="395"/>
      <c r="HM115" s="395"/>
      <c r="HN115" s="395"/>
      <c r="HO115" s="395"/>
      <c r="HP115" s="395"/>
    </row>
    <row r="116" spans="2:224" ht="15" customHeight="1">
      <c r="B116" s="385"/>
      <c r="C116" s="435"/>
      <c r="D116" s="385"/>
      <c r="E116" s="385"/>
      <c r="F116" s="385"/>
      <c r="G116" s="385"/>
      <c r="H116" s="385"/>
      <c r="I116" s="385"/>
      <c r="AC116" s="388"/>
      <c r="AD116" s="388"/>
      <c r="AE116" s="388"/>
      <c r="AF116" s="388"/>
      <c r="AG116" s="458"/>
      <c r="AH116" s="388"/>
      <c r="AI116" s="388"/>
      <c r="AJ116" s="388"/>
      <c r="AK116" s="388"/>
      <c r="AL116" s="388"/>
      <c r="AM116" s="388"/>
      <c r="AN116" s="388"/>
      <c r="AO116" s="388"/>
      <c r="AP116" s="388"/>
      <c r="AQ116" s="388"/>
      <c r="AR116" s="388"/>
      <c r="AS116" s="388"/>
      <c r="AT116" s="388"/>
      <c r="AU116" s="388"/>
      <c r="AV116" s="395"/>
      <c r="AW116" s="395"/>
      <c r="AX116" s="395"/>
      <c r="AY116" s="395"/>
      <c r="AZ116" s="395"/>
      <c r="BA116" s="395"/>
      <c r="BB116" s="395"/>
      <c r="BC116" s="395"/>
      <c r="BD116" s="395"/>
      <c r="BE116" s="395"/>
      <c r="BF116" s="395"/>
      <c r="BG116" s="395"/>
      <c r="BH116" s="395"/>
      <c r="BI116" s="395"/>
      <c r="BJ116" s="395"/>
      <c r="BK116" s="395"/>
      <c r="BL116" s="395"/>
      <c r="BM116" s="395"/>
      <c r="BN116" s="395"/>
      <c r="BO116" s="395"/>
      <c r="BP116" s="395"/>
      <c r="BQ116" s="395"/>
      <c r="BR116" s="395"/>
      <c r="BS116" s="395"/>
      <c r="BT116" s="395"/>
      <c r="BU116" s="395"/>
      <c r="BV116" s="395"/>
      <c r="BW116" s="395"/>
      <c r="BX116" s="395"/>
      <c r="BY116" s="395"/>
      <c r="BZ116" s="395"/>
      <c r="CA116" s="395"/>
      <c r="CB116" s="395"/>
      <c r="CC116" s="395"/>
      <c r="CD116" s="395"/>
      <c r="CE116" s="395"/>
      <c r="CF116" s="395"/>
      <c r="CG116" s="395"/>
      <c r="CH116" s="395"/>
      <c r="CI116" s="395"/>
      <c r="CJ116" s="395"/>
      <c r="CK116" s="395"/>
      <c r="CL116" s="395"/>
      <c r="CM116" s="395"/>
      <c r="CN116" s="395"/>
      <c r="CO116" s="395"/>
      <c r="CP116" s="395"/>
      <c r="CQ116" s="395"/>
      <c r="CR116" s="395"/>
      <c r="CS116" s="395"/>
      <c r="CT116" s="395"/>
      <c r="CU116" s="395"/>
      <c r="CV116" s="395"/>
      <c r="CW116" s="395"/>
      <c r="CX116" s="395"/>
      <c r="CY116" s="395"/>
      <c r="CZ116" s="395"/>
      <c r="DA116" s="395"/>
      <c r="DB116" s="395"/>
      <c r="DC116" s="395"/>
      <c r="DD116" s="395"/>
      <c r="DE116" s="395"/>
      <c r="DF116" s="395"/>
      <c r="DG116" s="395"/>
      <c r="DH116" s="395"/>
      <c r="DI116" s="395"/>
      <c r="DJ116" s="395"/>
      <c r="DK116" s="395"/>
      <c r="DL116" s="395"/>
      <c r="DM116" s="395"/>
      <c r="DN116" s="395"/>
      <c r="DO116" s="395"/>
      <c r="DP116" s="395"/>
      <c r="DQ116" s="395"/>
      <c r="DR116" s="395"/>
      <c r="DS116" s="395"/>
      <c r="DT116" s="395"/>
      <c r="DU116" s="395"/>
      <c r="DV116" s="395"/>
      <c r="DW116" s="395"/>
      <c r="DX116" s="395"/>
      <c r="DY116" s="395"/>
      <c r="DZ116" s="395"/>
      <c r="EA116" s="395"/>
      <c r="EB116" s="395"/>
      <c r="EC116" s="395"/>
      <c r="ED116" s="395"/>
      <c r="EE116" s="395"/>
      <c r="EF116" s="395"/>
      <c r="EG116" s="395"/>
      <c r="EH116" s="395"/>
      <c r="EI116" s="395"/>
      <c r="EJ116" s="395"/>
      <c r="EK116" s="395"/>
      <c r="EL116" s="395"/>
      <c r="EM116" s="395"/>
      <c r="EN116" s="395"/>
      <c r="EO116" s="395"/>
      <c r="EP116" s="395"/>
      <c r="EQ116" s="395"/>
      <c r="ER116" s="395"/>
      <c r="ES116" s="395"/>
      <c r="ET116" s="395"/>
      <c r="EU116" s="395"/>
      <c r="EV116" s="395"/>
      <c r="EW116" s="395"/>
      <c r="EX116" s="395"/>
      <c r="EY116" s="395"/>
      <c r="EZ116" s="395"/>
      <c r="FA116" s="395"/>
      <c r="FB116" s="395"/>
      <c r="FC116" s="395"/>
      <c r="FD116" s="395"/>
      <c r="FE116" s="395"/>
      <c r="FF116" s="395"/>
      <c r="FG116" s="395"/>
      <c r="FH116" s="395"/>
      <c r="FI116" s="395"/>
      <c r="FJ116" s="395"/>
      <c r="FK116" s="395"/>
      <c r="FL116" s="447"/>
      <c r="FM116" s="395"/>
      <c r="FN116" s="395"/>
      <c r="FO116" s="395"/>
      <c r="FP116" s="395"/>
      <c r="FQ116" s="395"/>
      <c r="FR116" s="395"/>
      <c r="FS116" s="395"/>
      <c r="FT116" s="395"/>
      <c r="FU116" s="395"/>
      <c r="FV116" s="395"/>
      <c r="FW116" s="395"/>
      <c r="FX116" s="395"/>
      <c r="FY116" s="395"/>
      <c r="FZ116" s="395"/>
      <c r="GA116" s="395"/>
      <c r="GB116" s="395"/>
      <c r="GC116" s="395"/>
      <c r="GD116" s="395"/>
      <c r="GE116" s="395"/>
      <c r="GF116" s="395"/>
      <c r="GG116" s="395"/>
      <c r="GH116" s="395"/>
      <c r="GI116" s="395"/>
      <c r="GJ116" s="395"/>
      <c r="GK116" s="395"/>
      <c r="GL116" s="395"/>
      <c r="GM116" s="395"/>
      <c r="GN116" s="395"/>
      <c r="GO116" s="395"/>
      <c r="GP116" s="395"/>
      <c r="GQ116" s="395"/>
      <c r="GR116" s="395"/>
      <c r="GS116" s="395"/>
      <c r="GT116" s="395"/>
      <c r="GU116" s="395"/>
      <c r="GV116" s="395"/>
      <c r="GW116" s="395"/>
      <c r="GX116" s="395"/>
      <c r="GY116" s="395"/>
      <c r="GZ116" s="395"/>
      <c r="HA116" s="395"/>
      <c r="HB116" s="395"/>
      <c r="HC116" s="395"/>
      <c r="HD116" s="395"/>
      <c r="HE116" s="395"/>
      <c r="HF116" s="395"/>
      <c r="HG116" s="395"/>
      <c r="HH116" s="395"/>
      <c r="HI116" s="395"/>
      <c r="HJ116" s="395"/>
      <c r="HK116" s="395"/>
      <c r="HL116" s="395"/>
      <c r="HM116" s="395"/>
      <c r="HN116" s="395"/>
      <c r="HO116" s="395"/>
      <c r="HP116" s="395"/>
    </row>
    <row r="117" spans="2:224" ht="15" customHeight="1">
      <c r="B117" s="385"/>
      <c r="C117" s="435"/>
      <c r="D117" s="385"/>
      <c r="E117" s="385"/>
      <c r="F117" s="385"/>
      <c r="G117" s="385"/>
      <c r="H117" s="385"/>
      <c r="I117" s="385"/>
      <c r="AC117" s="388"/>
      <c r="AD117" s="388"/>
      <c r="AE117" s="388"/>
      <c r="AF117" s="388"/>
      <c r="AG117" s="458"/>
      <c r="AH117" s="388"/>
      <c r="AI117" s="388"/>
      <c r="AJ117" s="388"/>
      <c r="AK117" s="388"/>
      <c r="AL117" s="388"/>
      <c r="AM117" s="388"/>
      <c r="AN117" s="388"/>
      <c r="AO117" s="388"/>
      <c r="AP117" s="388"/>
      <c r="AQ117" s="388"/>
      <c r="AR117" s="388"/>
      <c r="AS117" s="388"/>
      <c r="AT117" s="388"/>
      <c r="AU117" s="388"/>
      <c r="AV117" s="395"/>
      <c r="AW117" s="395"/>
      <c r="AX117" s="395"/>
      <c r="AY117" s="395"/>
      <c r="AZ117" s="395"/>
      <c r="BA117" s="395"/>
      <c r="BB117" s="395"/>
      <c r="BC117" s="395"/>
      <c r="BD117" s="395"/>
      <c r="BE117" s="395"/>
      <c r="BF117" s="395"/>
      <c r="BG117" s="395"/>
      <c r="BH117" s="395"/>
      <c r="BI117" s="395"/>
      <c r="BJ117" s="395"/>
      <c r="BK117" s="395"/>
      <c r="BL117" s="395"/>
      <c r="BM117" s="395"/>
      <c r="BN117" s="395"/>
      <c r="BO117" s="395"/>
      <c r="BP117" s="395"/>
      <c r="BQ117" s="395"/>
      <c r="BR117" s="395"/>
      <c r="BS117" s="395"/>
      <c r="BT117" s="395"/>
      <c r="BU117" s="395"/>
      <c r="BV117" s="395"/>
      <c r="BW117" s="395"/>
      <c r="BX117" s="395"/>
      <c r="BY117" s="395"/>
      <c r="BZ117" s="395"/>
      <c r="CA117" s="395"/>
      <c r="CB117" s="395"/>
      <c r="CC117" s="395"/>
      <c r="CD117" s="395"/>
      <c r="CE117" s="395"/>
      <c r="CF117" s="395"/>
      <c r="CG117" s="395"/>
      <c r="CH117" s="395"/>
      <c r="CI117" s="395"/>
      <c r="CJ117" s="395"/>
      <c r="CK117" s="395"/>
      <c r="CL117" s="395"/>
      <c r="CM117" s="395"/>
      <c r="CN117" s="395"/>
      <c r="CO117" s="395"/>
      <c r="CP117" s="395"/>
      <c r="CQ117" s="395"/>
      <c r="CR117" s="395"/>
      <c r="CS117" s="395"/>
      <c r="CT117" s="395"/>
      <c r="CU117" s="395"/>
      <c r="CV117" s="395"/>
      <c r="CW117" s="395"/>
      <c r="CX117" s="395"/>
      <c r="CY117" s="395"/>
      <c r="CZ117" s="395"/>
      <c r="DA117" s="395"/>
      <c r="DB117" s="395"/>
      <c r="DC117" s="395"/>
      <c r="DD117" s="395"/>
      <c r="DE117" s="395"/>
      <c r="DF117" s="395"/>
      <c r="DG117" s="395"/>
      <c r="DH117" s="395"/>
      <c r="DI117" s="395"/>
      <c r="DJ117" s="395"/>
      <c r="DK117" s="395"/>
      <c r="DL117" s="395"/>
      <c r="DM117" s="395"/>
      <c r="DN117" s="395"/>
      <c r="DO117" s="395"/>
      <c r="DP117" s="395"/>
      <c r="DQ117" s="395"/>
      <c r="DR117" s="395"/>
      <c r="DS117" s="395"/>
      <c r="DT117" s="395"/>
      <c r="DU117" s="395"/>
      <c r="DV117" s="395"/>
      <c r="DW117" s="395"/>
      <c r="DX117" s="395"/>
      <c r="DY117" s="395"/>
      <c r="DZ117" s="395"/>
      <c r="EA117" s="395"/>
      <c r="EB117" s="395"/>
      <c r="EC117" s="395"/>
      <c r="ED117" s="395"/>
      <c r="EE117" s="395"/>
      <c r="EF117" s="395"/>
      <c r="EG117" s="395"/>
      <c r="EH117" s="395"/>
      <c r="EI117" s="395"/>
      <c r="EJ117" s="395"/>
      <c r="EK117" s="395"/>
      <c r="EL117" s="395"/>
      <c r="EM117" s="395"/>
      <c r="EN117" s="395"/>
      <c r="EO117" s="395"/>
      <c r="EP117" s="395"/>
      <c r="EQ117" s="395"/>
      <c r="ER117" s="395"/>
      <c r="ES117" s="395"/>
      <c r="ET117" s="395"/>
      <c r="EU117" s="395"/>
      <c r="EV117" s="395"/>
      <c r="EW117" s="395"/>
      <c r="EX117" s="395"/>
      <c r="EY117" s="395"/>
      <c r="EZ117" s="395"/>
      <c r="FA117" s="395"/>
      <c r="FB117" s="395"/>
      <c r="FC117" s="395"/>
      <c r="FD117" s="395"/>
      <c r="FE117" s="395"/>
      <c r="FF117" s="395"/>
      <c r="FG117" s="395"/>
      <c r="FH117" s="395"/>
      <c r="FI117" s="395"/>
      <c r="FJ117" s="395"/>
      <c r="FK117" s="395"/>
      <c r="FL117" s="447"/>
      <c r="FM117" s="395"/>
      <c r="FN117" s="395"/>
      <c r="FO117" s="395"/>
      <c r="FP117" s="395"/>
      <c r="FQ117" s="395"/>
      <c r="FR117" s="395"/>
      <c r="FS117" s="395"/>
      <c r="FT117" s="395"/>
      <c r="FU117" s="395"/>
      <c r="FV117" s="395"/>
      <c r="FW117" s="395"/>
      <c r="FX117" s="395"/>
      <c r="FY117" s="395"/>
      <c r="FZ117" s="395"/>
      <c r="GA117" s="395"/>
      <c r="GB117" s="395"/>
      <c r="GC117" s="395"/>
      <c r="GD117" s="395"/>
      <c r="GE117" s="395"/>
      <c r="GF117" s="395"/>
      <c r="GG117" s="395"/>
      <c r="GH117" s="395"/>
      <c r="GI117" s="395"/>
      <c r="GJ117" s="395"/>
      <c r="GK117" s="395"/>
      <c r="GL117" s="395"/>
      <c r="GM117" s="395"/>
      <c r="GN117" s="395"/>
      <c r="GO117" s="395"/>
      <c r="GP117" s="395"/>
      <c r="GQ117" s="395"/>
      <c r="GR117" s="395"/>
      <c r="GS117" s="395"/>
      <c r="GT117" s="395"/>
      <c r="GU117" s="395"/>
      <c r="GV117" s="395"/>
      <c r="GW117" s="395"/>
      <c r="GX117" s="395"/>
      <c r="GY117" s="395"/>
      <c r="GZ117" s="395"/>
      <c r="HA117" s="395"/>
      <c r="HB117" s="395"/>
      <c r="HC117" s="395"/>
      <c r="HD117" s="395"/>
      <c r="HE117" s="395"/>
      <c r="HF117" s="395"/>
      <c r="HG117" s="395"/>
      <c r="HH117" s="395"/>
      <c r="HI117" s="395"/>
      <c r="HJ117" s="395"/>
      <c r="HK117" s="395"/>
      <c r="HL117" s="395"/>
      <c r="HM117" s="395"/>
      <c r="HN117" s="395"/>
      <c r="HO117" s="395"/>
      <c r="HP117" s="395"/>
    </row>
    <row r="118" spans="2:224" ht="15" customHeight="1">
      <c r="B118" s="385"/>
      <c r="C118" s="435"/>
      <c r="D118" s="385"/>
      <c r="E118" s="385"/>
      <c r="F118" s="385"/>
      <c r="G118" s="385"/>
      <c r="H118" s="385"/>
      <c r="I118" s="385"/>
      <c r="AC118" s="388"/>
      <c r="AD118" s="388"/>
      <c r="AE118" s="388"/>
      <c r="AF118" s="388"/>
      <c r="AG118" s="458"/>
      <c r="AH118" s="388"/>
      <c r="AI118" s="388"/>
      <c r="AJ118" s="388"/>
      <c r="AK118" s="388"/>
      <c r="AL118" s="388"/>
      <c r="AM118" s="388"/>
      <c r="AN118" s="388"/>
      <c r="AO118" s="388"/>
      <c r="AP118" s="388"/>
      <c r="AQ118" s="388"/>
      <c r="AR118" s="388"/>
      <c r="AS118" s="388"/>
      <c r="AT118" s="388"/>
      <c r="AU118" s="388"/>
      <c r="AV118" s="395"/>
      <c r="AW118" s="395"/>
      <c r="AX118" s="395"/>
      <c r="AY118" s="395"/>
      <c r="AZ118" s="395"/>
      <c r="BA118" s="395"/>
      <c r="BB118" s="395"/>
      <c r="BC118" s="395"/>
      <c r="BD118" s="395"/>
      <c r="BE118" s="395"/>
      <c r="BF118" s="395"/>
      <c r="BG118" s="395"/>
      <c r="BH118" s="395"/>
      <c r="BI118" s="395"/>
      <c r="BJ118" s="395"/>
      <c r="BK118" s="395"/>
      <c r="BL118" s="395"/>
      <c r="BM118" s="395"/>
      <c r="BN118" s="395"/>
      <c r="BO118" s="395"/>
      <c r="BP118" s="395"/>
      <c r="BQ118" s="395"/>
      <c r="BR118" s="395"/>
      <c r="BS118" s="395"/>
      <c r="BT118" s="395"/>
      <c r="BU118" s="395"/>
      <c r="BV118" s="395"/>
      <c r="BW118" s="395"/>
      <c r="BX118" s="395"/>
      <c r="BY118" s="395"/>
      <c r="BZ118" s="395"/>
      <c r="CA118" s="395"/>
      <c r="CB118" s="395"/>
      <c r="CC118" s="395"/>
      <c r="CD118" s="395"/>
      <c r="CE118" s="395"/>
      <c r="CF118" s="395"/>
      <c r="CG118" s="395"/>
      <c r="CH118" s="395"/>
      <c r="CI118" s="395"/>
      <c r="CJ118" s="395"/>
      <c r="CK118" s="395"/>
      <c r="CL118" s="395"/>
      <c r="CM118" s="395"/>
      <c r="CN118" s="395"/>
      <c r="CO118" s="395"/>
      <c r="CP118" s="395"/>
      <c r="CQ118" s="395"/>
      <c r="CR118" s="395"/>
      <c r="CS118" s="395"/>
      <c r="CT118" s="395"/>
      <c r="CU118" s="395"/>
      <c r="CV118" s="395"/>
      <c r="CW118" s="395"/>
      <c r="CX118" s="395"/>
      <c r="CY118" s="395"/>
      <c r="CZ118" s="395"/>
      <c r="DA118" s="395"/>
      <c r="DB118" s="395"/>
      <c r="DC118" s="395"/>
      <c r="DD118" s="395"/>
      <c r="DE118" s="395"/>
      <c r="DF118" s="395"/>
      <c r="DG118" s="395"/>
      <c r="DH118" s="395"/>
      <c r="DI118" s="395"/>
      <c r="DJ118" s="395"/>
      <c r="DK118" s="395"/>
      <c r="DL118" s="395"/>
      <c r="DM118" s="395"/>
      <c r="DN118" s="395"/>
      <c r="DO118" s="395"/>
      <c r="DP118" s="395"/>
      <c r="DQ118" s="395"/>
      <c r="DR118" s="395"/>
      <c r="DS118" s="395"/>
      <c r="DT118" s="395"/>
      <c r="DU118" s="395"/>
      <c r="DV118" s="395"/>
      <c r="DW118" s="395"/>
      <c r="DX118" s="395"/>
      <c r="DY118" s="395"/>
      <c r="DZ118" s="395"/>
      <c r="EA118" s="395"/>
      <c r="EB118" s="395"/>
      <c r="EC118" s="395"/>
      <c r="ED118" s="395"/>
      <c r="EE118" s="395"/>
      <c r="EF118" s="395"/>
      <c r="EG118" s="395"/>
      <c r="EH118" s="395"/>
      <c r="EI118" s="395"/>
      <c r="EJ118" s="395"/>
      <c r="EK118" s="395"/>
      <c r="EL118" s="395"/>
      <c r="EM118" s="395"/>
      <c r="EN118" s="395"/>
      <c r="EO118" s="395"/>
      <c r="EP118" s="395"/>
      <c r="EQ118" s="395"/>
      <c r="ER118" s="395"/>
      <c r="ES118" s="395"/>
      <c r="ET118" s="395"/>
      <c r="EU118" s="395"/>
      <c r="EV118" s="395"/>
      <c r="EW118" s="395"/>
      <c r="EX118" s="395"/>
      <c r="EY118" s="395"/>
      <c r="EZ118" s="395"/>
      <c r="FA118" s="395"/>
      <c r="FB118" s="395"/>
      <c r="FC118" s="395"/>
      <c r="FD118" s="395"/>
      <c r="FE118" s="395"/>
      <c r="FF118" s="395"/>
      <c r="FG118" s="395"/>
      <c r="FH118" s="395"/>
      <c r="FI118" s="395"/>
      <c r="FJ118" s="395"/>
      <c r="FK118" s="395"/>
      <c r="FL118" s="447"/>
      <c r="FM118" s="395"/>
      <c r="FN118" s="395"/>
      <c r="FO118" s="395"/>
      <c r="FP118" s="395"/>
      <c r="FQ118" s="395"/>
      <c r="FR118" s="395"/>
      <c r="FS118" s="395"/>
      <c r="FT118" s="395"/>
      <c r="FU118" s="395"/>
      <c r="FV118" s="395"/>
      <c r="FW118" s="395"/>
      <c r="FX118" s="395"/>
      <c r="FY118" s="395"/>
      <c r="FZ118" s="395"/>
      <c r="GA118" s="395"/>
      <c r="GB118" s="395"/>
      <c r="GC118" s="395"/>
      <c r="GD118" s="395"/>
      <c r="GE118" s="395"/>
      <c r="GF118" s="395"/>
      <c r="GG118" s="395"/>
      <c r="GH118" s="395"/>
      <c r="GI118" s="395"/>
      <c r="GJ118" s="395"/>
      <c r="GK118" s="395"/>
      <c r="GL118" s="395"/>
      <c r="GM118" s="395"/>
      <c r="GN118" s="395"/>
      <c r="GO118" s="395"/>
      <c r="GP118" s="395"/>
      <c r="GQ118" s="395"/>
      <c r="GR118" s="395"/>
      <c r="GS118" s="395"/>
      <c r="GT118" s="395"/>
      <c r="GU118" s="395"/>
      <c r="GV118" s="395"/>
      <c r="GW118" s="395"/>
      <c r="GX118" s="395"/>
      <c r="GY118" s="395"/>
      <c r="GZ118" s="395"/>
      <c r="HA118" s="395"/>
      <c r="HB118" s="395"/>
      <c r="HC118" s="395"/>
      <c r="HD118" s="395"/>
      <c r="HE118" s="395"/>
      <c r="HF118" s="395"/>
      <c r="HG118" s="395"/>
      <c r="HH118" s="395"/>
      <c r="HI118" s="395"/>
      <c r="HJ118" s="395"/>
      <c r="HK118" s="395"/>
      <c r="HL118" s="395"/>
      <c r="HM118" s="395"/>
      <c r="HN118" s="395"/>
      <c r="HO118" s="395"/>
      <c r="HP118" s="395"/>
    </row>
    <row r="119" spans="2:224" ht="15" customHeight="1">
      <c r="B119" s="385"/>
      <c r="C119" s="435"/>
      <c r="D119" s="385"/>
      <c r="E119" s="385"/>
      <c r="F119" s="385"/>
      <c r="G119" s="385"/>
      <c r="H119" s="385"/>
      <c r="I119" s="385"/>
      <c r="AC119" s="388"/>
      <c r="AD119" s="388"/>
      <c r="AE119" s="388"/>
      <c r="AF119" s="388"/>
      <c r="AG119" s="458"/>
      <c r="AH119" s="388"/>
      <c r="AI119" s="388"/>
      <c r="AJ119" s="388"/>
      <c r="AK119" s="388"/>
      <c r="AL119" s="388"/>
      <c r="AM119" s="388"/>
      <c r="AN119" s="388"/>
      <c r="AO119" s="388"/>
      <c r="AP119" s="388"/>
      <c r="AQ119" s="388"/>
      <c r="AR119" s="388"/>
      <c r="AS119" s="388"/>
      <c r="AT119" s="388"/>
      <c r="AU119" s="388"/>
      <c r="AV119" s="395"/>
      <c r="AW119" s="395"/>
      <c r="AX119" s="395"/>
      <c r="AY119" s="395"/>
      <c r="AZ119" s="395"/>
      <c r="BA119" s="395"/>
      <c r="BB119" s="395"/>
      <c r="BC119" s="395"/>
      <c r="BD119" s="395"/>
      <c r="BE119" s="395"/>
      <c r="BF119" s="395"/>
      <c r="BG119" s="395"/>
      <c r="BH119" s="395"/>
      <c r="BI119" s="395"/>
      <c r="BJ119" s="395"/>
      <c r="BK119" s="395"/>
      <c r="BL119" s="395"/>
      <c r="BM119" s="395"/>
      <c r="BN119" s="395"/>
      <c r="BO119" s="395"/>
      <c r="BP119" s="395"/>
      <c r="BQ119" s="395"/>
      <c r="BR119" s="395"/>
      <c r="BS119" s="395"/>
      <c r="BT119" s="395"/>
      <c r="BU119" s="395"/>
      <c r="BV119" s="395"/>
      <c r="BW119" s="395"/>
      <c r="BX119" s="395"/>
      <c r="BY119" s="395"/>
      <c r="BZ119" s="395"/>
      <c r="CA119" s="395"/>
      <c r="CB119" s="395"/>
      <c r="CC119" s="395"/>
      <c r="CD119" s="395"/>
      <c r="CE119" s="395"/>
      <c r="CF119" s="395"/>
      <c r="CG119" s="395"/>
      <c r="CH119" s="395"/>
      <c r="CI119" s="395"/>
      <c r="CJ119" s="395"/>
      <c r="CK119" s="395"/>
      <c r="CL119" s="395"/>
      <c r="CM119" s="395"/>
      <c r="CN119" s="395"/>
      <c r="CO119" s="395"/>
      <c r="CP119" s="395"/>
      <c r="CQ119" s="395"/>
      <c r="CR119" s="395"/>
      <c r="CS119" s="395"/>
      <c r="CT119" s="395"/>
      <c r="CU119" s="395"/>
      <c r="CV119" s="395"/>
      <c r="CW119" s="395"/>
      <c r="CX119" s="395"/>
      <c r="CY119" s="395"/>
      <c r="CZ119" s="395"/>
      <c r="DA119" s="395"/>
      <c r="DB119" s="395"/>
      <c r="DC119" s="395"/>
      <c r="DD119" s="395"/>
      <c r="DE119" s="395"/>
      <c r="DF119" s="395"/>
      <c r="DG119" s="395"/>
      <c r="DH119" s="395"/>
      <c r="DI119" s="395"/>
      <c r="DJ119" s="395"/>
      <c r="DK119" s="395"/>
      <c r="DL119" s="395"/>
      <c r="DM119" s="395"/>
      <c r="DN119" s="395"/>
      <c r="DO119" s="395"/>
      <c r="DP119" s="395"/>
      <c r="DQ119" s="395"/>
      <c r="DR119" s="395"/>
      <c r="DS119" s="395"/>
      <c r="DT119" s="395"/>
      <c r="DU119" s="395"/>
      <c r="DV119" s="395"/>
      <c r="DW119" s="395"/>
      <c r="DX119" s="395"/>
      <c r="DY119" s="395"/>
      <c r="DZ119" s="395"/>
      <c r="EA119" s="395"/>
      <c r="EB119" s="395"/>
      <c r="EC119" s="395"/>
      <c r="ED119" s="395"/>
      <c r="EE119" s="395"/>
      <c r="EF119" s="395"/>
      <c r="EG119" s="395"/>
      <c r="EH119" s="395"/>
      <c r="EI119" s="395"/>
      <c r="EJ119" s="395"/>
      <c r="EK119" s="395"/>
      <c r="EL119" s="395"/>
      <c r="EM119" s="395"/>
      <c r="EN119" s="395"/>
      <c r="EO119" s="395"/>
      <c r="EP119" s="395"/>
      <c r="EQ119" s="395"/>
      <c r="ER119" s="395"/>
      <c r="ES119" s="395"/>
      <c r="ET119" s="395"/>
      <c r="EU119" s="395"/>
      <c r="EV119" s="395"/>
      <c r="EW119" s="395"/>
      <c r="EX119" s="395"/>
      <c r="EY119" s="395"/>
      <c r="EZ119" s="395"/>
      <c r="FA119" s="395"/>
      <c r="FB119" s="395"/>
      <c r="FC119" s="395"/>
      <c r="FD119" s="395"/>
      <c r="FE119" s="395"/>
      <c r="FF119" s="395"/>
      <c r="FG119" s="395"/>
      <c r="FH119" s="395"/>
      <c r="FI119" s="395"/>
      <c r="FJ119" s="395"/>
      <c r="FK119" s="395"/>
      <c r="FL119" s="447"/>
      <c r="FM119" s="395"/>
      <c r="FN119" s="395"/>
      <c r="FO119" s="395"/>
      <c r="FP119" s="395"/>
      <c r="FQ119" s="395"/>
      <c r="FR119" s="395"/>
      <c r="FS119" s="395"/>
      <c r="FT119" s="395"/>
      <c r="FU119" s="395"/>
      <c r="FV119" s="395"/>
      <c r="FW119" s="395"/>
      <c r="FX119" s="395"/>
      <c r="FY119" s="395"/>
      <c r="FZ119" s="395"/>
      <c r="GA119" s="395"/>
      <c r="GB119" s="395"/>
      <c r="GC119" s="395"/>
      <c r="GD119" s="395"/>
      <c r="GE119" s="395"/>
      <c r="GF119" s="395"/>
      <c r="GG119" s="395"/>
      <c r="GH119" s="395"/>
      <c r="GI119" s="395"/>
      <c r="GJ119" s="395"/>
      <c r="GK119" s="395"/>
      <c r="GL119" s="395"/>
      <c r="GM119" s="395"/>
      <c r="GN119" s="395"/>
      <c r="GO119" s="395"/>
      <c r="GP119" s="395"/>
      <c r="GQ119" s="395"/>
      <c r="GR119" s="395"/>
      <c r="GS119" s="395"/>
      <c r="GT119" s="395"/>
      <c r="GU119" s="395"/>
      <c r="GV119" s="395"/>
      <c r="GW119" s="395"/>
      <c r="GX119" s="395"/>
      <c r="GY119" s="395"/>
      <c r="GZ119" s="395"/>
      <c r="HA119" s="395"/>
      <c r="HB119" s="395"/>
      <c r="HC119" s="395"/>
      <c r="HD119" s="395"/>
      <c r="HE119" s="395"/>
      <c r="HF119" s="395"/>
      <c r="HG119" s="395"/>
      <c r="HH119" s="395"/>
      <c r="HI119" s="395"/>
      <c r="HJ119" s="395"/>
      <c r="HK119" s="395"/>
      <c r="HL119" s="395"/>
      <c r="HM119" s="395"/>
      <c r="HN119" s="395"/>
      <c r="HO119" s="395"/>
      <c r="HP119" s="395"/>
    </row>
    <row r="120" spans="2:224" ht="15" customHeight="1">
      <c r="B120" s="385"/>
      <c r="C120" s="435"/>
      <c r="D120" s="385"/>
      <c r="E120" s="385"/>
      <c r="F120" s="385"/>
      <c r="G120" s="385"/>
      <c r="H120" s="385"/>
      <c r="I120" s="385"/>
      <c r="AC120" s="388"/>
      <c r="AD120" s="388"/>
      <c r="AE120" s="388"/>
      <c r="AF120" s="388"/>
      <c r="AG120" s="458"/>
      <c r="AH120" s="388"/>
      <c r="AI120" s="388"/>
      <c r="AJ120" s="388"/>
      <c r="AK120" s="388"/>
      <c r="AL120" s="388"/>
      <c r="AM120" s="388"/>
      <c r="AN120" s="388"/>
      <c r="AO120" s="388"/>
      <c r="AP120" s="388"/>
      <c r="AQ120" s="388"/>
      <c r="AR120" s="388"/>
      <c r="AS120" s="388"/>
      <c r="AT120" s="388"/>
      <c r="AU120" s="388"/>
      <c r="AV120" s="395"/>
      <c r="AW120" s="395"/>
      <c r="AX120" s="395"/>
      <c r="AY120" s="395"/>
      <c r="AZ120" s="395"/>
      <c r="BA120" s="395"/>
      <c r="BB120" s="395"/>
      <c r="BC120" s="395"/>
      <c r="BD120" s="395"/>
      <c r="BE120" s="395"/>
      <c r="BF120" s="395"/>
      <c r="BG120" s="395"/>
      <c r="BH120" s="395"/>
      <c r="BI120" s="395"/>
      <c r="BJ120" s="395"/>
      <c r="BK120" s="395"/>
      <c r="BL120" s="395"/>
      <c r="BM120" s="395"/>
      <c r="BN120" s="395"/>
      <c r="BO120" s="395"/>
      <c r="BP120" s="395"/>
      <c r="BQ120" s="395"/>
      <c r="BR120" s="395"/>
      <c r="BS120" s="395"/>
      <c r="BT120" s="395"/>
      <c r="BU120" s="395"/>
      <c r="BV120" s="395"/>
      <c r="BW120" s="395"/>
      <c r="BX120" s="395"/>
      <c r="BY120" s="395"/>
      <c r="BZ120" s="395"/>
      <c r="CA120" s="395"/>
      <c r="CB120" s="395"/>
      <c r="CC120" s="395"/>
      <c r="CD120" s="395"/>
      <c r="CE120" s="395"/>
      <c r="CF120" s="395"/>
      <c r="CG120" s="395"/>
      <c r="CH120" s="395"/>
      <c r="CI120" s="395"/>
      <c r="CJ120" s="395"/>
      <c r="CK120" s="395"/>
      <c r="CL120" s="395"/>
      <c r="CM120" s="395"/>
      <c r="CN120" s="395"/>
      <c r="CO120" s="395"/>
      <c r="CP120" s="395"/>
      <c r="CQ120" s="395"/>
      <c r="CR120" s="395"/>
      <c r="CS120" s="395"/>
      <c r="CT120" s="395"/>
      <c r="CU120" s="395"/>
      <c r="CV120" s="395"/>
      <c r="CW120" s="395"/>
      <c r="CX120" s="395"/>
      <c r="CY120" s="395"/>
      <c r="CZ120" s="395"/>
      <c r="DA120" s="395"/>
      <c r="DB120" s="395"/>
      <c r="DC120" s="395"/>
      <c r="DD120" s="395"/>
      <c r="DE120" s="395"/>
      <c r="DF120" s="395"/>
      <c r="DG120" s="395"/>
      <c r="DH120" s="395"/>
      <c r="DI120" s="395"/>
      <c r="DJ120" s="395"/>
      <c r="DK120" s="395"/>
      <c r="DL120" s="395"/>
      <c r="DM120" s="395"/>
      <c r="DN120" s="395"/>
      <c r="DO120" s="395"/>
      <c r="DP120" s="395"/>
      <c r="DQ120" s="395"/>
      <c r="DR120" s="395"/>
      <c r="DS120" s="395"/>
      <c r="DT120" s="395"/>
      <c r="DU120" s="395"/>
      <c r="DV120" s="395"/>
      <c r="DW120" s="395"/>
      <c r="DX120" s="395"/>
      <c r="DY120" s="395"/>
      <c r="DZ120" s="395"/>
      <c r="EA120" s="395"/>
      <c r="EB120" s="395"/>
      <c r="EC120" s="395"/>
      <c r="ED120" s="395"/>
      <c r="EE120" s="395"/>
      <c r="EF120" s="395"/>
      <c r="EG120" s="395"/>
      <c r="EH120" s="395"/>
      <c r="EI120" s="395"/>
      <c r="EJ120" s="395"/>
      <c r="EK120" s="395"/>
      <c r="EL120" s="395"/>
      <c r="EM120" s="395"/>
      <c r="EN120" s="395"/>
      <c r="EO120" s="395"/>
      <c r="EP120" s="395"/>
      <c r="EQ120" s="395"/>
      <c r="ER120" s="395"/>
      <c r="ES120" s="395"/>
      <c r="ET120" s="395"/>
      <c r="EU120" s="395"/>
      <c r="EV120" s="395"/>
      <c r="EW120" s="395"/>
      <c r="EX120" s="395"/>
      <c r="EY120" s="395"/>
      <c r="EZ120" s="395"/>
      <c r="FA120" s="395"/>
      <c r="FB120" s="395"/>
      <c r="FC120" s="395"/>
      <c r="FD120" s="395"/>
      <c r="FE120" s="395"/>
      <c r="FF120" s="395"/>
      <c r="FG120" s="395"/>
      <c r="FH120" s="395"/>
      <c r="FI120" s="395"/>
      <c r="FJ120" s="395"/>
      <c r="FK120" s="395"/>
      <c r="FL120" s="447"/>
      <c r="FM120" s="395"/>
      <c r="FN120" s="395"/>
      <c r="FO120" s="395"/>
      <c r="FP120" s="395"/>
      <c r="FQ120" s="395"/>
      <c r="FR120" s="395"/>
      <c r="FS120" s="395"/>
      <c r="FT120" s="395"/>
      <c r="FU120" s="395"/>
      <c r="FV120" s="395"/>
      <c r="FW120" s="395"/>
      <c r="FX120" s="395"/>
      <c r="FY120" s="395"/>
      <c r="FZ120" s="395"/>
      <c r="GA120" s="395"/>
      <c r="GB120" s="395"/>
      <c r="GC120" s="395"/>
      <c r="GD120" s="395"/>
      <c r="GE120" s="395"/>
      <c r="GF120" s="395"/>
      <c r="GG120" s="395"/>
      <c r="GH120" s="395"/>
      <c r="GI120" s="395"/>
      <c r="GJ120" s="395"/>
      <c r="GK120" s="395"/>
      <c r="GL120" s="395"/>
      <c r="GM120" s="395"/>
      <c r="GN120" s="395"/>
      <c r="GO120" s="395"/>
      <c r="GP120" s="395"/>
      <c r="GQ120" s="395"/>
      <c r="GR120" s="395"/>
      <c r="GS120" s="395"/>
      <c r="GT120" s="395"/>
      <c r="GU120" s="395"/>
      <c r="GV120" s="395"/>
      <c r="GW120" s="395"/>
      <c r="GX120" s="395"/>
      <c r="GY120" s="395"/>
      <c r="GZ120" s="395"/>
      <c r="HA120" s="395"/>
      <c r="HB120" s="395"/>
      <c r="HC120" s="395"/>
      <c r="HD120" s="395"/>
      <c r="HE120" s="395"/>
      <c r="HF120" s="395"/>
      <c r="HG120" s="395"/>
      <c r="HH120" s="395"/>
      <c r="HI120" s="395"/>
      <c r="HJ120" s="395"/>
      <c r="HK120" s="395"/>
      <c r="HL120" s="395"/>
      <c r="HM120" s="395"/>
      <c r="HN120" s="395"/>
      <c r="HO120" s="395"/>
      <c r="HP120" s="395"/>
    </row>
    <row r="121" spans="2:224" ht="15" customHeight="1">
      <c r="B121" s="385"/>
      <c r="C121" s="435"/>
      <c r="D121" s="385"/>
      <c r="E121" s="385"/>
      <c r="F121" s="385"/>
      <c r="G121" s="385"/>
      <c r="H121" s="385"/>
      <c r="I121" s="385"/>
      <c r="AC121" s="388"/>
      <c r="AD121" s="388"/>
      <c r="AE121" s="388"/>
      <c r="AF121" s="388"/>
      <c r="AG121" s="458"/>
      <c r="AH121" s="388"/>
      <c r="AI121" s="388"/>
      <c r="AJ121" s="388"/>
      <c r="AK121" s="388"/>
      <c r="AL121" s="388"/>
      <c r="AM121" s="388"/>
      <c r="AN121" s="388"/>
      <c r="AO121" s="388"/>
      <c r="AP121" s="388"/>
      <c r="AQ121" s="388"/>
      <c r="AR121" s="388"/>
      <c r="AS121" s="388"/>
      <c r="AT121" s="388"/>
      <c r="AU121" s="388"/>
      <c r="AV121" s="395"/>
      <c r="AW121" s="395"/>
      <c r="AX121" s="395"/>
      <c r="AY121" s="395"/>
      <c r="AZ121" s="395"/>
      <c r="BA121" s="395"/>
      <c r="BB121" s="395"/>
      <c r="BC121" s="395"/>
      <c r="BD121" s="395"/>
      <c r="BE121" s="395"/>
      <c r="BF121" s="395"/>
      <c r="BG121" s="395"/>
      <c r="BH121" s="395"/>
      <c r="BI121" s="395"/>
      <c r="BJ121" s="395"/>
      <c r="BK121" s="395"/>
      <c r="BL121" s="395"/>
      <c r="BM121" s="395"/>
      <c r="BN121" s="395"/>
      <c r="BO121" s="395"/>
      <c r="BP121" s="395"/>
      <c r="BQ121" s="395"/>
      <c r="BR121" s="395"/>
      <c r="BS121" s="395"/>
      <c r="BT121" s="395"/>
      <c r="BU121" s="395"/>
      <c r="BV121" s="395"/>
      <c r="BW121" s="395"/>
      <c r="BX121" s="395"/>
      <c r="BY121" s="395"/>
      <c r="BZ121" s="395"/>
      <c r="CA121" s="395"/>
      <c r="CB121" s="395"/>
      <c r="CC121" s="395"/>
      <c r="CD121" s="395"/>
      <c r="CE121" s="395"/>
      <c r="CF121" s="395"/>
      <c r="CG121" s="395"/>
      <c r="CH121" s="395"/>
      <c r="CI121" s="395"/>
      <c r="CJ121" s="395"/>
      <c r="CK121" s="395"/>
      <c r="CL121" s="395"/>
      <c r="CM121" s="395"/>
      <c r="CN121" s="395"/>
      <c r="CO121" s="395"/>
      <c r="CP121" s="395"/>
      <c r="CQ121" s="395"/>
      <c r="CR121" s="395"/>
      <c r="CS121" s="395"/>
      <c r="CT121" s="395"/>
      <c r="CU121" s="395"/>
      <c r="CV121" s="395"/>
      <c r="CW121" s="395"/>
      <c r="CX121" s="395"/>
      <c r="CY121" s="395"/>
      <c r="CZ121" s="395"/>
      <c r="DA121" s="395"/>
      <c r="DB121" s="395"/>
      <c r="DC121" s="395"/>
      <c r="DD121" s="395"/>
      <c r="DE121" s="395"/>
      <c r="DF121" s="395"/>
      <c r="DG121" s="395"/>
      <c r="DH121" s="395"/>
      <c r="DI121" s="395"/>
      <c r="DJ121" s="395"/>
      <c r="DK121" s="395"/>
      <c r="DL121" s="395"/>
      <c r="DM121" s="395"/>
      <c r="DN121" s="395"/>
      <c r="DO121" s="395"/>
      <c r="DP121" s="395"/>
      <c r="DQ121" s="395"/>
      <c r="DR121" s="395"/>
      <c r="DS121" s="395"/>
      <c r="DT121" s="395"/>
      <c r="DU121" s="395"/>
      <c r="DV121" s="395"/>
      <c r="DW121" s="395"/>
      <c r="DX121" s="395"/>
      <c r="DY121" s="395"/>
      <c r="DZ121" s="395"/>
      <c r="EA121" s="395"/>
      <c r="EB121" s="395"/>
      <c r="EC121" s="395"/>
      <c r="ED121" s="395"/>
      <c r="EE121" s="395"/>
      <c r="EF121" s="395"/>
      <c r="EG121" s="395"/>
      <c r="EH121" s="395"/>
      <c r="EI121" s="395"/>
      <c r="EJ121" s="395"/>
      <c r="EK121" s="395"/>
      <c r="EL121" s="395"/>
      <c r="EM121" s="395"/>
      <c r="EN121" s="395"/>
      <c r="EO121" s="395"/>
      <c r="EP121" s="395"/>
      <c r="EQ121" s="395"/>
      <c r="ER121" s="395"/>
      <c r="ES121" s="395"/>
      <c r="ET121" s="395"/>
      <c r="EU121" s="395"/>
      <c r="EV121" s="395"/>
      <c r="EW121" s="395"/>
      <c r="EX121" s="395"/>
      <c r="EY121" s="395"/>
      <c r="EZ121" s="395"/>
      <c r="FA121" s="395"/>
      <c r="FB121" s="395"/>
      <c r="FC121" s="395"/>
      <c r="FD121" s="395"/>
      <c r="FE121" s="395"/>
      <c r="FF121" s="395"/>
      <c r="FG121" s="395"/>
      <c r="FH121" s="395"/>
      <c r="FI121" s="395"/>
      <c r="FJ121" s="395"/>
      <c r="FK121" s="395"/>
      <c r="FL121" s="447"/>
      <c r="FM121" s="395"/>
      <c r="FN121" s="395"/>
      <c r="FO121" s="395"/>
      <c r="FP121" s="395"/>
      <c r="FQ121" s="395"/>
      <c r="FR121" s="395"/>
      <c r="FS121" s="395"/>
      <c r="FT121" s="395"/>
      <c r="FU121" s="395"/>
      <c r="FV121" s="395"/>
      <c r="FW121" s="395"/>
      <c r="FX121" s="395"/>
      <c r="FY121" s="395"/>
      <c r="FZ121" s="395"/>
      <c r="GA121" s="395"/>
      <c r="GB121" s="395"/>
      <c r="GC121" s="395"/>
      <c r="GD121" s="395"/>
      <c r="GE121" s="395"/>
      <c r="GF121" s="395"/>
      <c r="GG121" s="395"/>
      <c r="GH121" s="395"/>
      <c r="GI121" s="395"/>
      <c r="GJ121" s="395"/>
      <c r="GK121" s="395"/>
      <c r="GL121" s="395"/>
      <c r="GM121" s="395"/>
      <c r="GN121" s="395"/>
      <c r="GO121" s="395"/>
      <c r="GP121" s="395"/>
      <c r="GQ121" s="395"/>
      <c r="GR121" s="395"/>
      <c r="GS121" s="395"/>
      <c r="GT121" s="395"/>
      <c r="GU121" s="395"/>
      <c r="GV121" s="395"/>
      <c r="GW121" s="395"/>
      <c r="GX121" s="395"/>
      <c r="GY121" s="395"/>
      <c r="GZ121" s="395"/>
      <c r="HA121" s="395"/>
      <c r="HB121" s="395"/>
      <c r="HC121" s="395"/>
      <c r="HD121" s="395"/>
      <c r="HE121" s="395"/>
      <c r="HF121" s="395"/>
      <c r="HG121" s="395"/>
      <c r="HH121" s="395"/>
      <c r="HI121" s="395"/>
      <c r="HJ121" s="395"/>
      <c r="HK121" s="395"/>
      <c r="HL121" s="395"/>
      <c r="HM121" s="395"/>
      <c r="HN121" s="395"/>
      <c r="HO121" s="395"/>
      <c r="HP121" s="395"/>
    </row>
    <row r="122" spans="2:224" ht="15" customHeight="1">
      <c r="B122" s="385"/>
      <c r="C122" s="435"/>
      <c r="D122" s="385"/>
      <c r="E122" s="385"/>
      <c r="F122" s="385"/>
      <c r="G122" s="385"/>
      <c r="H122" s="385"/>
      <c r="I122" s="385"/>
      <c r="AC122" s="388"/>
      <c r="AD122" s="388"/>
      <c r="AE122" s="388"/>
      <c r="AF122" s="388"/>
      <c r="AG122" s="458"/>
      <c r="AH122" s="388"/>
      <c r="AI122" s="388"/>
      <c r="AJ122" s="388"/>
      <c r="AK122" s="388"/>
      <c r="AL122" s="388"/>
      <c r="AM122" s="388"/>
      <c r="AN122" s="388"/>
      <c r="AO122" s="388"/>
      <c r="AP122" s="388"/>
      <c r="AQ122" s="388"/>
      <c r="AR122" s="388"/>
      <c r="AS122" s="388"/>
      <c r="AT122" s="388"/>
      <c r="AU122" s="388"/>
      <c r="AV122" s="395"/>
      <c r="AW122" s="395"/>
      <c r="AX122" s="395"/>
      <c r="AY122" s="395"/>
      <c r="AZ122" s="395"/>
      <c r="BA122" s="395"/>
      <c r="BB122" s="395"/>
      <c r="BC122" s="395"/>
      <c r="BD122" s="395"/>
      <c r="BE122" s="395"/>
      <c r="BF122" s="395"/>
      <c r="BG122" s="395"/>
      <c r="BH122" s="395"/>
      <c r="BI122" s="395"/>
      <c r="BJ122" s="395"/>
      <c r="BK122" s="395"/>
      <c r="BL122" s="395"/>
      <c r="BM122" s="395"/>
      <c r="BN122" s="395"/>
      <c r="BO122" s="395"/>
      <c r="BP122" s="395"/>
      <c r="BQ122" s="395"/>
      <c r="BR122" s="395"/>
      <c r="BS122" s="395"/>
      <c r="BT122" s="395"/>
      <c r="BU122" s="395"/>
      <c r="BV122" s="395"/>
      <c r="BW122" s="395"/>
      <c r="BX122" s="395"/>
      <c r="BY122" s="395"/>
      <c r="BZ122" s="395"/>
      <c r="CA122" s="395"/>
      <c r="CB122" s="395"/>
      <c r="CC122" s="395"/>
      <c r="CD122" s="395"/>
      <c r="CE122" s="395"/>
      <c r="CF122" s="395"/>
      <c r="CG122" s="395"/>
      <c r="CH122" s="395"/>
      <c r="CI122" s="395"/>
      <c r="CJ122" s="395"/>
      <c r="CK122" s="395"/>
      <c r="CL122" s="395"/>
      <c r="CM122" s="395"/>
      <c r="CN122" s="395"/>
      <c r="CO122" s="395"/>
      <c r="CP122" s="395"/>
      <c r="CQ122" s="395"/>
      <c r="CR122" s="395"/>
      <c r="CS122" s="395"/>
      <c r="CT122" s="395"/>
      <c r="CU122" s="395"/>
      <c r="CV122" s="395"/>
      <c r="CW122" s="395"/>
      <c r="CX122" s="395"/>
      <c r="CY122" s="395"/>
      <c r="CZ122" s="395"/>
      <c r="DA122" s="395"/>
      <c r="DB122" s="395"/>
      <c r="DC122" s="395"/>
      <c r="DD122" s="395"/>
      <c r="DE122" s="395"/>
      <c r="DF122" s="395"/>
      <c r="DG122" s="395"/>
      <c r="DH122" s="395"/>
      <c r="DI122" s="395"/>
      <c r="DJ122" s="395"/>
      <c r="DK122" s="395"/>
      <c r="DL122" s="395"/>
      <c r="DM122" s="395"/>
      <c r="DN122" s="395"/>
      <c r="DO122" s="395"/>
      <c r="DP122" s="395"/>
      <c r="DQ122" s="395"/>
      <c r="DR122" s="395"/>
      <c r="DS122" s="395"/>
      <c r="DT122" s="395"/>
      <c r="DU122" s="395"/>
      <c r="DV122" s="395"/>
      <c r="DW122" s="395"/>
      <c r="DX122" s="395"/>
      <c r="DY122" s="395"/>
      <c r="DZ122" s="395"/>
      <c r="EA122" s="395"/>
      <c r="EB122" s="395"/>
      <c r="EC122" s="395"/>
      <c r="ED122" s="395"/>
      <c r="EE122" s="395"/>
      <c r="EF122" s="395"/>
      <c r="EG122" s="395"/>
      <c r="EH122" s="395"/>
      <c r="EI122" s="395"/>
      <c r="EJ122" s="395"/>
      <c r="EK122" s="395"/>
      <c r="EL122" s="395"/>
      <c r="EM122" s="395"/>
      <c r="EN122" s="395"/>
      <c r="EO122" s="395"/>
      <c r="EP122" s="395"/>
      <c r="EQ122" s="395"/>
      <c r="ER122" s="395"/>
      <c r="ES122" s="395"/>
      <c r="ET122" s="395"/>
      <c r="EU122" s="395"/>
      <c r="EV122" s="395"/>
      <c r="EW122" s="395"/>
      <c r="EX122" s="395"/>
      <c r="EY122" s="395"/>
      <c r="EZ122" s="395"/>
      <c r="FA122" s="395"/>
      <c r="FB122" s="395"/>
      <c r="FC122" s="395"/>
      <c r="FD122" s="395"/>
      <c r="FE122" s="395"/>
      <c r="FF122" s="395"/>
      <c r="FG122" s="395"/>
      <c r="FH122" s="395"/>
      <c r="FI122" s="395"/>
      <c r="FJ122" s="395"/>
      <c r="FK122" s="395"/>
      <c r="FL122" s="447"/>
      <c r="FM122" s="395"/>
      <c r="FN122" s="395"/>
      <c r="FO122" s="395"/>
      <c r="FP122" s="395"/>
      <c r="FQ122" s="395"/>
      <c r="FR122" s="395"/>
      <c r="FS122" s="395"/>
      <c r="FT122" s="395"/>
      <c r="FU122" s="395"/>
      <c r="FV122" s="395"/>
      <c r="FW122" s="395"/>
      <c r="FX122" s="395"/>
      <c r="FY122" s="395"/>
      <c r="FZ122" s="395"/>
      <c r="GA122" s="395"/>
      <c r="GB122" s="395"/>
      <c r="GC122" s="395"/>
      <c r="GD122" s="395"/>
      <c r="GE122" s="395"/>
      <c r="GF122" s="395"/>
      <c r="GG122" s="395"/>
      <c r="GH122" s="395"/>
      <c r="GI122" s="395"/>
      <c r="GJ122" s="395"/>
      <c r="GK122" s="395"/>
      <c r="GL122" s="395"/>
      <c r="GM122" s="395"/>
      <c r="GN122" s="395"/>
      <c r="GO122" s="395"/>
      <c r="GP122" s="395"/>
      <c r="GQ122" s="395"/>
      <c r="GR122" s="395"/>
      <c r="GS122" s="395"/>
      <c r="GT122" s="395"/>
      <c r="GU122" s="395"/>
      <c r="GV122" s="395"/>
      <c r="GW122" s="395"/>
      <c r="GX122" s="395"/>
      <c r="GY122" s="395"/>
      <c r="GZ122" s="395"/>
      <c r="HA122" s="395"/>
      <c r="HB122" s="395"/>
      <c r="HC122" s="395"/>
      <c r="HD122" s="395"/>
      <c r="HE122" s="395"/>
      <c r="HF122" s="395"/>
      <c r="HG122" s="395"/>
      <c r="HH122" s="395"/>
      <c r="HI122" s="395"/>
      <c r="HJ122" s="395"/>
      <c r="HK122" s="395"/>
      <c r="HL122" s="395"/>
      <c r="HM122" s="395"/>
      <c r="HN122" s="395"/>
      <c r="HO122" s="395"/>
      <c r="HP122" s="395"/>
    </row>
    <row r="123" spans="2:224" ht="15" customHeight="1">
      <c r="B123" s="385"/>
      <c r="C123" s="435"/>
      <c r="D123" s="385"/>
      <c r="E123" s="385"/>
      <c r="F123" s="385"/>
      <c r="G123" s="385"/>
      <c r="H123" s="385"/>
      <c r="I123" s="385"/>
      <c r="AC123" s="388"/>
      <c r="AD123" s="388"/>
      <c r="AE123" s="388"/>
      <c r="AF123" s="388"/>
      <c r="AG123" s="458"/>
      <c r="AH123" s="388"/>
      <c r="AI123" s="388"/>
      <c r="AJ123" s="388"/>
      <c r="AK123" s="388"/>
      <c r="AL123" s="388"/>
      <c r="AM123" s="388"/>
      <c r="AN123" s="388"/>
      <c r="AO123" s="388"/>
      <c r="AP123" s="388"/>
      <c r="AQ123" s="388"/>
      <c r="AR123" s="388"/>
      <c r="AS123" s="388"/>
      <c r="AT123" s="388"/>
      <c r="AU123" s="388"/>
      <c r="AV123" s="395"/>
      <c r="AW123" s="395"/>
      <c r="AX123" s="395"/>
      <c r="AY123" s="395"/>
      <c r="AZ123" s="395"/>
      <c r="BA123" s="395"/>
      <c r="BB123" s="395"/>
      <c r="BC123" s="395"/>
      <c r="BD123" s="395"/>
      <c r="BE123" s="395"/>
      <c r="BF123" s="395"/>
      <c r="BG123" s="395"/>
      <c r="BH123" s="395"/>
      <c r="BI123" s="395"/>
      <c r="BJ123" s="395"/>
      <c r="BK123" s="395"/>
      <c r="BL123" s="395"/>
      <c r="BM123" s="395"/>
      <c r="BN123" s="395"/>
      <c r="BO123" s="395"/>
      <c r="BP123" s="395"/>
      <c r="BQ123" s="395"/>
      <c r="BR123" s="395"/>
      <c r="BS123" s="395"/>
      <c r="BT123" s="395"/>
      <c r="BU123" s="395"/>
      <c r="BV123" s="395"/>
      <c r="BW123" s="395"/>
      <c r="BX123" s="395"/>
      <c r="BY123" s="395"/>
      <c r="BZ123" s="395"/>
      <c r="CA123" s="395"/>
      <c r="CB123" s="395"/>
      <c r="CC123" s="395"/>
      <c r="CD123" s="395"/>
      <c r="CE123" s="395"/>
      <c r="CF123" s="395"/>
      <c r="CG123" s="395"/>
      <c r="CH123" s="395"/>
      <c r="CI123" s="395"/>
      <c r="CJ123" s="395"/>
      <c r="CK123" s="395"/>
      <c r="CL123" s="395"/>
      <c r="CM123" s="395"/>
      <c r="CN123" s="395"/>
      <c r="CO123" s="395"/>
      <c r="CP123" s="395"/>
      <c r="CQ123" s="395"/>
      <c r="CR123" s="395"/>
      <c r="CS123" s="395"/>
      <c r="CT123" s="395"/>
      <c r="CU123" s="395"/>
      <c r="CV123" s="395"/>
      <c r="CW123" s="395"/>
      <c r="CX123" s="395"/>
      <c r="CY123" s="395"/>
      <c r="CZ123" s="395"/>
      <c r="DA123" s="395"/>
      <c r="DB123" s="395"/>
      <c r="DC123" s="395"/>
      <c r="DD123" s="395"/>
      <c r="DE123" s="395"/>
      <c r="DF123" s="395"/>
      <c r="DG123" s="395"/>
      <c r="DH123" s="395"/>
      <c r="DI123" s="395"/>
      <c r="DJ123" s="395"/>
      <c r="DK123" s="395"/>
      <c r="DL123" s="395"/>
      <c r="DM123" s="395"/>
      <c r="DN123" s="395"/>
      <c r="DO123" s="395"/>
      <c r="DP123" s="395"/>
      <c r="DQ123" s="395"/>
      <c r="DR123" s="395"/>
      <c r="DS123" s="395"/>
      <c r="DT123" s="395"/>
      <c r="DU123" s="395"/>
      <c r="DV123" s="395"/>
      <c r="DW123" s="395"/>
      <c r="DX123" s="395"/>
      <c r="DY123" s="395"/>
      <c r="DZ123" s="395"/>
      <c r="EA123" s="395"/>
      <c r="EB123" s="395"/>
      <c r="EC123" s="395"/>
      <c r="ED123" s="395"/>
      <c r="EE123" s="395"/>
      <c r="EF123" s="395"/>
      <c r="EG123" s="395"/>
      <c r="EH123" s="395"/>
      <c r="EI123" s="395"/>
      <c r="EJ123" s="395"/>
      <c r="EK123" s="395"/>
      <c r="EL123" s="395"/>
      <c r="EM123" s="395"/>
      <c r="EN123" s="395"/>
      <c r="EO123" s="395"/>
      <c r="EP123" s="395"/>
      <c r="EQ123" s="395"/>
      <c r="ER123" s="395"/>
      <c r="ES123" s="395"/>
      <c r="ET123" s="395"/>
      <c r="EU123" s="395"/>
      <c r="EV123" s="395"/>
      <c r="EW123" s="395"/>
      <c r="EX123" s="395"/>
      <c r="EY123" s="395"/>
      <c r="EZ123" s="395"/>
      <c r="FA123" s="395"/>
      <c r="FB123" s="395"/>
      <c r="FC123" s="395"/>
      <c r="FD123" s="395"/>
      <c r="FE123" s="395"/>
      <c r="FF123" s="395"/>
      <c r="FG123" s="395"/>
      <c r="FH123" s="395"/>
      <c r="FI123" s="395"/>
      <c r="FJ123" s="395"/>
      <c r="FK123" s="395"/>
      <c r="FL123" s="447"/>
      <c r="FM123" s="395"/>
      <c r="FN123" s="395"/>
      <c r="FO123" s="395"/>
      <c r="FP123" s="395"/>
      <c r="FQ123" s="395"/>
      <c r="FR123" s="395"/>
      <c r="FS123" s="395"/>
      <c r="FT123" s="395"/>
      <c r="FU123" s="395"/>
      <c r="FV123" s="395"/>
      <c r="FW123" s="395"/>
      <c r="FX123" s="395"/>
      <c r="FY123" s="395"/>
      <c r="FZ123" s="395"/>
      <c r="GA123" s="395"/>
      <c r="GB123" s="395"/>
      <c r="GC123" s="395"/>
      <c r="GD123" s="395"/>
      <c r="GE123" s="395"/>
      <c r="GF123" s="395"/>
      <c r="GG123" s="395"/>
      <c r="GH123" s="395"/>
      <c r="GI123" s="395"/>
      <c r="GJ123" s="395"/>
      <c r="GK123" s="395"/>
      <c r="GL123" s="395"/>
      <c r="GM123" s="395"/>
      <c r="GN123" s="395"/>
      <c r="GO123" s="395"/>
      <c r="GP123" s="395"/>
      <c r="GQ123" s="395"/>
      <c r="GR123" s="395"/>
      <c r="GS123" s="395"/>
      <c r="GT123" s="395"/>
      <c r="GU123" s="395"/>
      <c r="GV123" s="395"/>
      <c r="GW123" s="395"/>
      <c r="GX123" s="395"/>
      <c r="GY123" s="395"/>
      <c r="GZ123" s="395"/>
      <c r="HA123" s="395"/>
      <c r="HB123" s="395"/>
      <c r="HC123" s="395"/>
      <c r="HD123" s="395"/>
      <c r="HE123" s="395"/>
      <c r="HF123" s="395"/>
      <c r="HG123" s="395"/>
      <c r="HH123" s="395"/>
      <c r="HI123" s="395"/>
      <c r="HJ123" s="395"/>
      <c r="HK123" s="395"/>
      <c r="HL123" s="395"/>
      <c r="HM123" s="395"/>
      <c r="HN123" s="395"/>
      <c r="HO123" s="395"/>
      <c r="HP123" s="395"/>
    </row>
    <row r="124" spans="2:224" ht="15" customHeight="1">
      <c r="B124" s="385"/>
      <c r="C124" s="435"/>
      <c r="D124" s="385"/>
      <c r="E124" s="385"/>
      <c r="F124" s="385"/>
      <c r="G124" s="385"/>
      <c r="H124" s="385"/>
      <c r="I124" s="385"/>
      <c r="AC124" s="388"/>
      <c r="AD124" s="388"/>
      <c r="AE124" s="388"/>
      <c r="AF124" s="388"/>
      <c r="AG124" s="458"/>
      <c r="AH124" s="388"/>
      <c r="AI124" s="388"/>
      <c r="AJ124" s="388"/>
      <c r="AK124" s="388"/>
      <c r="AL124" s="388"/>
      <c r="AM124" s="388"/>
      <c r="AN124" s="388"/>
      <c r="AO124" s="388"/>
      <c r="AP124" s="388"/>
      <c r="AQ124" s="388"/>
      <c r="AR124" s="388"/>
      <c r="AS124" s="388"/>
      <c r="AT124" s="388"/>
      <c r="AU124" s="388"/>
      <c r="AV124" s="395"/>
      <c r="AW124" s="395"/>
      <c r="AX124" s="395"/>
      <c r="AY124" s="395"/>
      <c r="AZ124" s="395"/>
      <c r="BA124" s="395"/>
      <c r="BB124" s="395"/>
      <c r="BC124" s="395"/>
      <c r="BD124" s="395"/>
      <c r="BE124" s="395"/>
      <c r="BF124" s="395"/>
      <c r="BG124" s="395"/>
      <c r="BH124" s="395"/>
      <c r="BI124" s="395"/>
      <c r="BJ124" s="395"/>
      <c r="BK124" s="395"/>
      <c r="BL124" s="395"/>
      <c r="BM124" s="395"/>
      <c r="BN124" s="395"/>
      <c r="BO124" s="395"/>
      <c r="BP124" s="395"/>
      <c r="BQ124" s="395"/>
      <c r="BR124" s="395"/>
      <c r="BS124" s="395"/>
      <c r="BT124" s="395"/>
      <c r="BU124" s="395"/>
      <c r="BV124" s="395"/>
      <c r="BW124" s="395"/>
      <c r="BX124" s="395"/>
      <c r="BY124" s="395"/>
      <c r="BZ124" s="395"/>
      <c r="CA124" s="395"/>
      <c r="CB124" s="395"/>
      <c r="CC124" s="395"/>
      <c r="CD124" s="395"/>
      <c r="CE124" s="395"/>
      <c r="CF124" s="395"/>
      <c r="CG124" s="395"/>
      <c r="CH124" s="395"/>
      <c r="CI124" s="395"/>
      <c r="CJ124" s="395"/>
      <c r="CK124" s="395"/>
      <c r="CL124" s="395"/>
      <c r="CM124" s="395"/>
      <c r="CN124" s="395"/>
      <c r="CO124" s="395"/>
      <c r="CP124" s="395"/>
      <c r="CQ124" s="395"/>
      <c r="CR124" s="395"/>
      <c r="CS124" s="395"/>
      <c r="CT124" s="395"/>
      <c r="CU124" s="395"/>
      <c r="CV124" s="395"/>
      <c r="CW124" s="395"/>
      <c r="CX124" s="395"/>
      <c r="CY124" s="395"/>
      <c r="CZ124" s="395"/>
      <c r="DA124" s="395"/>
      <c r="DB124" s="395"/>
      <c r="DC124" s="395"/>
      <c r="DD124" s="395"/>
      <c r="DE124" s="395"/>
      <c r="DF124" s="395"/>
      <c r="DG124" s="395"/>
      <c r="DH124" s="395"/>
      <c r="DI124" s="395"/>
      <c r="DJ124" s="395"/>
      <c r="DK124" s="395"/>
      <c r="DL124" s="395"/>
      <c r="DM124" s="395"/>
      <c r="DN124" s="395"/>
      <c r="DO124" s="395"/>
      <c r="DP124" s="395"/>
      <c r="DQ124" s="395"/>
      <c r="DR124" s="395"/>
      <c r="DS124" s="395"/>
      <c r="DT124" s="395"/>
      <c r="DU124" s="395"/>
      <c r="DV124" s="395"/>
      <c r="DW124" s="395"/>
      <c r="DX124" s="395"/>
      <c r="DY124" s="395"/>
      <c r="DZ124" s="395"/>
      <c r="EA124" s="395"/>
      <c r="EB124" s="395"/>
      <c r="EC124" s="395"/>
      <c r="ED124" s="395"/>
      <c r="EE124" s="395"/>
      <c r="EF124" s="395"/>
      <c r="EG124" s="395"/>
      <c r="EH124" s="395"/>
      <c r="EI124" s="395"/>
      <c r="EJ124" s="395"/>
      <c r="EK124" s="395"/>
      <c r="EL124" s="395"/>
      <c r="EM124" s="395"/>
      <c r="EN124" s="395"/>
      <c r="EO124" s="395"/>
      <c r="EP124" s="395"/>
      <c r="EQ124" s="395"/>
      <c r="ER124" s="395"/>
      <c r="ES124" s="395"/>
      <c r="ET124" s="395"/>
      <c r="EU124" s="395"/>
      <c r="EV124" s="395"/>
      <c r="EW124" s="395"/>
      <c r="EX124" s="395"/>
      <c r="EY124" s="395"/>
      <c r="EZ124" s="395"/>
      <c r="FA124" s="395"/>
      <c r="FB124" s="395"/>
      <c r="FC124" s="395"/>
      <c r="FD124" s="395"/>
      <c r="FE124" s="395"/>
      <c r="FF124" s="395"/>
      <c r="FG124" s="395"/>
      <c r="FH124" s="395"/>
      <c r="FI124" s="395"/>
      <c r="FJ124" s="395"/>
      <c r="FK124" s="395"/>
      <c r="FL124" s="447"/>
      <c r="FM124" s="395"/>
      <c r="FN124" s="395"/>
      <c r="FO124" s="395"/>
      <c r="FP124" s="395"/>
      <c r="FQ124" s="395"/>
      <c r="FR124" s="395"/>
      <c r="FS124" s="395"/>
      <c r="FT124" s="395"/>
      <c r="FU124" s="395"/>
      <c r="FV124" s="395"/>
      <c r="FW124" s="395"/>
      <c r="FX124" s="395"/>
      <c r="FY124" s="395"/>
      <c r="FZ124" s="395"/>
      <c r="GA124" s="395"/>
      <c r="GB124" s="395"/>
      <c r="GC124" s="395"/>
      <c r="GD124" s="395"/>
      <c r="GE124" s="395"/>
      <c r="GF124" s="395"/>
      <c r="GG124" s="395"/>
      <c r="GH124" s="395"/>
      <c r="GI124" s="395"/>
      <c r="GJ124" s="395"/>
      <c r="GK124" s="395"/>
      <c r="GL124" s="395"/>
      <c r="GM124" s="395"/>
      <c r="GN124" s="395"/>
      <c r="GO124" s="395"/>
      <c r="GP124" s="395"/>
      <c r="GQ124" s="395"/>
      <c r="GR124" s="395"/>
      <c r="GS124" s="395"/>
      <c r="GT124" s="395"/>
      <c r="GU124" s="395"/>
      <c r="GV124" s="395"/>
      <c r="GW124" s="395"/>
      <c r="GX124" s="395"/>
      <c r="GY124" s="395"/>
      <c r="GZ124" s="395"/>
      <c r="HA124" s="395"/>
      <c r="HB124" s="395"/>
      <c r="HC124" s="395"/>
      <c r="HD124" s="395"/>
      <c r="HE124" s="395"/>
      <c r="HF124" s="395"/>
      <c r="HG124" s="395"/>
      <c r="HH124" s="395"/>
      <c r="HI124" s="395"/>
      <c r="HJ124" s="395"/>
      <c r="HK124" s="395"/>
      <c r="HL124" s="395"/>
      <c r="HM124" s="395"/>
      <c r="HN124" s="395"/>
      <c r="HO124" s="395"/>
      <c r="HP124" s="395"/>
    </row>
    <row r="125" spans="2:224" ht="15" customHeight="1">
      <c r="B125" s="385"/>
      <c r="C125" s="435"/>
      <c r="D125" s="385"/>
      <c r="E125" s="385"/>
      <c r="F125" s="385"/>
      <c r="G125" s="385"/>
      <c r="H125" s="385"/>
      <c r="I125" s="385"/>
      <c r="AC125" s="388"/>
      <c r="AD125" s="388"/>
      <c r="AE125" s="388"/>
      <c r="AF125" s="388"/>
      <c r="AG125" s="458"/>
      <c r="AH125" s="388"/>
      <c r="AI125" s="388"/>
      <c r="AJ125" s="388"/>
      <c r="AK125" s="388"/>
      <c r="AL125" s="388"/>
      <c r="AM125" s="388"/>
      <c r="AN125" s="388"/>
      <c r="AO125" s="388"/>
      <c r="AP125" s="388"/>
      <c r="AQ125" s="388"/>
      <c r="AR125" s="388"/>
      <c r="AS125" s="388"/>
      <c r="AT125" s="388"/>
      <c r="AU125" s="388"/>
      <c r="AV125" s="395"/>
      <c r="AW125" s="395"/>
      <c r="AX125" s="395"/>
      <c r="AY125" s="395"/>
      <c r="AZ125" s="395"/>
      <c r="BA125" s="395"/>
      <c r="BB125" s="395"/>
      <c r="BC125" s="395"/>
      <c r="BD125" s="395"/>
      <c r="BE125" s="395"/>
      <c r="BF125" s="395"/>
      <c r="BG125" s="395"/>
      <c r="BH125" s="395"/>
      <c r="BI125" s="395"/>
      <c r="BJ125" s="395"/>
      <c r="BK125" s="395"/>
      <c r="BL125" s="395"/>
      <c r="BM125" s="395"/>
      <c r="BN125" s="395"/>
      <c r="BO125" s="395"/>
      <c r="BP125" s="395"/>
      <c r="BQ125" s="395"/>
      <c r="BR125" s="395"/>
      <c r="BS125" s="395"/>
      <c r="BT125" s="395"/>
      <c r="BU125" s="395"/>
      <c r="BV125" s="395"/>
      <c r="BW125" s="395"/>
      <c r="BX125" s="395"/>
      <c r="BY125" s="395"/>
      <c r="BZ125" s="395"/>
      <c r="CA125" s="395"/>
      <c r="CB125" s="395"/>
      <c r="CC125" s="395"/>
      <c r="CD125" s="395"/>
      <c r="CE125" s="395"/>
      <c r="CF125" s="395"/>
      <c r="CG125" s="395"/>
      <c r="CH125" s="395"/>
      <c r="CI125" s="395"/>
      <c r="CJ125" s="395"/>
      <c r="CK125" s="395"/>
      <c r="CL125" s="395"/>
      <c r="CM125" s="395"/>
      <c r="CN125" s="395"/>
      <c r="CO125" s="395"/>
      <c r="CP125" s="395"/>
      <c r="CQ125" s="395"/>
      <c r="CR125" s="395"/>
      <c r="CS125" s="395"/>
      <c r="CT125" s="395"/>
      <c r="CU125" s="395"/>
      <c r="CV125" s="395"/>
      <c r="CW125" s="395"/>
      <c r="CX125" s="395"/>
      <c r="CY125" s="395"/>
      <c r="CZ125" s="395"/>
      <c r="DA125" s="395"/>
      <c r="DB125" s="395"/>
      <c r="DC125" s="395"/>
      <c r="DD125" s="395"/>
      <c r="DE125" s="395"/>
      <c r="DF125" s="395"/>
      <c r="DG125" s="395"/>
      <c r="DH125" s="395"/>
      <c r="DI125" s="395"/>
      <c r="DJ125" s="395"/>
      <c r="DK125" s="395"/>
      <c r="DL125" s="395"/>
      <c r="DM125" s="395"/>
      <c r="DN125" s="395"/>
      <c r="DO125" s="395"/>
      <c r="DP125" s="395"/>
      <c r="DQ125" s="395"/>
      <c r="DR125" s="395"/>
      <c r="DS125" s="395"/>
      <c r="DT125" s="395"/>
      <c r="DU125" s="395"/>
      <c r="DV125" s="395"/>
      <c r="DW125" s="395"/>
      <c r="DX125" s="395"/>
      <c r="DY125" s="395"/>
      <c r="DZ125" s="395"/>
      <c r="EA125" s="395"/>
      <c r="EB125" s="395"/>
      <c r="EC125" s="395"/>
      <c r="ED125" s="395"/>
      <c r="EE125" s="395"/>
      <c r="EF125" s="395"/>
      <c r="EG125" s="395"/>
      <c r="EH125" s="395"/>
      <c r="EI125" s="395"/>
      <c r="EJ125" s="395"/>
      <c r="EK125" s="395"/>
      <c r="EL125" s="395"/>
      <c r="EM125" s="395"/>
      <c r="EN125" s="395"/>
      <c r="EO125" s="395"/>
      <c r="EP125" s="395"/>
      <c r="EQ125" s="395"/>
      <c r="ER125" s="395"/>
      <c r="ES125" s="395"/>
      <c r="ET125" s="395"/>
      <c r="EU125" s="395"/>
      <c r="EV125" s="395"/>
      <c r="EW125" s="395"/>
      <c r="EX125" s="395"/>
      <c r="EY125" s="395"/>
      <c r="EZ125" s="395"/>
      <c r="FA125" s="395"/>
      <c r="FB125" s="395"/>
      <c r="FC125" s="395"/>
      <c r="FD125" s="395"/>
      <c r="FE125" s="395"/>
      <c r="FF125" s="395"/>
      <c r="FG125" s="395"/>
      <c r="FH125" s="395"/>
      <c r="FI125" s="395"/>
      <c r="FJ125" s="395"/>
      <c r="FK125" s="395"/>
      <c r="FL125" s="447"/>
      <c r="FM125" s="395"/>
      <c r="FN125" s="395"/>
      <c r="FO125" s="395"/>
      <c r="FP125" s="395"/>
      <c r="FQ125" s="395"/>
      <c r="FR125" s="395"/>
      <c r="FS125" s="395"/>
      <c r="FT125" s="395"/>
      <c r="FU125" s="395"/>
      <c r="FV125" s="395"/>
      <c r="FW125" s="395"/>
      <c r="FX125" s="395"/>
      <c r="FY125" s="395"/>
      <c r="FZ125" s="395"/>
      <c r="GA125" s="395"/>
      <c r="GB125" s="395"/>
      <c r="GC125" s="395"/>
      <c r="GD125" s="395"/>
      <c r="GE125" s="395"/>
      <c r="GF125" s="395"/>
      <c r="GG125" s="395"/>
      <c r="GH125" s="395"/>
      <c r="GI125" s="395"/>
      <c r="GJ125" s="395"/>
      <c r="GK125" s="395"/>
      <c r="GL125" s="395"/>
      <c r="GM125" s="395"/>
      <c r="GN125" s="395"/>
      <c r="GO125" s="395"/>
      <c r="GP125" s="395"/>
      <c r="GQ125" s="395"/>
      <c r="GR125" s="395"/>
      <c r="GS125" s="395"/>
      <c r="GT125" s="395"/>
      <c r="GU125" s="395"/>
      <c r="GV125" s="395"/>
      <c r="GW125" s="395"/>
      <c r="GX125" s="395"/>
      <c r="GY125" s="395"/>
      <c r="GZ125" s="395"/>
      <c r="HA125" s="395"/>
      <c r="HB125" s="395"/>
      <c r="HC125" s="395"/>
      <c r="HD125" s="395"/>
      <c r="HE125" s="395"/>
      <c r="HF125" s="395"/>
      <c r="HG125" s="395"/>
      <c r="HH125" s="395"/>
      <c r="HI125" s="395"/>
      <c r="HJ125" s="395"/>
      <c r="HK125" s="395"/>
      <c r="HL125" s="395"/>
      <c r="HM125" s="395"/>
      <c r="HN125" s="395"/>
      <c r="HO125" s="395"/>
      <c r="HP125" s="395"/>
    </row>
    <row r="126" spans="2:224" ht="15" customHeight="1">
      <c r="B126" s="385"/>
      <c r="C126" s="435"/>
      <c r="D126" s="385"/>
      <c r="E126" s="385"/>
      <c r="F126" s="385"/>
      <c r="G126" s="385"/>
      <c r="H126" s="385"/>
      <c r="I126" s="385"/>
      <c r="AC126" s="388"/>
      <c r="AD126" s="388"/>
      <c r="AE126" s="388"/>
      <c r="AF126" s="388"/>
      <c r="AG126" s="458"/>
      <c r="AH126" s="388"/>
      <c r="AI126" s="388"/>
      <c r="AJ126" s="388"/>
      <c r="AK126" s="388"/>
      <c r="AL126" s="388"/>
      <c r="AM126" s="388"/>
      <c r="AN126" s="388"/>
      <c r="AO126" s="388"/>
      <c r="AP126" s="388"/>
      <c r="AQ126" s="388"/>
      <c r="AR126" s="388"/>
      <c r="AS126" s="388"/>
      <c r="AT126" s="388"/>
      <c r="AU126" s="388"/>
      <c r="AV126" s="395"/>
      <c r="AW126" s="395"/>
      <c r="AX126" s="395"/>
      <c r="AY126" s="395"/>
      <c r="AZ126" s="395"/>
      <c r="BA126" s="395"/>
      <c r="BB126" s="395"/>
      <c r="BC126" s="395"/>
      <c r="BD126" s="395"/>
      <c r="BE126" s="395"/>
      <c r="BF126" s="395"/>
      <c r="BG126" s="395"/>
      <c r="BH126" s="395"/>
      <c r="BI126" s="395"/>
      <c r="BJ126" s="395"/>
      <c r="BK126" s="395"/>
      <c r="BL126" s="395"/>
      <c r="BM126" s="395"/>
      <c r="BN126" s="395"/>
      <c r="BO126" s="395"/>
      <c r="BP126" s="395"/>
      <c r="BQ126" s="395"/>
      <c r="BR126" s="395"/>
      <c r="BS126" s="395"/>
      <c r="BT126" s="395"/>
      <c r="BU126" s="395"/>
      <c r="BV126" s="395"/>
      <c r="BW126" s="395"/>
      <c r="BX126" s="395"/>
      <c r="BY126" s="395"/>
      <c r="BZ126" s="395"/>
      <c r="CA126" s="395"/>
      <c r="CB126" s="395"/>
      <c r="CC126" s="395"/>
      <c r="CD126" s="395"/>
      <c r="CE126" s="395"/>
      <c r="CF126" s="395"/>
      <c r="CG126" s="395"/>
      <c r="CH126" s="395"/>
      <c r="CI126" s="395"/>
      <c r="CJ126" s="395"/>
      <c r="CK126" s="395"/>
      <c r="CL126" s="395"/>
      <c r="CM126" s="395"/>
      <c r="CN126" s="395"/>
      <c r="CO126" s="395"/>
      <c r="CP126" s="395"/>
      <c r="CQ126" s="395"/>
      <c r="CR126" s="395"/>
      <c r="CS126" s="395"/>
      <c r="CT126" s="395"/>
      <c r="CU126" s="395"/>
      <c r="CV126" s="395"/>
      <c r="CW126" s="395"/>
      <c r="CX126" s="395"/>
      <c r="CY126" s="395"/>
      <c r="CZ126" s="395"/>
      <c r="DA126" s="395"/>
      <c r="DB126" s="395"/>
      <c r="DC126" s="395"/>
      <c r="DD126" s="395"/>
      <c r="DE126" s="395"/>
      <c r="DF126" s="395"/>
      <c r="DG126" s="395"/>
      <c r="DH126" s="395"/>
      <c r="DI126" s="395"/>
      <c r="DJ126" s="395"/>
      <c r="DK126" s="395"/>
      <c r="DL126" s="395"/>
      <c r="DM126" s="395"/>
      <c r="DN126" s="395"/>
      <c r="DO126" s="395"/>
      <c r="DP126" s="395"/>
      <c r="DQ126" s="395"/>
      <c r="DR126" s="395"/>
      <c r="DS126" s="395"/>
      <c r="DT126" s="395"/>
      <c r="DU126" s="395"/>
      <c r="DV126" s="395"/>
      <c r="DW126" s="395"/>
      <c r="DX126" s="395"/>
      <c r="DY126" s="395"/>
      <c r="DZ126" s="395"/>
      <c r="EA126" s="395"/>
      <c r="EB126" s="395"/>
      <c r="EC126" s="395"/>
      <c r="ED126" s="395"/>
      <c r="EE126" s="395"/>
      <c r="EF126" s="395"/>
      <c r="EG126" s="395"/>
      <c r="EH126" s="395"/>
      <c r="EI126" s="395"/>
      <c r="EJ126" s="395"/>
      <c r="EK126" s="395"/>
      <c r="EL126" s="395"/>
      <c r="EM126" s="395"/>
      <c r="EN126" s="395"/>
      <c r="EO126" s="395"/>
      <c r="EP126" s="395"/>
      <c r="EQ126" s="395"/>
      <c r="ER126" s="395"/>
      <c r="ES126" s="395"/>
      <c r="ET126" s="395"/>
      <c r="EU126" s="395"/>
      <c r="EV126" s="395"/>
      <c r="EW126" s="395"/>
      <c r="EX126" s="395"/>
      <c r="EY126" s="395"/>
      <c r="EZ126" s="395"/>
      <c r="FA126" s="395"/>
      <c r="FB126" s="395"/>
      <c r="FC126" s="395"/>
      <c r="FD126" s="395"/>
      <c r="FE126" s="395"/>
      <c r="FF126" s="395"/>
      <c r="FG126" s="395"/>
      <c r="FH126" s="395"/>
      <c r="FI126" s="395"/>
      <c r="FJ126" s="395"/>
      <c r="FK126" s="395"/>
      <c r="FL126" s="447"/>
      <c r="FM126" s="395"/>
      <c r="FN126" s="395"/>
      <c r="FO126" s="395"/>
      <c r="FP126" s="395"/>
      <c r="FQ126" s="395"/>
      <c r="FR126" s="395"/>
      <c r="FS126" s="395"/>
      <c r="FT126" s="395"/>
      <c r="FU126" s="395"/>
      <c r="FV126" s="395"/>
      <c r="FW126" s="395"/>
      <c r="FX126" s="395"/>
      <c r="FY126" s="395"/>
      <c r="FZ126" s="395"/>
      <c r="GA126" s="395"/>
      <c r="GB126" s="395"/>
      <c r="GC126" s="395"/>
      <c r="GD126" s="395"/>
      <c r="GE126" s="395"/>
      <c r="GF126" s="395"/>
      <c r="GG126" s="395"/>
      <c r="GH126" s="395"/>
      <c r="GI126" s="395"/>
      <c r="GJ126" s="395"/>
      <c r="GK126" s="395"/>
      <c r="GL126" s="395"/>
      <c r="GM126" s="395"/>
      <c r="GN126" s="395"/>
      <c r="GO126" s="395"/>
      <c r="GP126" s="395"/>
      <c r="GQ126" s="395"/>
      <c r="GR126" s="395"/>
      <c r="GS126" s="395"/>
      <c r="GT126" s="395"/>
      <c r="GU126" s="395"/>
      <c r="GV126" s="395"/>
      <c r="GW126" s="395"/>
      <c r="GX126" s="395"/>
      <c r="GY126" s="395"/>
      <c r="GZ126" s="395"/>
      <c r="HA126" s="395"/>
      <c r="HB126" s="395"/>
      <c r="HC126" s="395"/>
      <c r="HD126" s="395"/>
      <c r="HE126" s="395"/>
      <c r="HF126" s="395"/>
      <c r="HG126" s="395"/>
      <c r="HH126" s="395"/>
      <c r="HI126" s="395"/>
      <c r="HJ126" s="395"/>
      <c r="HK126" s="395"/>
      <c r="HL126" s="395"/>
      <c r="HM126" s="395"/>
      <c r="HN126" s="395"/>
      <c r="HO126" s="395"/>
      <c r="HP126" s="395"/>
    </row>
    <row r="127" spans="2:224" ht="15" customHeight="1">
      <c r="B127" s="385"/>
      <c r="C127" s="435"/>
      <c r="D127" s="385"/>
      <c r="E127" s="385"/>
      <c r="F127" s="385"/>
      <c r="G127" s="385"/>
      <c r="H127" s="385"/>
      <c r="I127" s="385"/>
      <c r="AC127" s="388"/>
      <c r="AD127" s="388"/>
      <c r="AE127" s="388"/>
      <c r="AF127" s="388"/>
      <c r="AG127" s="458"/>
      <c r="AH127" s="388"/>
      <c r="AI127" s="388"/>
      <c r="AJ127" s="388"/>
      <c r="AK127" s="388"/>
      <c r="AL127" s="388"/>
      <c r="AM127" s="388"/>
      <c r="AN127" s="388"/>
      <c r="AO127" s="388"/>
      <c r="AP127" s="388"/>
      <c r="AQ127" s="388"/>
      <c r="AR127" s="388"/>
      <c r="AS127" s="388"/>
      <c r="AT127" s="388"/>
      <c r="AU127" s="388"/>
      <c r="AV127" s="395"/>
      <c r="AW127" s="395"/>
      <c r="AX127" s="395"/>
      <c r="AY127" s="395"/>
      <c r="AZ127" s="395"/>
      <c r="BA127" s="395"/>
      <c r="BB127" s="395"/>
      <c r="BC127" s="395"/>
      <c r="BD127" s="395"/>
      <c r="BE127" s="395"/>
      <c r="BF127" s="395"/>
      <c r="BG127" s="395"/>
      <c r="BH127" s="395"/>
      <c r="BI127" s="395"/>
      <c r="BJ127" s="395"/>
      <c r="BK127" s="395"/>
      <c r="BL127" s="395"/>
      <c r="BM127" s="395"/>
      <c r="BN127" s="395"/>
      <c r="BO127" s="395"/>
      <c r="BP127" s="395"/>
      <c r="BQ127" s="395"/>
      <c r="BR127" s="395"/>
      <c r="BS127" s="395"/>
      <c r="BT127" s="395"/>
      <c r="BU127" s="395"/>
      <c r="BV127" s="395"/>
      <c r="BW127" s="395"/>
      <c r="BX127" s="395"/>
      <c r="BY127" s="395"/>
      <c r="BZ127" s="395"/>
      <c r="CA127" s="395"/>
      <c r="CB127" s="395"/>
      <c r="CC127" s="395"/>
      <c r="CD127" s="395"/>
      <c r="CE127" s="395"/>
      <c r="CF127" s="395"/>
      <c r="CG127" s="395"/>
      <c r="CH127" s="395"/>
      <c r="CI127" s="395"/>
      <c r="CJ127" s="395"/>
      <c r="CK127" s="395"/>
      <c r="CL127" s="395"/>
      <c r="CM127" s="395"/>
      <c r="CN127" s="395"/>
      <c r="CO127" s="395"/>
      <c r="CP127" s="395"/>
      <c r="CQ127" s="395"/>
      <c r="CR127" s="395"/>
      <c r="CS127" s="395"/>
      <c r="CT127" s="395"/>
      <c r="CU127" s="395"/>
      <c r="CV127" s="395"/>
      <c r="CW127" s="395"/>
      <c r="CX127" s="395"/>
      <c r="CY127" s="395"/>
      <c r="CZ127" s="395"/>
      <c r="DA127" s="395"/>
      <c r="DB127" s="395"/>
      <c r="DC127" s="395"/>
      <c r="DD127" s="395"/>
      <c r="DE127" s="395"/>
      <c r="DF127" s="395"/>
      <c r="DG127" s="395"/>
      <c r="DH127" s="395"/>
      <c r="DI127" s="395"/>
      <c r="DJ127" s="395"/>
      <c r="DK127" s="395"/>
      <c r="DL127" s="395"/>
      <c r="DM127" s="395"/>
      <c r="DN127" s="395"/>
      <c r="DO127" s="395"/>
      <c r="DP127" s="395"/>
      <c r="DQ127" s="395"/>
      <c r="DR127" s="395"/>
      <c r="DS127" s="395"/>
      <c r="DT127" s="395"/>
      <c r="DU127" s="395"/>
      <c r="DV127" s="395"/>
      <c r="DW127" s="395"/>
      <c r="DX127" s="395"/>
      <c r="DY127" s="395"/>
      <c r="DZ127" s="395"/>
      <c r="EA127" s="395"/>
      <c r="EB127" s="395"/>
      <c r="EC127" s="395"/>
      <c r="ED127" s="395"/>
      <c r="EE127" s="395"/>
      <c r="EF127" s="395"/>
      <c r="EG127" s="395"/>
      <c r="EH127" s="395"/>
      <c r="EI127" s="395"/>
      <c r="EJ127" s="395"/>
      <c r="EK127" s="395"/>
      <c r="EL127" s="395"/>
      <c r="EM127" s="395"/>
      <c r="EN127" s="395"/>
      <c r="EO127" s="395"/>
      <c r="EP127" s="395"/>
      <c r="EQ127" s="395"/>
      <c r="ER127" s="395"/>
      <c r="ES127" s="395"/>
      <c r="ET127" s="395"/>
      <c r="EU127" s="395"/>
      <c r="EV127" s="395"/>
      <c r="EW127" s="395"/>
      <c r="EX127" s="395"/>
      <c r="EY127" s="395"/>
      <c r="EZ127" s="395"/>
      <c r="FA127" s="395"/>
      <c r="FB127" s="395"/>
      <c r="FC127" s="395"/>
      <c r="FD127" s="395"/>
      <c r="FE127" s="395"/>
      <c r="FF127" s="395"/>
      <c r="FG127" s="395"/>
      <c r="FH127" s="395"/>
      <c r="FI127" s="395"/>
      <c r="FJ127" s="395"/>
      <c r="FK127" s="395"/>
      <c r="FL127" s="447"/>
      <c r="FM127" s="395"/>
      <c r="FN127" s="395"/>
      <c r="FO127" s="395"/>
      <c r="FP127" s="395"/>
      <c r="FQ127" s="395"/>
      <c r="FR127" s="395"/>
      <c r="FS127" s="395"/>
      <c r="FT127" s="395"/>
      <c r="FU127" s="395"/>
      <c r="FV127" s="395"/>
      <c r="FW127" s="395"/>
      <c r="FX127" s="395"/>
      <c r="FY127" s="395"/>
      <c r="FZ127" s="395"/>
      <c r="GA127" s="395"/>
      <c r="GB127" s="395"/>
      <c r="GC127" s="395"/>
      <c r="GD127" s="395"/>
      <c r="GE127" s="395"/>
      <c r="GF127" s="395"/>
      <c r="GG127" s="395"/>
      <c r="GH127" s="395"/>
      <c r="GI127" s="395"/>
      <c r="GJ127" s="395"/>
      <c r="GK127" s="395"/>
      <c r="GL127" s="395"/>
      <c r="GM127" s="395"/>
      <c r="GN127" s="395"/>
      <c r="GO127" s="395"/>
      <c r="GP127" s="395"/>
      <c r="GQ127" s="395"/>
      <c r="GR127" s="395"/>
      <c r="GS127" s="395"/>
      <c r="GT127" s="395"/>
      <c r="GU127" s="395"/>
      <c r="GV127" s="395"/>
      <c r="GW127" s="395"/>
      <c r="GX127" s="395"/>
      <c r="GY127" s="395"/>
      <c r="GZ127" s="395"/>
      <c r="HA127" s="395"/>
      <c r="HB127" s="395"/>
      <c r="HC127" s="395"/>
      <c r="HD127" s="395"/>
      <c r="HE127" s="395"/>
      <c r="HF127" s="395"/>
      <c r="HG127" s="395"/>
      <c r="HH127" s="395"/>
      <c r="HI127" s="395"/>
      <c r="HJ127" s="395"/>
      <c r="HK127" s="395"/>
      <c r="HL127" s="395"/>
      <c r="HM127" s="395"/>
      <c r="HN127" s="395"/>
      <c r="HO127" s="395"/>
      <c r="HP127" s="395"/>
    </row>
    <row r="128" spans="2:224" ht="15" customHeight="1">
      <c r="B128" s="385"/>
      <c r="C128" s="435"/>
      <c r="D128" s="385"/>
      <c r="E128" s="385"/>
      <c r="F128" s="385"/>
      <c r="G128" s="385"/>
      <c r="H128" s="385"/>
      <c r="I128" s="385"/>
      <c r="AC128" s="388"/>
      <c r="AD128" s="388"/>
      <c r="AE128" s="388"/>
      <c r="AF128" s="388"/>
      <c r="AG128" s="458"/>
      <c r="AH128" s="388"/>
      <c r="AI128" s="388"/>
      <c r="AJ128" s="388"/>
      <c r="AK128" s="388"/>
      <c r="AL128" s="388"/>
      <c r="AM128" s="388"/>
      <c r="AN128" s="388"/>
      <c r="AO128" s="388"/>
      <c r="AP128" s="388"/>
      <c r="AQ128" s="388"/>
      <c r="AR128" s="388"/>
      <c r="AS128" s="388"/>
      <c r="AT128" s="388"/>
      <c r="AU128" s="388"/>
      <c r="AV128" s="395"/>
      <c r="AW128" s="395"/>
      <c r="AX128" s="395"/>
      <c r="AY128" s="395"/>
      <c r="AZ128" s="395"/>
      <c r="BA128" s="395"/>
      <c r="BB128" s="395"/>
      <c r="BC128" s="395"/>
      <c r="BD128" s="395"/>
      <c r="BE128" s="395"/>
      <c r="BF128" s="395"/>
      <c r="BG128" s="395"/>
      <c r="BH128" s="395"/>
      <c r="BI128" s="395"/>
      <c r="BJ128" s="395"/>
      <c r="BK128" s="395"/>
      <c r="BL128" s="395"/>
      <c r="BM128" s="395"/>
      <c r="BN128" s="395"/>
      <c r="BO128" s="395"/>
      <c r="BP128" s="395"/>
      <c r="BQ128" s="395"/>
      <c r="BR128" s="395"/>
      <c r="BS128" s="395"/>
      <c r="BT128" s="395"/>
      <c r="BU128" s="395"/>
      <c r="BV128" s="395"/>
      <c r="BW128" s="395"/>
      <c r="BX128" s="395"/>
      <c r="BY128" s="395"/>
      <c r="BZ128" s="395"/>
      <c r="CA128" s="395"/>
      <c r="CB128" s="395"/>
      <c r="CC128" s="395"/>
      <c r="CD128" s="395"/>
      <c r="CE128" s="395"/>
      <c r="CF128" s="395"/>
      <c r="CG128" s="395"/>
      <c r="CH128" s="395"/>
      <c r="CI128" s="395"/>
      <c r="CJ128" s="395"/>
      <c r="CK128" s="395"/>
      <c r="CL128" s="395"/>
      <c r="CM128" s="395"/>
      <c r="CN128" s="395"/>
      <c r="CO128" s="395"/>
      <c r="CP128" s="395"/>
      <c r="CQ128" s="395"/>
      <c r="CR128" s="395"/>
      <c r="CS128" s="395"/>
      <c r="CT128" s="395"/>
      <c r="CU128" s="395"/>
      <c r="CV128" s="395"/>
      <c r="CW128" s="395"/>
      <c r="CX128" s="395"/>
      <c r="CY128" s="395"/>
      <c r="CZ128" s="395"/>
      <c r="DA128" s="395"/>
      <c r="DB128" s="395"/>
      <c r="DC128" s="395"/>
      <c r="DD128" s="395"/>
      <c r="DE128" s="395"/>
      <c r="DF128" s="395"/>
      <c r="DG128" s="395"/>
      <c r="DH128" s="395"/>
      <c r="DI128" s="395"/>
      <c r="DJ128" s="395"/>
      <c r="DK128" s="395"/>
      <c r="DL128" s="395"/>
      <c r="DM128" s="395"/>
      <c r="DN128" s="395"/>
      <c r="DO128" s="395"/>
      <c r="DP128" s="395"/>
      <c r="DQ128" s="395"/>
      <c r="DR128" s="395"/>
      <c r="DS128" s="395"/>
      <c r="DT128" s="395"/>
      <c r="DU128" s="395"/>
      <c r="DV128" s="395"/>
      <c r="DW128" s="395"/>
      <c r="DX128" s="395"/>
      <c r="DY128" s="395"/>
      <c r="DZ128" s="395"/>
      <c r="EA128" s="395"/>
      <c r="EB128" s="395"/>
      <c r="EC128" s="395"/>
      <c r="ED128" s="395"/>
      <c r="EE128" s="395"/>
      <c r="EF128" s="395"/>
      <c r="EG128" s="395"/>
      <c r="EH128" s="395"/>
      <c r="EI128" s="395"/>
      <c r="EJ128" s="395"/>
      <c r="EK128" s="395"/>
      <c r="EL128" s="395"/>
      <c r="EM128" s="395"/>
      <c r="EN128" s="395"/>
      <c r="EO128" s="395"/>
      <c r="EP128" s="395"/>
      <c r="EQ128" s="395"/>
      <c r="ER128" s="395"/>
      <c r="ES128" s="395"/>
      <c r="ET128" s="395"/>
      <c r="EU128" s="395"/>
      <c r="EV128" s="395"/>
      <c r="EW128" s="395"/>
      <c r="EX128" s="395"/>
      <c r="EY128" s="395"/>
      <c r="EZ128" s="395"/>
      <c r="FA128" s="395"/>
      <c r="FB128" s="395"/>
      <c r="FC128" s="395"/>
      <c r="FD128" s="395"/>
      <c r="FE128" s="395"/>
      <c r="FF128" s="395"/>
      <c r="FG128" s="395"/>
      <c r="FH128" s="395"/>
      <c r="FI128" s="395"/>
      <c r="FJ128" s="395"/>
      <c r="FK128" s="395"/>
      <c r="FL128" s="447"/>
      <c r="FM128" s="395"/>
      <c r="FN128" s="395"/>
      <c r="FO128" s="395"/>
      <c r="FP128" s="395"/>
      <c r="FQ128" s="395"/>
      <c r="FR128" s="395"/>
      <c r="FS128" s="395"/>
      <c r="FT128" s="395"/>
      <c r="FU128" s="395"/>
      <c r="FV128" s="395"/>
      <c r="FW128" s="395"/>
      <c r="FX128" s="395"/>
      <c r="FY128" s="395"/>
      <c r="FZ128" s="395"/>
      <c r="GA128" s="395"/>
      <c r="GB128" s="395"/>
      <c r="GC128" s="395"/>
      <c r="GD128" s="395"/>
      <c r="GE128" s="395"/>
      <c r="GF128" s="395"/>
      <c r="GG128" s="395"/>
      <c r="GH128" s="395"/>
      <c r="GI128" s="395"/>
      <c r="GJ128" s="395"/>
      <c r="GK128" s="395"/>
      <c r="GL128" s="395"/>
      <c r="GM128" s="395"/>
      <c r="GN128" s="395"/>
      <c r="GO128" s="395"/>
      <c r="GP128" s="395"/>
      <c r="GQ128" s="395"/>
      <c r="GR128" s="395"/>
      <c r="GS128" s="395"/>
      <c r="GT128" s="395"/>
      <c r="GU128" s="395"/>
      <c r="GV128" s="395"/>
      <c r="GW128" s="395"/>
      <c r="GX128" s="395"/>
      <c r="GY128" s="395"/>
      <c r="GZ128" s="395"/>
      <c r="HA128" s="395"/>
      <c r="HB128" s="395"/>
      <c r="HC128" s="395"/>
      <c r="HD128" s="395"/>
      <c r="HE128" s="395"/>
      <c r="HF128" s="395"/>
      <c r="HG128" s="395"/>
      <c r="HH128" s="395"/>
      <c r="HI128" s="395"/>
      <c r="HJ128" s="395"/>
      <c r="HK128" s="395"/>
      <c r="HL128" s="395"/>
      <c r="HM128" s="395"/>
      <c r="HN128" s="395"/>
      <c r="HO128" s="395"/>
      <c r="HP128" s="395"/>
    </row>
    <row r="129" spans="2:224" ht="15" customHeight="1">
      <c r="B129" s="385"/>
      <c r="C129" s="435"/>
      <c r="D129" s="385"/>
      <c r="E129" s="385"/>
      <c r="F129" s="385"/>
      <c r="G129" s="385"/>
      <c r="H129" s="385"/>
      <c r="I129" s="385"/>
      <c r="AC129" s="388"/>
      <c r="AD129" s="388"/>
      <c r="AE129" s="388"/>
      <c r="AF129" s="388"/>
      <c r="AG129" s="458"/>
      <c r="AH129" s="388"/>
      <c r="AI129" s="388"/>
      <c r="AJ129" s="388"/>
      <c r="AK129" s="388"/>
      <c r="AL129" s="388"/>
      <c r="AM129" s="388"/>
      <c r="AN129" s="388"/>
      <c r="AO129" s="388"/>
      <c r="AP129" s="388"/>
      <c r="AQ129" s="388"/>
      <c r="AR129" s="388"/>
      <c r="AS129" s="388"/>
      <c r="AT129" s="388"/>
      <c r="AU129" s="388"/>
      <c r="AV129" s="395"/>
      <c r="AW129" s="395"/>
      <c r="AX129" s="395"/>
      <c r="AY129" s="395"/>
      <c r="AZ129" s="395"/>
      <c r="BA129" s="395"/>
      <c r="BB129" s="395"/>
      <c r="BC129" s="395"/>
      <c r="BD129" s="395"/>
      <c r="BE129" s="395"/>
      <c r="BF129" s="395"/>
      <c r="BG129" s="395"/>
      <c r="BH129" s="395"/>
      <c r="BI129" s="395"/>
      <c r="BJ129" s="395"/>
      <c r="BK129" s="395"/>
      <c r="BL129" s="395"/>
      <c r="BM129" s="395"/>
      <c r="BN129" s="395"/>
      <c r="BO129" s="395"/>
      <c r="BP129" s="395"/>
      <c r="BQ129" s="395"/>
      <c r="BR129" s="395"/>
      <c r="BS129" s="395"/>
      <c r="BT129" s="395"/>
      <c r="BU129" s="395"/>
      <c r="BV129" s="395"/>
      <c r="BW129" s="395"/>
      <c r="BX129" s="395"/>
      <c r="BY129" s="395"/>
      <c r="BZ129" s="395"/>
      <c r="CA129" s="395"/>
      <c r="CB129" s="395"/>
      <c r="CC129" s="395"/>
      <c r="CD129" s="395"/>
      <c r="CE129" s="395"/>
      <c r="CF129" s="395"/>
      <c r="CG129" s="395"/>
      <c r="CH129" s="395"/>
      <c r="CI129" s="395"/>
      <c r="CJ129" s="395"/>
      <c r="CK129" s="395"/>
      <c r="CL129" s="395"/>
      <c r="CM129" s="395"/>
      <c r="CN129" s="395"/>
      <c r="CO129" s="395"/>
      <c r="CP129" s="395"/>
      <c r="CQ129" s="395"/>
      <c r="CR129" s="395"/>
      <c r="CS129" s="395"/>
      <c r="CT129" s="395"/>
      <c r="CU129" s="395"/>
      <c r="CV129" s="395"/>
      <c r="CW129" s="395"/>
      <c r="CX129" s="395"/>
      <c r="CY129" s="395"/>
      <c r="CZ129" s="395"/>
      <c r="DA129" s="395"/>
      <c r="DB129" s="395"/>
      <c r="DC129" s="395"/>
      <c r="DD129" s="395"/>
      <c r="DE129" s="395"/>
      <c r="DF129" s="395"/>
      <c r="DG129" s="395"/>
      <c r="DH129" s="395"/>
      <c r="DI129" s="395"/>
      <c r="DJ129" s="395"/>
      <c r="DK129" s="395"/>
      <c r="DL129" s="395"/>
      <c r="DM129" s="395"/>
      <c r="DN129" s="395"/>
      <c r="DO129" s="395"/>
      <c r="DP129" s="395"/>
      <c r="DQ129" s="395"/>
      <c r="DR129" s="395"/>
      <c r="DS129" s="395"/>
      <c r="DT129" s="395"/>
      <c r="DU129" s="395"/>
      <c r="DV129" s="395"/>
      <c r="DW129" s="395"/>
      <c r="DX129" s="395"/>
      <c r="DY129" s="395"/>
      <c r="DZ129" s="395"/>
      <c r="EA129" s="395"/>
      <c r="EB129" s="395"/>
      <c r="EC129" s="395"/>
      <c r="ED129" s="395"/>
      <c r="EE129" s="395"/>
      <c r="EF129" s="395"/>
      <c r="EG129" s="395"/>
      <c r="EH129" s="395"/>
      <c r="EI129" s="395"/>
      <c r="EJ129" s="395"/>
      <c r="EK129" s="395"/>
      <c r="EL129" s="395"/>
      <c r="EM129" s="395"/>
      <c r="EN129" s="395"/>
      <c r="EO129" s="395"/>
      <c r="EP129" s="395"/>
      <c r="EQ129" s="395"/>
      <c r="ER129" s="395"/>
      <c r="ES129" s="395"/>
      <c r="ET129" s="395"/>
      <c r="EU129" s="395"/>
      <c r="EV129" s="395"/>
      <c r="EW129" s="395"/>
      <c r="EX129" s="395"/>
      <c r="EY129" s="395"/>
      <c r="EZ129" s="395"/>
      <c r="FA129" s="395"/>
      <c r="FB129" s="395"/>
      <c r="FC129" s="395"/>
      <c r="FD129" s="395"/>
      <c r="FE129" s="395"/>
      <c r="FF129" s="395"/>
      <c r="FG129" s="395"/>
      <c r="FH129" s="395"/>
      <c r="FI129" s="395"/>
      <c r="FJ129" s="395"/>
      <c r="FK129" s="395"/>
      <c r="FL129" s="447"/>
      <c r="FM129" s="395"/>
      <c r="FN129" s="395"/>
      <c r="FO129" s="395"/>
      <c r="FP129" s="395"/>
      <c r="FQ129" s="395"/>
      <c r="FR129" s="395"/>
      <c r="FS129" s="395"/>
      <c r="FT129" s="395"/>
      <c r="FU129" s="395"/>
      <c r="FV129" s="395"/>
      <c r="FW129" s="395"/>
      <c r="FX129" s="395"/>
      <c r="FY129" s="395"/>
      <c r="FZ129" s="395"/>
      <c r="GA129" s="395"/>
      <c r="GB129" s="395"/>
      <c r="GC129" s="395"/>
      <c r="GD129" s="395"/>
      <c r="GE129" s="395"/>
      <c r="GF129" s="395"/>
      <c r="GG129" s="395"/>
      <c r="GH129" s="395"/>
      <c r="GI129" s="395"/>
      <c r="GJ129" s="395"/>
      <c r="GK129" s="395"/>
      <c r="GL129" s="395"/>
      <c r="GM129" s="395"/>
      <c r="GN129" s="395"/>
      <c r="GO129" s="395"/>
      <c r="GP129" s="395"/>
      <c r="GQ129" s="395"/>
      <c r="GR129" s="395"/>
      <c r="GS129" s="395"/>
      <c r="GT129" s="395"/>
      <c r="GU129" s="395"/>
      <c r="GV129" s="395"/>
      <c r="GW129" s="395"/>
      <c r="GX129" s="395"/>
      <c r="GY129" s="395"/>
      <c r="GZ129" s="395"/>
      <c r="HA129" s="395"/>
      <c r="HB129" s="395"/>
      <c r="HC129" s="395"/>
      <c r="HD129" s="395"/>
      <c r="HE129" s="395"/>
      <c r="HF129" s="395"/>
      <c r="HG129" s="395"/>
      <c r="HH129" s="395"/>
      <c r="HI129" s="395"/>
      <c r="HJ129" s="395"/>
      <c r="HK129" s="395"/>
      <c r="HL129" s="395"/>
      <c r="HM129" s="395"/>
      <c r="HN129" s="395"/>
      <c r="HO129" s="395"/>
      <c r="HP129" s="395"/>
    </row>
    <row r="130" spans="2:224" ht="15" customHeight="1">
      <c r="B130" s="385"/>
      <c r="C130" s="435"/>
      <c r="D130" s="385"/>
      <c r="E130" s="385"/>
      <c r="F130" s="385"/>
      <c r="G130" s="385"/>
      <c r="H130" s="385"/>
      <c r="I130" s="385"/>
      <c r="AC130" s="388"/>
      <c r="AD130" s="388"/>
      <c r="AE130" s="388"/>
      <c r="AF130" s="388"/>
      <c r="AG130" s="458"/>
      <c r="AH130" s="388"/>
      <c r="AI130" s="388"/>
      <c r="AJ130" s="388"/>
      <c r="AK130" s="388"/>
      <c r="AL130" s="388"/>
      <c r="AM130" s="388"/>
      <c r="AN130" s="388"/>
      <c r="AO130" s="388"/>
      <c r="AP130" s="388"/>
      <c r="AQ130" s="388"/>
      <c r="AR130" s="388"/>
      <c r="AS130" s="388"/>
      <c r="AT130" s="388"/>
      <c r="AU130" s="388"/>
      <c r="AV130" s="395"/>
      <c r="AW130" s="395"/>
      <c r="AX130" s="395"/>
      <c r="AY130" s="395"/>
      <c r="AZ130" s="395"/>
      <c r="BA130" s="395"/>
      <c r="BB130" s="395"/>
      <c r="BC130" s="395"/>
      <c r="BD130" s="395"/>
      <c r="BE130" s="395"/>
      <c r="BF130" s="395"/>
      <c r="BG130" s="395"/>
      <c r="BH130" s="395"/>
      <c r="BI130" s="395"/>
      <c r="BJ130" s="395"/>
      <c r="BK130" s="395"/>
      <c r="BL130" s="395"/>
      <c r="BM130" s="395"/>
      <c r="BN130" s="395"/>
      <c r="BO130" s="395"/>
      <c r="BP130" s="395"/>
      <c r="BQ130" s="395"/>
      <c r="BR130" s="395"/>
      <c r="BS130" s="395"/>
      <c r="BT130" s="395"/>
      <c r="BU130" s="395"/>
      <c r="BV130" s="395"/>
      <c r="BW130" s="395"/>
      <c r="BX130" s="395"/>
      <c r="BY130" s="395"/>
      <c r="BZ130" s="395"/>
      <c r="CA130" s="395"/>
      <c r="CB130" s="395"/>
      <c r="CC130" s="395"/>
      <c r="CD130" s="395"/>
      <c r="CE130" s="395"/>
      <c r="CF130" s="395"/>
      <c r="CG130" s="395"/>
      <c r="CH130" s="395"/>
      <c r="CI130" s="395"/>
      <c r="CJ130" s="395"/>
      <c r="CK130" s="395"/>
      <c r="CL130" s="395"/>
      <c r="CM130" s="395"/>
      <c r="CN130" s="395"/>
      <c r="CO130" s="395"/>
      <c r="CP130" s="395"/>
      <c r="CQ130" s="395"/>
      <c r="CR130" s="395"/>
      <c r="CS130" s="395"/>
      <c r="CT130" s="395"/>
      <c r="CU130" s="395"/>
      <c r="CV130" s="395"/>
      <c r="CW130" s="395"/>
      <c r="CX130" s="395"/>
      <c r="CY130" s="395"/>
      <c r="CZ130" s="395"/>
      <c r="DA130" s="395"/>
      <c r="DB130" s="395"/>
      <c r="DC130" s="395"/>
      <c r="DD130" s="395"/>
      <c r="DE130" s="395"/>
      <c r="DF130" s="395"/>
      <c r="DG130" s="395"/>
      <c r="DH130" s="395"/>
      <c r="DI130" s="395"/>
      <c r="DJ130" s="395"/>
      <c r="DK130" s="395"/>
      <c r="DL130" s="395"/>
      <c r="DM130" s="395"/>
      <c r="DN130" s="395"/>
      <c r="DO130" s="395"/>
      <c r="DP130" s="395"/>
      <c r="DQ130" s="395"/>
      <c r="DR130" s="395"/>
      <c r="DS130" s="395"/>
      <c r="DT130" s="395"/>
      <c r="DU130" s="395"/>
      <c r="DV130" s="395"/>
      <c r="DW130" s="395"/>
      <c r="DX130" s="395"/>
      <c r="DY130" s="395"/>
      <c r="DZ130" s="395"/>
      <c r="EA130" s="395"/>
      <c r="EB130" s="395"/>
      <c r="EC130" s="395"/>
      <c r="ED130" s="395"/>
      <c r="EE130" s="395"/>
      <c r="EF130" s="395"/>
      <c r="EG130" s="395"/>
      <c r="EH130" s="395"/>
      <c r="EI130" s="395"/>
      <c r="EJ130" s="395"/>
      <c r="EK130" s="395"/>
      <c r="EL130" s="395"/>
      <c r="EM130" s="395"/>
      <c r="EN130" s="395"/>
      <c r="EO130" s="395"/>
      <c r="EP130" s="395"/>
      <c r="EQ130" s="395"/>
      <c r="ER130" s="395"/>
      <c r="ES130" s="395"/>
      <c r="ET130" s="395"/>
      <c r="EU130" s="395"/>
      <c r="EV130" s="395"/>
      <c r="EW130" s="395"/>
      <c r="EX130" s="395"/>
      <c r="EY130" s="395"/>
      <c r="EZ130" s="395"/>
      <c r="FA130" s="395"/>
      <c r="FB130" s="395"/>
      <c r="FC130" s="395"/>
      <c r="FD130" s="395"/>
      <c r="FE130" s="395"/>
      <c r="FF130" s="395"/>
      <c r="FG130" s="395"/>
      <c r="FH130" s="395"/>
      <c r="FI130" s="395"/>
      <c r="FJ130" s="395"/>
      <c r="FK130" s="395"/>
      <c r="FL130" s="447"/>
      <c r="FM130" s="395"/>
      <c r="FN130" s="395"/>
      <c r="FO130" s="395"/>
      <c r="FP130" s="395"/>
      <c r="FQ130" s="395"/>
      <c r="FR130" s="395"/>
      <c r="FS130" s="395"/>
      <c r="FT130" s="395"/>
      <c r="FU130" s="395"/>
      <c r="FV130" s="395"/>
      <c r="FW130" s="395"/>
      <c r="FX130" s="395"/>
      <c r="FY130" s="395"/>
      <c r="FZ130" s="395"/>
      <c r="GA130" s="395"/>
      <c r="GB130" s="395"/>
      <c r="GC130" s="395"/>
      <c r="GD130" s="395"/>
      <c r="GE130" s="395"/>
      <c r="GF130" s="395"/>
      <c r="GG130" s="395"/>
      <c r="GH130" s="395"/>
      <c r="GI130" s="395"/>
      <c r="GJ130" s="395"/>
      <c r="GK130" s="395"/>
      <c r="GL130" s="395"/>
      <c r="GM130" s="395"/>
      <c r="GN130" s="395"/>
      <c r="GO130" s="395"/>
      <c r="GP130" s="395"/>
      <c r="GQ130" s="395"/>
      <c r="GR130" s="395"/>
      <c r="GS130" s="395"/>
      <c r="GT130" s="395"/>
      <c r="GU130" s="395"/>
      <c r="GV130" s="395"/>
      <c r="GW130" s="395"/>
      <c r="GX130" s="395"/>
      <c r="GY130" s="395"/>
      <c r="GZ130" s="395"/>
      <c r="HA130" s="395"/>
      <c r="HB130" s="395"/>
      <c r="HC130" s="395"/>
      <c r="HD130" s="395"/>
      <c r="HE130" s="395"/>
      <c r="HF130" s="395"/>
      <c r="HG130" s="395"/>
      <c r="HH130" s="395"/>
      <c r="HI130" s="395"/>
      <c r="HJ130" s="395"/>
      <c r="HK130" s="395"/>
      <c r="HL130" s="395"/>
      <c r="HM130" s="395"/>
      <c r="HN130" s="395"/>
      <c r="HO130" s="395"/>
      <c r="HP130" s="395"/>
    </row>
    <row r="131" spans="2:224" ht="15" customHeight="1">
      <c r="B131" s="385"/>
      <c r="C131" s="435"/>
      <c r="D131" s="385"/>
      <c r="E131" s="385"/>
      <c r="F131" s="385"/>
      <c r="G131" s="385"/>
      <c r="H131" s="385"/>
      <c r="I131" s="385"/>
      <c r="AC131" s="388"/>
      <c r="AD131" s="388"/>
      <c r="AE131" s="388"/>
      <c r="AF131" s="388"/>
      <c r="AG131" s="458"/>
      <c r="AH131" s="388"/>
      <c r="AI131" s="388"/>
      <c r="AJ131" s="388"/>
      <c r="AK131" s="388"/>
      <c r="AL131" s="388"/>
      <c r="AM131" s="388"/>
      <c r="AN131" s="388"/>
      <c r="AO131" s="388"/>
      <c r="AP131" s="388"/>
      <c r="AQ131" s="388"/>
      <c r="AR131" s="388"/>
      <c r="AS131" s="388"/>
      <c r="AT131" s="388"/>
      <c r="AU131" s="388"/>
      <c r="AV131" s="395"/>
      <c r="AW131" s="395"/>
      <c r="AX131" s="395"/>
      <c r="AY131" s="395"/>
      <c r="AZ131" s="395"/>
      <c r="BA131" s="395"/>
      <c r="BB131" s="395"/>
      <c r="BC131" s="395"/>
      <c r="BD131" s="395"/>
      <c r="BE131" s="395"/>
      <c r="BF131" s="395"/>
      <c r="BG131" s="395"/>
      <c r="BH131" s="395"/>
      <c r="BI131" s="395"/>
      <c r="BJ131" s="395"/>
      <c r="BK131" s="395"/>
      <c r="BL131" s="395"/>
      <c r="BM131" s="395"/>
      <c r="BN131" s="395"/>
      <c r="BO131" s="395"/>
      <c r="BP131" s="395"/>
      <c r="BQ131" s="395"/>
      <c r="BR131" s="395"/>
      <c r="BS131" s="395"/>
      <c r="BT131" s="395"/>
      <c r="BU131" s="395"/>
      <c r="BV131" s="395"/>
      <c r="BW131" s="395"/>
      <c r="BX131" s="395"/>
      <c r="BY131" s="395"/>
      <c r="BZ131" s="395"/>
      <c r="CA131" s="395"/>
      <c r="CB131" s="395"/>
      <c r="CC131" s="395"/>
      <c r="CD131" s="395"/>
      <c r="CE131" s="395"/>
      <c r="CF131" s="395"/>
      <c r="CG131" s="395"/>
      <c r="CH131" s="395"/>
      <c r="CI131" s="395"/>
      <c r="CJ131" s="395"/>
      <c r="CK131" s="395"/>
      <c r="CL131" s="395"/>
      <c r="CM131" s="395"/>
      <c r="CN131" s="395"/>
      <c r="CO131" s="395"/>
      <c r="CP131" s="395"/>
      <c r="CQ131" s="395"/>
      <c r="CR131" s="395"/>
      <c r="CS131" s="395"/>
      <c r="CT131" s="395"/>
      <c r="CU131" s="395"/>
      <c r="CV131" s="395"/>
      <c r="CW131" s="395"/>
      <c r="CX131" s="395"/>
      <c r="CY131" s="395"/>
      <c r="CZ131" s="395"/>
      <c r="DA131" s="395"/>
      <c r="DB131" s="395"/>
      <c r="DC131" s="395"/>
      <c r="DD131" s="395"/>
      <c r="DE131" s="395"/>
      <c r="DF131" s="395"/>
      <c r="DG131" s="395"/>
      <c r="DH131" s="395"/>
      <c r="DI131" s="395"/>
      <c r="DJ131" s="395"/>
      <c r="DK131" s="395"/>
      <c r="DL131" s="395"/>
      <c r="DM131" s="395"/>
      <c r="DN131" s="395"/>
      <c r="DO131" s="395"/>
      <c r="DP131" s="395"/>
      <c r="DQ131" s="395"/>
      <c r="DR131" s="395"/>
      <c r="DS131" s="395"/>
      <c r="DT131" s="395"/>
      <c r="DU131" s="395"/>
      <c r="DV131" s="395"/>
      <c r="DW131" s="395"/>
      <c r="DX131" s="395"/>
      <c r="DY131" s="395"/>
      <c r="DZ131" s="395"/>
      <c r="EA131" s="395"/>
      <c r="EB131" s="395"/>
      <c r="EC131" s="395"/>
      <c r="ED131" s="395"/>
      <c r="EE131" s="395"/>
      <c r="EF131" s="395"/>
      <c r="EG131" s="395"/>
      <c r="EH131" s="395"/>
      <c r="EI131" s="395"/>
      <c r="EJ131" s="395"/>
      <c r="EK131" s="395"/>
      <c r="EL131" s="395"/>
      <c r="EM131" s="395"/>
      <c r="EN131" s="395"/>
      <c r="EO131" s="395"/>
      <c r="EP131" s="395"/>
      <c r="EQ131" s="395"/>
      <c r="ER131" s="395"/>
      <c r="ES131" s="395"/>
      <c r="ET131" s="395"/>
      <c r="EU131" s="395"/>
      <c r="EV131" s="395"/>
      <c r="EW131" s="395"/>
      <c r="EX131" s="395"/>
      <c r="EY131" s="395"/>
      <c r="EZ131" s="395"/>
      <c r="FA131" s="395"/>
      <c r="FB131" s="395"/>
      <c r="FC131" s="395"/>
      <c r="FD131" s="395"/>
      <c r="FE131" s="395"/>
      <c r="FF131" s="395"/>
      <c r="FG131" s="395"/>
      <c r="FH131" s="395"/>
      <c r="FI131" s="395"/>
      <c r="FJ131" s="395"/>
      <c r="FK131" s="395"/>
      <c r="FL131" s="447"/>
      <c r="FM131" s="395"/>
      <c r="FN131" s="395"/>
      <c r="FO131" s="395"/>
      <c r="FP131" s="395"/>
      <c r="FQ131" s="395"/>
      <c r="FR131" s="395"/>
      <c r="FS131" s="395"/>
      <c r="FT131" s="395"/>
      <c r="FU131" s="395"/>
      <c r="FV131" s="395"/>
      <c r="FW131" s="395"/>
      <c r="FX131" s="395"/>
      <c r="FY131" s="395"/>
      <c r="FZ131" s="395"/>
      <c r="GA131" s="395"/>
      <c r="GB131" s="395"/>
      <c r="GC131" s="395"/>
      <c r="GD131" s="395"/>
      <c r="GE131" s="395"/>
      <c r="GF131" s="395"/>
      <c r="GG131" s="395"/>
      <c r="GH131" s="395"/>
      <c r="GI131" s="395"/>
      <c r="GJ131" s="395"/>
      <c r="GK131" s="395"/>
      <c r="GL131" s="395"/>
      <c r="GM131" s="395"/>
      <c r="GN131" s="395"/>
      <c r="GO131" s="395"/>
      <c r="GP131" s="395"/>
      <c r="GQ131" s="395"/>
      <c r="GR131" s="395"/>
      <c r="GS131" s="395"/>
      <c r="GT131" s="395"/>
      <c r="GU131" s="395"/>
      <c r="GV131" s="395"/>
      <c r="GW131" s="395"/>
      <c r="GX131" s="395"/>
      <c r="GY131" s="395"/>
      <c r="GZ131" s="395"/>
      <c r="HA131" s="395"/>
      <c r="HB131" s="395"/>
      <c r="HC131" s="395"/>
      <c r="HD131" s="395"/>
      <c r="HE131" s="395"/>
      <c r="HF131" s="395"/>
      <c r="HG131" s="395"/>
      <c r="HH131" s="395"/>
      <c r="HI131" s="395"/>
      <c r="HJ131" s="395"/>
      <c r="HK131" s="395"/>
      <c r="HL131" s="395"/>
      <c r="HM131" s="395"/>
      <c r="HN131" s="395"/>
      <c r="HO131" s="395"/>
      <c r="HP131" s="395"/>
    </row>
    <row r="132" spans="2:224" ht="15" customHeight="1">
      <c r="B132" s="385"/>
      <c r="C132" s="435"/>
      <c r="D132" s="385"/>
      <c r="E132" s="385"/>
      <c r="F132" s="385"/>
      <c r="G132" s="385"/>
      <c r="H132" s="385"/>
      <c r="I132" s="385"/>
      <c r="FL132" s="465"/>
    </row>
    <row r="133" spans="2:224" ht="15" customHeight="1">
      <c r="B133" s="385"/>
      <c r="C133" s="435"/>
      <c r="D133" s="385"/>
      <c r="E133" s="385"/>
      <c r="F133" s="385"/>
      <c r="G133" s="385"/>
      <c r="H133" s="385"/>
      <c r="I133" s="385"/>
    </row>
    <row r="134" spans="2:224" ht="15" customHeight="1">
      <c r="B134" s="385"/>
      <c r="C134" s="435"/>
      <c r="D134" s="385"/>
      <c r="E134" s="385"/>
      <c r="F134" s="385"/>
      <c r="G134" s="385"/>
      <c r="H134" s="385"/>
      <c r="I134" s="385"/>
    </row>
    <row r="135" spans="2:224" ht="15" customHeight="1">
      <c r="B135" s="385"/>
      <c r="C135" s="435"/>
      <c r="D135" s="385"/>
      <c r="E135" s="385"/>
      <c r="F135" s="385"/>
      <c r="G135" s="385"/>
      <c r="H135" s="385"/>
      <c r="I135" s="385"/>
    </row>
    <row r="136" spans="2:224" ht="15" customHeight="1">
      <c r="B136" s="385"/>
      <c r="C136" s="435"/>
      <c r="D136" s="385"/>
      <c r="E136" s="385"/>
      <c r="F136" s="385"/>
      <c r="G136" s="385"/>
      <c r="H136" s="385"/>
      <c r="I136" s="385"/>
    </row>
    <row r="137" spans="2:224" ht="15" customHeight="1">
      <c r="B137" s="385"/>
      <c r="C137" s="435"/>
      <c r="D137" s="385"/>
      <c r="E137" s="385"/>
      <c r="F137" s="385"/>
      <c r="G137" s="385"/>
      <c r="H137" s="385"/>
      <c r="I137" s="385"/>
    </row>
    <row r="138" spans="2:224" ht="15" customHeight="1">
      <c r="B138" s="385"/>
      <c r="C138" s="435"/>
      <c r="D138" s="385"/>
      <c r="E138" s="385"/>
      <c r="F138" s="385"/>
      <c r="G138" s="385"/>
      <c r="H138" s="385"/>
      <c r="I138" s="385"/>
    </row>
    <row r="139" spans="2:224" ht="15" customHeight="1">
      <c r="B139" s="385"/>
      <c r="C139" s="435"/>
      <c r="D139" s="385"/>
      <c r="E139" s="385"/>
      <c r="F139" s="385"/>
      <c r="G139" s="385"/>
      <c r="H139" s="385"/>
      <c r="I139" s="385"/>
    </row>
    <row r="140" spans="2:224" ht="15" customHeight="1">
      <c r="B140" s="385"/>
      <c r="C140" s="435"/>
      <c r="D140" s="385"/>
      <c r="E140" s="385"/>
      <c r="F140" s="385"/>
      <c r="G140" s="385"/>
      <c r="H140" s="385"/>
      <c r="I140" s="385"/>
    </row>
    <row r="141" spans="2:224" ht="15" customHeight="1">
      <c r="B141" s="385"/>
      <c r="C141" s="435"/>
      <c r="D141" s="385"/>
      <c r="E141" s="385"/>
      <c r="F141" s="385"/>
      <c r="G141" s="385"/>
      <c r="H141" s="385"/>
      <c r="I141" s="385"/>
    </row>
    <row r="142" spans="2:224" s="385" customFormat="1" ht="15" customHeight="1">
      <c r="C142" s="435"/>
      <c r="AG142" s="433"/>
      <c r="FL142" s="494"/>
    </row>
    <row r="143" spans="2:224" s="385" customFormat="1" ht="15" customHeight="1">
      <c r="C143" s="435"/>
      <c r="AG143" s="433"/>
      <c r="FL143" s="494"/>
    </row>
    <row r="144" spans="2:224" s="385" customFormat="1" ht="15" customHeight="1">
      <c r="C144" s="435"/>
      <c r="AG144" s="433"/>
      <c r="FL144" s="494"/>
    </row>
    <row r="145" spans="3:168" s="385" customFormat="1" ht="15" customHeight="1">
      <c r="C145" s="435"/>
      <c r="AG145" s="433"/>
      <c r="FL145" s="494"/>
    </row>
    <row r="146" spans="3:168" s="385" customFormat="1" ht="15" customHeight="1">
      <c r="C146" s="435"/>
      <c r="AG146" s="433"/>
      <c r="FL146" s="494"/>
    </row>
    <row r="147" spans="3:168" s="385" customFormat="1" ht="15" customHeight="1">
      <c r="C147" s="435"/>
      <c r="AG147" s="433"/>
      <c r="FL147" s="494"/>
    </row>
    <row r="148" spans="3:168" s="385" customFormat="1" ht="15" customHeight="1">
      <c r="C148" s="435"/>
      <c r="AG148" s="433"/>
      <c r="FL148" s="494"/>
    </row>
    <row r="149" spans="3:168" s="385" customFormat="1" ht="15" customHeight="1">
      <c r="C149" s="435"/>
      <c r="AG149" s="433"/>
      <c r="FL149" s="494"/>
    </row>
    <row r="150" spans="3:168" s="385" customFormat="1" ht="15" customHeight="1">
      <c r="C150" s="435"/>
      <c r="AG150" s="433"/>
      <c r="FL150" s="494"/>
    </row>
    <row r="151" spans="3:168" s="385" customFormat="1" ht="15" customHeight="1">
      <c r="C151" s="435"/>
      <c r="AG151" s="433"/>
      <c r="FL151" s="494"/>
    </row>
    <row r="152" spans="3:168" s="385" customFormat="1" ht="15" customHeight="1">
      <c r="C152" s="435"/>
      <c r="AG152" s="433"/>
      <c r="FL152" s="494"/>
    </row>
    <row r="153" spans="3:168" s="385" customFormat="1" ht="15" customHeight="1">
      <c r="C153" s="435"/>
      <c r="AG153" s="433"/>
      <c r="FL153" s="494"/>
    </row>
    <row r="154" spans="3:168" s="385" customFormat="1" ht="15" customHeight="1">
      <c r="C154" s="435"/>
      <c r="AG154" s="433"/>
      <c r="FL154" s="494"/>
    </row>
    <row r="155" spans="3:168" s="385" customFormat="1" ht="15" customHeight="1">
      <c r="C155" s="435"/>
      <c r="AG155" s="433"/>
      <c r="FL155" s="494"/>
    </row>
    <row r="156" spans="3:168" s="385" customFormat="1" ht="15" customHeight="1">
      <c r="C156" s="435"/>
      <c r="AG156" s="433"/>
      <c r="FL156" s="494"/>
    </row>
    <row r="157" spans="3:168" s="385" customFormat="1" ht="15" customHeight="1">
      <c r="C157" s="435"/>
      <c r="AG157" s="433"/>
      <c r="FL157" s="494"/>
    </row>
    <row r="158" spans="3:168" s="385" customFormat="1" ht="15" customHeight="1">
      <c r="C158" s="435"/>
      <c r="AG158" s="433"/>
      <c r="FL158" s="494"/>
    </row>
    <row r="159" spans="3:168" s="385" customFormat="1" ht="15" customHeight="1">
      <c r="C159" s="435"/>
      <c r="AG159" s="433"/>
      <c r="FL159" s="494"/>
    </row>
    <row r="160" spans="3:168" s="385" customFormat="1" ht="15" customHeight="1">
      <c r="C160" s="435"/>
      <c r="AG160" s="433"/>
      <c r="FL160" s="494"/>
    </row>
    <row r="161" spans="3:168" s="385" customFormat="1" ht="15" customHeight="1">
      <c r="C161" s="435"/>
      <c r="AG161" s="433"/>
      <c r="FL161" s="494"/>
    </row>
    <row r="162" spans="3:168" s="385" customFormat="1" ht="15" customHeight="1">
      <c r="C162" s="435"/>
      <c r="AG162" s="433"/>
      <c r="FL162" s="494"/>
    </row>
    <row r="163" spans="3:168" s="385" customFormat="1" ht="15" customHeight="1">
      <c r="C163" s="435"/>
      <c r="AG163" s="433"/>
      <c r="FL163" s="494"/>
    </row>
    <row r="164" spans="3:168" s="385" customFormat="1" ht="15" customHeight="1">
      <c r="C164" s="435"/>
      <c r="AG164" s="433"/>
      <c r="FL164" s="494"/>
    </row>
    <row r="165" spans="3:168" s="385" customFormat="1" ht="15" customHeight="1">
      <c r="C165" s="435"/>
      <c r="AG165" s="433"/>
      <c r="FL165" s="494"/>
    </row>
    <row r="166" spans="3:168" s="385" customFormat="1" ht="15" customHeight="1">
      <c r="C166" s="435"/>
      <c r="AG166" s="433"/>
      <c r="FL166" s="494"/>
    </row>
    <row r="167" spans="3:168" s="385" customFormat="1" ht="15" customHeight="1">
      <c r="C167" s="435"/>
      <c r="AG167" s="433"/>
      <c r="FL167" s="494"/>
    </row>
    <row r="168" spans="3:168" s="385" customFormat="1" ht="15" customHeight="1">
      <c r="C168" s="435"/>
      <c r="AG168" s="433"/>
      <c r="FL168" s="494"/>
    </row>
    <row r="169" spans="3:168" s="385" customFormat="1" ht="15" customHeight="1">
      <c r="C169" s="435"/>
      <c r="AG169" s="433"/>
      <c r="FL169" s="494"/>
    </row>
    <row r="170" spans="3:168" s="385" customFormat="1" ht="15" customHeight="1">
      <c r="C170" s="435"/>
      <c r="AG170" s="433"/>
      <c r="FL170" s="494"/>
    </row>
    <row r="171" spans="3:168" s="385" customFormat="1" ht="15" customHeight="1">
      <c r="C171" s="435"/>
      <c r="AG171" s="433"/>
      <c r="FL171" s="494"/>
    </row>
    <row r="172" spans="3:168" s="385" customFormat="1" ht="15" customHeight="1">
      <c r="C172" s="435"/>
      <c r="AG172" s="433"/>
      <c r="FL172" s="494"/>
    </row>
    <row r="173" spans="3:168" s="385" customFormat="1" ht="15" customHeight="1">
      <c r="C173" s="435"/>
      <c r="AG173" s="433"/>
      <c r="FL173" s="494"/>
    </row>
    <row r="174" spans="3:168" s="385" customFormat="1" ht="15" customHeight="1">
      <c r="C174" s="435"/>
      <c r="AG174" s="433"/>
      <c r="FL174" s="494"/>
    </row>
    <row r="175" spans="3:168" s="385" customFormat="1" ht="15" customHeight="1">
      <c r="C175" s="435"/>
      <c r="AG175" s="433"/>
      <c r="FL175" s="494"/>
    </row>
    <row r="176" spans="3:168" s="385" customFormat="1" ht="15" customHeight="1">
      <c r="C176" s="435"/>
      <c r="AG176" s="433"/>
      <c r="FL176" s="494"/>
    </row>
    <row r="177" spans="3:168" s="385" customFormat="1" ht="15" customHeight="1">
      <c r="C177" s="435"/>
      <c r="AG177" s="433"/>
      <c r="FL177" s="494"/>
    </row>
    <row r="178" spans="3:168" s="385" customFormat="1" ht="15" customHeight="1">
      <c r="C178" s="435"/>
      <c r="AG178" s="433"/>
      <c r="FL178" s="494"/>
    </row>
    <row r="179" spans="3:168" s="385" customFormat="1" ht="15" customHeight="1">
      <c r="C179" s="435"/>
      <c r="AG179" s="433"/>
      <c r="FL179" s="494"/>
    </row>
    <row r="180" spans="3:168" s="385" customFormat="1" ht="15" customHeight="1">
      <c r="C180" s="435"/>
      <c r="AG180" s="433"/>
      <c r="FL180" s="494"/>
    </row>
    <row r="181" spans="3:168" s="385" customFormat="1" ht="15" customHeight="1">
      <c r="C181" s="435"/>
      <c r="AG181" s="433"/>
      <c r="FL181" s="494"/>
    </row>
    <row r="182" spans="3:168" s="385" customFormat="1" ht="15" customHeight="1">
      <c r="C182" s="435"/>
      <c r="AG182" s="433"/>
      <c r="FL182" s="494"/>
    </row>
    <row r="183" spans="3:168" s="385" customFormat="1" ht="15" customHeight="1">
      <c r="C183" s="435"/>
      <c r="AG183" s="433"/>
      <c r="FL183" s="494"/>
    </row>
    <row r="184" spans="3:168" s="385" customFormat="1" ht="15" customHeight="1">
      <c r="C184" s="435"/>
      <c r="AG184" s="433"/>
      <c r="FL184" s="494"/>
    </row>
    <row r="185" spans="3:168" s="385" customFormat="1" ht="15" customHeight="1">
      <c r="C185" s="435"/>
      <c r="AG185" s="433"/>
      <c r="FL185" s="494"/>
    </row>
    <row r="186" spans="3:168" s="385" customFormat="1" ht="15" customHeight="1">
      <c r="C186" s="435"/>
      <c r="AG186" s="433"/>
      <c r="FL186" s="494"/>
    </row>
    <row r="187" spans="3:168" s="385" customFormat="1" ht="15" customHeight="1">
      <c r="C187" s="435"/>
      <c r="AG187" s="433"/>
      <c r="FL187" s="494"/>
    </row>
    <row r="188" spans="3:168" s="385" customFormat="1" ht="15" customHeight="1">
      <c r="C188" s="435"/>
      <c r="AG188" s="433"/>
      <c r="FL188" s="494"/>
    </row>
    <row r="189" spans="3:168" s="385" customFormat="1" ht="15" customHeight="1">
      <c r="C189" s="435"/>
      <c r="AG189" s="433"/>
      <c r="FL189" s="494"/>
    </row>
    <row r="190" spans="3:168" s="385" customFormat="1" ht="15" customHeight="1">
      <c r="C190" s="435"/>
      <c r="AG190" s="433"/>
      <c r="FL190" s="494"/>
    </row>
    <row r="191" spans="3:168" s="385" customFormat="1" ht="15" customHeight="1">
      <c r="C191" s="435"/>
      <c r="AG191" s="433"/>
      <c r="FL191" s="494"/>
    </row>
    <row r="192" spans="3:168" s="385" customFormat="1" ht="15" customHeight="1">
      <c r="C192" s="435"/>
      <c r="AG192" s="433"/>
      <c r="FL192" s="494"/>
    </row>
    <row r="193" spans="3:168" s="385" customFormat="1" ht="15" customHeight="1">
      <c r="C193" s="435"/>
      <c r="AG193" s="433"/>
      <c r="FL193" s="494"/>
    </row>
    <row r="194" spans="3:168" s="385" customFormat="1" ht="15" customHeight="1">
      <c r="C194" s="435"/>
      <c r="AG194" s="433"/>
      <c r="FL194" s="494"/>
    </row>
    <row r="195" spans="3:168" s="385" customFormat="1" ht="15" customHeight="1">
      <c r="C195" s="435"/>
      <c r="AG195" s="433"/>
      <c r="FL195" s="494"/>
    </row>
    <row r="196" spans="3:168" s="385" customFormat="1" ht="15" customHeight="1">
      <c r="C196" s="435"/>
      <c r="AG196" s="433"/>
      <c r="FL196" s="494"/>
    </row>
    <row r="197" spans="3:168" s="385" customFormat="1" ht="15" customHeight="1">
      <c r="C197" s="435"/>
      <c r="AG197" s="433"/>
      <c r="FL197" s="494"/>
    </row>
    <row r="198" spans="3:168" s="385" customFormat="1" ht="15" customHeight="1">
      <c r="C198" s="435"/>
      <c r="AG198" s="433"/>
      <c r="FL198" s="494"/>
    </row>
    <row r="199" spans="3:168" s="385" customFormat="1" ht="15" customHeight="1">
      <c r="C199" s="435"/>
      <c r="AG199" s="433"/>
      <c r="FL199" s="494"/>
    </row>
    <row r="200" spans="3:168" s="385" customFormat="1" ht="15" customHeight="1">
      <c r="C200" s="435"/>
      <c r="AG200" s="433"/>
      <c r="FL200" s="494"/>
    </row>
    <row r="201" spans="3:168" s="385" customFormat="1" ht="15" customHeight="1">
      <c r="C201" s="435"/>
      <c r="AG201" s="433"/>
      <c r="FL201" s="494"/>
    </row>
    <row r="202" spans="3:168" s="385" customFormat="1" ht="15" customHeight="1">
      <c r="C202" s="435"/>
      <c r="AG202" s="433"/>
      <c r="FL202" s="494"/>
    </row>
    <row r="203" spans="3:168" s="385" customFormat="1" ht="15" customHeight="1">
      <c r="C203" s="435"/>
      <c r="AG203" s="433"/>
      <c r="FL203" s="494"/>
    </row>
    <row r="204" spans="3:168" s="385" customFormat="1" ht="15" customHeight="1">
      <c r="C204" s="435"/>
      <c r="AG204" s="433"/>
      <c r="FL204" s="494"/>
    </row>
    <row r="205" spans="3:168" s="385" customFormat="1" ht="15" customHeight="1">
      <c r="C205" s="435"/>
      <c r="AG205" s="433"/>
      <c r="FL205" s="494"/>
    </row>
    <row r="206" spans="3:168" s="385" customFormat="1" ht="15" customHeight="1">
      <c r="C206" s="435"/>
      <c r="AG206" s="433"/>
      <c r="FL206" s="494"/>
    </row>
    <row r="207" spans="3:168" s="385" customFormat="1" ht="15" customHeight="1">
      <c r="C207" s="435"/>
      <c r="AG207" s="433"/>
      <c r="FL207" s="494"/>
    </row>
    <row r="208" spans="3:168" s="385" customFormat="1" ht="15" customHeight="1">
      <c r="C208" s="435"/>
      <c r="AG208" s="433"/>
      <c r="FL208" s="494"/>
    </row>
    <row r="209" spans="3:168" s="385" customFormat="1" ht="15" customHeight="1">
      <c r="C209" s="435"/>
      <c r="AG209" s="433"/>
      <c r="FL209" s="494"/>
    </row>
    <row r="210" spans="3:168" s="385" customFormat="1" ht="15" customHeight="1">
      <c r="C210" s="435"/>
      <c r="AG210" s="433"/>
      <c r="FL210" s="494"/>
    </row>
    <row r="211" spans="3:168" s="385" customFormat="1" ht="15" customHeight="1">
      <c r="AG211" s="433"/>
      <c r="FL211" s="494"/>
    </row>
    <row r="212" spans="3:168" s="385" customFormat="1" ht="15" customHeight="1">
      <c r="AG212" s="433"/>
      <c r="FL212" s="494"/>
    </row>
    <row r="213" spans="3:168" s="385" customFormat="1" ht="15" customHeight="1">
      <c r="AG213" s="433"/>
      <c r="FL213" s="494"/>
    </row>
    <row r="214" spans="3:168" s="385" customFormat="1" ht="15" customHeight="1">
      <c r="AG214" s="433"/>
      <c r="FL214" s="494"/>
    </row>
    <row r="215" spans="3:168" s="385" customFormat="1" ht="15" customHeight="1">
      <c r="AG215" s="433"/>
      <c r="FL215" s="494"/>
    </row>
    <row r="216" spans="3:168" s="385" customFormat="1" ht="15" customHeight="1">
      <c r="AG216" s="433"/>
      <c r="FL216" s="494"/>
    </row>
    <row r="217" spans="3:168" s="385" customFormat="1" ht="15" customHeight="1">
      <c r="AG217" s="433"/>
      <c r="FL217" s="494"/>
    </row>
    <row r="218" spans="3:168" s="385" customFormat="1" ht="15" customHeight="1">
      <c r="AG218" s="433"/>
      <c r="FL218" s="494"/>
    </row>
    <row r="219" spans="3:168" s="385" customFormat="1" ht="15" customHeight="1">
      <c r="AG219" s="433"/>
      <c r="FL219" s="494"/>
    </row>
    <row r="220" spans="3:168" s="385" customFormat="1" ht="15" customHeight="1">
      <c r="AG220" s="433"/>
      <c r="FL220" s="494"/>
    </row>
    <row r="221" spans="3:168" s="385" customFormat="1" ht="15" customHeight="1">
      <c r="AG221" s="433"/>
      <c r="FL221" s="494"/>
    </row>
    <row r="222" spans="3:168" s="385" customFormat="1" ht="15" customHeight="1">
      <c r="AG222" s="433"/>
      <c r="FL222" s="494"/>
    </row>
    <row r="223" spans="3:168" s="385" customFormat="1" ht="15" customHeight="1">
      <c r="AG223" s="433"/>
      <c r="FL223" s="494"/>
    </row>
    <row r="224" spans="3:168" s="385" customFormat="1" ht="15" customHeight="1">
      <c r="AG224" s="433"/>
      <c r="FL224" s="494"/>
    </row>
    <row r="225" spans="33:168" s="385" customFormat="1" ht="15" customHeight="1">
      <c r="AG225" s="433"/>
      <c r="FL225" s="494"/>
    </row>
    <row r="226" spans="33:168" s="385" customFormat="1" ht="15" customHeight="1">
      <c r="AG226" s="433"/>
      <c r="FL226" s="494"/>
    </row>
    <row r="227" spans="33:168" s="385" customFormat="1" ht="15" customHeight="1">
      <c r="AG227" s="433"/>
      <c r="FL227" s="494"/>
    </row>
    <row r="228" spans="33:168" s="385" customFormat="1" ht="15" customHeight="1">
      <c r="AG228" s="433"/>
      <c r="FL228" s="494"/>
    </row>
    <row r="229" spans="33:168" s="385" customFormat="1" ht="15" customHeight="1">
      <c r="AG229" s="433"/>
      <c r="FL229" s="494"/>
    </row>
    <row r="230" spans="33:168" s="385" customFormat="1" ht="15" customHeight="1">
      <c r="AG230" s="433"/>
      <c r="FL230" s="494"/>
    </row>
    <row r="231" spans="33:168" s="385" customFormat="1" ht="15" customHeight="1">
      <c r="AG231" s="433"/>
      <c r="FL231" s="494"/>
    </row>
    <row r="232" spans="33:168" s="385" customFormat="1" ht="15" customHeight="1">
      <c r="AG232" s="433"/>
      <c r="FL232" s="494"/>
    </row>
    <row r="233" spans="33:168" s="385" customFormat="1" ht="15" customHeight="1">
      <c r="AG233" s="433"/>
      <c r="FL233" s="494"/>
    </row>
    <row r="234" spans="33:168" s="385" customFormat="1" ht="15" customHeight="1">
      <c r="AG234" s="433"/>
      <c r="FL234" s="494"/>
    </row>
    <row r="235" spans="33:168" s="385" customFormat="1" ht="15" customHeight="1">
      <c r="AG235" s="433"/>
      <c r="FL235" s="494"/>
    </row>
    <row r="236" spans="33:168" s="385" customFormat="1" ht="15" customHeight="1">
      <c r="AG236" s="433"/>
      <c r="FL236" s="494"/>
    </row>
    <row r="237" spans="33:168" s="385" customFormat="1" ht="15" customHeight="1">
      <c r="AG237" s="433"/>
      <c r="FL237" s="494"/>
    </row>
    <row r="238" spans="33:168" s="385" customFormat="1" ht="15" customHeight="1">
      <c r="AG238" s="433"/>
      <c r="FL238" s="494"/>
    </row>
    <row r="239" spans="33:168" s="385" customFormat="1" ht="15" customHeight="1">
      <c r="AG239" s="433"/>
      <c r="FL239" s="494"/>
    </row>
    <row r="240" spans="33:168" s="385" customFormat="1" ht="15" customHeight="1">
      <c r="AG240" s="433"/>
      <c r="FL240" s="494"/>
    </row>
    <row r="241" spans="33:168" s="385" customFormat="1" ht="15" customHeight="1">
      <c r="AG241" s="433"/>
      <c r="FL241" s="494"/>
    </row>
    <row r="242" spans="33:168" s="385" customFormat="1" ht="15" customHeight="1">
      <c r="AG242" s="433"/>
      <c r="FL242" s="494"/>
    </row>
    <row r="243" spans="33:168" s="385" customFormat="1" ht="15" customHeight="1">
      <c r="AG243" s="433"/>
      <c r="FL243" s="494"/>
    </row>
    <row r="244" spans="33:168" s="385" customFormat="1" ht="15" customHeight="1">
      <c r="AG244" s="433"/>
      <c r="FL244" s="494"/>
    </row>
    <row r="245" spans="33:168" s="385" customFormat="1" ht="15" customHeight="1">
      <c r="AG245" s="433"/>
      <c r="FL245" s="494"/>
    </row>
    <row r="246" spans="33:168" s="385" customFormat="1" ht="15" customHeight="1">
      <c r="AG246" s="433"/>
      <c r="FL246" s="494"/>
    </row>
    <row r="247" spans="33:168" s="385" customFormat="1" ht="15" customHeight="1">
      <c r="AG247" s="433"/>
      <c r="FL247" s="494"/>
    </row>
    <row r="248" spans="33:168" s="385" customFormat="1" ht="15" customHeight="1">
      <c r="AG248" s="433"/>
      <c r="FL248" s="494"/>
    </row>
    <row r="249" spans="33:168" s="385" customFormat="1" ht="15" customHeight="1">
      <c r="AG249" s="433"/>
      <c r="FL249" s="494"/>
    </row>
    <row r="250" spans="33:168" s="385" customFormat="1" ht="15" customHeight="1">
      <c r="AG250" s="433"/>
      <c r="FL250" s="494"/>
    </row>
    <row r="251" spans="33:168" s="385" customFormat="1" ht="15" customHeight="1">
      <c r="AG251" s="433"/>
      <c r="FL251" s="494"/>
    </row>
    <row r="252" spans="33:168" s="385" customFormat="1" ht="15" customHeight="1">
      <c r="AG252" s="433"/>
      <c r="FL252" s="494"/>
    </row>
    <row r="253" spans="33:168" s="385" customFormat="1" ht="15" customHeight="1">
      <c r="AG253" s="433"/>
      <c r="FL253" s="494"/>
    </row>
    <row r="254" spans="33:168" s="385" customFormat="1" ht="15" customHeight="1">
      <c r="AG254" s="433"/>
      <c r="FL254" s="494"/>
    </row>
    <row r="255" spans="33:168" s="385" customFormat="1" ht="15" customHeight="1">
      <c r="AG255" s="433"/>
      <c r="FL255" s="494"/>
    </row>
    <row r="256" spans="33:168" s="385" customFormat="1" ht="15" customHeight="1">
      <c r="AG256" s="433"/>
      <c r="FL256" s="494"/>
    </row>
    <row r="257" spans="33:168" s="385" customFormat="1" ht="15" customHeight="1">
      <c r="AG257" s="433"/>
      <c r="FL257" s="494"/>
    </row>
    <row r="258" spans="33:168" s="385" customFormat="1" ht="15" customHeight="1">
      <c r="AG258" s="433"/>
      <c r="FL258" s="494"/>
    </row>
    <row r="259" spans="33:168" s="385" customFormat="1" ht="15" customHeight="1">
      <c r="AG259" s="433"/>
      <c r="FL259" s="494"/>
    </row>
    <row r="260" spans="33:168" s="385" customFormat="1" ht="15" customHeight="1">
      <c r="AG260" s="433"/>
      <c r="FL260" s="494"/>
    </row>
    <row r="261" spans="33:168" s="385" customFormat="1" ht="15" customHeight="1">
      <c r="AG261" s="433"/>
      <c r="FL261" s="494"/>
    </row>
    <row r="262" spans="33:168" s="385" customFormat="1" ht="15" customHeight="1">
      <c r="AG262" s="433"/>
      <c r="FL262" s="494"/>
    </row>
    <row r="263" spans="33:168" s="385" customFormat="1" ht="15" customHeight="1">
      <c r="AG263" s="433"/>
      <c r="FL263" s="494"/>
    </row>
    <row r="264" spans="33:168" s="385" customFormat="1" ht="15" customHeight="1">
      <c r="AG264" s="433"/>
      <c r="FL264" s="494"/>
    </row>
    <row r="265" spans="33:168" s="385" customFormat="1" ht="15" customHeight="1">
      <c r="AG265" s="433"/>
      <c r="FL265" s="494"/>
    </row>
    <row r="266" spans="33:168" s="385" customFormat="1" ht="15" customHeight="1">
      <c r="AG266" s="433"/>
      <c r="FL266" s="494"/>
    </row>
    <row r="267" spans="33:168" s="385" customFormat="1" ht="15" customHeight="1">
      <c r="AG267" s="433"/>
      <c r="FL267" s="494"/>
    </row>
    <row r="268" spans="33:168" s="385" customFormat="1" ht="15" customHeight="1">
      <c r="AG268" s="433"/>
      <c r="FL268" s="494"/>
    </row>
    <row r="269" spans="33:168" s="385" customFormat="1" ht="15" customHeight="1">
      <c r="AG269" s="433"/>
      <c r="FL269" s="494"/>
    </row>
    <row r="270" spans="33:168" s="385" customFormat="1" ht="15" customHeight="1">
      <c r="AG270" s="433"/>
      <c r="FL270" s="494"/>
    </row>
    <row r="271" spans="33:168" s="385" customFormat="1" ht="15" customHeight="1">
      <c r="AG271" s="433"/>
      <c r="FL271" s="494"/>
    </row>
    <row r="272" spans="33:168" s="385" customFormat="1" ht="15" customHeight="1">
      <c r="AG272" s="433"/>
      <c r="FL272" s="494"/>
    </row>
    <row r="273" spans="33:168" s="385" customFormat="1" ht="15" customHeight="1">
      <c r="AG273" s="433"/>
      <c r="FL273" s="494"/>
    </row>
    <row r="274" spans="33:168" s="385" customFormat="1" ht="15" customHeight="1">
      <c r="AG274" s="433"/>
      <c r="FL274" s="494"/>
    </row>
    <row r="275" spans="33:168" s="385" customFormat="1" ht="15" customHeight="1">
      <c r="AG275" s="433"/>
      <c r="FL275" s="494"/>
    </row>
    <row r="276" spans="33:168" s="385" customFormat="1" ht="15" customHeight="1">
      <c r="AG276" s="433"/>
      <c r="FL276" s="494"/>
    </row>
    <row r="277" spans="33:168" s="385" customFormat="1" ht="15" customHeight="1">
      <c r="AG277" s="433"/>
      <c r="FL277" s="494"/>
    </row>
    <row r="278" spans="33:168" s="385" customFormat="1" ht="15" customHeight="1">
      <c r="AG278" s="433"/>
      <c r="FL278" s="494"/>
    </row>
    <row r="279" spans="33:168" s="385" customFormat="1" ht="15" customHeight="1">
      <c r="AG279" s="433"/>
      <c r="FL279" s="494"/>
    </row>
    <row r="280" spans="33:168" s="385" customFormat="1" ht="15" customHeight="1">
      <c r="AG280" s="433"/>
      <c r="FL280" s="494"/>
    </row>
    <row r="281" spans="33:168" s="385" customFormat="1" ht="15" customHeight="1">
      <c r="AG281" s="433"/>
      <c r="FL281" s="494"/>
    </row>
    <row r="282" spans="33:168" s="385" customFormat="1" ht="15" customHeight="1">
      <c r="AG282" s="433"/>
      <c r="FL282" s="494"/>
    </row>
    <row r="283" spans="33:168" s="385" customFormat="1" ht="15" customHeight="1">
      <c r="AG283" s="433"/>
      <c r="FL283" s="494"/>
    </row>
    <row r="284" spans="33:168" s="385" customFormat="1" ht="15" customHeight="1">
      <c r="AG284" s="433"/>
      <c r="FL284" s="494"/>
    </row>
    <row r="285" spans="33:168" s="385" customFormat="1" ht="15" customHeight="1">
      <c r="AG285" s="433"/>
      <c r="FL285" s="494"/>
    </row>
    <row r="286" spans="33:168" s="385" customFormat="1" ht="15" customHeight="1">
      <c r="AG286" s="433"/>
      <c r="FL286" s="494"/>
    </row>
    <row r="287" spans="33:168" s="385" customFormat="1" ht="15" customHeight="1">
      <c r="AG287" s="433"/>
      <c r="FL287" s="494"/>
    </row>
    <row r="288" spans="33:168" s="385" customFormat="1" ht="15" customHeight="1">
      <c r="AG288" s="433"/>
      <c r="FL288" s="494"/>
    </row>
    <row r="289" spans="33:168" s="385" customFormat="1" ht="15" customHeight="1">
      <c r="AG289" s="433"/>
      <c r="FL289" s="494"/>
    </row>
    <row r="290" spans="33:168" s="385" customFormat="1" ht="15" customHeight="1">
      <c r="AG290" s="433"/>
      <c r="FL290" s="494"/>
    </row>
    <row r="291" spans="33:168" s="385" customFormat="1" ht="15" customHeight="1">
      <c r="AG291" s="433"/>
      <c r="FL291" s="494"/>
    </row>
    <row r="292" spans="33:168" s="385" customFormat="1" ht="15" customHeight="1">
      <c r="AG292" s="433"/>
      <c r="FL292" s="494"/>
    </row>
    <row r="293" spans="33:168" s="385" customFormat="1" ht="15" customHeight="1">
      <c r="AG293" s="433"/>
      <c r="FL293" s="494"/>
    </row>
    <row r="294" spans="33:168" s="385" customFormat="1" ht="15" customHeight="1">
      <c r="AG294" s="433"/>
      <c r="FL294" s="494"/>
    </row>
    <row r="295" spans="33:168" s="385" customFormat="1" ht="15" customHeight="1">
      <c r="AG295" s="433"/>
      <c r="FL295" s="494"/>
    </row>
    <row r="296" spans="33:168" s="385" customFormat="1" ht="15" customHeight="1">
      <c r="AG296" s="433"/>
      <c r="FL296" s="494"/>
    </row>
    <row r="297" spans="33:168" s="385" customFormat="1" ht="15" customHeight="1">
      <c r="AG297" s="433"/>
      <c r="FL297" s="494"/>
    </row>
    <row r="298" spans="33:168" s="385" customFormat="1" ht="15" customHeight="1">
      <c r="AG298" s="433"/>
      <c r="FL298" s="494"/>
    </row>
    <row r="299" spans="33:168" s="385" customFormat="1" ht="15" customHeight="1">
      <c r="AG299" s="433"/>
      <c r="FL299" s="494"/>
    </row>
    <row r="300" spans="33:168" s="385" customFormat="1" ht="15" customHeight="1">
      <c r="AG300" s="433"/>
      <c r="FL300" s="494"/>
    </row>
    <row r="301" spans="33:168" s="385" customFormat="1" ht="15" customHeight="1">
      <c r="AG301" s="433"/>
      <c r="FL301" s="494"/>
    </row>
    <row r="302" spans="33:168" s="385" customFormat="1" ht="15" customHeight="1">
      <c r="AG302" s="433"/>
      <c r="FL302" s="494"/>
    </row>
    <row r="303" spans="33:168" s="385" customFormat="1" ht="15" customHeight="1">
      <c r="AG303" s="433"/>
      <c r="FL303" s="494"/>
    </row>
    <row r="304" spans="33:168" s="385" customFormat="1" ht="15" customHeight="1">
      <c r="AG304" s="433"/>
      <c r="FL304" s="494"/>
    </row>
    <row r="305" spans="33:168" s="385" customFormat="1" ht="15" customHeight="1">
      <c r="AG305" s="433"/>
      <c r="FL305" s="494"/>
    </row>
    <row r="306" spans="33:168" s="385" customFormat="1" ht="15" customHeight="1">
      <c r="AG306" s="433"/>
      <c r="FL306" s="494"/>
    </row>
    <row r="307" spans="33:168" s="385" customFormat="1" ht="15" customHeight="1">
      <c r="AG307" s="433"/>
      <c r="FL307" s="494"/>
    </row>
    <row r="308" spans="33:168" s="385" customFormat="1" ht="15" customHeight="1">
      <c r="AG308" s="433"/>
      <c r="FL308" s="494"/>
    </row>
    <row r="309" spans="33:168" s="385" customFormat="1" ht="15" customHeight="1">
      <c r="AG309" s="433"/>
      <c r="FL309" s="494"/>
    </row>
    <row r="310" spans="33:168" s="385" customFormat="1" ht="15" customHeight="1">
      <c r="AG310" s="433"/>
      <c r="FL310" s="494"/>
    </row>
    <row r="311" spans="33:168" s="385" customFormat="1" ht="15" customHeight="1">
      <c r="AG311" s="433"/>
      <c r="FL311" s="494"/>
    </row>
    <row r="312" spans="33:168" s="385" customFormat="1" ht="15" customHeight="1">
      <c r="AG312" s="433"/>
      <c r="FL312" s="494"/>
    </row>
    <row r="313" spans="33:168" s="385" customFormat="1" ht="15" customHeight="1">
      <c r="AG313" s="433"/>
      <c r="FL313" s="494"/>
    </row>
    <row r="314" spans="33:168" s="385" customFormat="1" ht="15" customHeight="1">
      <c r="AG314" s="433"/>
      <c r="FL314" s="494"/>
    </row>
    <row r="315" spans="33:168" s="385" customFormat="1" ht="15" customHeight="1">
      <c r="AG315" s="433"/>
      <c r="FL315" s="494"/>
    </row>
    <row r="316" spans="33:168" s="385" customFormat="1" ht="15" customHeight="1">
      <c r="AG316" s="433"/>
      <c r="FL316" s="494"/>
    </row>
    <row r="317" spans="33:168" s="385" customFormat="1" ht="15" customHeight="1">
      <c r="AG317" s="433"/>
      <c r="FL317" s="494"/>
    </row>
    <row r="318" spans="33:168" s="385" customFormat="1" ht="15" customHeight="1">
      <c r="AG318" s="433"/>
      <c r="FL318" s="494"/>
    </row>
    <row r="319" spans="33:168" s="385" customFormat="1" ht="15" customHeight="1">
      <c r="AG319" s="433"/>
      <c r="FL319" s="494"/>
    </row>
    <row r="320" spans="33:168" s="385" customFormat="1" ht="15" customHeight="1">
      <c r="AG320" s="433"/>
      <c r="FL320" s="494"/>
    </row>
    <row r="321" spans="33:168" s="385" customFormat="1" ht="15" customHeight="1">
      <c r="AG321" s="433"/>
      <c r="FL321" s="494"/>
    </row>
    <row r="322" spans="33:168" s="385" customFormat="1" ht="15" customHeight="1">
      <c r="AG322" s="433"/>
      <c r="FL322" s="494"/>
    </row>
    <row r="323" spans="33:168" s="385" customFormat="1" ht="15" customHeight="1">
      <c r="AG323" s="433"/>
      <c r="FL323" s="494"/>
    </row>
    <row r="324" spans="33:168" s="385" customFormat="1" ht="15" customHeight="1">
      <c r="AG324" s="433"/>
      <c r="FL324" s="494"/>
    </row>
    <row r="325" spans="33:168" s="385" customFormat="1" ht="15" customHeight="1">
      <c r="AG325" s="433"/>
      <c r="FL325" s="494"/>
    </row>
    <row r="326" spans="33:168" s="385" customFormat="1" ht="15" customHeight="1">
      <c r="AG326" s="433"/>
      <c r="FL326" s="494"/>
    </row>
    <row r="327" spans="33:168" s="385" customFormat="1" ht="15" customHeight="1">
      <c r="AG327" s="433"/>
      <c r="FL327" s="494"/>
    </row>
    <row r="328" spans="33:168" s="385" customFormat="1" ht="15" customHeight="1">
      <c r="AG328" s="433"/>
      <c r="FL328" s="494"/>
    </row>
    <row r="329" spans="33:168" s="385" customFormat="1" ht="15" customHeight="1">
      <c r="AG329" s="433"/>
      <c r="FL329" s="494"/>
    </row>
    <row r="330" spans="33:168" s="385" customFormat="1" ht="15" customHeight="1">
      <c r="AG330" s="433"/>
      <c r="FL330" s="494"/>
    </row>
    <row r="331" spans="33:168" s="385" customFormat="1" ht="15" customHeight="1">
      <c r="AG331" s="433"/>
      <c r="FL331" s="494"/>
    </row>
    <row r="332" spans="33:168" s="385" customFormat="1" ht="15" customHeight="1">
      <c r="AG332" s="433"/>
      <c r="FL332" s="494"/>
    </row>
    <row r="333" spans="33:168" s="385" customFormat="1" ht="15" customHeight="1">
      <c r="AG333" s="433"/>
      <c r="FL333" s="494"/>
    </row>
    <row r="334" spans="33:168" s="385" customFormat="1" ht="15" customHeight="1">
      <c r="AG334" s="433"/>
      <c r="FL334" s="494"/>
    </row>
    <row r="335" spans="33:168" s="385" customFormat="1" ht="15" customHeight="1">
      <c r="AG335" s="433"/>
      <c r="FL335" s="494"/>
    </row>
    <row r="336" spans="33:168" s="385" customFormat="1" ht="15" customHeight="1">
      <c r="AG336" s="433"/>
      <c r="FL336" s="494"/>
    </row>
    <row r="337" spans="33:168" s="385" customFormat="1" ht="15" customHeight="1">
      <c r="AG337" s="433"/>
      <c r="FL337" s="494"/>
    </row>
    <row r="338" spans="33:168" s="385" customFormat="1" ht="15" customHeight="1">
      <c r="AG338" s="433"/>
      <c r="FL338" s="494"/>
    </row>
    <row r="339" spans="33:168" s="385" customFormat="1" ht="15" customHeight="1">
      <c r="AG339" s="433"/>
      <c r="FL339" s="494"/>
    </row>
    <row r="340" spans="33:168" s="385" customFormat="1" ht="15" customHeight="1">
      <c r="AG340" s="433"/>
      <c r="FL340" s="494"/>
    </row>
    <row r="341" spans="33:168" s="385" customFormat="1" ht="15" customHeight="1">
      <c r="AG341" s="433"/>
      <c r="FL341" s="494"/>
    </row>
    <row r="342" spans="33:168" s="385" customFormat="1" ht="15" customHeight="1">
      <c r="AG342" s="433"/>
      <c r="FL342" s="494"/>
    </row>
    <row r="343" spans="33:168" s="385" customFormat="1" ht="15" customHeight="1">
      <c r="AG343" s="433"/>
      <c r="FL343" s="494"/>
    </row>
    <row r="344" spans="33:168" s="385" customFormat="1" ht="15" customHeight="1">
      <c r="AG344" s="433"/>
      <c r="FL344" s="494"/>
    </row>
    <row r="345" spans="33:168" s="385" customFormat="1" ht="15" customHeight="1">
      <c r="AG345" s="433"/>
      <c r="FL345" s="494"/>
    </row>
    <row r="346" spans="33:168" s="385" customFormat="1" ht="15" customHeight="1">
      <c r="AG346" s="433"/>
      <c r="FL346" s="494"/>
    </row>
    <row r="347" spans="33:168" s="385" customFormat="1" ht="15" customHeight="1">
      <c r="AG347" s="433"/>
      <c r="FL347" s="494"/>
    </row>
    <row r="348" spans="33:168" s="385" customFormat="1" ht="15" customHeight="1">
      <c r="AG348" s="433"/>
      <c r="FL348" s="494"/>
    </row>
    <row r="349" spans="33:168" s="385" customFormat="1" ht="15" customHeight="1">
      <c r="AG349" s="433"/>
      <c r="FL349" s="494"/>
    </row>
    <row r="350" spans="33:168" s="385" customFormat="1" ht="15" customHeight="1">
      <c r="AG350" s="433"/>
      <c r="FL350" s="494"/>
    </row>
    <row r="351" spans="33:168" s="385" customFormat="1" ht="15" customHeight="1">
      <c r="AG351" s="433"/>
      <c r="FL351" s="494"/>
    </row>
    <row r="352" spans="33:168" s="385" customFormat="1" ht="15" customHeight="1">
      <c r="AG352" s="433"/>
      <c r="FL352" s="494"/>
    </row>
    <row r="353" spans="33:168" s="385" customFormat="1" ht="15" customHeight="1">
      <c r="AG353" s="433"/>
      <c r="FL353" s="494"/>
    </row>
    <row r="354" spans="33:168" s="385" customFormat="1" ht="15" customHeight="1">
      <c r="AG354" s="433"/>
      <c r="FL354" s="494"/>
    </row>
    <row r="355" spans="33:168" s="385" customFormat="1" ht="15" customHeight="1">
      <c r="AG355" s="433"/>
      <c r="FL355" s="494"/>
    </row>
    <row r="356" spans="33:168" s="385" customFormat="1" ht="15" customHeight="1">
      <c r="AG356" s="433"/>
      <c r="FL356" s="494"/>
    </row>
    <row r="357" spans="33:168" s="385" customFormat="1" ht="15" customHeight="1">
      <c r="AG357" s="433"/>
      <c r="FL357" s="494"/>
    </row>
    <row r="358" spans="33:168" s="385" customFormat="1" ht="15" customHeight="1">
      <c r="AG358" s="433"/>
      <c r="FL358" s="494"/>
    </row>
    <row r="359" spans="33:168" s="385" customFormat="1" ht="15" customHeight="1">
      <c r="AG359" s="433"/>
      <c r="FL359" s="494"/>
    </row>
    <row r="360" spans="33:168" s="385" customFormat="1" ht="15" customHeight="1">
      <c r="AG360" s="433"/>
      <c r="FL360" s="494"/>
    </row>
    <row r="361" spans="33:168" s="385" customFormat="1" ht="15" customHeight="1">
      <c r="AG361" s="433"/>
      <c r="FL361" s="494"/>
    </row>
    <row r="362" spans="33:168" s="385" customFormat="1" ht="15" customHeight="1">
      <c r="AG362" s="433"/>
      <c r="FL362" s="494"/>
    </row>
    <row r="363" spans="33:168" s="385" customFormat="1" ht="15" customHeight="1">
      <c r="AG363" s="433"/>
      <c r="FL363" s="494"/>
    </row>
    <row r="364" spans="33:168" s="385" customFormat="1" ht="15" customHeight="1">
      <c r="AG364" s="433"/>
      <c r="FL364" s="494"/>
    </row>
    <row r="365" spans="33:168" s="385" customFormat="1" ht="15" customHeight="1">
      <c r="AG365" s="433"/>
      <c r="FL365" s="494"/>
    </row>
    <row r="366" spans="33:168" s="385" customFormat="1" ht="15" customHeight="1">
      <c r="AG366" s="433"/>
      <c r="FL366" s="494"/>
    </row>
    <row r="367" spans="33:168" s="385" customFormat="1" ht="15" customHeight="1">
      <c r="AG367" s="433"/>
      <c r="FL367" s="494"/>
    </row>
    <row r="368" spans="33:168" s="385" customFormat="1" ht="15" customHeight="1">
      <c r="AG368" s="433"/>
      <c r="FL368" s="494"/>
    </row>
    <row r="369" spans="33:168" s="385" customFormat="1" ht="15" customHeight="1">
      <c r="AG369" s="433"/>
      <c r="FL369" s="494"/>
    </row>
    <row r="370" spans="33:168" s="385" customFormat="1" ht="15" customHeight="1">
      <c r="AG370" s="433"/>
      <c r="FL370" s="494"/>
    </row>
    <row r="371" spans="33:168" s="385" customFormat="1" ht="15" customHeight="1">
      <c r="AG371" s="433"/>
      <c r="FL371" s="494"/>
    </row>
    <row r="372" spans="33:168" s="385" customFormat="1" ht="15" customHeight="1">
      <c r="AG372" s="433"/>
      <c r="FL372" s="494"/>
    </row>
    <row r="373" spans="33:168" s="385" customFormat="1" ht="15" customHeight="1">
      <c r="AG373" s="433"/>
      <c r="FL373" s="494"/>
    </row>
    <row r="374" spans="33:168" s="385" customFormat="1" ht="15" customHeight="1">
      <c r="AG374" s="433"/>
      <c r="FL374" s="494"/>
    </row>
    <row r="375" spans="33:168" s="385" customFormat="1" ht="15" customHeight="1">
      <c r="AG375" s="433"/>
      <c r="FL375" s="494"/>
    </row>
    <row r="376" spans="33:168" s="385" customFormat="1" ht="15" customHeight="1">
      <c r="AG376" s="433"/>
      <c r="FL376" s="494"/>
    </row>
    <row r="377" spans="33:168" s="385" customFormat="1" ht="15" customHeight="1">
      <c r="AG377" s="433"/>
      <c r="FL377" s="494"/>
    </row>
    <row r="378" spans="33:168" s="385" customFormat="1" ht="15" customHeight="1">
      <c r="AG378" s="433"/>
      <c r="FL378" s="494"/>
    </row>
    <row r="379" spans="33:168" s="385" customFormat="1" ht="15" customHeight="1">
      <c r="AG379" s="433"/>
      <c r="FL379" s="494"/>
    </row>
    <row r="380" spans="33:168" s="385" customFormat="1" ht="15" customHeight="1">
      <c r="AG380" s="433"/>
      <c r="FL380" s="494"/>
    </row>
    <row r="381" spans="33:168" s="385" customFormat="1" ht="15" customHeight="1">
      <c r="AG381" s="433"/>
      <c r="FL381" s="494"/>
    </row>
    <row r="382" spans="33:168" s="385" customFormat="1" ht="15" customHeight="1">
      <c r="AG382" s="433"/>
      <c r="FL382" s="494"/>
    </row>
    <row r="383" spans="33:168" s="385" customFormat="1" ht="15" customHeight="1">
      <c r="AG383" s="433"/>
      <c r="FL383" s="494"/>
    </row>
    <row r="384" spans="33:168" s="385" customFormat="1" ht="15" customHeight="1">
      <c r="AG384" s="433"/>
      <c r="FL384" s="494"/>
    </row>
    <row r="385" spans="33:168" s="385" customFormat="1" ht="15" customHeight="1">
      <c r="AG385" s="433"/>
      <c r="FL385" s="494"/>
    </row>
    <row r="386" spans="33:168" s="385" customFormat="1" ht="15" customHeight="1">
      <c r="AG386" s="433"/>
      <c r="FL386" s="494"/>
    </row>
    <row r="387" spans="33:168" s="385" customFormat="1" ht="15" customHeight="1">
      <c r="AG387" s="433"/>
      <c r="FL387" s="494"/>
    </row>
    <row r="388" spans="33:168" s="385" customFormat="1" ht="15" customHeight="1">
      <c r="AG388" s="433"/>
      <c r="FL388" s="494"/>
    </row>
    <row r="389" spans="33:168" s="385" customFormat="1" ht="15" customHeight="1">
      <c r="AG389" s="433"/>
      <c r="FL389" s="494"/>
    </row>
    <row r="390" spans="33:168" s="385" customFormat="1" ht="15" customHeight="1">
      <c r="AG390" s="433"/>
      <c r="FL390" s="494"/>
    </row>
    <row r="391" spans="33:168" s="385" customFormat="1" ht="15" customHeight="1">
      <c r="AG391" s="433"/>
      <c r="FL391" s="494"/>
    </row>
    <row r="392" spans="33:168" s="385" customFormat="1" ht="15" customHeight="1">
      <c r="AG392" s="433"/>
      <c r="FL392" s="494"/>
    </row>
    <row r="393" spans="33:168" s="385" customFormat="1" ht="15" customHeight="1">
      <c r="AG393" s="433"/>
      <c r="FL393" s="494"/>
    </row>
    <row r="394" spans="33:168" s="385" customFormat="1" ht="15" customHeight="1">
      <c r="AG394" s="433"/>
      <c r="FL394" s="494"/>
    </row>
    <row r="395" spans="33:168" s="385" customFormat="1" ht="15" customHeight="1">
      <c r="AG395" s="433"/>
      <c r="FL395" s="494"/>
    </row>
    <row r="396" spans="33:168" s="385" customFormat="1" ht="15" customHeight="1">
      <c r="AG396" s="433"/>
      <c r="FL396" s="494"/>
    </row>
    <row r="397" spans="33:168" s="385" customFormat="1" ht="15" customHeight="1">
      <c r="AG397" s="433"/>
      <c r="FL397" s="494"/>
    </row>
    <row r="398" spans="33:168" s="385" customFormat="1" ht="15" customHeight="1">
      <c r="AG398" s="433"/>
      <c r="FL398" s="494"/>
    </row>
    <row r="399" spans="33:168" s="385" customFormat="1" ht="15" customHeight="1">
      <c r="AG399" s="433"/>
      <c r="FL399" s="494"/>
    </row>
    <row r="400" spans="33:168" s="385" customFormat="1" ht="15" customHeight="1">
      <c r="AG400" s="433"/>
      <c r="FL400" s="494"/>
    </row>
    <row r="401" spans="33:168" s="385" customFormat="1" ht="15" customHeight="1">
      <c r="AG401" s="433"/>
      <c r="FL401" s="494"/>
    </row>
    <row r="402" spans="33:168" s="385" customFormat="1" ht="15" customHeight="1">
      <c r="AG402" s="433"/>
      <c r="FL402" s="494"/>
    </row>
    <row r="403" spans="33:168" s="385" customFormat="1" ht="15" customHeight="1">
      <c r="AG403" s="433"/>
      <c r="FL403" s="494"/>
    </row>
    <row r="404" spans="33:168" s="385" customFormat="1" ht="15" customHeight="1">
      <c r="AG404" s="433"/>
      <c r="FL404" s="494"/>
    </row>
    <row r="405" spans="33:168" s="385" customFormat="1" ht="15" customHeight="1">
      <c r="AG405" s="433"/>
      <c r="FL405" s="494"/>
    </row>
    <row r="406" spans="33:168" s="385" customFormat="1" ht="15" customHeight="1">
      <c r="AG406" s="433"/>
      <c r="FL406" s="494"/>
    </row>
    <row r="407" spans="33:168" s="385" customFormat="1" ht="15" customHeight="1">
      <c r="AG407" s="433"/>
      <c r="FL407" s="494"/>
    </row>
    <row r="408" spans="33:168" s="385" customFormat="1" ht="15" customHeight="1">
      <c r="AG408" s="433"/>
      <c r="FL408" s="494"/>
    </row>
    <row r="409" spans="33:168" s="385" customFormat="1" ht="15" customHeight="1">
      <c r="AG409" s="433"/>
      <c r="FL409" s="494"/>
    </row>
    <row r="410" spans="33:168" s="385" customFormat="1" ht="15" customHeight="1">
      <c r="AG410" s="433"/>
      <c r="FL410" s="494"/>
    </row>
    <row r="411" spans="33:168" s="385" customFormat="1" ht="15" customHeight="1">
      <c r="AG411" s="433"/>
      <c r="FL411" s="494"/>
    </row>
    <row r="412" spans="33:168" s="385" customFormat="1" ht="15" customHeight="1">
      <c r="AG412" s="433"/>
      <c r="FL412" s="494"/>
    </row>
    <row r="413" spans="33:168" s="385" customFormat="1" ht="15" customHeight="1">
      <c r="AG413" s="433"/>
      <c r="FL413" s="494"/>
    </row>
    <row r="414" spans="33:168" s="385" customFormat="1" ht="15" customHeight="1">
      <c r="AG414" s="433"/>
      <c r="FL414" s="494"/>
    </row>
    <row r="415" spans="33:168" s="385" customFormat="1" ht="15" customHeight="1">
      <c r="AG415" s="433"/>
      <c r="FL415" s="494"/>
    </row>
    <row r="416" spans="33:168" s="385" customFormat="1" ht="15" customHeight="1">
      <c r="AG416" s="433"/>
      <c r="FL416" s="494"/>
    </row>
    <row r="417" spans="33:168" s="385" customFormat="1" ht="15" customHeight="1">
      <c r="AG417" s="433"/>
      <c r="FL417" s="494"/>
    </row>
    <row r="418" spans="33:168" s="385" customFormat="1" ht="15" customHeight="1">
      <c r="AG418" s="433"/>
      <c r="FL418" s="494"/>
    </row>
    <row r="419" spans="33:168" s="385" customFormat="1" ht="15" customHeight="1">
      <c r="AG419" s="433"/>
      <c r="FL419" s="494"/>
    </row>
    <row r="420" spans="33:168" s="385" customFormat="1" ht="15" customHeight="1">
      <c r="AG420" s="433"/>
      <c r="FL420" s="494"/>
    </row>
    <row r="421" spans="33:168" s="385" customFormat="1" ht="15" customHeight="1">
      <c r="AG421" s="433"/>
      <c r="FL421" s="494"/>
    </row>
    <row r="422" spans="33:168" s="385" customFormat="1" ht="15" customHeight="1">
      <c r="AG422" s="433"/>
      <c r="FL422" s="494"/>
    </row>
    <row r="423" spans="33:168" s="385" customFormat="1" ht="15" customHeight="1">
      <c r="AG423" s="433"/>
      <c r="FL423" s="494"/>
    </row>
    <row r="424" spans="33:168" s="385" customFormat="1" ht="15" customHeight="1">
      <c r="AG424" s="433"/>
      <c r="FL424" s="494"/>
    </row>
    <row r="425" spans="33:168" s="385" customFormat="1" ht="15" customHeight="1">
      <c r="AG425" s="433"/>
      <c r="FL425" s="494"/>
    </row>
    <row r="426" spans="33:168" s="385" customFormat="1" ht="15" customHeight="1">
      <c r="AG426" s="433"/>
      <c r="FL426" s="494"/>
    </row>
    <row r="427" spans="33:168" s="385" customFormat="1" ht="15" customHeight="1">
      <c r="AG427" s="433"/>
      <c r="FL427" s="494"/>
    </row>
    <row r="428" spans="33:168" s="385" customFormat="1" ht="15" customHeight="1">
      <c r="AG428" s="433"/>
      <c r="FL428" s="494"/>
    </row>
    <row r="429" spans="33:168" s="385" customFormat="1" ht="15" customHeight="1">
      <c r="AG429" s="433"/>
      <c r="FL429" s="494"/>
    </row>
    <row r="430" spans="33:168" s="385" customFormat="1" ht="15" customHeight="1">
      <c r="AG430" s="433"/>
      <c r="FL430" s="494"/>
    </row>
    <row r="431" spans="33:168" s="385" customFormat="1" ht="15" customHeight="1">
      <c r="AG431" s="433"/>
      <c r="FL431" s="494"/>
    </row>
    <row r="432" spans="33:168" s="385" customFormat="1" ht="15" customHeight="1">
      <c r="AG432" s="433"/>
      <c r="FL432" s="494"/>
    </row>
    <row r="433" spans="33:168" s="385" customFormat="1" ht="15" customHeight="1">
      <c r="AG433" s="433"/>
      <c r="FL433" s="494"/>
    </row>
    <row r="434" spans="33:168" s="385" customFormat="1" ht="15" customHeight="1">
      <c r="AG434" s="433"/>
      <c r="FL434" s="494"/>
    </row>
    <row r="435" spans="33:168" s="385" customFormat="1" ht="15" customHeight="1">
      <c r="AG435" s="433"/>
      <c r="FL435" s="494"/>
    </row>
    <row r="436" spans="33:168" s="385" customFormat="1" ht="15" customHeight="1">
      <c r="AG436" s="433"/>
      <c r="FL436" s="494"/>
    </row>
    <row r="437" spans="33:168" s="385" customFormat="1" ht="15" customHeight="1">
      <c r="AG437" s="433"/>
      <c r="FL437" s="494"/>
    </row>
    <row r="438" spans="33:168" s="385" customFormat="1" ht="15" customHeight="1">
      <c r="AG438" s="433"/>
      <c r="FL438" s="494"/>
    </row>
    <row r="439" spans="33:168" s="385" customFormat="1" ht="15" customHeight="1">
      <c r="AG439" s="433"/>
      <c r="FL439" s="494"/>
    </row>
    <row r="440" spans="33:168" s="385" customFormat="1" ht="15" customHeight="1">
      <c r="AG440" s="433"/>
      <c r="FL440" s="494"/>
    </row>
    <row r="441" spans="33:168" s="385" customFormat="1" ht="15" customHeight="1">
      <c r="AG441" s="433"/>
      <c r="FL441" s="494"/>
    </row>
    <row r="442" spans="33:168" s="385" customFormat="1" ht="15" customHeight="1">
      <c r="AG442" s="433"/>
      <c r="FL442" s="494"/>
    </row>
    <row r="443" spans="33:168" s="385" customFormat="1" ht="15" customHeight="1">
      <c r="AG443" s="433"/>
      <c r="FL443" s="494"/>
    </row>
    <row r="444" spans="33:168" s="385" customFormat="1" ht="15" customHeight="1">
      <c r="AG444" s="433"/>
      <c r="FL444" s="494"/>
    </row>
    <row r="445" spans="33:168" s="385" customFormat="1" ht="15" customHeight="1">
      <c r="AG445" s="433"/>
      <c r="FL445" s="494"/>
    </row>
    <row r="446" spans="33:168" s="385" customFormat="1" ht="15" customHeight="1">
      <c r="AG446" s="433"/>
      <c r="FL446" s="494"/>
    </row>
    <row r="447" spans="33:168" s="385" customFormat="1" ht="15" customHeight="1">
      <c r="AG447" s="433"/>
      <c r="FL447" s="494"/>
    </row>
    <row r="448" spans="33:168" s="385" customFormat="1" ht="15" customHeight="1">
      <c r="AG448" s="433"/>
      <c r="FL448" s="494"/>
    </row>
    <row r="449" spans="33:168" s="385" customFormat="1" ht="15" customHeight="1">
      <c r="AG449" s="433"/>
      <c r="FL449" s="494"/>
    </row>
    <row r="450" spans="33:168" s="385" customFormat="1" ht="15" customHeight="1">
      <c r="AG450" s="433"/>
      <c r="FL450" s="494"/>
    </row>
    <row r="451" spans="33:168" s="385" customFormat="1" ht="15" customHeight="1">
      <c r="AG451" s="433"/>
      <c r="FL451" s="494"/>
    </row>
    <row r="452" spans="33:168" s="385" customFormat="1" ht="15" customHeight="1">
      <c r="AG452" s="433"/>
      <c r="FL452" s="494"/>
    </row>
    <row r="453" spans="33:168" s="385" customFormat="1" ht="15" customHeight="1">
      <c r="AG453" s="433"/>
      <c r="FL453" s="494"/>
    </row>
    <row r="454" spans="33:168" s="385" customFormat="1" ht="15" customHeight="1">
      <c r="AG454" s="433"/>
      <c r="FL454" s="494"/>
    </row>
    <row r="455" spans="33:168" s="385" customFormat="1" ht="15" customHeight="1">
      <c r="AG455" s="433"/>
      <c r="FL455" s="494"/>
    </row>
    <row r="456" spans="33:168" s="385" customFormat="1" ht="15" customHeight="1">
      <c r="AG456" s="433"/>
      <c r="FL456" s="494"/>
    </row>
    <row r="457" spans="33:168" s="385" customFormat="1" ht="15" customHeight="1">
      <c r="AG457" s="433"/>
      <c r="FL457" s="494"/>
    </row>
    <row r="458" spans="33:168" s="385" customFormat="1" ht="15" customHeight="1">
      <c r="AG458" s="433"/>
      <c r="FL458" s="494"/>
    </row>
    <row r="459" spans="33:168" s="385" customFormat="1" ht="15" customHeight="1">
      <c r="AG459" s="433"/>
      <c r="FL459" s="494"/>
    </row>
    <row r="460" spans="33:168" s="385" customFormat="1" ht="15" customHeight="1">
      <c r="AG460" s="433"/>
      <c r="FL460" s="494"/>
    </row>
    <row r="461" spans="33:168" s="385" customFormat="1" ht="15" customHeight="1">
      <c r="AG461" s="433"/>
      <c r="FL461" s="494"/>
    </row>
    <row r="462" spans="33:168" s="385" customFormat="1" ht="15" customHeight="1">
      <c r="AG462" s="433"/>
      <c r="FL462" s="494"/>
    </row>
    <row r="463" spans="33:168" s="385" customFormat="1" ht="15" customHeight="1">
      <c r="AG463" s="433"/>
      <c r="FL463" s="494"/>
    </row>
    <row r="464" spans="33:168" s="385" customFormat="1" ht="15" customHeight="1">
      <c r="AG464" s="433"/>
      <c r="FL464" s="494"/>
    </row>
    <row r="465" spans="33:168" s="385" customFormat="1" ht="15" customHeight="1">
      <c r="AG465" s="433"/>
      <c r="FL465" s="494"/>
    </row>
    <row r="466" spans="33:168" s="385" customFormat="1" ht="15" customHeight="1">
      <c r="AG466" s="433"/>
      <c r="FL466" s="494"/>
    </row>
    <row r="467" spans="33:168" s="385" customFormat="1" ht="15" customHeight="1">
      <c r="AG467" s="433"/>
      <c r="FL467" s="494"/>
    </row>
    <row r="468" spans="33:168" s="385" customFormat="1" ht="15" customHeight="1">
      <c r="AG468" s="433"/>
      <c r="FL468" s="494"/>
    </row>
    <row r="469" spans="33:168" s="385" customFormat="1" ht="15" customHeight="1">
      <c r="AG469" s="433"/>
      <c r="FL469" s="494"/>
    </row>
    <row r="470" spans="33:168" s="385" customFormat="1" ht="15" customHeight="1">
      <c r="AG470" s="433"/>
      <c r="FL470" s="494"/>
    </row>
    <row r="471" spans="33:168" s="385" customFormat="1" ht="15" customHeight="1">
      <c r="AG471" s="433"/>
      <c r="FL471" s="494"/>
    </row>
    <row r="472" spans="33:168" s="385" customFormat="1" ht="15" customHeight="1">
      <c r="AG472" s="433"/>
      <c r="FL472" s="494"/>
    </row>
    <row r="473" spans="33:168" s="385" customFormat="1" ht="15" customHeight="1">
      <c r="AG473" s="433"/>
      <c r="FL473" s="494"/>
    </row>
    <row r="474" spans="33:168" s="385" customFormat="1" ht="15" customHeight="1">
      <c r="AG474" s="433"/>
      <c r="FL474" s="494"/>
    </row>
    <row r="475" spans="33:168" s="385" customFormat="1" ht="15" customHeight="1">
      <c r="AG475" s="433"/>
      <c r="FL475" s="494"/>
    </row>
    <row r="476" spans="33:168" s="385" customFormat="1" ht="15" customHeight="1">
      <c r="AG476" s="433"/>
      <c r="FL476" s="494"/>
    </row>
    <row r="477" spans="33:168" s="385" customFormat="1" ht="15" customHeight="1">
      <c r="AG477" s="433"/>
      <c r="FL477" s="494"/>
    </row>
    <row r="478" spans="33:168" s="385" customFormat="1" ht="15" customHeight="1">
      <c r="AG478" s="433"/>
      <c r="FL478" s="494"/>
    </row>
    <row r="479" spans="33:168" s="385" customFormat="1" ht="15" customHeight="1">
      <c r="AG479" s="433"/>
      <c r="FL479" s="494"/>
    </row>
    <row r="480" spans="33:168" s="385" customFormat="1" ht="15" customHeight="1">
      <c r="AG480" s="433"/>
      <c r="FL480" s="494"/>
    </row>
    <row r="481" spans="33:168" s="385" customFormat="1" ht="15" customHeight="1">
      <c r="AG481" s="433"/>
      <c r="FL481" s="494"/>
    </row>
    <row r="482" spans="33:168" s="385" customFormat="1" ht="15" customHeight="1">
      <c r="AG482" s="433"/>
      <c r="FL482" s="494"/>
    </row>
    <row r="483" spans="33:168" s="385" customFormat="1" ht="15" customHeight="1">
      <c r="AG483" s="433"/>
      <c r="FL483" s="494"/>
    </row>
    <row r="484" spans="33:168" s="385" customFormat="1" ht="15" customHeight="1">
      <c r="AG484" s="433"/>
      <c r="FL484" s="494"/>
    </row>
    <row r="485" spans="33:168" s="385" customFormat="1" ht="15" customHeight="1">
      <c r="AG485" s="433"/>
      <c r="FL485" s="494"/>
    </row>
    <row r="486" spans="33:168" s="385" customFormat="1" ht="15" customHeight="1">
      <c r="AG486" s="433"/>
      <c r="FL486" s="494"/>
    </row>
    <row r="487" spans="33:168" s="385" customFormat="1" ht="15" customHeight="1">
      <c r="AG487" s="433"/>
      <c r="FL487" s="494"/>
    </row>
    <row r="488" spans="33:168" s="385" customFormat="1" ht="15" customHeight="1">
      <c r="AG488" s="433"/>
      <c r="FL488" s="494"/>
    </row>
    <row r="489" spans="33:168" s="385" customFormat="1" ht="15" customHeight="1">
      <c r="AG489" s="433"/>
      <c r="FL489" s="494"/>
    </row>
    <row r="490" spans="33:168" s="385" customFormat="1" ht="15" customHeight="1">
      <c r="AG490" s="433"/>
      <c r="FL490" s="494"/>
    </row>
    <row r="491" spans="33:168" s="385" customFormat="1" ht="15" customHeight="1">
      <c r="AG491" s="433"/>
      <c r="FL491" s="494"/>
    </row>
    <row r="492" spans="33:168" s="385" customFormat="1" ht="15" customHeight="1">
      <c r="AG492" s="433"/>
      <c r="FL492" s="494"/>
    </row>
    <row r="493" spans="33:168" s="385" customFormat="1" ht="15" customHeight="1">
      <c r="AG493" s="433"/>
      <c r="FL493" s="494"/>
    </row>
    <row r="494" spans="33:168" s="385" customFormat="1" ht="15" customHeight="1">
      <c r="AG494" s="433"/>
      <c r="FL494" s="494"/>
    </row>
    <row r="495" spans="33:168" s="385" customFormat="1" ht="15" customHeight="1">
      <c r="AG495" s="433"/>
      <c r="FL495" s="494"/>
    </row>
    <row r="496" spans="33:168" s="385" customFormat="1" ht="15" customHeight="1">
      <c r="AG496" s="433"/>
      <c r="FL496" s="494"/>
    </row>
    <row r="497" spans="33:168" s="385" customFormat="1" ht="15" customHeight="1">
      <c r="AG497" s="433"/>
      <c r="FL497" s="494"/>
    </row>
    <row r="498" spans="33:168" s="385" customFormat="1" ht="15" customHeight="1">
      <c r="AG498" s="433"/>
      <c r="FL498" s="494"/>
    </row>
    <row r="499" spans="33:168" s="385" customFormat="1" ht="15" customHeight="1">
      <c r="AG499" s="433"/>
      <c r="FL499" s="494"/>
    </row>
    <row r="500" spans="33:168" s="385" customFormat="1" ht="15" customHeight="1">
      <c r="AG500" s="433"/>
      <c r="FL500" s="494"/>
    </row>
    <row r="501" spans="33:168" s="385" customFormat="1" ht="15" customHeight="1">
      <c r="AG501" s="433"/>
      <c r="FL501" s="494"/>
    </row>
    <row r="502" spans="33:168" s="385" customFormat="1" ht="15" customHeight="1">
      <c r="AG502" s="433"/>
      <c r="FL502" s="494"/>
    </row>
    <row r="503" spans="33:168" s="385" customFormat="1" ht="15" customHeight="1">
      <c r="AG503" s="433"/>
      <c r="FL503" s="494"/>
    </row>
    <row r="504" spans="33:168" s="385" customFormat="1" ht="15" customHeight="1">
      <c r="AG504" s="433"/>
      <c r="FL504" s="494"/>
    </row>
    <row r="505" spans="33:168" s="385" customFormat="1" ht="15" customHeight="1">
      <c r="AG505" s="433"/>
      <c r="FL505" s="494"/>
    </row>
    <row r="506" spans="33:168" s="385" customFormat="1" ht="15" customHeight="1">
      <c r="AG506" s="433"/>
      <c r="FL506" s="494"/>
    </row>
    <row r="507" spans="33:168" s="385" customFormat="1" ht="15" customHeight="1">
      <c r="AG507" s="433"/>
      <c r="FL507" s="494"/>
    </row>
    <row r="508" spans="33:168" s="385" customFormat="1" ht="15" customHeight="1">
      <c r="AG508" s="433"/>
      <c r="FL508" s="494"/>
    </row>
    <row r="509" spans="33:168" s="385" customFormat="1" ht="15" customHeight="1">
      <c r="AG509" s="433"/>
      <c r="FL509" s="494"/>
    </row>
    <row r="510" spans="33:168" s="385" customFormat="1" ht="15" customHeight="1">
      <c r="AG510" s="433"/>
      <c r="FL510" s="494"/>
    </row>
    <row r="511" spans="33:168" s="385" customFormat="1" ht="15" customHeight="1">
      <c r="AG511" s="433"/>
      <c r="FL511" s="494"/>
    </row>
    <row r="512" spans="33:168" s="385" customFormat="1" ht="15" customHeight="1">
      <c r="AG512" s="433"/>
      <c r="FL512" s="494"/>
    </row>
    <row r="513" spans="33:168" s="385" customFormat="1" ht="15" customHeight="1">
      <c r="AG513" s="433"/>
      <c r="FL513" s="494"/>
    </row>
    <row r="514" spans="33:168" s="385" customFormat="1" ht="15" customHeight="1">
      <c r="AG514" s="433"/>
      <c r="FL514" s="494"/>
    </row>
    <row r="515" spans="33:168" s="385" customFormat="1" ht="15" customHeight="1">
      <c r="AG515" s="433"/>
      <c r="FL515" s="494"/>
    </row>
    <row r="516" spans="33:168" s="385" customFormat="1" ht="15" customHeight="1">
      <c r="AG516" s="433"/>
      <c r="FL516" s="494"/>
    </row>
    <row r="517" spans="33:168" s="385" customFormat="1" ht="15" customHeight="1">
      <c r="AG517" s="433"/>
      <c r="FL517" s="494"/>
    </row>
    <row r="518" spans="33:168" s="385" customFormat="1" ht="15" customHeight="1">
      <c r="AG518" s="433"/>
      <c r="FL518" s="494"/>
    </row>
    <row r="519" spans="33:168" s="385" customFormat="1" ht="15" customHeight="1">
      <c r="AG519" s="433"/>
      <c r="FL519" s="494"/>
    </row>
    <row r="520" spans="33:168" s="385" customFormat="1" ht="15" customHeight="1">
      <c r="AG520" s="433"/>
      <c r="FL520" s="494"/>
    </row>
    <row r="521" spans="33:168" s="385" customFormat="1" ht="15" customHeight="1">
      <c r="AG521" s="433"/>
      <c r="FL521" s="494"/>
    </row>
    <row r="522" spans="33:168" s="385" customFormat="1" ht="15" customHeight="1">
      <c r="AG522" s="433"/>
      <c r="FL522" s="494"/>
    </row>
    <row r="523" spans="33:168" s="385" customFormat="1" ht="15" customHeight="1">
      <c r="AG523" s="433"/>
      <c r="FL523" s="494"/>
    </row>
    <row r="524" spans="33:168" s="385" customFormat="1" ht="15" customHeight="1">
      <c r="AG524" s="433"/>
      <c r="FL524" s="494"/>
    </row>
    <row r="525" spans="33:168" s="385" customFormat="1" ht="15" customHeight="1">
      <c r="AG525" s="433"/>
      <c r="FL525" s="494"/>
    </row>
    <row r="526" spans="33:168" s="385" customFormat="1" ht="15" customHeight="1">
      <c r="AG526" s="433"/>
      <c r="FL526" s="494"/>
    </row>
    <row r="527" spans="33:168" s="385" customFormat="1" ht="15" customHeight="1">
      <c r="AG527" s="433"/>
      <c r="FL527" s="494"/>
    </row>
    <row r="528" spans="33:168" s="385" customFormat="1" ht="15" customHeight="1">
      <c r="AG528" s="433"/>
      <c r="FL528" s="494"/>
    </row>
    <row r="529" spans="33:168" s="385" customFormat="1" ht="15" customHeight="1">
      <c r="AG529" s="433"/>
      <c r="FL529" s="494"/>
    </row>
    <row r="530" spans="33:168" s="385" customFormat="1" ht="15" customHeight="1">
      <c r="AG530" s="433"/>
      <c r="FL530" s="494"/>
    </row>
    <row r="531" spans="33:168" s="385" customFormat="1" ht="15" customHeight="1">
      <c r="AG531" s="433"/>
      <c r="FL531" s="494"/>
    </row>
    <row r="532" spans="33:168" s="385" customFormat="1" ht="15" customHeight="1">
      <c r="AG532" s="433"/>
      <c r="FL532" s="494"/>
    </row>
    <row r="533" spans="33:168" s="385" customFormat="1" ht="15" customHeight="1">
      <c r="AG533" s="433"/>
      <c r="FL533" s="494"/>
    </row>
    <row r="534" spans="33:168" s="385" customFormat="1" ht="15" customHeight="1">
      <c r="AG534" s="433"/>
      <c r="FL534" s="494"/>
    </row>
    <row r="535" spans="33:168" s="385" customFormat="1" ht="15" customHeight="1">
      <c r="AG535" s="433"/>
      <c r="FL535" s="494"/>
    </row>
    <row r="536" spans="33:168" s="385" customFormat="1" ht="15" customHeight="1">
      <c r="AG536" s="433"/>
      <c r="FL536" s="494"/>
    </row>
    <row r="537" spans="33:168" s="385" customFormat="1" ht="15" customHeight="1">
      <c r="AG537" s="433"/>
      <c r="FL537" s="494"/>
    </row>
    <row r="538" spans="33:168" s="385" customFormat="1" ht="15" customHeight="1">
      <c r="AG538" s="433"/>
      <c r="FL538" s="494"/>
    </row>
    <row r="539" spans="33:168" s="385" customFormat="1" ht="15" customHeight="1">
      <c r="AG539" s="433"/>
      <c r="FL539" s="494"/>
    </row>
    <row r="540" spans="33:168" s="385" customFormat="1" ht="15" customHeight="1">
      <c r="AG540" s="433"/>
      <c r="FL540" s="494"/>
    </row>
    <row r="541" spans="33:168" s="385" customFormat="1" ht="15" customHeight="1">
      <c r="AG541" s="433"/>
      <c r="FL541" s="494"/>
    </row>
    <row r="542" spans="33:168" s="385" customFormat="1" ht="15" customHeight="1">
      <c r="AG542" s="433"/>
      <c r="FL542" s="494"/>
    </row>
    <row r="543" spans="33:168" s="385" customFormat="1" ht="15" customHeight="1">
      <c r="AG543" s="433"/>
      <c r="FL543" s="494"/>
    </row>
    <row r="544" spans="33:168" s="385" customFormat="1" ht="15" customHeight="1">
      <c r="AG544" s="433"/>
      <c r="FL544" s="494"/>
    </row>
    <row r="545" spans="33:168" s="385" customFormat="1" ht="15" customHeight="1">
      <c r="AG545" s="433"/>
      <c r="FL545" s="494"/>
    </row>
    <row r="546" spans="33:168" s="385" customFormat="1" ht="15" customHeight="1">
      <c r="AG546" s="433"/>
      <c r="FL546" s="494"/>
    </row>
    <row r="547" spans="33:168" s="385" customFormat="1" ht="15" customHeight="1">
      <c r="AG547" s="433"/>
      <c r="FL547" s="494"/>
    </row>
    <row r="548" spans="33:168" s="385" customFormat="1" ht="15" customHeight="1">
      <c r="AG548" s="433"/>
      <c r="FL548" s="494"/>
    </row>
    <row r="549" spans="33:168" s="385" customFormat="1" ht="15" customHeight="1">
      <c r="AG549" s="433"/>
      <c r="FL549" s="494"/>
    </row>
    <row r="550" spans="33:168" s="385" customFormat="1" ht="15" customHeight="1">
      <c r="AG550" s="433"/>
      <c r="FL550" s="494"/>
    </row>
    <row r="551" spans="33:168" s="385" customFormat="1" ht="15" customHeight="1">
      <c r="AG551" s="433"/>
      <c r="FL551" s="494"/>
    </row>
    <row r="552" spans="33:168" s="385" customFormat="1" ht="15" customHeight="1">
      <c r="AG552" s="433"/>
      <c r="FL552" s="494"/>
    </row>
    <row r="553" spans="33:168" s="385" customFormat="1" ht="15" customHeight="1">
      <c r="AG553" s="433"/>
      <c r="FL553" s="494"/>
    </row>
    <row r="554" spans="33:168" s="385" customFormat="1" ht="15" customHeight="1">
      <c r="AG554" s="433"/>
      <c r="FL554" s="494"/>
    </row>
    <row r="555" spans="33:168" s="385" customFormat="1" ht="15" customHeight="1">
      <c r="AG555" s="433"/>
      <c r="FL555" s="494"/>
    </row>
    <row r="556" spans="33:168" s="385" customFormat="1" ht="15" customHeight="1">
      <c r="AG556" s="433"/>
      <c r="FL556" s="494"/>
    </row>
    <row r="557" spans="33:168" s="385" customFormat="1" ht="15" customHeight="1">
      <c r="AG557" s="433"/>
      <c r="FL557" s="494"/>
    </row>
    <row r="558" spans="33:168" s="385" customFormat="1" ht="15" customHeight="1">
      <c r="AG558" s="433"/>
      <c r="FL558" s="494"/>
    </row>
    <row r="559" spans="33:168" s="385" customFormat="1" ht="15" customHeight="1">
      <c r="AG559" s="433"/>
      <c r="FL559" s="494"/>
    </row>
    <row r="560" spans="33:168" s="385" customFormat="1" ht="15" customHeight="1">
      <c r="AG560" s="433"/>
      <c r="FL560" s="494"/>
    </row>
    <row r="561" spans="33:168" s="385" customFormat="1" ht="15" customHeight="1">
      <c r="AG561" s="433"/>
      <c r="FL561" s="494"/>
    </row>
    <row r="562" spans="33:168" s="385" customFormat="1" ht="15" customHeight="1">
      <c r="AG562" s="433"/>
      <c r="FL562" s="494"/>
    </row>
    <row r="563" spans="33:168" s="385" customFormat="1" ht="15" customHeight="1">
      <c r="AG563" s="433"/>
      <c r="FL563" s="494"/>
    </row>
    <row r="564" spans="33:168" s="385" customFormat="1" ht="15" customHeight="1">
      <c r="AG564" s="433"/>
      <c r="FL564" s="494"/>
    </row>
    <row r="565" spans="33:168" s="385" customFormat="1" ht="15" customHeight="1">
      <c r="AG565" s="433"/>
      <c r="FL565" s="494"/>
    </row>
    <row r="566" spans="33:168" s="385" customFormat="1" ht="15" customHeight="1">
      <c r="AG566" s="433"/>
      <c r="FL566" s="494"/>
    </row>
    <row r="567" spans="33:168" s="385" customFormat="1" ht="15" customHeight="1">
      <c r="AG567" s="433"/>
      <c r="FL567" s="494"/>
    </row>
    <row r="568" spans="33:168" s="385" customFormat="1" ht="15" customHeight="1">
      <c r="AG568" s="433"/>
      <c r="FL568" s="494"/>
    </row>
    <row r="569" spans="33:168" s="385" customFormat="1" ht="15" customHeight="1">
      <c r="AG569" s="433"/>
      <c r="FL569" s="494"/>
    </row>
    <row r="570" spans="33:168" s="385" customFormat="1" ht="15" customHeight="1">
      <c r="AG570" s="433"/>
      <c r="FL570" s="494"/>
    </row>
    <row r="571" spans="33:168" s="385" customFormat="1" ht="15" customHeight="1">
      <c r="AG571" s="433"/>
      <c r="FL571" s="494"/>
    </row>
    <row r="572" spans="33:168" s="385" customFormat="1" ht="15" customHeight="1">
      <c r="AG572" s="433"/>
      <c r="FL572" s="494"/>
    </row>
    <row r="573" spans="33:168" s="385" customFormat="1" ht="15" customHeight="1">
      <c r="AG573" s="433"/>
      <c r="FL573" s="494"/>
    </row>
    <row r="574" spans="33:168" s="385" customFormat="1" ht="15" customHeight="1">
      <c r="AG574" s="433"/>
      <c r="FL574" s="494"/>
    </row>
    <row r="575" spans="33:168" ht="15" customHeight="1"/>
    <row r="576" spans="33:168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</sheetData>
  <sheetProtection sort="0" autoFilter="0" pivotTables="0"/>
  <customSheetViews>
    <customSheetView guid="{A4D59F75-8091-4878-A19C-E6F7EFCC98D0}" fitToPage="1" hiddenColumns="1" showRuler="0">
      <selection activeCell="U18" sqref="U18"/>
      <pageMargins left="0" right="0" top="0" bottom="0" header="0" footer="0"/>
      <printOptions horizontalCentered="1" verticalCentered="1"/>
      <pageSetup paperSize="9" scale="10" orientation="portrait" r:id="rId1"/>
      <headerFooter alignWithMargins="0"/>
    </customSheetView>
    <customSheetView guid="{5F444141-AB98-4370-9413-F1F0A45DC16B}" fitToPage="1" hiddenRows="1" hiddenColumns="1" showRuler="0">
      <selection activeCell="B7" sqref="B7:B14"/>
      <pageMargins left="0" right="0" top="0" bottom="0" header="0" footer="0"/>
      <printOptions horizontalCentered="1" verticalCentered="1"/>
      <pageSetup paperSize="9" scale="10" orientation="portrait" r:id="rId2"/>
      <headerFooter alignWithMargins="0"/>
    </customSheetView>
    <customSheetView guid="{E484E83A-8AE1-4ACE-A5D4-7D98A52A9B4B}" fitToPage="1" hiddenRows="1" hiddenColumns="1" state="hidden" showRuler="0">
      <selection activeCell="T27" sqref="T27"/>
      <pageMargins left="0" right="0" top="0" bottom="0" header="0" footer="0"/>
      <printOptions horizontalCentered="1" verticalCentered="1"/>
      <pageSetup paperSize="9" scale="10" orientation="portrait" r:id="rId3"/>
      <headerFooter alignWithMargins="0"/>
    </customSheetView>
  </customSheetViews>
  <mergeCells count="16">
    <mergeCell ref="CT18:DE18"/>
    <mergeCell ref="AH11:AL11"/>
    <mergeCell ref="AK17:AV17"/>
    <mergeCell ref="AW17:BH17"/>
    <mergeCell ref="BJ17:BU17"/>
    <mergeCell ref="BV17:CG17"/>
    <mergeCell ref="AK18:AV18"/>
    <mergeCell ref="AW18:BH18"/>
    <mergeCell ref="BJ18:BU18"/>
    <mergeCell ref="BV18:CG18"/>
    <mergeCell ref="H10:I10"/>
    <mergeCell ref="C10:C11"/>
    <mergeCell ref="D9:E9"/>
    <mergeCell ref="D10:E10"/>
    <mergeCell ref="F10:G10"/>
    <mergeCell ref="F9:G9"/>
  </mergeCells>
  <phoneticPr fontId="1" type="noConversion"/>
  <printOptions horizontalCentered="1" verticalCentered="1"/>
  <pageMargins left="0" right="0" top="0" bottom="0" header="0" footer="0"/>
  <pageSetup paperSize="9" scale="10" orientation="portrait" r:id="rId4"/>
  <headerFooter alignWithMargins="0"/>
  <drawing r:id="rId5"/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AG155"/>
  <sheetViews>
    <sheetView workbookViewId="0">
      <selection activeCell="D17" sqref="D17:D18"/>
    </sheetView>
  </sheetViews>
  <sheetFormatPr defaultRowHeight="12.75"/>
  <cols>
    <col min="4" max="4" width="54.7109375" customWidth="1"/>
    <col min="5" max="12" width="10.7109375" customWidth="1"/>
    <col min="13" max="13" width="11.7109375" customWidth="1"/>
    <col min="14" max="14" width="10.7109375" customWidth="1"/>
    <col min="15" max="16" width="11.7109375" customWidth="1"/>
    <col min="17" max="17" width="15.7109375" customWidth="1"/>
  </cols>
  <sheetData>
    <row r="1" spans="1:3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3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>
      <c r="A5" s="23"/>
      <c r="B5" s="23"/>
      <c r="C5" s="23"/>
      <c r="D5" s="2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>
      <c r="A6" s="23"/>
      <c r="B6" s="23"/>
      <c r="C6" s="23"/>
      <c r="D6" s="2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>
      <c r="A7" s="23"/>
      <c r="B7" s="23"/>
      <c r="C7" s="23"/>
      <c r="D7" s="24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5">
      <c r="A8" s="23"/>
      <c r="B8" s="23"/>
      <c r="C8" s="23"/>
      <c r="D8" s="24"/>
      <c r="E8" s="23"/>
      <c r="F8" s="23"/>
      <c r="G8" s="23"/>
      <c r="H8" s="793" t="str">
        <f>IF(MasterSheet!$A$1=1, MasterSheet!C5,MasterSheet!B5)</f>
        <v>CRNA GORA</v>
      </c>
      <c r="I8" s="793"/>
      <c r="J8" s="79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ht="15">
      <c r="A9" s="23"/>
      <c r="B9" s="23"/>
      <c r="C9" s="23"/>
      <c r="D9" s="23"/>
      <c r="E9" s="23"/>
      <c r="F9" s="23"/>
      <c r="G9" s="793" t="str">
        <f>IF(MasterSheet!$A$1=1, MasterSheet!C6,MasterSheet!B6)</f>
        <v>MINISTARSTVO FINANSIJA</v>
      </c>
      <c r="H9" s="793"/>
      <c r="I9" s="793"/>
      <c r="J9" s="793"/>
      <c r="K9" s="79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>
      <c r="A10" s="23"/>
      <c r="B10" s="23"/>
      <c r="C10" s="23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>
      <c r="A11" s="23"/>
      <c r="B11" s="23"/>
      <c r="C11" s="23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>
      <c r="A12" s="23"/>
      <c r="B12" s="23"/>
      <c r="C12" s="23"/>
      <c r="D12" s="61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ht="13.5" thickBot="1">
      <c r="A13" s="23"/>
      <c r="B13" s="23"/>
      <c r="C13" s="2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61"/>
      <c r="S13" s="24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ht="17.25" thickTop="1" thickBot="1">
      <c r="B14" s="198"/>
      <c r="C14" s="199"/>
      <c r="D14" s="200" t="str">
        <f>IF(MasterSheet!$A$1=1,MasterSheet!B65,MasterSheet!B64)</f>
        <v>BDP (u mil. €)</v>
      </c>
      <c r="E14" s="786">
        <v>3405000000</v>
      </c>
      <c r="F14" s="786"/>
      <c r="G14" s="786"/>
      <c r="H14" s="786"/>
      <c r="I14" s="786"/>
      <c r="J14" s="786"/>
      <c r="K14" s="786"/>
      <c r="L14" s="786"/>
      <c r="M14" s="786"/>
      <c r="N14" s="786"/>
      <c r="O14" s="786"/>
      <c r="P14" s="786"/>
      <c r="Q14" s="787"/>
      <c r="R14" s="196"/>
      <c r="S14" s="197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ht="15.75" thickTop="1">
      <c r="A15" s="193"/>
      <c r="B15" s="87"/>
      <c r="C15" s="87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194"/>
      <c r="O15" s="194"/>
      <c r="P15" s="195"/>
      <c r="Q15" s="195"/>
      <c r="R15" s="195"/>
      <c r="S15" s="195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ht="17.25" customHeight="1" thickBot="1">
      <c r="A16" s="23"/>
      <c r="B16" s="23"/>
      <c r="C16" s="23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ht="17.25" customHeight="1" thickTop="1">
      <c r="A17" s="23"/>
      <c r="B17" s="23"/>
      <c r="C17" s="23"/>
      <c r="D17" s="791" t="str">
        <f>IF(MasterSheet!$A$1=1,MasterSheet!B334,MasterSheet!B333)</f>
        <v>Mjesečni plan za 2012. godinu</v>
      </c>
      <c r="E17" s="788">
        <v>2012</v>
      </c>
      <c r="F17" s="789"/>
      <c r="G17" s="789"/>
      <c r="H17" s="789"/>
      <c r="I17" s="789"/>
      <c r="J17" s="789"/>
      <c r="K17" s="789"/>
      <c r="L17" s="789"/>
      <c r="M17" s="789"/>
      <c r="N17" s="789"/>
      <c r="O17" s="789"/>
      <c r="P17" s="789"/>
      <c r="Q17" s="790"/>
      <c r="R17" s="25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ht="15" customHeight="1" thickBot="1">
      <c r="A18" s="23"/>
      <c r="B18" s="23"/>
      <c r="C18" s="23"/>
      <c r="D18" s="792"/>
      <c r="E18" s="127" t="str">
        <f>IF(MasterSheet!$A$1=1,MasterSheet!C334,MasterSheet!C333)</f>
        <v>Januar</v>
      </c>
      <c r="F18" s="128" t="str">
        <f>IF(MasterSheet!$A$1=1,MasterSheet!D334,MasterSheet!D333)</f>
        <v>Februar</v>
      </c>
      <c r="G18" s="128" t="str">
        <f>IF(MasterSheet!$A$1=1,MasterSheet!E334,MasterSheet!E333)</f>
        <v>Mart</v>
      </c>
      <c r="H18" s="128" t="str">
        <f>IF(MasterSheet!$A$1=1,MasterSheet!F334,MasterSheet!F333)</f>
        <v>April</v>
      </c>
      <c r="I18" s="128" t="str">
        <f>IF(MasterSheet!$A$1=1,MasterSheet!G334,MasterSheet!G333)</f>
        <v>Maj</v>
      </c>
      <c r="J18" s="128" t="str">
        <f>IF(MasterSheet!$A$1=1,MasterSheet!H334,MasterSheet!H333)</f>
        <v>Jun</v>
      </c>
      <c r="K18" s="128" t="str">
        <f>IF(MasterSheet!$A$1=1,MasterSheet!I334,MasterSheet!I333)</f>
        <v>Jul</v>
      </c>
      <c r="L18" s="129" t="str">
        <f>IF(MasterSheet!$A$1=1,MasterSheet!J334,MasterSheet!J333)</f>
        <v>Avgust</v>
      </c>
      <c r="M18" s="129" t="str">
        <f>IF(MasterSheet!$A$1=1,MasterSheet!K334,MasterSheet!K333)</f>
        <v>Septembar</v>
      </c>
      <c r="N18" s="129" t="str">
        <f>IF(MasterSheet!$A$1=1,MasterSheet!L334,MasterSheet!L333)</f>
        <v>Oktobar</v>
      </c>
      <c r="O18" s="129" t="str">
        <f>IF(MasterSheet!$A$1=1,MasterSheet!M334,MasterSheet!M333)</f>
        <v>Novembar</v>
      </c>
      <c r="P18" s="157" t="str">
        <f>IF(MasterSheet!$A$1=1,MasterSheet!N334,MasterSheet!N333)</f>
        <v>Decembar</v>
      </c>
      <c r="Q18" s="130" t="str">
        <f>IF(MasterSheet!$A$1=1,MasterSheet!O334,MasterSheet!O333)</f>
        <v>Plan 2012</v>
      </c>
      <c r="R18" s="25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ht="15" customHeight="1" thickTop="1" thickBot="1">
      <c r="A19" s="23"/>
      <c r="B19" s="23"/>
      <c r="C19" s="23"/>
      <c r="D19" s="122" t="str">
        <f>IF(MasterSheet!$A$1=1,MasterSheet!C335,MasterSheet!B335)</f>
        <v>Izvorni prihodi</v>
      </c>
      <c r="E19" s="123">
        <v>59539556.954872109</v>
      </c>
      <c r="F19" s="124">
        <v>78337201.068445399</v>
      </c>
      <c r="G19" s="124">
        <v>94924105.277816132</v>
      </c>
      <c r="H19" s="124">
        <v>98037826.582114175</v>
      </c>
      <c r="I19" s="124">
        <v>96669724.410256997</v>
      </c>
      <c r="J19" s="124">
        <v>113014042.82827996</v>
      </c>
      <c r="K19" s="124">
        <v>116901389.32592727</v>
      </c>
      <c r="L19" s="125">
        <v>118463959.98064868</v>
      </c>
      <c r="M19" s="125">
        <v>109652387.03663017</v>
      </c>
      <c r="N19" s="125">
        <v>97857479.815621421</v>
      </c>
      <c r="O19" s="125">
        <v>98604420.352076903</v>
      </c>
      <c r="P19" s="158">
        <v>128072007.97140101</v>
      </c>
      <c r="Q19" s="126">
        <v>1210074101.6040902</v>
      </c>
      <c r="R19" s="25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15" customHeight="1" thickTop="1">
      <c r="A20" s="23"/>
      <c r="B20" s="23"/>
      <c r="C20" s="23"/>
      <c r="D20" s="107" t="str">
        <f>IF(MasterSheet!$A$1=1,MasterSheet!C336,MasterSheet!B336)</f>
        <v>Porezi</v>
      </c>
      <c r="E20" s="114">
        <v>45567908.564079084</v>
      </c>
      <c r="F20" s="115">
        <v>47814037.582473651</v>
      </c>
      <c r="G20" s="115">
        <v>58025648.620973192</v>
      </c>
      <c r="H20" s="115">
        <v>61156537.374163032</v>
      </c>
      <c r="I20" s="115">
        <v>60776987.326063827</v>
      </c>
      <c r="J20" s="115">
        <v>68913799.243352637</v>
      </c>
      <c r="K20" s="115">
        <v>76333957.928798854</v>
      </c>
      <c r="L20" s="116">
        <v>81073348.131571263</v>
      </c>
      <c r="M20" s="116">
        <v>74499197.832930505</v>
      </c>
      <c r="N20" s="116">
        <v>59262907.692837879</v>
      </c>
      <c r="O20" s="116">
        <v>62995268.612400949</v>
      </c>
      <c r="P20" s="159">
        <v>67092800.795869127</v>
      </c>
      <c r="Q20" s="117">
        <v>763512399.70551407</v>
      </c>
      <c r="R20" s="2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5" customHeight="1">
      <c r="A21" s="23"/>
      <c r="B21" s="23"/>
      <c r="C21" s="23"/>
      <c r="D21" s="108" t="str">
        <f>IF(MasterSheet!$A$1=1,MasterSheet!C337,MasterSheet!B337)</f>
        <v>Porez na dohodak fizičkih lica</v>
      </c>
      <c r="E21" s="118">
        <v>2711672.1734176069</v>
      </c>
      <c r="F21" s="119">
        <v>6579048.9573251661</v>
      </c>
      <c r="G21" s="119">
        <v>7808516.975677507</v>
      </c>
      <c r="H21" s="119">
        <v>7192291.3195296908</v>
      </c>
      <c r="I21" s="119">
        <v>6834955.9418231761</v>
      </c>
      <c r="J21" s="119">
        <v>7380304.1968219401</v>
      </c>
      <c r="K21" s="119">
        <v>8550704.2074588351</v>
      </c>
      <c r="L21" s="120">
        <v>6983147.83060876</v>
      </c>
      <c r="M21" s="120">
        <v>6968522.0826639002</v>
      </c>
      <c r="N21" s="120">
        <v>7813148.2718301052</v>
      </c>
      <c r="O21" s="120">
        <v>7649993.2592162415</v>
      </c>
      <c r="P21" s="160">
        <v>15162792.147335272</v>
      </c>
      <c r="Q21" s="121">
        <v>91635097.363708198</v>
      </c>
      <c r="R21" s="25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5" customHeight="1">
      <c r="A22" s="23"/>
      <c r="B22" s="23"/>
      <c r="C22" s="23"/>
      <c r="D22" s="108" t="str">
        <f>IF(MasterSheet!$A$1=1,MasterSheet!C338,MasterSheet!B338)</f>
        <v>Porez na dobit pravnih lica</v>
      </c>
      <c r="E22" s="118">
        <v>479175.90830979351</v>
      </c>
      <c r="F22" s="119">
        <v>425727.52906628617</v>
      </c>
      <c r="G22" s="119">
        <v>3698190.8696512659</v>
      </c>
      <c r="H22" s="119">
        <v>10321176.580804547</v>
      </c>
      <c r="I22" s="119">
        <v>3050430.4822096685</v>
      </c>
      <c r="J22" s="119">
        <v>3532969.632685612</v>
      </c>
      <c r="K22" s="119">
        <v>3301264.7915454824</v>
      </c>
      <c r="L22" s="120">
        <v>2831827.9108170266</v>
      </c>
      <c r="M22" s="120">
        <v>2185614.9108288661</v>
      </c>
      <c r="N22" s="120">
        <v>1548088.4960788756</v>
      </c>
      <c r="O22" s="120">
        <v>1535963.7232446349</v>
      </c>
      <c r="P22" s="160">
        <v>1305569.1647579398</v>
      </c>
      <c r="Q22" s="121">
        <v>34216000</v>
      </c>
      <c r="R22" s="25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ht="15" customHeight="1">
      <c r="A23" s="23"/>
      <c r="B23" s="23"/>
      <c r="C23" s="23"/>
      <c r="D23" s="108" t="str">
        <f>IF(MasterSheet!$A$1=1,MasterSheet!C339,MasterSheet!B339)</f>
        <v>Porez na imovinu</v>
      </c>
      <c r="E23" s="118">
        <v>92283.176501841823</v>
      </c>
      <c r="F23" s="119">
        <v>118559.9479488785</v>
      </c>
      <c r="G23" s="119">
        <v>167436.99251104824</v>
      </c>
      <c r="H23" s="119">
        <v>102443.73970754411</v>
      </c>
      <c r="I23" s="119">
        <v>138871.42689612458</v>
      </c>
      <c r="J23" s="119">
        <v>145985.27317475085</v>
      </c>
      <c r="K23" s="119">
        <v>121716.69090460363</v>
      </c>
      <c r="L23" s="120">
        <v>165928.2105654091</v>
      </c>
      <c r="M23" s="120">
        <v>151954.35725434171</v>
      </c>
      <c r="N23" s="120">
        <v>189444.6557462847</v>
      </c>
      <c r="O23" s="120">
        <v>215264.61522296857</v>
      </c>
      <c r="P23" s="160">
        <v>251710.91356620414</v>
      </c>
      <c r="Q23" s="121">
        <v>1861600</v>
      </c>
      <c r="R23" s="25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ht="15" customHeight="1">
      <c r="A24" s="23"/>
      <c r="B24" s="23"/>
      <c r="C24" s="23"/>
      <c r="D24" s="108" t="str">
        <f>IF(MasterSheet!$A$1=1,MasterSheet!C340,MasterSheet!B340)</f>
        <v>Porez na dodatu vrijednost</v>
      </c>
      <c r="E24" s="118">
        <v>25740802.935495153</v>
      </c>
      <c r="F24" s="119">
        <v>27241595.527580533</v>
      </c>
      <c r="G24" s="119">
        <v>33040462.889031194</v>
      </c>
      <c r="H24" s="119">
        <v>29158702.444824111</v>
      </c>
      <c r="I24" s="119">
        <v>32934538.904763199</v>
      </c>
      <c r="J24" s="119">
        <v>39972411.325524293</v>
      </c>
      <c r="K24" s="119">
        <v>41990223.094064593</v>
      </c>
      <c r="L24" s="120">
        <v>48335317.377545342</v>
      </c>
      <c r="M24" s="120">
        <v>41174382.95893947</v>
      </c>
      <c r="N24" s="120">
        <v>31622782.887772467</v>
      </c>
      <c r="O24" s="120">
        <v>35160653.27058886</v>
      </c>
      <c r="P24" s="160">
        <v>31439030.534686878</v>
      </c>
      <c r="Q24" s="121">
        <v>417810904.15081602</v>
      </c>
      <c r="R24" s="2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ht="15" customHeight="1">
      <c r="A25" s="23"/>
      <c r="B25" s="23"/>
      <c r="C25" s="23"/>
      <c r="D25" s="108" t="str">
        <f>IF(MasterSheet!$A$1=1,MasterSheet!C341,MasterSheet!B341)</f>
        <v xml:space="preserve">Akcize </v>
      </c>
      <c r="E25" s="118">
        <v>13747757.969815932</v>
      </c>
      <c r="F25" s="119">
        <v>9566234.9753102809</v>
      </c>
      <c r="G25" s="119">
        <v>8767105.1745452993</v>
      </c>
      <c r="H25" s="119">
        <v>10180431.403863322</v>
      </c>
      <c r="I25" s="119">
        <v>12785508.649146292</v>
      </c>
      <c r="J25" s="119">
        <v>12457063.328381244</v>
      </c>
      <c r="K25" s="119">
        <v>16984633.684335101</v>
      </c>
      <c r="L25" s="120">
        <v>16822917.455442559</v>
      </c>
      <c r="M25" s="120">
        <v>18809415.304540068</v>
      </c>
      <c r="N25" s="120">
        <v>13766967.693654157</v>
      </c>
      <c r="O25" s="120">
        <v>13827845.63569925</v>
      </c>
      <c r="P25" s="160">
        <v>14096782.665891131</v>
      </c>
      <c r="Q25" s="121">
        <v>161812663.94062465</v>
      </c>
      <c r="R25" s="25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15" customHeight="1">
      <c r="A26" s="23"/>
      <c r="B26" s="23"/>
      <c r="C26" s="23"/>
      <c r="D26" s="108" t="str">
        <f>IF(MasterSheet!$A$1=1,MasterSheet!C342,MasterSheet!B342)</f>
        <v>Porez na međ. trgov. i transakcije</v>
      </c>
      <c r="E26" s="118">
        <v>2590577.6287229205</v>
      </c>
      <c r="F26" s="119">
        <v>3661242.8629453103</v>
      </c>
      <c r="G26" s="119">
        <v>4278743.7847451</v>
      </c>
      <c r="H26" s="119">
        <v>3930845.8690579329</v>
      </c>
      <c r="I26" s="119">
        <v>4758894.0905774785</v>
      </c>
      <c r="J26" s="119">
        <v>5105882.9596244041</v>
      </c>
      <c r="K26" s="119">
        <v>5122030.8439718904</v>
      </c>
      <c r="L26" s="120">
        <v>5630688.9393867748</v>
      </c>
      <c r="M26" s="120">
        <v>4923015.3379519014</v>
      </c>
      <c r="N26" s="120">
        <v>4055772.9987154561</v>
      </c>
      <c r="O26" s="120">
        <v>4323978.0348327849</v>
      </c>
      <c r="P26" s="160">
        <v>4509955.5847180663</v>
      </c>
      <c r="Q26" s="121">
        <v>52891628.935250022</v>
      </c>
      <c r="R26" s="25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5" customHeight="1">
      <c r="A27" s="23"/>
      <c r="B27" s="23"/>
      <c r="C27" s="23"/>
      <c r="D27" s="108" t="str">
        <f>IF(MasterSheet!$A$1=1,MasterSheet!C343,MasterSheet!B343)</f>
        <v>Ostali republički porezi</v>
      </c>
      <c r="E27" s="118">
        <v>205638.77181583588</v>
      </c>
      <c r="F27" s="119">
        <v>221627.78229719659</v>
      </c>
      <c r="G27" s="119">
        <v>265191.9348117747</v>
      </c>
      <c r="H27" s="119">
        <v>270646.01637587597</v>
      </c>
      <c r="I27" s="119">
        <v>273787.83064789668</v>
      </c>
      <c r="J27" s="119">
        <v>319182.52714039217</v>
      </c>
      <c r="K27" s="119">
        <v>263384.61651834333</v>
      </c>
      <c r="L27" s="120">
        <v>303520.40720540239</v>
      </c>
      <c r="M27" s="120">
        <v>286292.88075196027</v>
      </c>
      <c r="N27" s="120">
        <v>266702.68904053234</v>
      </c>
      <c r="O27" s="120">
        <v>281570.07359621109</v>
      </c>
      <c r="P27" s="160">
        <v>326959.78491363314</v>
      </c>
      <c r="Q27" s="121">
        <v>3284505.3151150541</v>
      </c>
      <c r="R27" s="25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5" customHeight="1">
      <c r="A28" s="23"/>
      <c r="B28" s="23"/>
      <c r="C28" s="23"/>
      <c r="D28" s="109" t="str">
        <f>IF(MasterSheet!$A$1=1,MasterSheet!C344,MasterSheet!B344)</f>
        <v>Doprinosi</v>
      </c>
      <c r="E28" s="114">
        <v>9601412.2254367266</v>
      </c>
      <c r="F28" s="115">
        <v>25096375.044621728</v>
      </c>
      <c r="G28" s="115">
        <v>30910629.822659165</v>
      </c>
      <c r="H28" s="115">
        <v>30231661.316474684</v>
      </c>
      <c r="I28" s="115">
        <v>29007318.476747993</v>
      </c>
      <c r="J28" s="115">
        <v>37231792.192467339</v>
      </c>
      <c r="K28" s="115">
        <v>33404496.279226352</v>
      </c>
      <c r="L28" s="116">
        <v>30764153.140238971</v>
      </c>
      <c r="M28" s="116">
        <v>29645360.909244992</v>
      </c>
      <c r="N28" s="116">
        <v>31950102.232557282</v>
      </c>
      <c r="O28" s="116">
        <v>30045422.299896523</v>
      </c>
      <c r="P28" s="159">
        <v>54103784.76606711</v>
      </c>
      <c r="Q28" s="117">
        <v>371992508.70563895</v>
      </c>
      <c r="R28" s="25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ht="15" customHeight="1">
      <c r="A29" s="23"/>
      <c r="B29" s="23"/>
      <c r="C29" s="23"/>
      <c r="D29" s="108" t="str">
        <f>IF(MasterSheet!$A$1=1,MasterSheet!C345,MasterSheet!B345)</f>
        <v>Doprinosi za PIO</v>
      </c>
      <c r="E29" s="118">
        <v>5719618.4546462707</v>
      </c>
      <c r="F29" s="119">
        <v>15329965.163642589</v>
      </c>
      <c r="G29" s="119">
        <v>18751963.563547116</v>
      </c>
      <c r="H29" s="119">
        <v>18670456.816680845</v>
      </c>
      <c r="I29" s="119">
        <v>17469980.879060127</v>
      </c>
      <c r="J29" s="119">
        <v>22507766.367067453</v>
      </c>
      <c r="K29" s="119">
        <v>20217368.038296379</v>
      </c>
      <c r="L29" s="120">
        <v>18697852.788344868</v>
      </c>
      <c r="M29" s="120">
        <v>17906897.158148333</v>
      </c>
      <c r="N29" s="120">
        <v>19312271.886871655</v>
      </c>
      <c r="O29" s="120">
        <v>18379336.666051392</v>
      </c>
      <c r="P29" s="160">
        <v>32904962.585927378</v>
      </c>
      <c r="Q29" s="121">
        <v>225868440.3682844</v>
      </c>
      <c r="R29" s="25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ht="15" customHeight="1">
      <c r="A30" s="23"/>
      <c r="B30" s="23"/>
      <c r="C30" s="23"/>
      <c r="D30" s="108" t="str">
        <f>IF(MasterSheet!$A$1=1,MasterSheet!C346,MasterSheet!B346)</f>
        <v>Doprinosi za zdravstvo</v>
      </c>
      <c r="E30" s="118">
        <v>3468768.1286870795</v>
      </c>
      <c r="F30" s="119">
        <v>8822925.7829084899</v>
      </c>
      <c r="G30" s="119">
        <v>11062357.537091469</v>
      </c>
      <c r="H30" s="119">
        <v>10288012.416465238</v>
      </c>
      <c r="I30" s="119">
        <v>10471034.796912882</v>
      </c>
      <c r="J30" s="119">
        <v>13022210.343794372</v>
      </c>
      <c r="K30" s="119">
        <v>11753955.813050915</v>
      </c>
      <c r="L30" s="120">
        <v>10820203.430144638</v>
      </c>
      <c r="M30" s="120">
        <v>10509518.463901041</v>
      </c>
      <c r="N30" s="120">
        <v>11128810.153416328</v>
      </c>
      <c r="O30" s="120">
        <v>10587613.001948565</v>
      </c>
      <c r="P30" s="160">
        <v>19297694.636442371</v>
      </c>
      <c r="Q30" s="121">
        <v>131233104.50476341</v>
      </c>
      <c r="R30" s="25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15" customHeight="1">
      <c r="A31" s="23"/>
      <c r="B31" s="23"/>
      <c r="C31" s="23"/>
      <c r="D31" s="108" t="str">
        <f>IF(MasterSheet!$A$1=1,MasterSheet!C347,MasterSheet!B347)</f>
        <v>Doprinosi za nezaposlene</v>
      </c>
      <c r="E31" s="118">
        <v>323199.77421808953</v>
      </c>
      <c r="F31" s="119">
        <v>744520.61371798383</v>
      </c>
      <c r="G31" s="119">
        <v>857482.70231119299</v>
      </c>
      <c r="H31" s="119">
        <v>1019662.4051069487</v>
      </c>
      <c r="I31" s="119">
        <v>853668.20734687208</v>
      </c>
      <c r="J31" s="119">
        <v>1409324.0101357328</v>
      </c>
      <c r="K31" s="119">
        <v>977797.82360098767</v>
      </c>
      <c r="L31" s="120">
        <v>914286.4995931111</v>
      </c>
      <c r="M31" s="120">
        <v>908760.61708109663</v>
      </c>
      <c r="N31" s="120">
        <v>1001142.6995145972</v>
      </c>
      <c r="O31" s="120">
        <v>817562.44768259092</v>
      </c>
      <c r="P31" s="160">
        <v>1444907.9198529902</v>
      </c>
      <c r="Q31" s="121">
        <v>11272315.720162194</v>
      </c>
      <c r="R31" s="25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5" customHeight="1">
      <c r="A32" s="23"/>
      <c r="B32" s="23"/>
      <c r="C32" s="23"/>
      <c r="D32" s="108" t="str">
        <f>IF(MasterSheet!$A$1=1,MasterSheet!C348,MasterSheet!B348)</f>
        <v>Ostali doprinosi</v>
      </c>
      <c r="E32" s="118">
        <v>89825.867885285756</v>
      </c>
      <c r="F32" s="119">
        <v>198963.48435266767</v>
      </c>
      <c r="G32" s="119">
        <v>238826.01970938846</v>
      </c>
      <c r="H32" s="119">
        <v>253529.67822165138</v>
      </c>
      <c r="I32" s="119">
        <v>212634.59342811309</v>
      </c>
      <c r="J32" s="119">
        <v>292491.47146978223</v>
      </c>
      <c r="K32" s="119">
        <v>455374.60427807074</v>
      </c>
      <c r="L32" s="120">
        <v>331810.42215635133</v>
      </c>
      <c r="M32" s="120">
        <v>320184.67011451797</v>
      </c>
      <c r="N32" s="120">
        <v>507877.49275470059</v>
      </c>
      <c r="O32" s="120">
        <v>260910.18421397638</v>
      </c>
      <c r="P32" s="160">
        <v>456219.62384438107</v>
      </c>
      <c r="Q32" s="121">
        <v>3618648.1124288868</v>
      </c>
      <c r="R32" s="25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ht="15" customHeight="1">
      <c r="A33" s="23"/>
      <c r="B33" s="23"/>
      <c r="C33" s="23"/>
      <c r="D33" s="109" t="str">
        <f>IF(MasterSheet!$A$1=1,MasterSheet!C349,MasterSheet!B349)</f>
        <v>Takse</v>
      </c>
      <c r="E33" s="114">
        <v>1157748.0273144848</v>
      </c>
      <c r="F33" s="115">
        <v>1751878.8593601112</v>
      </c>
      <c r="G33" s="115">
        <v>2213895.0159915099</v>
      </c>
      <c r="H33" s="115">
        <v>2056504.194704866</v>
      </c>
      <c r="I33" s="115">
        <v>2142089.5509117814</v>
      </c>
      <c r="J33" s="115">
        <v>2362186.0588233261</v>
      </c>
      <c r="K33" s="115">
        <v>2163400.4335159766</v>
      </c>
      <c r="L33" s="116">
        <v>2216553.0803296966</v>
      </c>
      <c r="M33" s="116">
        <v>1991438.2798511805</v>
      </c>
      <c r="N33" s="116">
        <v>1784225.9195426747</v>
      </c>
      <c r="O33" s="116">
        <v>1830478.9111642293</v>
      </c>
      <c r="P33" s="159">
        <v>2003209.3054519717</v>
      </c>
      <c r="Q33" s="117">
        <v>23673607.636961807</v>
      </c>
      <c r="R33" s="25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ht="15" customHeight="1">
      <c r="A34" s="23"/>
      <c r="B34" s="23"/>
      <c r="C34" s="23"/>
      <c r="D34" s="108" t="str">
        <f>IF(MasterSheet!$A$1=1,MasterSheet!C350,MasterSheet!B350)</f>
        <v>Administrativne takse</v>
      </c>
      <c r="E34" s="118">
        <v>669702.69756564009</v>
      </c>
      <c r="F34" s="119">
        <v>1027897.7114479239</v>
      </c>
      <c r="G34" s="119">
        <v>1292119.5359923295</v>
      </c>
      <c r="H34" s="119">
        <v>1266754.4836260886</v>
      </c>
      <c r="I34" s="119">
        <v>1361505.6603778517</v>
      </c>
      <c r="J34" s="119">
        <v>1493839.0089661479</v>
      </c>
      <c r="K34" s="119">
        <v>1270497.2235184528</v>
      </c>
      <c r="L34" s="120">
        <v>1199962.645066736</v>
      </c>
      <c r="M34" s="120">
        <v>1101898.6270947084</v>
      </c>
      <c r="N34" s="120">
        <v>919532.57093379064</v>
      </c>
      <c r="O34" s="120">
        <v>1124421.3126226054</v>
      </c>
      <c r="P34" s="160">
        <v>1097703.1811562374</v>
      </c>
      <c r="Q34" s="121">
        <v>13825834.658368509</v>
      </c>
      <c r="R34" s="25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ht="15" customHeight="1">
      <c r="A35" s="23"/>
      <c r="B35" s="23"/>
      <c r="C35" s="23"/>
      <c r="D35" s="108" t="str">
        <f>IF(MasterSheet!$A$1=1,MasterSheet!C351,MasterSheet!B351)</f>
        <v>Sudske takse</v>
      </c>
      <c r="E35" s="118">
        <v>448577.75176327256</v>
      </c>
      <c r="F35" s="119">
        <v>679066.22032977734</v>
      </c>
      <c r="G35" s="119">
        <v>895364.74706920143</v>
      </c>
      <c r="H35" s="119">
        <v>754928.98988097406</v>
      </c>
      <c r="I35" s="119">
        <v>736863.01456245081</v>
      </c>
      <c r="J35" s="119">
        <v>756051.78307137813</v>
      </c>
      <c r="K35" s="119">
        <v>660615.15807482542</v>
      </c>
      <c r="L35" s="120">
        <v>519233.77478795848</v>
      </c>
      <c r="M35" s="120">
        <v>528400.45309294993</v>
      </c>
      <c r="N35" s="120">
        <v>583531.18958620494</v>
      </c>
      <c r="O35" s="120">
        <v>548728.20649563777</v>
      </c>
      <c r="P35" s="160">
        <v>706019.94793906109</v>
      </c>
      <c r="Q35" s="121">
        <v>7817381.236653693</v>
      </c>
      <c r="R35" s="25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ht="15" customHeight="1">
      <c r="A36" s="23"/>
      <c r="B36" s="23"/>
      <c r="C36" s="23"/>
      <c r="D36" s="108" t="str">
        <f>IF(MasterSheet!$A$1=1,MasterSheet!C352,MasterSheet!B352)</f>
        <v>Boravišne takse</v>
      </c>
      <c r="E36" s="118">
        <v>4255.2776430082668</v>
      </c>
      <c r="F36" s="119">
        <v>19724.651218710042</v>
      </c>
      <c r="G36" s="119">
        <v>8887.9159183769279</v>
      </c>
      <c r="H36" s="119">
        <v>13615.622756543235</v>
      </c>
      <c r="I36" s="119">
        <v>12520.650338003425</v>
      </c>
      <c r="J36" s="119">
        <v>37673.618849677354</v>
      </c>
      <c r="K36" s="119">
        <v>110006.5403368808</v>
      </c>
      <c r="L36" s="120">
        <v>182168.81670403213</v>
      </c>
      <c r="M36" s="120">
        <v>84896.41455370441</v>
      </c>
      <c r="N36" s="120">
        <v>28800.239696216591</v>
      </c>
      <c r="O36" s="120">
        <v>12149.765863503899</v>
      </c>
      <c r="P36" s="160">
        <v>13133.945657430038</v>
      </c>
      <c r="Q36" s="121">
        <v>527833.459536087</v>
      </c>
      <c r="R36" s="25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ht="15" customHeight="1">
      <c r="A37" s="23"/>
      <c r="B37" s="23"/>
      <c r="C37" s="23"/>
      <c r="D37" s="108" t="str">
        <f>IF(MasterSheet!$A$1=1,MasterSheet!C353,MasterSheet!B353)</f>
        <v>Ostale takse</v>
      </c>
      <c r="E37" s="118">
        <v>35212.300342563933</v>
      </c>
      <c r="F37" s="119">
        <v>25190.276363699853</v>
      </c>
      <c r="G37" s="119">
        <v>17522.817011602205</v>
      </c>
      <c r="H37" s="119">
        <v>21205.09844126023</v>
      </c>
      <c r="I37" s="119">
        <v>31200.225633475678</v>
      </c>
      <c r="J37" s="119">
        <v>74621.647936122536</v>
      </c>
      <c r="K37" s="119">
        <v>122281.51158581764</v>
      </c>
      <c r="L37" s="120">
        <v>315187.84377097018</v>
      </c>
      <c r="M37" s="120">
        <v>276242.78510981769</v>
      </c>
      <c r="N37" s="120">
        <v>252361.91932646252</v>
      </c>
      <c r="O37" s="120">
        <v>145179.62618248246</v>
      </c>
      <c r="P37" s="160">
        <v>186352.23069924317</v>
      </c>
      <c r="Q37" s="121">
        <v>1502558.2824035182</v>
      </c>
      <c r="R37" s="25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ht="15" customHeight="1">
      <c r="A38" s="23"/>
      <c r="B38" s="23"/>
      <c r="C38" s="23"/>
      <c r="D38" s="109" t="str">
        <f>IF(MasterSheet!$A$1=1,MasterSheet!C354,MasterSheet!B354)</f>
        <v>Naknade</v>
      </c>
      <c r="E38" s="114">
        <v>911225.20754367765</v>
      </c>
      <c r="F38" s="115">
        <v>892664.77289690112</v>
      </c>
      <c r="G38" s="115">
        <v>1022256.5128812366</v>
      </c>
      <c r="H38" s="115">
        <v>1246794.2734658727</v>
      </c>
      <c r="I38" s="115">
        <v>1463627.4948505033</v>
      </c>
      <c r="J38" s="115">
        <v>1786029.1742311018</v>
      </c>
      <c r="K38" s="115">
        <v>1546171.6907050493</v>
      </c>
      <c r="L38" s="116">
        <v>1369093.2456896883</v>
      </c>
      <c r="M38" s="116">
        <v>1134339.5098473323</v>
      </c>
      <c r="N38" s="116">
        <v>1556473.9185053953</v>
      </c>
      <c r="O38" s="116">
        <v>1207849.29265756</v>
      </c>
      <c r="P38" s="159">
        <v>1314546.560624388</v>
      </c>
      <c r="Q38" s="117">
        <v>15451071.653898707</v>
      </c>
      <c r="R38" s="25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15" customHeight="1">
      <c r="A39" s="23"/>
      <c r="B39" s="23"/>
      <c r="C39" s="23"/>
      <c r="D39" s="108" t="str">
        <f>IF(MasterSheet!$A$1=1,MasterSheet!C355,MasterSheet!B355)</f>
        <v>Nakn. za koriš. dob. od opš. int.</v>
      </c>
      <c r="E39" s="118">
        <v>144761.99544543607</v>
      </c>
      <c r="F39" s="119">
        <v>129877.44727954763</v>
      </c>
      <c r="G39" s="119">
        <v>197312.09820380152</v>
      </c>
      <c r="H39" s="119">
        <v>215077.03404075874</v>
      </c>
      <c r="I39" s="119">
        <v>192202.70897097563</v>
      </c>
      <c r="J39" s="119">
        <v>364556.48997404426</v>
      </c>
      <c r="K39" s="119">
        <v>214813.19982659433</v>
      </c>
      <c r="L39" s="120">
        <v>274765.84576579632</v>
      </c>
      <c r="M39" s="120">
        <v>273336.775627208</v>
      </c>
      <c r="N39" s="120">
        <v>316830.6600409564</v>
      </c>
      <c r="O39" s="120">
        <v>358720.51500023261</v>
      </c>
      <c r="P39" s="160">
        <v>317208.38791508938</v>
      </c>
      <c r="Q39" s="121">
        <v>2999463.1580904406</v>
      </c>
      <c r="R39" s="25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15" customHeight="1">
      <c r="A40" s="23"/>
      <c r="B40" s="23"/>
      <c r="C40" s="23"/>
      <c r="D40" s="108" t="str">
        <f>IF(MasterSheet!$A$1=1,MasterSheet!C356,MasterSheet!B356)</f>
        <v>Naknada za kor. prirodnih dobara</v>
      </c>
      <c r="E40" s="118">
        <v>31158.360728403757</v>
      </c>
      <c r="F40" s="119">
        <v>72039.011761400296</v>
      </c>
      <c r="G40" s="119">
        <v>48238.291450321543</v>
      </c>
      <c r="H40" s="119">
        <v>54829.923987766218</v>
      </c>
      <c r="I40" s="119">
        <v>186109.44995153224</v>
      </c>
      <c r="J40" s="119">
        <v>84574.558705311589</v>
      </c>
      <c r="K40" s="119">
        <v>107584.71719147956</v>
      </c>
      <c r="L40" s="120">
        <v>72973.928187539699</v>
      </c>
      <c r="M40" s="120">
        <v>73208.268547955231</v>
      </c>
      <c r="N40" s="120">
        <v>108737.62963627282</v>
      </c>
      <c r="O40" s="120">
        <v>99997.694503671737</v>
      </c>
      <c r="P40" s="160">
        <v>102671.49118212007</v>
      </c>
      <c r="Q40" s="121">
        <v>1042123.3258337748</v>
      </c>
      <c r="R40" s="25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15" customHeight="1">
      <c r="A41" s="23"/>
      <c r="B41" s="23"/>
      <c r="C41" s="23"/>
      <c r="D41" s="108" t="str">
        <f>IF(MasterSheet!$A$1=1,MasterSheet!C357,MasterSheet!B357)</f>
        <v>Ekološke naknade</v>
      </c>
      <c r="E41" s="118">
        <v>38654.546407391063</v>
      </c>
      <c r="F41" s="119">
        <v>46412.088622391864</v>
      </c>
      <c r="G41" s="119">
        <v>84851.983186320344</v>
      </c>
      <c r="H41" s="119">
        <v>79473.860508015423</v>
      </c>
      <c r="I41" s="119">
        <v>93971.347271544102</v>
      </c>
      <c r="J41" s="119">
        <v>129322.04966258435</v>
      </c>
      <c r="K41" s="119">
        <v>260972.66329901453</v>
      </c>
      <c r="L41" s="120">
        <v>338114.19133129116</v>
      </c>
      <c r="M41" s="120">
        <v>130629.387111631</v>
      </c>
      <c r="N41" s="120">
        <v>78539.260792087836</v>
      </c>
      <c r="O41" s="120">
        <v>87819.892123271333</v>
      </c>
      <c r="P41" s="160">
        <v>94521.784261446737</v>
      </c>
      <c r="Q41" s="121">
        <v>1463283.0545769897</v>
      </c>
      <c r="R41" s="25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15" customHeight="1">
      <c r="A42" s="23"/>
      <c r="B42" s="23"/>
      <c r="C42" s="23"/>
      <c r="D42" s="108" t="str">
        <f>IF(MasterSheet!$A$1=1,MasterSheet!C358,MasterSheet!B358)</f>
        <v>Naknade za priređ.  igara na sreću</v>
      </c>
      <c r="E42" s="118">
        <v>135268.36231453318</v>
      </c>
      <c r="F42" s="119">
        <v>163679.33842393986</v>
      </c>
      <c r="G42" s="119">
        <v>218347.3405372969</v>
      </c>
      <c r="H42" s="119">
        <v>144909.88895601651</v>
      </c>
      <c r="I42" s="119">
        <v>503954.09637920716</v>
      </c>
      <c r="J42" s="119">
        <v>726211.71712523943</v>
      </c>
      <c r="K42" s="119">
        <v>150544.44237264962</v>
      </c>
      <c r="L42" s="120">
        <v>209563.92531286206</v>
      </c>
      <c r="M42" s="120">
        <v>240134.11319066011</v>
      </c>
      <c r="N42" s="120">
        <v>186873.81395913914</v>
      </c>
      <c r="O42" s="120">
        <v>198587.07466714262</v>
      </c>
      <c r="P42" s="160">
        <v>319409.58742399915</v>
      </c>
      <c r="Q42" s="121">
        <v>3197483.7006626856</v>
      </c>
      <c r="R42" s="25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15" customHeight="1">
      <c r="A43" s="23"/>
      <c r="B43" s="23"/>
      <c r="C43" s="23"/>
      <c r="D43" s="108" t="str">
        <f>IF(MasterSheet!$A$1=1,MasterSheet!C359,MasterSheet!B359)</f>
        <v>Naknade za puteve</v>
      </c>
      <c r="E43" s="118">
        <v>112029.04295244483</v>
      </c>
      <c r="F43" s="119">
        <v>292711.28372407623</v>
      </c>
      <c r="G43" s="119">
        <v>179314.34867549266</v>
      </c>
      <c r="H43" s="119">
        <v>233905.34932644232</v>
      </c>
      <c r="I43" s="119">
        <v>297471.80702113075</v>
      </c>
      <c r="J43" s="119">
        <v>248366.92882422655</v>
      </c>
      <c r="K43" s="119">
        <v>264695.44741590618</v>
      </c>
      <c r="L43" s="120">
        <v>286374.62659077224</v>
      </c>
      <c r="M43" s="120">
        <v>217470.6103080684</v>
      </c>
      <c r="N43" s="120">
        <v>525038.41394032841</v>
      </c>
      <c r="O43" s="120">
        <v>231003.52876730709</v>
      </c>
      <c r="P43" s="160">
        <v>238833.62291414154</v>
      </c>
      <c r="Q43" s="121">
        <v>3127215.0104603372</v>
      </c>
      <c r="R43" s="25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15" customHeight="1">
      <c r="A44" s="23"/>
      <c r="B44" s="23"/>
      <c r="C44" s="23"/>
      <c r="D44" s="108" t="str">
        <f>IF(MasterSheet!$A$1=1,MasterSheet!C360,MasterSheet!B360)</f>
        <v>Ostale naknade</v>
      </c>
      <c r="E44" s="118">
        <v>449352.89969546878</v>
      </c>
      <c r="F44" s="119">
        <v>187945.60308554521</v>
      </c>
      <c r="G44" s="119">
        <v>294192.4508280037</v>
      </c>
      <c r="H44" s="119">
        <v>518598.21664687362</v>
      </c>
      <c r="I44" s="119">
        <v>189918.08525611355</v>
      </c>
      <c r="J44" s="119">
        <v>232997.42993969534</v>
      </c>
      <c r="K44" s="119">
        <v>547561.220599405</v>
      </c>
      <c r="L44" s="120">
        <v>187300.72850142664</v>
      </c>
      <c r="M44" s="120">
        <v>199560.35506180947</v>
      </c>
      <c r="N44" s="120">
        <v>340454.1401366106</v>
      </c>
      <c r="O44" s="120">
        <v>231720.58759593472</v>
      </c>
      <c r="P44" s="160">
        <v>241901.6869275913</v>
      </c>
      <c r="Q44" s="121">
        <v>3621503.4042744781</v>
      </c>
      <c r="R44" s="25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ht="15" customHeight="1">
      <c r="A45" s="23"/>
      <c r="B45" s="23"/>
      <c r="C45" s="23"/>
      <c r="D45" s="109" t="str">
        <f>IF(MasterSheet!$A$1=1,MasterSheet!C361,MasterSheet!B361)</f>
        <v>Ostali prihodi</v>
      </c>
      <c r="E45" s="114">
        <v>1986118.5282695028</v>
      </c>
      <c r="F45" s="115">
        <v>2502437.1142468266</v>
      </c>
      <c r="G45" s="115">
        <v>2498945.9892752757</v>
      </c>
      <c r="H45" s="115">
        <v>2815198.4938512081</v>
      </c>
      <c r="I45" s="115">
        <v>3019556.6320160651</v>
      </c>
      <c r="J45" s="115">
        <v>2433164.1072992096</v>
      </c>
      <c r="K45" s="115">
        <v>3111243.7756728735</v>
      </c>
      <c r="L45" s="116">
        <v>2517158.1509461873</v>
      </c>
      <c r="M45" s="116">
        <v>2088097.7841179515</v>
      </c>
      <c r="N45" s="116">
        <v>2858281.1164291725</v>
      </c>
      <c r="O45" s="116">
        <v>2182615.5045936508</v>
      </c>
      <c r="P45" s="159">
        <v>3001803.8355809618</v>
      </c>
      <c r="Q45" s="117">
        <v>31014621.032298885</v>
      </c>
      <c r="R45" s="25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ht="15" customHeight="1">
      <c r="A46" s="23"/>
      <c r="B46" s="23"/>
      <c r="C46" s="23"/>
      <c r="D46" s="108" t="str">
        <f>IF(MasterSheet!$A$1=1,MasterSheet!C362,MasterSheet!B362)</f>
        <v>Prihodi od kapitala</v>
      </c>
      <c r="E46" s="118">
        <v>498213.28018157627</v>
      </c>
      <c r="F46" s="119">
        <v>487593.24754597282</v>
      </c>
      <c r="G46" s="119">
        <v>296154.00061049446</v>
      </c>
      <c r="H46" s="119">
        <v>522183.55358590669</v>
      </c>
      <c r="I46" s="119">
        <v>341362.69784005103</v>
      </c>
      <c r="J46" s="119">
        <v>212509.93162454292</v>
      </c>
      <c r="K46" s="119">
        <v>904795.04440825619</v>
      </c>
      <c r="L46" s="120">
        <v>200331.8438649996</v>
      </c>
      <c r="M46" s="120">
        <v>126226.85909528316</v>
      </c>
      <c r="N46" s="120">
        <v>1010864.6910592298</v>
      </c>
      <c r="O46" s="120">
        <v>361408.53340713942</v>
      </c>
      <c r="P46" s="120">
        <v>38173.039455367245</v>
      </c>
      <c r="Q46" s="121">
        <v>4999816.7226788197</v>
      </c>
      <c r="R46" s="25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ht="15" customHeight="1">
      <c r="A47" s="23"/>
      <c r="B47" s="23"/>
      <c r="C47" s="23"/>
      <c r="D47" s="108" t="str">
        <f>IF(MasterSheet!$A$1=1,MasterSheet!C363,MasterSheet!B363)</f>
        <v>Novčane kazne i oduzete imovinske koristi</v>
      </c>
      <c r="E47" s="118">
        <v>458797.1396129349</v>
      </c>
      <c r="F47" s="119">
        <v>594872.92130171007</v>
      </c>
      <c r="G47" s="119">
        <v>754182.61232376925</v>
      </c>
      <c r="H47" s="119">
        <v>619059.60914408427</v>
      </c>
      <c r="I47" s="119">
        <v>632650.84475901374</v>
      </c>
      <c r="J47" s="119">
        <v>730005.34099466342</v>
      </c>
      <c r="K47" s="119">
        <v>869075.29054469964</v>
      </c>
      <c r="L47" s="120">
        <v>943530.06639448472</v>
      </c>
      <c r="M47" s="120">
        <v>675543.6654207604</v>
      </c>
      <c r="N47" s="120">
        <v>688212.21533473849</v>
      </c>
      <c r="O47" s="120">
        <v>724376.3663693273</v>
      </c>
      <c r="P47" s="120">
        <v>809741.91027670098</v>
      </c>
      <c r="Q47" s="121">
        <v>8500047.9824768882</v>
      </c>
      <c r="R47" s="25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ht="15" customHeight="1">
      <c r="A48" s="23"/>
      <c r="B48" s="23"/>
      <c r="C48" s="23"/>
      <c r="D48" s="108" t="str">
        <f>IF(MasterSheet!$A$1=1,MasterSheet!C364,MasterSheet!B364)</f>
        <v>Prihodi koje organi ostvaruju vršenjem svoje djel.</v>
      </c>
      <c r="E48" s="118">
        <v>301899.11321847182</v>
      </c>
      <c r="F48" s="119">
        <v>343822.63480298588</v>
      </c>
      <c r="G48" s="119">
        <v>372081.53782242985</v>
      </c>
      <c r="H48" s="119">
        <v>379994.23296955036</v>
      </c>
      <c r="I48" s="119">
        <v>365217.18557236262</v>
      </c>
      <c r="J48" s="120">
        <v>375187.86755213502</v>
      </c>
      <c r="K48" s="119">
        <v>368598.59139568231</v>
      </c>
      <c r="L48" s="120">
        <v>377275.53681788343</v>
      </c>
      <c r="M48" s="120">
        <v>374947.91119349579</v>
      </c>
      <c r="N48" s="120">
        <v>301016.01317700808</v>
      </c>
      <c r="O48" s="120">
        <v>274711.33168042568</v>
      </c>
      <c r="P48" s="120">
        <v>336264.90807355009</v>
      </c>
      <c r="Q48" s="121">
        <v>4171016.8642759807</v>
      </c>
      <c r="R48" s="25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>
      <c r="A49" s="23"/>
      <c r="B49" s="23"/>
      <c r="C49" s="23"/>
      <c r="D49" s="108" t="str">
        <f>IF(MasterSheet!$A$1=1,MasterSheet!C365,MasterSheet!B365)</f>
        <v>Ostali prihodi</v>
      </c>
      <c r="E49" s="118">
        <v>727208.99525651976</v>
      </c>
      <c r="F49" s="119">
        <v>1076148.3105961576</v>
      </c>
      <c r="G49" s="119">
        <v>1076527.8385185825</v>
      </c>
      <c r="H49" s="119">
        <v>1293961.0981516666</v>
      </c>
      <c r="I49" s="119">
        <v>1680325.9038446378</v>
      </c>
      <c r="J49" s="120">
        <v>1115460.9671278684</v>
      </c>
      <c r="K49" s="119">
        <v>968774.84932423546</v>
      </c>
      <c r="L49" s="120">
        <v>996020.70386881975</v>
      </c>
      <c r="M49" s="120">
        <v>911379.3484084123</v>
      </c>
      <c r="N49" s="120">
        <v>858188.19685819594</v>
      </c>
      <c r="O49" s="120">
        <v>822119.27313675871</v>
      </c>
      <c r="P49" s="120">
        <v>1817623.9777753435</v>
      </c>
      <c r="Q49" s="121">
        <v>13343739.462867199</v>
      </c>
      <c r="R49" s="25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ht="26.25" thickBot="1">
      <c r="A50" s="23"/>
      <c r="B50" s="23"/>
      <c r="C50" s="23"/>
      <c r="D50" s="152" t="str">
        <f>IF(MasterSheet!$A$1=1,MasterSheet!C366,MasterSheet!B366)</f>
        <v>Primici od otplate kredita i sredstva prenijeta iz prethodne godine</v>
      </c>
      <c r="E50" s="153">
        <v>315144.40222863824</v>
      </c>
      <c r="F50" s="155">
        <v>279807.69484618929</v>
      </c>
      <c r="G50" s="155">
        <v>252729.31603574727</v>
      </c>
      <c r="H50" s="155">
        <v>531130.92945452116</v>
      </c>
      <c r="I50" s="155">
        <v>260144.9296668302</v>
      </c>
      <c r="J50" s="155">
        <v>287072.05210633768</v>
      </c>
      <c r="K50" s="155">
        <v>342119.21800816961</v>
      </c>
      <c r="L50" s="154">
        <v>523654.23187286977</v>
      </c>
      <c r="M50" s="155">
        <v>293952.72063820908</v>
      </c>
      <c r="N50" s="155">
        <v>445488.93574900768</v>
      </c>
      <c r="O50" s="155">
        <v>342785.73136400065</v>
      </c>
      <c r="P50" s="155">
        <v>555862.7078074509</v>
      </c>
      <c r="Q50" s="156">
        <v>4429892.8697779709</v>
      </c>
      <c r="R50" s="25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ht="14.25" thickTop="1" thickBot="1">
      <c r="A51" s="23"/>
      <c r="B51" s="23"/>
      <c r="C51" s="23"/>
      <c r="D51" s="122" t="str">
        <f>IF(MasterSheet!$A$1=1,MasterSheet!C367,MasterSheet!B367)</f>
        <v>Izdaci</v>
      </c>
      <c r="E51" s="170">
        <f>E53+E68+E74+E80+E81+E82+E83</f>
        <v>103822465.07999998</v>
      </c>
      <c r="F51" s="170">
        <f t="shared" ref="F51:Q51" si="0">F53+F68+F74+F80+F81+F82+F83</f>
        <v>104794799.31999998</v>
      </c>
      <c r="G51" s="170">
        <f t="shared" si="0"/>
        <v>103742399.39999999</v>
      </c>
      <c r="H51" s="170">
        <f t="shared" si="0"/>
        <v>103038056.67</v>
      </c>
      <c r="I51" s="170">
        <f t="shared" si="0"/>
        <v>103216377.45999999</v>
      </c>
      <c r="J51" s="170">
        <f t="shared" si="0"/>
        <v>102918608.81</v>
      </c>
      <c r="K51" s="170">
        <f t="shared" si="0"/>
        <v>102968539.80999999</v>
      </c>
      <c r="L51" s="170">
        <f t="shared" si="0"/>
        <v>103789032.90999998</v>
      </c>
      <c r="M51" s="170">
        <f t="shared" si="0"/>
        <v>103804630.63</v>
      </c>
      <c r="N51" s="170">
        <f t="shared" si="0"/>
        <v>103900116.91000001</v>
      </c>
      <c r="O51" s="170">
        <f t="shared" si="0"/>
        <v>103740528.48000002</v>
      </c>
      <c r="P51" s="170">
        <f t="shared" si="0"/>
        <v>112989234.59000002</v>
      </c>
      <c r="Q51" s="170">
        <f t="shared" si="0"/>
        <v>1252724790.0699999</v>
      </c>
      <c r="R51" s="25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ht="14.25" thickTop="1" thickBot="1">
      <c r="A52" s="23"/>
      <c r="B52" s="23"/>
      <c r="C52" s="23"/>
      <c r="D52" s="122" t="str">
        <f>IF(MasterSheet!$A$1=1,MasterSheet!C368,MasterSheet!B368)</f>
        <v>Tekuća budžetska potrošnja</v>
      </c>
      <c r="E52" s="170">
        <f>E51-E80</f>
        <v>97900580.499999985</v>
      </c>
      <c r="F52" s="170">
        <f t="shared" ref="F52:Q52" si="1">F51-F80</f>
        <v>98836692.299999982</v>
      </c>
      <c r="G52" s="170">
        <f t="shared" si="1"/>
        <v>97811886.089999989</v>
      </c>
      <c r="H52" s="170">
        <f t="shared" si="1"/>
        <v>97102005.420000002</v>
      </c>
      <c r="I52" s="170">
        <f t="shared" si="1"/>
        <v>97310326.209999993</v>
      </c>
      <c r="J52" s="170">
        <f t="shared" si="1"/>
        <v>96987557.549999997</v>
      </c>
      <c r="K52" s="170">
        <f t="shared" si="1"/>
        <v>97062601.949999988</v>
      </c>
      <c r="L52" s="170">
        <f t="shared" si="1"/>
        <v>97609918.699999988</v>
      </c>
      <c r="M52" s="170">
        <f t="shared" si="1"/>
        <v>97613598.229999989</v>
      </c>
      <c r="N52" s="170">
        <f t="shared" si="1"/>
        <v>97709084.430000007</v>
      </c>
      <c r="O52" s="170">
        <f t="shared" si="1"/>
        <v>97529496.000000015</v>
      </c>
      <c r="P52" s="170">
        <f t="shared" si="1"/>
        <v>104261456.94000001</v>
      </c>
      <c r="Q52" s="170">
        <f t="shared" si="1"/>
        <v>1177735204.3199999</v>
      </c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ht="13.5" thickTop="1">
      <c r="A53" s="23"/>
      <c r="B53" s="23"/>
      <c r="C53" s="23"/>
      <c r="D53" s="109" t="str">
        <f>IF(MasterSheet!$A$1=1,MasterSheet!C369,MasterSheet!B369)</f>
        <v>Tekući izdaci</v>
      </c>
      <c r="E53" s="171">
        <f>E54+SUM(E60:E67)</f>
        <v>53425482.219999999</v>
      </c>
      <c r="F53" s="174">
        <f t="shared" ref="F53:Q53" si="2">F54+SUM(F60:F67)</f>
        <v>55309082.859999999</v>
      </c>
      <c r="G53" s="173">
        <f t="shared" si="2"/>
        <v>54452647.809999995</v>
      </c>
      <c r="H53" s="175">
        <f t="shared" si="2"/>
        <v>53984544.939999998</v>
      </c>
      <c r="I53" s="175">
        <f t="shared" si="2"/>
        <v>54222199.029999994</v>
      </c>
      <c r="J53" s="175">
        <f t="shared" si="2"/>
        <v>53941097.030000001</v>
      </c>
      <c r="K53" s="175">
        <f t="shared" si="2"/>
        <v>54040808.089999996</v>
      </c>
      <c r="L53" s="175">
        <f t="shared" si="2"/>
        <v>54579208.179999992</v>
      </c>
      <c r="M53" s="175">
        <f t="shared" si="2"/>
        <v>54582887.709999993</v>
      </c>
      <c r="N53" s="174">
        <f t="shared" si="2"/>
        <v>54680373.909999996</v>
      </c>
      <c r="O53" s="173">
        <f t="shared" si="2"/>
        <v>54580368.810000002</v>
      </c>
      <c r="P53" s="175">
        <f t="shared" si="2"/>
        <v>61473534.310000002</v>
      </c>
      <c r="Q53" s="172">
        <f t="shared" si="2"/>
        <v>659272234.89999998</v>
      </c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>
      <c r="A54" s="23"/>
      <c r="B54" s="23"/>
      <c r="C54" s="23"/>
      <c r="D54" s="109" t="str">
        <f>IF(MasterSheet!$A$1=1,MasterSheet!C370,MasterSheet!B370)</f>
        <v>Bruto zarade i doprinosi na teret poslodavca</v>
      </c>
      <c r="E54" s="171">
        <f>SUM(E55:E59)</f>
        <v>30767705.159999996</v>
      </c>
      <c r="F54" s="174">
        <f t="shared" ref="F54:Q54" si="3">SUM(F55:F59)</f>
        <v>31710885.880000003</v>
      </c>
      <c r="G54" s="173">
        <f t="shared" si="3"/>
        <v>31860933.639999997</v>
      </c>
      <c r="H54" s="175">
        <f t="shared" si="3"/>
        <v>31860933.639999997</v>
      </c>
      <c r="I54" s="175">
        <f t="shared" si="3"/>
        <v>31860933.639999997</v>
      </c>
      <c r="J54" s="175">
        <f t="shared" si="3"/>
        <v>31860933.639999997</v>
      </c>
      <c r="K54" s="175">
        <f t="shared" si="3"/>
        <v>31858258.609999999</v>
      </c>
      <c r="L54" s="175">
        <f t="shared" si="3"/>
        <v>31860933.639999997</v>
      </c>
      <c r="M54" s="175">
        <f t="shared" si="3"/>
        <v>31860933.639999997</v>
      </c>
      <c r="N54" s="174">
        <f t="shared" si="3"/>
        <v>31860933.639999997</v>
      </c>
      <c r="O54" s="173">
        <f t="shared" si="3"/>
        <v>31860933.639999997</v>
      </c>
      <c r="P54" s="175">
        <f t="shared" si="3"/>
        <v>31860933.639999997</v>
      </c>
      <c r="Q54" s="172">
        <f t="shared" si="3"/>
        <v>381085252.41000003</v>
      </c>
      <c r="R54" s="175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>
      <c r="A55" s="23"/>
      <c r="B55" s="23"/>
      <c r="C55" s="23"/>
      <c r="D55" s="165" t="str">
        <f>IF(MasterSheet!$A$1=1,MasterSheet!C371,MasterSheet!B371)</f>
        <v>Neto zarade</v>
      </c>
      <c r="E55" s="118">
        <v>18109507.469999999</v>
      </c>
      <c r="F55" s="119">
        <v>18717355.310000002</v>
      </c>
      <c r="G55" s="119">
        <v>18833299.77</v>
      </c>
      <c r="H55" s="119">
        <v>18833299.77</v>
      </c>
      <c r="I55" s="119">
        <v>18833299.77</v>
      </c>
      <c r="J55" s="120">
        <v>18833299.77</v>
      </c>
      <c r="K55" s="119">
        <v>18830782.370000001</v>
      </c>
      <c r="L55" s="120">
        <v>18833299.77</v>
      </c>
      <c r="M55" s="120">
        <v>18833299.77</v>
      </c>
      <c r="N55" s="120">
        <v>18833299.77</v>
      </c>
      <c r="O55" s="120">
        <v>18833299.77</v>
      </c>
      <c r="P55" s="120">
        <v>18833299.77</v>
      </c>
      <c r="Q55" s="178">
        <f>SUM(E55:P55)</f>
        <v>225157343.08000004</v>
      </c>
      <c r="R55" s="175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>
      <c r="A56" s="23"/>
      <c r="B56" s="23"/>
      <c r="C56" s="23"/>
      <c r="D56" s="165" t="str">
        <f>IF(MasterSheet!$A$1=1,MasterSheet!C372,MasterSheet!B372)</f>
        <v>Porez na zarade</v>
      </c>
      <c r="E56" s="118">
        <v>2439367.63</v>
      </c>
      <c r="F56" s="119">
        <v>2530801.1</v>
      </c>
      <c r="G56" s="119">
        <v>2540085.06</v>
      </c>
      <c r="H56" s="119">
        <v>2540085.06</v>
      </c>
      <c r="I56" s="119">
        <v>2540085.06</v>
      </c>
      <c r="J56" s="120">
        <v>2540085.06</v>
      </c>
      <c r="K56" s="119">
        <v>2540085.06</v>
      </c>
      <c r="L56" s="120">
        <v>2540085.06</v>
      </c>
      <c r="M56" s="120">
        <v>2540085.06</v>
      </c>
      <c r="N56" s="120">
        <v>2540085.06</v>
      </c>
      <c r="O56" s="120">
        <v>2540085.06</v>
      </c>
      <c r="P56" s="120">
        <v>2540085.06</v>
      </c>
      <c r="Q56" s="178">
        <f t="shared" ref="Q56:Q79" si="4">SUM(E56:P56)</f>
        <v>30371019.329999994</v>
      </c>
      <c r="R56" s="175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</row>
    <row r="57" spans="1:33">
      <c r="A57" s="23"/>
      <c r="B57" s="23"/>
      <c r="C57" s="23"/>
      <c r="D57" s="165" t="str">
        <f>IF(MasterSheet!$A$1=1,MasterSheet!C373,MasterSheet!B373)</f>
        <v>Doprinosi na teret zaposlenog</v>
      </c>
      <c r="E57" s="118">
        <v>6408297.7599999998</v>
      </c>
      <c r="F57" s="119">
        <v>6651778.8799999999</v>
      </c>
      <c r="G57" s="119">
        <v>6676585.3199999994</v>
      </c>
      <c r="H57" s="119">
        <v>6676585.3199999994</v>
      </c>
      <c r="I57" s="119">
        <v>6676585.3199999994</v>
      </c>
      <c r="J57" s="120">
        <v>6676585.3199999994</v>
      </c>
      <c r="K57" s="119">
        <v>6676570.1200000001</v>
      </c>
      <c r="L57" s="120">
        <v>6676585.3199999994</v>
      </c>
      <c r="M57" s="120">
        <v>6676585.3199999994</v>
      </c>
      <c r="N57" s="120">
        <v>6676585.3199999994</v>
      </c>
      <c r="O57" s="120">
        <v>6676585.3199999994</v>
      </c>
      <c r="P57" s="120">
        <v>6676585.3199999994</v>
      </c>
      <c r="Q57" s="178">
        <f t="shared" si="4"/>
        <v>79825914.639999986</v>
      </c>
      <c r="R57" s="175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</row>
    <row r="58" spans="1:33">
      <c r="A58" s="23"/>
      <c r="B58" s="23"/>
      <c r="C58" s="23"/>
      <c r="D58" s="165" t="str">
        <f>IF(MasterSheet!$A$1=1,MasterSheet!C374,MasterSheet!B374)</f>
        <v>Doprinosi na teret poslodavca</v>
      </c>
      <c r="E58" s="118">
        <v>3442734.51</v>
      </c>
      <c r="F58" s="119">
        <v>3443072.88</v>
      </c>
      <c r="G58" s="119">
        <v>3443072.88</v>
      </c>
      <c r="H58" s="119">
        <v>3443072.88</v>
      </c>
      <c r="I58" s="119">
        <v>3443072.88</v>
      </c>
      <c r="J58" s="120">
        <v>3443072.88</v>
      </c>
      <c r="K58" s="119">
        <v>3442930.4499999997</v>
      </c>
      <c r="L58" s="120">
        <v>3443072.88</v>
      </c>
      <c r="M58" s="120">
        <v>3443072.88</v>
      </c>
      <c r="N58" s="120">
        <v>3443072.88</v>
      </c>
      <c r="O58" s="120">
        <v>3443072.88</v>
      </c>
      <c r="P58" s="120">
        <v>3443072.88</v>
      </c>
      <c r="Q58" s="178">
        <f t="shared" si="4"/>
        <v>41316393.759999998</v>
      </c>
      <c r="R58" s="175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:33">
      <c r="A59" s="23"/>
      <c r="B59" s="23"/>
      <c r="C59" s="23"/>
      <c r="D59" s="165" t="str">
        <f>IF(MasterSheet!$A$1=1,MasterSheet!C375,MasterSheet!B375)</f>
        <v>Prirez na porez na dohodak</v>
      </c>
      <c r="E59" s="118">
        <v>367797.79000000004</v>
      </c>
      <c r="F59" s="119">
        <v>367877.70999999996</v>
      </c>
      <c r="G59" s="119">
        <v>367890.61</v>
      </c>
      <c r="H59" s="119">
        <v>367890.61</v>
      </c>
      <c r="I59" s="119">
        <v>367890.61</v>
      </c>
      <c r="J59" s="120">
        <v>367890.61</v>
      </c>
      <c r="K59" s="119">
        <v>367890.61</v>
      </c>
      <c r="L59" s="120">
        <v>367890.61</v>
      </c>
      <c r="M59" s="120">
        <v>367890.61</v>
      </c>
      <c r="N59" s="120">
        <v>367890.61</v>
      </c>
      <c r="O59" s="120">
        <v>367890.61</v>
      </c>
      <c r="P59" s="120">
        <v>367890.61</v>
      </c>
      <c r="Q59" s="178">
        <f t="shared" si="4"/>
        <v>4414581.5999999987</v>
      </c>
      <c r="R59" s="175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</row>
    <row r="60" spans="1:33">
      <c r="A60" s="23"/>
      <c r="B60" s="23"/>
      <c r="C60" s="23"/>
      <c r="D60" s="109" t="str">
        <f>IF(MasterSheet!$A$1=1,MasterSheet!C376,MasterSheet!B376)</f>
        <v>Ostala lična primanja</v>
      </c>
      <c r="E60" s="171">
        <v>911568.94</v>
      </c>
      <c r="F60" s="174">
        <v>915504.16</v>
      </c>
      <c r="G60" s="173">
        <v>910957.52</v>
      </c>
      <c r="H60" s="175">
        <v>909637.52</v>
      </c>
      <c r="I60" s="175">
        <v>911904.19</v>
      </c>
      <c r="J60" s="175">
        <v>908904.19</v>
      </c>
      <c r="K60" s="175">
        <v>908904.19</v>
      </c>
      <c r="L60" s="175">
        <v>908904.19</v>
      </c>
      <c r="M60" s="175">
        <v>911904.19</v>
      </c>
      <c r="N60" s="174">
        <v>908904.19</v>
      </c>
      <c r="O60" s="173">
        <v>908904.19</v>
      </c>
      <c r="P60" s="174">
        <v>916382.19</v>
      </c>
      <c r="Q60" s="178">
        <f t="shared" si="4"/>
        <v>10932379.659999996</v>
      </c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</row>
    <row r="61" spans="1:33">
      <c r="A61" s="23"/>
      <c r="B61" s="23"/>
      <c r="C61" s="23"/>
      <c r="D61" s="109" t="str">
        <f>IF(MasterSheet!$A$1=1,MasterSheet!C377,MasterSheet!B377)</f>
        <v>Rashodi za materijal i usluge</v>
      </c>
      <c r="E61" s="171">
        <v>11698319.5</v>
      </c>
      <c r="F61" s="174">
        <v>12620594.75</v>
      </c>
      <c r="G61" s="173">
        <v>11652450.289999999</v>
      </c>
      <c r="H61" s="175">
        <v>11602390.710000001</v>
      </c>
      <c r="I61" s="175">
        <v>11777278.129999999</v>
      </c>
      <c r="J61" s="175">
        <v>11499615.140000001</v>
      </c>
      <c r="K61" s="175">
        <v>11640478.890000001</v>
      </c>
      <c r="L61" s="175">
        <v>12153846.800000001</v>
      </c>
      <c r="M61" s="175">
        <v>12153846.859999999</v>
      </c>
      <c r="N61" s="174">
        <v>12253845.859999999</v>
      </c>
      <c r="O61" s="173">
        <v>12153840.76</v>
      </c>
      <c r="P61" s="174">
        <v>18551182.549999997</v>
      </c>
      <c r="Q61" s="178">
        <f t="shared" si="4"/>
        <v>149757690.24000001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</row>
    <row r="62" spans="1:33">
      <c r="A62" s="23"/>
      <c r="B62" s="23"/>
      <c r="C62" s="23"/>
      <c r="D62" s="109" t="str">
        <f>IF(MasterSheet!$A$1=1,MasterSheet!C378,MasterSheet!B378)</f>
        <v>Tekuće održavanje</v>
      </c>
      <c r="E62" s="171">
        <v>1966493.18</v>
      </c>
      <c r="F62" s="174">
        <v>1931496.8399999999</v>
      </c>
      <c r="G62" s="173">
        <v>1915994.24</v>
      </c>
      <c r="H62" s="175">
        <v>1904826.51</v>
      </c>
      <c r="I62" s="175">
        <v>1965326.51</v>
      </c>
      <c r="J62" s="175">
        <v>1964687.52</v>
      </c>
      <c r="K62" s="175">
        <v>1963659.85</v>
      </c>
      <c r="L62" s="175">
        <v>1965326.51</v>
      </c>
      <c r="M62" s="175">
        <v>1966005.98</v>
      </c>
      <c r="N62" s="174">
        <v>1966493.18</v>
      </c>
      <c r="O62" s="173">
        <v>1966493.18</v>
      </c>
      <c r="P62" s="174">
        <v>1986685.54</v>
      </c>
      <c r="Q62" s="178">
        <f t="shared" si="4"/>
        <v>23463489.039999995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1:33">
      <c r="A63" s="23"/>
      <c r="B63" s="23"/>
      <c r="C63" s="23"/>
      <c r="D63" s="109" t="str">
        <f>IF(MasterSheet!$A$1=1,MasterSheet!C379,MasterSheet!B379)</f>
        <v>Kamate</v>
      </c>
      <c r="E63" s="171">
        <v>4792103.4700000007</v>
      </c>
      <c r="F63" s="174">
        <v>4792103.4700000007</v>
      </c>
      <c r="G63" s="173">
        <v>4792103.4700000007</v>
      </c>
      <c r="H63" s="175">
        <v>4792103.4700000007</v>
      </c>
      <c r="I63" s="175">
        <v>4792103.4700000007</v>
      </c>
      <c r="J63" s="175">
        <v>4792103.4700000007</v>
      </c>
      <c r="K63" s="175">
        <v>4792103.4700000007</v>
      </c>
      <c r="L63" s="175">
        <v>4792103.4700000007</v>
      </c>
      <c r="M63" s="175">
        <v>4792103.4700000007</v>
      </c>
      <c r="N63" s="174">
        <v>4792103.4700000007</v>
      </c>
      <c r="O63" s="173">
        <v>4792103.4700000007</v>
      </c>
      <c r="P63" s="174">
        <v>4792103.4700000007</v>
      </c>
      <c r="Q63" s="178">
        <f t="shared" si="4"/>
        <v>57505241.639999993</v>
      </c>
      <c r="R63" s="23"/>
      <c r="S63" s="24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</row>
    <row r="64" spans="1:33">
      <c r="A64" s="23"/>
      <c r="B64" s="23"/>
      <c r="C64" s="23"/>
      <c r="D64" s="109" t="str">
        <f>IF(MasterSheet!$A$1=1,MasterSheet!C380,MasterSheet!B380)</f>
        <v>Renta</v>
      </c>
      <c r="E64" s="171">
        <v>645244.04</v>
      </c>
      <c r="F64" s="174">
        <v>646367.04</v>
      </c>
      <c r="G64" s="173">
        <v>657244.04</v>
      </c>
      <c r="H64" s="175">
        <v>657244.04</v>
      </c>
      <c r="I64" s="175">
        <v>657244.04</v>
      </c>
      <c r="J64" s="175">
        <v>657244.04</v>
      </c>
      <c r="K64" s="175">
        <v>657244.04</v>
      </c>
      <c r="L64" s="175">
        <v>668767.85</v>
      </c>
      <c r="M64" s="175">
        <v>668767.85</v>
      </c>
      <c r="N64" s="174">
        <v>668767.85</v>
      </c>
      <c r="O64" s="173">
        <v>668767.85</v>
      </c>
      <c r="P64" s="174">
        <v>749434.52</v>
      </c>
      <c r="Q64" s="178">
        <f t="shared" si="4"/>
        <v>8002337.1999999993</v>
      </c>
      <c r="R64" s="23"/>
      <c r="S64" s="24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</row>
    <row r="65" spans="1:33">
      <c r="A65" s="23"/>
      <c r="B65" s="23"/>
      <c r="C65" s="23"/>
      <c r="D65" s="109" t="str">
        <f>IF(MasterSheet!$A$1=1,MasterSheet!C381,MasterSheet!B381)</f>
        <v>Subvencije</v>
      </c>
      <c r="E65" s="171">
        <v>2040000</v>
      </c>
      <c r="F65" s="174">
        <v>2080000.01</v>
      </c>
      <c r="G65" s="173">
        <v>2060000.02</v>
      </c>
      <c r="H65" s="175">
        <v>1654444.46</v>
      </c>
      <c r="I65" s="175">
        <v>1654444.46</v>
      </c>
      <c r="J65" s="175">
        <v>1654444.46</v>
      </c>
      <c r="K65" s="175">
        <v>1616111.11</v>
      </c>
      <c r="L65" s="175">
        <v>1625277.79</v>
      </c>
      <c r="M65" s="175">
        <v>1625277.79</v>
      </c>
      <c r="N65" s="174">
        <v>1625277.79</v>
      </c>
      <c r="O65" s="173">
        <v>1625277.79</v>
      </c>
      <c r="P65" s="174">
        <v>1689444.3900000001</v>
      </c>
      <c r="Q65" s="178">
        <f t="shared" si="4"/>
        <v>20950000.069999997</v>
      </c>
      <c r="R65" s="23"/>
      <c r="S65" s="24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</row>
    <row r="66" spans="1:33" hidden="1">
      <c r="A66" s="23"/>
      <c r="B66" s="23"/>
      <c r="C66" s="23"/>
      <c r="D66" s="109" t="str">
        <f>IF(MasterSheet!$A$1=1,MasterSheet!C382,MasterSheet!B382)</f>
        <v>Ostali izdaci</v>
      </c>
      <c r="E66" s="171">
        <v>604047.92999999993</v>
      </c>
      <c r="F66" s="174">
        <v>612130.71</v>
      </c>
      <c r="G66" s="173">
        <v>602964.59</v>
      </c>
      <c r="H66" s="175">
        <v>602964.59</v>
      </c>
      <c r="I66" s="175">
        <v>602964.59</v>
      </c>
      <c r="J66" s="175">
        <v>603164.56999999995</v>
      </c>
      <c r="K66" s="175">
        <v>604047.92999999993</v>
      </c>
      <c r="L66" s="175">
        <v>604047.92999999993</v>
      </c>
      <c r="M66" s="175">
        <v>604047.92999999993</v>
      </c>
      <c r="N66" s="174">
        <v>604047.92999999993</v>
      </c>
      <c r="O66" s="173">
        <v>604047.92999999993</v>
      </c>
      <c r="P66" s="174">
        <v>927368.01</v>
      </c>
      <c r="Q66" s="178">
        <f t="shared" si="4"/>
        <v>7575844.6399999978</v>
      </c>
      <c r="R66" s="23"/>
      <c r="S66" s="2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</row>
    <row r="67" spans="1:33">
      <c r="A67" s="23"/>
      <c r="B67" s="23"/>
      <c r="C67" s="23"/>
      <c r="D67" s="109" t="str">
        <f>IF(MasterSheet!$A$1=1,MasterSheet!C383,MasterSheet!B383)</f>
        <v>Kapitalni izdaci u tekućem budžetu</v>
      </c>
      <c r="E67" s="191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78">
        <f t="shared" si="4"/>
        <v>0</v>
      </c>
      <c r="R67" s="23"/>
      <c r="S67" s="24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</row>
    <row r="68" spans="1:33">
      <c r="A68" s="23"/>
      <c r="B68" s="23"/>
      <c r="C68" s="23"/>
      <c r="D68" s="109" t="str">
        <f>IF(MasterSheet!$A$1=1,MasterSheet!C384,MasterSheet!B384)</f>
        <v>Transferi za socijalnu zaštitu</v>
      </c>
      <c r="E68" s="171">
        <f>SUM(E69:E73)</f>
        <v>41004104.289999992</v>
      </c>
      <c r="F68" s="174">
        <f t="shared" ref="F68:P68" si="5">SUM(F69:F73)</f>
        <v>39787539.749999993</v>
      </c>
      <c r="G68" s="173">
        <f t="shared" si="5"/>
        <v>39787539.749999993</v>
      </c>
      <c r="H68" s="175">
        <f t="shared" si="5"/>
        <v>39787539.749999993</v>
      </c>
      <c r="I68" s="175">
        <f t="shared" si="5"/>
        <v>39787539.749999993</v>
      </c>
      <c r="J68" s="175">
        <f t="shared" si="5"/>
        <v>39787539.749999993</v>
      </c>
      <c r="K68" s="175">
        <f t="shared" si="5"/>
        <v>39787539.749999993</v>
      </c>
      <c r="L68" s="175">
        <f t="shared" si="5"/>
        <v>39787539.749999993</v>
      </c>
      <c r="M68" s="175">
        <f t="shared" si="5"/>
        <v>39787539.749999993</v>
      </c>
      <c r="N68" s="174">
        <f t="shared" si="5"/>
        <v>39787539.749999993</v>
      </c>
      <c r="O68" s="173">
        <f t="shared" si="5"/>
        <v>39787539.749999993</v>
      </c>
      <c r="P68" s="175">
        <f t="shared" si="5"/>
        <v>39787539.749999993</v>
      </c>
      <c r="Q68" s="172">
        <f t="shared" si="4"/>
        <v>478667041.53999996</v>
      </c>
      <c r="R68" s="23"/>
      <c r="S68" s="2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</row>
    <row r="69" spans="1:33">
      <c r="A69" s="23"/>
      <c r="B69" s="23"/>
      <c r="C69" s="23"/>
      <c r="D69" s="165" t="str">
        <f>IF(MasterSheet!$A$1=1,MasterSheet!C385,MasterSheet!B385)</f>
        <v>Prava iz oblasti socijalne zaštite</v>
      </c>
      <c r="E69" s="118">
        <v>4955666.67</v>
      </c>
      <c r="F69" s="119">
        <v>4955666.67</v>
      </c>
      <c r="G69" s="119">
        <v>4955666.67</v>
      </c>
      <c r="H69" s="119">
        <v>4955666.67</v>
      </c>
      <c r="I69" s="119">
        <v>4955666.67</v>
      </c>
      <c r="J69" s="120">
        <v>4955666.67</v>
      </c>
      <c r="K69" s="119">
        <v>4955666.67</v>
      </c>
      <c r="L69" s="120">
        <v>4955666.67</v>
      </c>
      <c r="M69" s="120">
        <v>4955666.67</v>
      </c>
      <c r="N69" s="120">
        <v>4955666.67</v>
      </c>
      <c r="O69" s="120">
        <v>4955666.67</v>
      </c>
      <c r="P69" s="120">
        <v>4955666.67</v>
      </c>
      <c r="Q69" s="178">
        <f t="shared" si="4"/>
        <v>59468000.040000014</v>
      </c>
      <c r="R69" s="23"/>
      <c r="S69" s="2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</row>
    <row r="70" spans="1:33">
      <c r="A70" s="23"/>
      <c r="B70" s="23"/>
      <c r="C70" s="23"/>
      <c r="D70" s="165" t="str">
        <f>IF(MasterSheet!$A$1=1,MasterSheet!C386,MasterSheet!B386)</f>
        <v>Sredstva za tehnološke viškove</v>
      </c>
      <c r="E70" s="118">
        <v>2724897.87</v>
      </c>
      <c r="F70" s="119">
        <v>1508333.33</v>
      </c>
      <c r="G70" s="119">
        <v>1508333.33</v>
      </c>
      <c r="H70" s="119">
        <v>1508333.33</v>
      </c>
      <c r="I70" s="119">
        <v>1508333.33</v>
      </c>
      <c r="J70" s="120">
        <v>1508333.33</v>
      </c>
      <c r="K70" s="119">
        <v>1508333.33</v>
      </c>
      <c r="L70" s="120">
        <v>1508333.33</v>
      </c>
      <c r="M70" s="120">
        <v>1508333.33</v>
      </c>
      <c r="N70" s="120">
        <v>1508333.33</v>
      </c>
      <c r="O70" s="120">
        <v>1508333.33</v>
      </c>
      <c r="P70" s="120">
        <v>1508333.33</v>
      </c>
      <c r="Q70" s="178">
        <f t="shared" si="4"/>
        <v>19316564.5</v>
      </c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</row>
    <row r="71" spans="1:33">
      <c r="A71" s="23"/>
      <c r="B71" s="23"/>
      <c r="C71" s="23"/>
      <c r="D71" s="165" t="str">
        <f>IF(MasterSheet!$A$1=1,MasterSheet!C387,MasterSheet!B387)</f>
        <v>Prava iz oblasti penzijskog i invalidskog osiguranja</v>
      </c>
      <c r="E71" s="118">
        <v>31506456.409999996</v>
      </c>
      <c r="F71" s="119">
        <v>31506456.409999996</v>
      </c>
      <c r="G71" s="119">
        <v>31506456.409999996</v>
      </c>
      <c r="H71" s="119">
        <v>31506456.409999996</v>
      </c>
      <c r="I71" s="119">
        <v>31506456.409999996</v>
      </c>
      <c r="J71" s="120">
        <v>31506456.409999996</v>
      </c>
      <c r="K71" s="119">
        <v>31506456.409999996</v>
      </c>
      <c r="L71" s="120">
        <v>31506456.409999996</v>
      </c>
      <c r="M71" s="120">
        <v>31506456.409999996</v>
      </c>
      <c r="N71" s="120">
        <v>31506456.409999996</v>
      </c>
      <c r="O71" s="120">
        <v>31506456.409999996</v>
      </c>
      <c r="P71" s="120">
        <v>31506456.409999996</v>
      </c>
      <c r="Q71" s="178">
        <f t="shared" si="4"/>
        <v>378077476.91999984</v>
      </c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1:33">
      <c r="A72" s="23"/>
      <c r="B72" s="23"/>
      <c r="C72" s="23"/>
      <c r="D72" s="165" t="str">
        <f>IF(MasterSheet!$A$1=1,MasterSheet!C388,MasterSheet!B388)</f>
        <v>Ostala prava iz oblasti zdravstvene zaštite</v>
      </c>
      <c r="E72" s="118">
        <v>1210833.33</v>
      </c>
      <c r="F72" s="119">
        <v>1210833.33</v>
      </c>
      <c r="G72" s="119">
        <v>1210833.33</v>
      </c>
      <c r="H72" s="119">
        <v>1210833.33</v>
      </c>
      <c r="I72" s="119">
        <v>1210833.33</v>
      </c>
      <c r="J72" s="120">
        <v>1210833.33</v>
      </c>
      <c r="K72" s="119">
        <v>1210833.33</v>
      </c>
      <c r="L72" s="120">
        <v>1210833.33</v>
      </c>
      <c r="M72" s="120">
        <v>1210833.33</v>
      </c>
      <c r="N72" s="120">
        <v>1210833.33</v>
      </c>
      <c r="O72" s="120">
        <v>1210833.33</v>
      </c>
      <c r="P72" s="120">
        <v>1210833.33</v>
      </c>
      <c r="Q72" s="178">
        <f t="shared" si="4"/>
        <v>14529999.960000001</v>
      </c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 spans="1:33">
      <c r="A73" s="23"/>
      <c r="B73" s="23"/>
      <c r="C73" s="23"/>
      <c r="D73" s="165" t="str">
        <f>IF(MasterSheet!$A$1=1,MasterSheet!C389,MasterSheet!B389)</f>
        <v>Ostala prava iz oblasti zdravstvenog osiguranja</v>
      </c>
      <c r="E73" s="118">
        <v>606250.01</v>
      </c>
      <c r="F73" s="119">
        <v>606250.01</v>
      </c>
      <c r="G73" s="119">
        <v>606250.01</v>
      </c>
      <c r="H73" s="119">
        <v>606250.01</v>
      </c>
      <c r="I73" s="119">
        <v>606250.01</v>
      </c>
      <c r="J73" s="120">
        <v>606250.01</v>
      </c>
      <c r="K73" s="119">
        <v>606250.01</v>
      </c>
      <c r="L73" s="120">
        <v>606250.01</v>
      </c>
      <c r="M73" s="120">
        <v>606250.01</v>
      </c>
      <c r="N73" s="120">
        <v>606250.01</v>
      </c>
      <c r="O73" s="120">
        <v>606250.01</v>
      </c>
      <c r="P73" s="120">
        <v>606250.01</v>
      </c>
      <c r="Q73" s="178">
        <f t="shared" si="4"/>
        <v>7275000.1199999982</v>
      </c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1:33" ht="25.5">
      <c r="A74" s="23"/>
      <c r="B74" s="23"/>
      <c r="C74" s="23"/>
      <c r="D74" s="167" t="str">
        <f>IF(MasterSheet!$A$1=1,MasterSheet!C390,MasterSheet!B390)</f>
        <v>Transferi institucijama pojedinicima nevladinom i javnom sektoru</v>
      </c>
      <c r="E74" s="171">
        <f>SUM(E75:E79)</f>
        <v>2616327.3200000003</v>
      </c>
      <c r="F74" s="174">
        <f t="shared" ref="F74:P74" si="6">SUM(F75:F79)</f>
        <v>2727069.6900000004</v>
      </c>
      <c r="G74" s="173">
        <f t="shared" si="6"/>
        <v>2658698.5300000003</v>
      </c>
      <c r="H74" s="175">
        <f t="shared" si="6"/>
        <v>2435920.7600000002</v>
      </c>
      <c r="I74" s="175">
        <f t="shared" si="6"/>
        <v>2435920.7600000002</v>
      </c>
      <c r="J74" s="175">
        <f t="shared" si="6"/>
        <v>2420254.1</v>
      </c>
      <c r="K74" s="175">
        <f t="shared" si="6"/>
        <v>2421254.1</v>
      </c>
      <c r="L74" s="175">
        <f t="shared" si="6"/>
        <v>2430170.7599999998</v>
      </c>
      <c r="M74" s="175">
        <f t="shared" si="6"/>
        <v>2430170.7599999998</v>
      </c>
      <c r="N74" s="174">
        <f t="shared" si="6"/>
        <v>2428170.7599999998</v>
      </c>
      <c r="O74" s="173">
        <f t="shared" si="6"/>
        <v>2348587.4300000002</v>
      </c>
      <c r="P74" s="175">
        <f t="shared" si="6"/>
        <v>2187382.87</v>
      </c>
      <c r="Q74" s="172">
        <f t="shared" si="4"/>
        <v>29539927.84</v>
      </c>
      <c r="R74" s="164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1:33">
      <c r="A75" s="23"/>
      <c r="B75" s="23"/>
      <c r="C75" s="23"/>
      <c r="D75" s="165" t="str">
        <f>IF(MasterSheet!$A$1=1,MasterSheet!C391,MasterSheet!B391)</f>
        <v>Transferi javnim institucijama</v>
      </c>
      <c r="E75" s="118">
        <v>1325808.24</v>
      </c>
      <c r="F75" s="119">
        <v>1318308.24</v>
      </c>
      <c r="G75" s="119">
        <v>1324558.24</v>
      </c>
      <c r="H75" s="119">
        <v>1102113.8</v>
      </c>
      <c r="I75" s="119">
        <v>1102113.8</v>
      </c>
      <c r="J75" s="120">
        <v>1102113.8</v>
      </c>
      <c r="K75" s="119">
        <v>1102113.8</v>
      </c>
      <c r="L75" s="120">
        <v>1091697.1299999999</v>
      </c>
      <c r="M75" s="120">
        <v>1091697.1299999999</v>
      </c>
      <c r="N75" s="120">
        <v>1091697.1299999999</v>
      </c>
      <c r="O75" s="120">
        <v>1052113.8</v>
      </c>
      <c r="P75" s="120">
        <v>1058363.77</v>
      </c>
      <c r="Q75" s="178">
        <f t="shared" si="4"/>
        <v>13762698.879999999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</row>
    <row r="76" spans="1:33">
      <c r="A76" s="23"/>
      <c r="B76" s="23"/>
      <c r="C76" s="23"/>
      <c r="D76" s="165" t="str">
        <f>IF(MasterSheet!$A$1=1,MasterSheet!C392,MasterSheet!B392)</f>
        <v>Transferi nevladinim organizacijama</v>
      </c>
      <c r="E76" s="118">
        <v>413055.5</v>
      </c>
      <c r="F76" s="119">
        <v>458964.55</v>
      </c>
      <c r="G76" s="119">
        <v>436010.05</v>
      </c>
      <c r="H76" s="119">
        <v>436010.05</v>
      </c>
      <c r="I76" s="119">
        <v>436010.05</v>
      </c>
      <c r="J76" s="120">
        <v>436010.05</v>
      </c>
      <c r="K76" s="119">
        <v>436010.05</v>
      </c>
      <c r="L76" s="120">
        <v>436010.05</v>
      </c>
      <c r="M76" s="120">
        <v>436010.05</v>
      </c>
      <c r="N76" s="120">
        <v>436010.05</v>
      </c>
      <c r="O76" s="120">
        <v>436010.05</v>
      </c>
      <c r="P76" s="120">
        <v>160555.5</v>
      </c>
      <c r="Q76" s="178">
        <f t="shared" si="4"/>
        <v>4956665.9999999991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</row>
    <row r="77" spans="1:33">
      <c r="A77" s="23"/>
      <c r="B77" s="23"/>
      <c r="C77" s="23"/>
      <c r="D77" s="165" t="str">
        <f>IF(MasterSheet!$A$1=1,MasterSheet!C393,MasterSheet!B393)</f>
        <v>Transferi pojedincima</v>
      </c>
      <c r="E77" s="118">
        <v>806630.25</v>
      </c>
      <c r="F77" s="119">
        <v>878963.57000000007</v>
      </c>
      <c r="G77" s="119">
        <v>827296.90999999992</v>
      </c>
      <c r="H77" s="119">
        <v>826963.58</v>
      </c>
      <c r="I77" s="119">
        <v>826963.58</v>
      </c>
      <c r="J77" s="120">
        <v>811296.91999999993</v>
      </c>
      <c r="K77" s="119">
        <v>812296.91999999993</v>
      </c>
      <c r="L77" s="120">
        <v>831630.25</v>
      </c>
      <c r="M77" s="120">
        <v>831630.25</v>
      </c>
      <c r="N77" s="120">
        <v>829630.25</v>
      </c>
      <c r="O77" s="120">
        <v>789630.25</v>
      </c>
      <c r="P77" s="120">
        <v>897630.27</v>
      </c>
      <c r="Q77" s="178">
        <f t="shared" si="4"/>
        <v>9970563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</row>
    <row r="78" spans="1:33">
      <c r="A78" s="23"/>
      <c r="B78" s="23"/>
      <c r="C78" s="23"/>
      <c r="D78" s="165" t="str">
        <f>IF(MasterSheet!$A$1=1,MasterSheet!C394,MasterSheet!B394)</f>
        <v>Transferi opštinama</v>
      </c>
      <c r="E78" s="118">
        <v>70833.33</v>
      </c>
      <c r="F78" s="119">
        <v>70833.33</v>
      </c>
      <c r="G78" s="119">
        <v>70833.33</v>
      </c>
      <c r="H78" s="119">
        <v>70833.33</v>
      </c>
      <c r="I78" s="119">
        <v>70833.33</v>
      </c>
      <c r="J78" s="120">
        <v>70833.33</v>
      </c>
      <c r="K78" s="119">
        <v>70833.33</v>
      </c>
      <c r="L78" s="120">
        <v>70833.33</v>
      </c>
      <c r="M78" s="120">
        <v>70833.33</v>
      </c>
      <c r="N78" s="120">
        <v>70833.33</v>
      </c>
      <c r="O78" s="120">
        <v>70833.33</v>
      </c>
      <c r="P78" s="120">
        <v>70833.33</v>
      </c>
      <c r="Q78" s="178">
        <f t="shared" si="4"/>
        <v>849999.95999999985</v>
      </c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</row>
    <row r="79" spans="1:33" ht="13.5" thickBot="1">
      <c r="A79" s="23"/>
      <c r="B79" s="23"/>
      <c r="C79" s="23"/>
      <c r="D79" s="166" t="str">
        <f>IF(MasterSheet!$A$1=1,MasterSheet!C395,MasterSheet!B395)</f>
        <v>Transferi javnim preduzećima</v>
      </c>
      <c r="E79" s="180">
        <v>0</v>
      </c>
      <c r="F79" s="181">
        <v>0</v>
      </c>
      <c r="G79" s="181">
        <v>0</v>
      </c>
      <c r="H79" s="181">
        <v>0</v>
      </c>
      <c r="I79" s="181">
        <v>0</v>
      </c>
      <c r="J79" s="182">
        <v>0</v>
      </c>
      <c r="K79" s="181">
        <v>0</v>
      </c>
      <c r="L79" s="182">
        <v>0</v>
      </c>
      <c r="M79" s="182">
        <v>0</v>
      </c>
      <c r="N79" s="182">
        <v>0</v>
      </c>
      <c r="O79" s="182">
        <v>0</v>
      </c>
      <c r="P79" s="182">
        <v>0</v>
      </c>
      <c r="Q79" s="179">
        <f t="shared" si="4"/>
        <v>0</v>
      </c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</row>
    <row r="80" spans="1:33" ht="14.25" thickTop="1" thickBot="1">
      <c r="A80" s="23"/>
      <c r="B80" s="23"/>
      <c r="C80" s="23"/>
      <c r="D80" s="122" t="str">
        <f>IF(MasterSheet!$A$1=1,MasterSheet!C396,MasterSheet!B396)</f>
        <v>Kapitalni budžet</v>
      </c>
      <c r="E80" s="186">
        <v>5921884.5800000001</v>
      </c>
      <c r="F80" s="187">
        <v>5958107.0200000005</v>
      </c>
      <c r="G80" s="188">
        <v>5930513.3099999996</v>
      </c>
      <c r="H80" s="189">
        <v>5936051.25</v>
      </c>
      <c r="I80" s="189">
        <v>5906051.25</v>
      </c>
      <c r="J80" s="189">
        <v>5931051.2600000007</v>
      </c>
      <c r="K80" s="189">
        <v>5905937.8599999994</v>
      </c>
      <c r="L80" s="189">
        <v>6179114.21</v>
      </c>
      <c r="M80" s="189">
        <v>6191032.3999999994</v>
      </c>
      <c r="N80" s="187">
        <v>6191032.4799999995</v>
      </c>
      <c r="O80" s="188">
        <v>6211032.4799999995</v>
      </c>
      <c r="P80" s="187">
        <v>8727777.6500000004</v>
      </c>
      <c r="Q80" s="190">
        <f>SUM(E80:P80)</f>
        <v>74989585.75</v>
      </c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</row>
    <row r="81" spans="1:33" ht="13.5" thickTop="1">
      <c r="A81" s="23"/>
      <c r="B81" s="23"/>
      <c r="C81" s="23"/>
      <c r="D81" s="165" t="str">
        <f>IF(MasterSheet!$A$1=1,MasterSheet!C397,MasterSheet!B397)</f>
        <v>Pozajmice i krediti</v>
      </c>
      <c r="E81" s="118">
        <v>141666.66999999998</v>
      </c>
      <c r="F81" s="119">
        <v>300000</v>
      </c>
      <c r="G81" s="119">
        <v>200000</v>
      </c>
      <c r="H81" s="119">
        <v>180999.97</v>
      </c>
      <c r="I81" s="119">
        <v>151666.66999999998</v>
      </c>
      <c r="J81" s="120">
        <v>125666.67</v>
      </c>
      <c r="K81" s="119">
        <v>100000.01</v>
      </c>
      <c r="L81" s="120">
        <v>100000.01</v>
      </c>
      <c r="M81" s="120">
        <v>100000.01</v>
      </c>
      <c r="N81" s="120">
        <v>100000.01</v>
      </c>
      <c r="O81" s="120">
        <v>100000.01</v>
      </c>
      <c r="P81" s="120">
        <v>100000.01</v>
      </c>
      <c r="Q81" s="185">
        <f t="shared" ref="Q81:Q97" si="7">SUM(E81:P81)</f>
        <v>1700000.0399999998</v>
      </c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</row>
    <row r="82" spans="1:33" ht="13.5" thickBot="1">
      <c r="A82" s="23"/>
      <c r="B82" s="23"/>
      <c r="C82" s="23"/>
      <c r="D82" s="166" t="str">
        <f>IF(MasterSheet!$A$1=1,MasterSheet!C398,MasterSheet!B398)</f>
        <v>Rezerve</v>
      </c>
      <c r="E82" s="180">
        <v>713000</v>
      </c>
      <c r="F82" s="181">
        <v>713000</v>
      </c>
      <c r="G82" s="181">
        <v>713000</v>
      </c>
      <c r="H82" s="181">
        <v>713000</v>
      </c>
      <c r="I82" s="181">
        <v>713000</v>
      </c>
      <c r="J82" s="182">
        <v>713000</v>
      </c>
      <c r="K82" s="181">
        <v>713000</v>
      </c>
      <c r="L82" s="182">
        <v>713000</v>
      </c>
      <c r="M82" s="182">
        <v>713000</v>
      </c>
      <c r="N82" s="182">
        <v>713000</v>
      </c>
      <c r="O82" s="182">
        <v>713000</v>
      </c>
      <c r="P82" s="182">
        <v>713000</v>
      </c>
      <c r="Q82" s="179">
        <f t="shared" si="7"/>
        <v>8556000</v>
      </c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</row>
    <row r="83" spans="1:33" ht="14.25" thickTop="1" thickBot="1">
      <c r="A83" s="23"/>
      <c r="B83" s="23"/>
      <c r="C83" s="23"/>
      <c r="D83" s="168" t="str">
        <f>IF(MasterSheet!$A$1=1,MasterSheet!C399,MasterSheet!B399)</f>
        <v>Neto povećanje obaveza</v>
      </c>
      <c r="E83" s="184">
        <v>0</v>
      </c>
      <c r="F83" s="184">
        <v>0</v>
      </c>
      <c r="G83" s="184">
        <v>0</v>
      </c>
      <c r="H83" s="184">
        <v>0</v>
      </c>
      <c r="I83" s="184">
        <v>0</v>
      </c>
      <c r="J83" s="184">
        <v>0</v>
      </c>
      <c r="K83" s="184">
        <v>0</v>
      </c>
      <c r="L83" s="184">
        <v>0</v>
      </c>
      <c r="M83" s="184">
        <v>0</v>
      </c>
      <c r="N83" s="184">
        <v>0</v>
      </c>
      <c r="O83" s="184">
        <v>0</v>
      </c>
      <c r="P83" s="184">
        <v>0</v>
      </c>
      <c r="Q83" s="183">
        <f t="shared" si="7"/>
        <v>0</v>
      </c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</row>
    <row r="84" spans="1:33" ht="14.25" thickTop="1" thickBot="1">
      <c r="A84" s="23"/>
      <c r="B84" s="23"/>
      <c r="C84" s="23"/>
      <c r="D84" s="122" t="str">
        <f>IF(MasterSheet!$A$1=1,MasterSheet!C400,MasterSheet!B400)</f>
        <v>Suficit/ Deficit</v>
      </c>
      <c r="E84" s="170">
        <f>E19-E51</f>
        <v>-44282908.125127874</v>
      </c>
      <c r="F84" s="170">
        <f t="shared" ref="F84:P84" si="8">F19-F51</f>
        <v>-26457598.251554579</v>
      </c>
      <c r="G84" s="170">
        <f t="shared" si="8"/>
        <v>-8818294.1221838593</v>
      </c>
      <c r="H84" s="170">
        <f t="shared" si="8"/>
        <v>-5000230.0878858268</v>
      </c>
      <c r="I84" s="170">
        <f t="shared" si="8"/>
        <v>-6546653.0497429967</v>
      </c>
      <c r="J84" s="170">
        <f t="shared" si="8"/>
        <v>10095434.018279955</v>
      </c>
      <c r="K84" s="170">
        <f t="shared" si="8"/>
        <v>13932849.515927285</v>
      </c>
      <c r="L84" s="170">
        <f t="shared" si="8"/>
        <v>14674927.0706487</v>
      </c>
      <c r="M84" s="170">
        <f t="shared" si="8"/>
        <v>5847756.4066301733</v>
      </c>
      <c r="N84" s="170">
        <f t="shared" si="8"/>
        <v>-6042637.0943785906</v>
      </c>
      <c r="O84" s="170">
        <f t="shared" si="8"/>
        <v>-5136108.1279231161</v>
      </c>
      <c r="P84" s="170">
        <f t="shared" si="8"/>
        <v>15082773.381400988</v>
      </c>
      <c r="Q84" s="170">
        <f t="shared" si="7"/>
        <v>-42650688.465909749</v>
      </c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</row>
    <row r="85" spans="1:33" ht="14.25" thickTop="1" thickBot="1">
      <c r="A85" s="23"/>
      <c r="B85" s="23"/>
      <c r="C85" s="23"/>
      <c r="D85" s="122" t="str">
        <f>IF(MasterSheet!$A$1=1,MasterSheet!C401,MasterSheet!B401)</f>
        <v>Primarni deficit</v>
      </c>
      <c r="E85" s="170">
        <f>E84-E63</f>
        <v>-49075011.595127873</v>
      </c>
      <c r="F85" s="170">
        <f t="shared" ref="F85:P85" si="9">F84-F63</f>
        <v>-31249701.721554577</v>
      </c>
      <c r="G85" s="170">
        <f t="shared" si="9"/>
        <v>-13610397.59218386</v>
      </c>
      <c r="H85" s="170">
        <f t="shared" si="9"/>
        <v>-9792333.5578858275</v>
      </c>
      <c r="I85" s="170">
        <f t="shared" si="9"/>
        <v>-11338756.519742997</v>
      </c>
      <c r="J85" s="170">
        <f t="shared" si="9"/>
        <v>5303330.5482799541</v>
      </c>
      <c r="K85" s="170">
        <f t="shared" si="9"/>
        <v>9140746.0459272843</v>
      </c>
      <c r="L85" s="170">
        <f t="shared" si="9"/>
        <v>9882823.6006486993</v>
      </c>
      <c r="M85" s="170">
        <f t="shared" si="9"/>
        <v>1055652.9366301727</v>
      </c>
      <c r="N85" s="170">
        <f t="shared" si="9"/>
        <v>-10834740.564378591</v>
      </c>
      <c r="O85" s="170">
        <f t="shared" si="9"/>
        <v>-9928211.5979231168</v>
      </c>
      <c r="P85" s="170">
        <f t="shared" si="9"/>
        <v>10290669.911400987</v>
      </c>
      <c r="Q85" s="170">
        <f t="shared" si="7"/>
        <v>-100155930.10590973</v>
      </c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</row>
    <row r="86" spans="1:33" ht="14.25" thickTop="1" thickBot="1">
      <c r="A86" s="23"/>
      <c r="B86" s="23"/>
      <c r="C86" s="23"/>
      <c r="D86" s="122" t="str">
        <f>IF(MasterSheet!$A$1=1,MasterSheet!C402,MasterSheet!B402)</f>
        <v>Otplata duga</v>
      </c>
      <c r="E86" s="170">
        <f>SUM(E87:E90)</f>
        <v>12659355.130000001</v>
      </c>
      <c r="F86" s="170">
        <f t="shared" ref="F86:P86" si="10">SUM(F87:F90)</f>
        <v>3510758.7600000002</v>
      </c>
      <c r="G86" s="170">
        <f t="shared" si="10"/>
        <v>5587425.6551820002</v>
      </c>
      <c r="H86" s="170">
        <f t="shared" si="10"/>
        <v>3728266</v>
      </c>
      <c r="I86" s="170">
        <f t="shared" si="10"/>
        <v>2335890.19</v>
      </c>
      <c r="J86" s="170">
        <f t="shared" si="10"/>
        <v>25028355.34</v>
      </c>
      <c r="K86" s="170">
        <f t="shared" si="10"/>
        <v>20253715.189999998</v>
      </c>
      <c r="L86" s="170">
        <f t="shared" si="10"/>
        <v>3463622.7562830001</v>
      </c>
      <c r="M86" s="170">
        <f t="shared" si="10"/>
        <v>6787233.441283999</v>
      </c>
      <c r="N86" s="170">
        <f t="shared" si="10"/>
        <v>5309424.9399999995</v>
      </c>
      <c r="O86" s="170">
        <f t="shared" si="10"/>
        <v>3515026.86</v>
      </c>
      <c r="P86" s="170">
        <f t="shared" si="10"/>
        <v>13958742.260000002</v>
      </c>
      <c r="Q86" s="170">
        <f t="shared" si="7"/>
        <v>106137816.52274901</v>
      </c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:33" ht="13.5" thickTop="1">
      <c r="A87" s="23"/>
      <c r="B87" s="23"/>
      <c r="C87" s="23"/>
      <c r="D87" s="165" t="str">
        <f>IF(MasterSheet!$A$1=1,MasterSheet!C403,MasterSheet!B403)</f>
        <v>Otplata duga rezidentima</v>
      </c>
      <c r="E87" s="118">
        <v>2271647.56</v>
      </c>
      <c r="F87" s="119">
        <v>132840.72</v>
      </c>
      <c r="G87" s="119">
        <v>2192145.6799999997</v>
      </c>
      <c r="H87" s="119">
        <v>2280619.33</v>
      </c>
      <c r="I87" s="119">
        <v>135391.20000000001</v>
      </c>
      <c r="J87" s="120">
        <v>2193582.86</v>
      </c>
      <c r="K87" s="119">
        <v>2289911.02</v>
      </c>
      <c r="L87" s="120">
        <v>136919.43</v>
      </c>
      <c r="M87" s="120">
        <v>2196279.5099999998</v>
      </c>
      <c r="N87" s="120">
        <v>2297408.65</v>
      </c>
      <c r="O87" s="120">
        <v>139651.17000000001</v>
      </c>
      <c r="P87" s="120">
        <v>2199983.13</v>
      </c>
      <c r="Q87" s="121">
        <f t="shared" si="7"/>
        <v>18466380.259999998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</row>
    <row r="88" spans="1:33">
      <c r="A88" s="23"/>
      <c r="B88" s="23"/>
      <c r="C88" s="23"/>
      <c r="D88" s="165" t="str">
        <f>IF(MasterSheet!$A$1=1,MasterSheet!C404,MasterSheet!B404)</f>
        <v>Otplata duga nerezidentima</v>
      </c>
      <c r="E88" s="118">
        <v>10067707.57</v>
      </c>
      <c r="F88" s="119">
        <v>3107918.04</v>
      </c>
      <c r="G88" s="119">
        <v>3075279.9751820001</v>
      </c>
      <c r="H88" s="119">
        <v>977646.66999999993</v>
      </c>
      <c r="I88" s="119">
        <v>1830498.99</v>
      </c>
      <c r="J88" s="120">
        <v>11172575</v>
      </c>
      <c r="K88" s="119">
        <v>10313804.17</v>
      </c>
      <c r="L88" s="120">
        <v>926703.32628300018</v>
      </c>
      <c r="M88" s="120">
        <v>3540953.9312839992</v>
      </c>
      <c r="N88" s="120">
        <v>2262016.2899999996</v>
      </c>
      <c r="O88" s="120">
        <v>2725375.69</v>
      </c>
      <c r="P88" s="120">
        <v>11158759.130000001</v>
      </c>
      <c r="Q88" s="178">
        <f t="shared" si="7"/>
        <v>61159238.782748997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:33">
      <c r="A89" s="23"/>
      <c r="B89" s="23"/>
      <c r="C89" s="23"/>
      <c r="D89" s="165" t="str">
        <f>IF(MasterSheet!$A$1=1,MasterSheet!C405,MasterSheet!B405)</f>
        <v>Otplata obaveza iz prethodnog perioda</v>
      </c>
      <c r="E89" s="118">
        <v>320000</v>
      </c>
      <c r="F89" s="119">
        <v>270000</v>
      </c>
      <c r="G89" s="119">
        <v>320000</v>
      </c>
      <c r="H89" s="119">
        <v>470000</v>
      </c>
      <c r="I89" s="119">
        <v>370000</v>
      </c>
      <c r="J89" s="120">
        <v>11662197.48</v>
      </c>
      <c r="K89" s="119">
        <v>7650000</v>
      </c>
      <c r="L89" s="120">
        <v>2400000</v>
      </c>
      <c r="M89" s="120">
        <v>1050000</v>
      </c>
      <c r="N89" s="120">
        <v>750000</v>
      </c>
      <c r="O89" s="120">
        <v>650000</v>
      </c>
      <c r="P89" s="120">
        <v>600000</v>
      </c>
      <c r="Q89" s="121">
        <f t="shared" si="7"/>
        <v>26512197.48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</row>
    <row r="90" spans="1:33" ht="13.5" thickBot="1">
      <c r="A90" s="23"/>
      <c r="B90" s="23"/>
      <c r="C90" s="23"/>
      <c r="D90" s="166" t="str">
        <f>IF(MasterSheet!$A$1=1,MasterSheet!C406,MasterSheet!B406)</f>
        <v>Otplata garancija</v>
      </c>
      <c r="E90" s="118">
        <v>0</v>
      </c>
      <c r="F90" s="119">
        <v>0</v>
      </c>
      <c r="G90" s="119">
        <v>0</v>
      </c>
      <c r="H90" s="119">
        <v>0</v>
      </c>
      <c r="I90" s="119">
        <v>0</v>
      </c>
      <c r="J90" s="120">
        <v>0</v>
      </c>
      <c r="K90" s="119">
        <v>0</v>
      </c>
      <c r="L90" s="120">
        <v>0</v>
      </c>
      <c r="M90" s="120">
        <v>0</v>
      </c>
      <c r="N90" s="120">
        <v>0</v>
      </c>
      <c r="O90" s="120">
        <v>0</v>
      </c>
      <c r="P90" s="120">
        <v>0</v>
      </c>
      <c r="Q90" s="121">
        <f t="shared" si="7"/>
        <v>0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</row>
    <row r="91" spans="1:33" ht="14.25" thickTop="1" thickBot="1">
      <c r="A91" s="23"/>
      <c r="B91" s="23"/>
      <c r="C91" s="23"/>
      <c r="D91" s="122" t="str">
        <f>IF(MasterSheet!$A$1=1,MasterSheet!C407,MasterSheet!B407)</f>
        <v>Nedostajuća sredstva</v>
      </c>
      <c r="E91" s="170">
        <f>E84-E86</f>
        <v>-56942263.255127877</v>
      </c>
      <c r="F91" s="170">
        <f t="shared" ref="F91:P91" si="11">F84-F86</f>
        <v>-29968357.01155458</v>
      </c>
      <c r="G91" s="170">
        <f t="shared" si="11"/>
        <v>-14405719.77736586</v>
      </c>
      <c r="H91" s="170">
        <f t="shared" si="11"/>
        <v>-8728496.0878858268</v>
      </c>
      <c r="I91" s="170">
        <f t="shared" si="11"/>
        <v>-8882543.2397429962</v>
      </c>
      <c r="J91" s="170">
        <f t="shared" si="11"/>
        <v>-14932921.321720045</v>
      </c>
      <c r="K91" s="170">
        <f t="shared" si="11"/>
        <v>-6320865.6740727127</v>
      </c>
      <c r="L91" s="170">
        <f t="shared" si="11"/>
        <v>11211304.3143657</v>
      </c>
      <c r="M91" s="170">
        <f t="shared" si="11"/>
        <v>-939477.03465382569</v>
      </c>
      <c r="N91" s="170">
        <f t="shared" si="11"/>
        <v>-11352062.03437859</v>
      </c>
      <c r="O91" s="170">
        <f t="shared" si="11"/>
        <v>-8651134.9879231155</v>
      </c>
      <c r="P91" s="170">
        <f t="shared" si="11"/>
        <v>1124031.1214009859</v>
      </c>
      <c r="Q91" s="170">
        <f t="shared" si="7"/>
        <v>-148788504.98865876</v>
      </c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</row>
    <row r="92" spans="1:33" ht="14.25" thickTop="1" thickBot="1">
      <c r="A92" s="23"/>
      <c r="B92" s="23"/>
      <c r="C92" s="23"/>
      <c r="D92" s="122" t="str">
        <f>IF(MasterSheet!$A$1=1,MasterSheet!C408,MasterSheet!B408)</f>
        <v>Finansiranje</v>
      </c>
      <c r="E92" s="170">
        <f>SUM(E93:E97)</f>
        <v>56942263.255127877</v>
      </c>
      <c r="F92" s="170">
        <f t="shared" ref="F92:P92" si="12">SUM(F93:F97)</f>
        <v>29968357.01155458</v>
      </c>
      <c r="G92" s="170">
        <f t="shared" si="12"/>
        <v>14405719.77736586</v>
      </c>
      <c r="H92" s="170">
        <f t="shared" si="12"/>
        <v>8728496.0878858268</v>
      </c>
      <c r="I92" s="170">
        <f t="shared" si="12"/>
        <v>8882543.2397429943</v>
      </c>
      <c r="J92" s="170">
        <f t="shared" si="12"/>
        <v>14932921.321720045</v>
      </c>
      <c r="K92" s="170">
        <f t="shared" si="12"/>
        <v>6320865.6740727127</v>
      </c>
      <c r="L92" s="170">
        <f t="shared" si="12"/>
        <v>-11211304.3143657</v>
      </c>
      <c r="M92" s="170">
        <f t="shared" si="12"/>
        <v>939477.03465382755</v>
      </c>
      <c r="N92" s="170">
        <f t="shared" si="12"/>
        <v>11352062.03437859</v>
      </c>
      <c r="O92" s="170">
        <f t="shared" si="12"/>
        <v>8651134.9879231155</v>
      </c>
      <c r="P92" s="170">
        <f t="shared" si="12"/>
        <v>-1124031.1214009859</v>
      </c>
      <c r="Q92" s="170">
        <f t="shared" si="7"/>
        <v>148788504.98865876</v>
      </c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</row>
    <row r="93" spans="1:33" ht="13.5" thickTop="1">
      <c r="A93" s="23"/>
      <c r="B93" s="23"/>
      <c r="C93" s="23"/>
      <c r="D93" s="165" t="str">
        <f>IF(MasterSheet!$A$1=1,MasterSheet!C409,MasterSheet!B409)</f>
        <v>Pozajmice i krediti iz domaćih izvora</v>
      </c>
      <c r="E93" s="118">
        <f>'Cental Budget'!$G$89/12</f>
        <v>5287864.6541666668</v>
      </c>
      <c r="F93" s="119">
        <f>'Cental Budget'!$G$89/12</f>
        <v>5287864.6541666668</v>
      </c>
      <c r="G93" s="119">
        <f>'Cental Budget'!$G$89/12</f>
        <v>5287864.6541666668</v>
      </c>
      <c r="H93" s="119">
        <f>'Cental Budget'!$G$89/12</f>
        <v>5287864.6541666668</v>
      </c>
      <c r="I93" s="119">
        <f>'Cental Budget'!$G$89/12</f>
        <v>5287864.6541666668</v>
      </c>
      <c r="J93" s="120">
        <f>'Cental Budget'!$G$89/12</f>
        <v>5287864.6541666668</v>
      </c>
      <c r="K93" s="119">
        <f>'Cental Budget'!$G$89/12</f>
        <v>5287864.6541666668</v>
      </c>
      <c r="L93" s="120">
        <f>'Cental Budget'!$G$89/12</f>
        <v>5287864.6541666668</v>
      </c>
      <c r="M93" s="120">
        <f>'Cental Budget'!$G$89/12</f>
        <v>5287864.6541666668</v>
      </c>
      <c r="N93" s="120">
        <f>'Cental Budget'!$G$89/12</f>
        <v>5287864.6541666668</v>
      </c>
      <c r="O93" s="120">
        <f>'Cental Budget'!$G$89/12</f>
        <v>5287864.6541666668</v>
      </c>
      <c r="P93" s="120">
        <f>'Cental Budget'!$G$89/12</f>
        <v>5287864.6541666668</v>
      </c>
      <c r="Q93" s="121">
        <f t="shared" si="7"/>
        <v>63454375.850000016</v>
      </c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</row>
    <row r="94" spans="1:33">
      <c r="A94" s="23"/>
      <c r="B94" s="23"/>
      <c r="C94" s="23"/>
      <c r="D94" s="165" t="str">
        <f>IF(MasterSheet!$A$1=1,MasterSheet!C410,MasterSheet!B410)</f>
        <v>Pozajmice i krediti iz inostranih izvora</v>
      </c>
      <c r="E94" s="118">
        <f>'Cental Budget'!$G$90/12</f>
        <v>21510781.330833334</v>
      </c>
      <c r="F94" s="119">
        <f>'Cental Budget'!$G$90/12</f>
        <v>21510781.330833334</v>
      </c>
      <c r="G94" s="119">
        <f>'Cental Budget'!$G$90/12</f>
        <v>21510781.330833334</v>
      </c>
      <c r="H94" s="119">
        <f>'Cental Budget'!$G$90/12</f>
        <v>21510781.330833334</v>
      </c>
      <c r="I94" s="119">
        <f>'Cental Budget'!$G$90/12</f>
        <v>21510781.330833334</v>
      </c>
      <c r="J94" s="120">
        <f>'Cental Budget'!$G$90/12</f>
        <v>21510781.330833334</v>
      </c>
      <c r="K94" s="119">
        <f>'Cental Budget'!$G$90/12</f>
        <v>21510781.330833334</v>
      </c>
      <c r="L94" s="120">
        <f>'Cental Budget'!$G$90/12</f>
        <v>21510781.330833334</v>
      </c>
      <c r="M94" s="120">
        <f>'Cental Budget'!$G$90/12</f>
        <v>21510781.330833334</v>
      </c>
      <c r="N94" s="120">
        <f>'Cental Budget'!$G$90/12</f>
        <v>21510781.330833334</v>
      </c>
      <c r="O94" s="120">
        <f>'Cental Budget'!$G$90/12</f>
        <v>21510781.330833334</v>
      </c>
      <c r="P94" s="120">
        <f>'Cental Budget'!$G$90/12</f>
        <v>21510781.330833334</v>
      </c>
      <c r="Q94" s="121">
        <f t="shared" si="7"/>
        <v>258129375.97000006</v>
      </c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</row>
    <row r="95" spans="1:33">
      <c r="A95" s="23"/>
      <c r="B95" s="23"/>
      <c r="C95" s="23"/>
      <c r="D95" s="165" t="str">
        <f>IF(MasterSheet!$A$1=1,MasterSheet!C411,MasterSheet!B411)</f>
        <v>Donacije</v>
      </c>
      <c r="E95" s="118">
        <f>'Cental Budget'!$G$92/12</f>
        <v>290385.45</v>
      </c>
      <c r="F95" s="119">
        <f>'Cental Budget'!$G$92/12</f>
        <v>290385.45</v>
      </c>
      <c r="G95" s="119">
        <f>'Cental Budget'!$G$92/12</f>
        <v>290385.45</v>
      </c>
      <c r="H95" s="119">
        <f>'Cental Budget'!$G$92/12</f>
        <v>290385.45</v>
      </c>
      <c r="I95" s="119">
        <f>'Cental Budget'!$G$92/12</f>
        <v>290385.45</v>
      </c>
      <c r="J95" s="120">
        <f>'Cental Budget'!$G$92/12</f>
        <v>290385.45</v>
      </c>
      <c r="K95" s="119">
        <f>'Cental Budget'!$G$92/12</f>
        <v>290385.45</v>
      </c>
      <c r="L95" s="120">
        <f>'Cental Budget'!$G$92/12</f>
        <v>290385.45</v>
      </c>
      <c r="M95" s="120">
        <f>'Cental Budget'!$G$92/12</f>
        <v>290385.45</v>
      </c>
      <c r="N95" s="120">
        <f>'Cental Budget'!$G$92/12</f>
        <v>290385.45</v>
      </c>
      <c r="O95" s="120">
        <f>'Cental Budget'!$G$92/12</f>
        <v>290385.45</v>
      </c>
      <c r="P95" s="120">
        <f>'Cental Budget'!$G$92/12</f>
        <v>290385.45</v>
      </c>
      <c r="Q95" s="121">
        <f t="shared" si="7"/>
        <v>3484625.4000000008</v>
      </c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</row>
    <row r="96" spans="1:33">
      <c r="A96" s="23"/>
      <c r="B96" s="23"/>
      <c r="C96" s="23"/>
      <c r="D96" s="165" t="str">
        <f>IF(MasterSheet!$A$1=1,MasterSheet!C412,MasterSheet!B412)</f>
        <v>Prihodi od privatizacije</v>
      </c>
      <c r="E96" s="118">
        <f>'Cental Budget'!$G$92/12</f>
        <v>290385.45</v>
      </c>
      <c r="F96" s="119">
        <f>'Cental Budget'!$G$92/12</f>
        <v>290385.45</v>
      </c>
      <c r="G96" s="119">
        <f>'Cental Budget'!$G$92/12</f>
        <v>290385.45</v>
      </c>
      <c r="H96" s="119">
        <f>'Cental Budget'!$G$92/12</f>
        <v>290385.45</v>
      </c>
      <c r="I96" s="119">
        <f>'Cental Budget'!$G$92/12</f>
        <v>290385.45</v>
      </c>
      <c r="J96" s="120">
        <f>'Cental Budget'!$G$92/12</f>
        <v>290385.45</v>
      </c>
      <c r="K96" s="119">
        <f>'Cental Budget'!$G$92/12</f>
        <v>290385.45</v>
      </c>
      <c r="L96" s="120">
        <f>'Cental Budget'!$G$92/12</f>
        <v>290385.45</v>
      </c>
      <c r="M96" s="120">
        <f>'Cental Budget'!$G$92/12</f>
        <v>290385.45</v>
      </c>
      <c r="N96" s="120">
        <f>'Cental Budget'!$G$92/12</f>
        <v>290385.45</v>
      </c>
      <c r="O96" s="120">
        <f>'Cental Budget'!$G$92/12</f>
        <v>290385.45</v>
      </c>
      <c r="P96" s="120">
        <f>'Cental Budget'!$G$92/12</f>
        <v>290385.45</v>
      </c>
      <c r="Q96" s="121">
        <f>'Cental Budget'!$G$92/12</f>
        <v>290385.45</v>
      </c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</row>
    <row r="97" spans="1:33" ht="13.5" thickBot="1">
      <c r="A97" s="23"/>
      <c r="B97" s="23"/>
      <c r="C97" s="23"/>
      <c r="D97" s="169" t="str">
        <f>IF(MasterSheet!$A$1=1,MasterSheet!C413,MasterSheet!B413)</f>
        <v>Povećanje/smanjenje depozita</v>
      </c>
      <c r="E97" s="176">
        <f>-E91-SUM(E93:E96)</f>
        <v>29562846.370127879</v>
      </c>
      <c r="F97" s="177">
        <f t="shared" ref="F97:P97" si="13">-F91-SUM(F93:F96)</f>
        <v>2588940.1265545823</v>
      </c>
      <c r="G97" s="177">
        <f t="shared" si="13"/>
        <v>-12973697.107634138</v>
      </c>
      <c r="H97" s="177">
        <f t="shared" si="13"/>
        <v>-18650920.797114171</v>
      </c>
      <c r="I97" s="177">
        <f t="shared" si="13"/>
        <v>-18496873.645257004</v>
      </c>
      <c r="J97" s="177">
        <f t="shared" si="13"/>
        <v>-12446495.563279953</v>
      </c>
      <c r="K97" s="177">
        <f t="shared" si="13"/>
        <v>-21058551.210927285</v>
      </c>
      <c r="L97" s="177">
        <f t="shared" si="13"/>
        <v>-38590721.199365698</v>
      </c>
      <c r="M97" s="177">
        <f t="shared" si="13"/>
        <v>-26439939.85034617</v>
      </c>
      <c r="N97" s="177">
        <f t="shared" si="13"/>
        <v>-16027354.850621408</v>
      </c>
      <c r="O97" s="177">
        <f t="shared" si="13"/>
        <v>-18728281.897076882</v>
      </c>
      <c r="P97" s="177">
        <f t="shared" si="13"/>
        <v>-28503448.006400984</v>
      </c>
      <c r="Q97" s="161">
        <f t="shared" si="7"/>
        <v>-179764497.63134122</v>
      </c>
      <c r="R97" s="164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</row>
    <row r="98" spans="1:33" ht="13.5" thickTop="1">
      <c r="A98" s="23"/>
      <c r="B98" s="23"/>
      <c r="C98" s="23"/>
      <c r="D98" s="163" t="str">
        <f>IF(MasterSheet!$A$1=1,MasterSheet!C414,MasterSheet!B414)</f>
        <v>Izvor: Ministarstvo finansija Crne Gore</v>
      </c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</row>
    <row r="99" spans="1:3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</row>
    <row r="100" spans="1:3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</row>
    <row r="101" spans="1:3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</row>
    <row r="102" spans="1:3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</row>
    <row r="103" spans="1:3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</row>
    <row r="104" spans="1:3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</row>
    <row r="105" spans="1:3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</row>
    <row r="106" spans="1:3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</row>
    <row r="107" spans="1:3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1:3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</row>
    <row r="109" spans="1:3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</row>
    <row r="110" spans="1:3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</row>
    <row r="111" spans="1:3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</row>
    <row r="112" spans="1:3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1:3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1:3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</row>
    <row r="115" spans="1:3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</row>
    <row r="116" spans="1:3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</row>
    <row r="117" spans="1:3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</row>
    <row r="118" spans="1:3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</row>
    <row r="119" spans="1:3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</row>
    <row r="120" spans="1:3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</row>
    <row r="121" spans="1:3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</row>
    <row r="122" spans="1:3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1:3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1:3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1:3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1:3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1:3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1:3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1:3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1:3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1:3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1:3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1:3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1:3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1:3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1:3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1:3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1:3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1:3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1:3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1:3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1:3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1:3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1:3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1:3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1:3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1:3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1:3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1:3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</row>
  </sheetData>
  <sheetProtection sheet="1" objects="1" scenarios="1" formatCells="0" formatColumns="0" formatRows="0" sort="0" autoFilter="0" pivotTables="0"/>
  <mergeCells count="5">
    <mergeCell ref="E14:Q14"/>
    <mergeCell ref="E17:Q17"/>
    <mergeCell ref="D17:D18"/>
    <mergeCell ref="H8:J8"/>
    <mergeCell ref="G9:K9"/>
  </mergeCells>
  <pageMargins left="0.7" right="0.7" top="0.75" bottom="0.75" header="0.3" footer="0.3"/>
  <ignoredErrors>
    <ignoredError sqref="P53:P54 O53:O54 N53:N54 M53:M54 L53:L54 K53:K54 J53:J54 I53:I54 H53:H54 G53:G54 F53:F54 E53:E54 E74:P74" formulaRange="1"/>
  </ignoredErrors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AG155"/>
  <sheetViews>
    <sheetView workbookViewId="0">
      <selection activeCell="D17" sqref="D17:D18"/>
    </sheetView>
  </sheetViews>
  <sheetFormatPr defaultRowHeight="12.75"/>
  <cols>
    <col min="4" max="4" width="54.7109375" customWidth="1"/>
    <col min="5" max="6" width="10.7109375" customWidth="1"/>
    <col min="7" max="12" width="10.7109375" hidden="1" customWidth="1"/>
    <col min="13" max="13" width="11.7109375" hidden="1" customWidth="1"/>
    <col min="14" max="14" width="10.7109375" hidden="1" customWidth="1"/>
    <col min="15" max="16" width="11.7109375" hidden="1" customWidth="1"/>
    <col min="17" max="17" width="15.7109375" customWidth="1"/>
  </cols>
  <sheetData>
    <row r="1" spans="1:3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3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>
      <c r="A5" s="23"/>
      <c r="B5" s="23"/>
      <c r="C5" s="23"/>
      <c r="D5" s="2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>
      <c r="A6" s="23"/>
      <c r="B6" s="23"/>
      <c r="C6" s="23"/>
      <c r="D6" s="2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>
      <c r="A7" s="23"/>
      <c r="B7" s="23"/>
      <c r="C7" s="23"/>
      <c r="D7" s="24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5">
      <c r="A8" s="23"/>
      <c r="B8" s="23"/>
      <c r="C8" s="23"/>
      <c r="D8" s="24"/>
      <c r="E8" s="793" t="str">
        <f>IF(MasterSheet!$A$1=1, MasterSheet!C5,MasterSheet!B5)</f>
        <v>CRNA GORA</v>
      </c>
      <c r="F8" s="793"/>
      <c r="G8" s="793"/>
      <c r="H8" s="793"/>
      <c r="I8" s="793"/>
      <c r="J8" s="793"/>
      <c r="K8" s="793"/>
      <c r="L8" s="793"/>
      <c r="M8" s="793"/>
      <c r="N8" s="793"/>
      <c r="O8" s="793"/>
      <c r="P8" s="793"/>
      <c r="Q8" s="793"/>
      <c r="R8" s="23"/>
      <c r="S8" s="23"/>
      <c r="T8" s="23"/>
      <c r="U8" s="23"/>
      <c r="V8" s="23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ht="15">
      <c r="A9" s="23"/>
      <c r="B9" s="23"/>
      <c r="C9" s="23"/>
      <c r="D9" s="23"/>
      <c r="E9" s="793" t="str">
        <f>IF(MasterSheet!$A$1=1, MasterSheet!C6,MasterSheet!B6)</f>
        <v>MINISTARSTVO FINANSIJA</v>
      </c>
      <c r="F9" s="793"/>
      <c r="G9" s="793"/>
      <c r="H9" s="793"/>
      <c r="I9" s="793"/>
      <c r="J9" s="793"/>
      <c r="K9" s="793"/>
      <c r="L9" s="793"/>
      <c r="M9" s="793"/>
      <c r="N9" s="793"/>
      <c r="O9" s="793"/>
      <c r="P9" s="793"/>
      <c r="Q9" s="793"/>
      <c r="R9" s="23"/>
      <c r="S9" s="23"/>
      <c r="T9" s="23"/>
      <c r="U9" s="23"/>
      <c r="V9" s="23"/>
      <c r="W9" s="24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>
      <c r="A10" s="23"/>
      <c r="B10" s="23"/>
      <c r="C10" s="23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3"/>
      <c r="T10" s="23"/>
      <c r="U10" s="23"/>
      <c r="V10" s="23"/>
      <c r="W10" s="24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>
      <c r="A11" s="23"/>
      <c r="B11" s="23"/>
      <c r="C11" s="23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3"/>
      <c r="T11" s="23"/>
      <c r="U11" s="23"/>
      <c r="V11" s="23"/>
      <c r="W11" s="24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>
      <c r="A12" s="23"/>
      <c r="B12" s="23"/>
      <c r="C12" s="23"/>
      <c r="D12" s="61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ht="13.5" thickBot="1">
      <c r="A13" s="23"/>
      <c r="B13" s="23"/>
      <c r="C13" s="23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61"/>
      <c r="S13" s="24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ht="17.25" thickTop="1" thickBot="1">
      <c r="B14" s="198"/>
      <c r="C14" s="199"/>
      <c r="D14" s="200" t="str">
        <f>IF(MasterSheet!$A$1=1,MasterSheet!B65,MasterSheet!B64)</f>
        <v>BDP (u mil. €)</v>
      </c>
      <c r="E14" s="786">
        <v>3405000000</v>
      </c>
      <c r="F14" s="786"/>
      <c r="G14" s="786"/>
      <c r="H14" s="786"/>
      <c r="I14" s="786"/>
      <c r="J14" s="786"/>
      <c r="K14" s="786"/>
      <c r="L14" s="786"/>
      <c r="M14" s="786"/>
      <c r="N14" s="786"/>
      <c r="O14" s="786"/>
      <c r="P14" s="786"/>
      <c r="Q14" s="787"/>
      <c r="R14" s="196"/>
      <c r="S14" s="197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ht="15.75" thickTop="1">
      <c r="A15" s="193"/>
      <c r="B15" s="87"/>
      <c r="C15" s="87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194"/>
      <c r="O15" s="194"/>
      <c r="P15" s="195"/>
      <c r="Q15" s="195"/>
      <c r="R15" s="195"/>
      <c r="S15" s="195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ht="17.25" customHeight="1" thickBot="1">
      <c r="A16" s="23"/>
      <c r="B16" s="23"/>
      <c r="C16" s="23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ht="17.25" customHeight="1" thickTop="1">
      <c r="A17" s="23"/>
      <c r="B17" s="23"/>
      <c r="C17" s="23"/>
      <c r="D17" s="791" t="str">
        <f>IF(MasterSheet!$A$1=1,MasterSheet!B420,MasterSheet!B419)</f>
        <v>Izvršenje budžeta, po mjesecima</v>
      </c>
      <c r="E17" s="788">
        <v>2012</v>
      </c>
      <c r="F17" s="789"/>
      <c r="G17" s="789"/>
      <c r="H17" s="789"/>
      <c r="I17" s="789"/>
      <c r="J17" s="789"/>
      <c r="K17" s="789"/>
      <c r="L17" s="789"/>
      <c r="M17" s="789"/>
      <c r="N17" s="789"/>
      <c r="O17" s="789"/>
      <c r="P17" s="789"/>
      <c r="Q17" s="790"/>
      <c r="R17" s="25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ht="15" customHeight="1" thickBot="1">
      <c r="A18" s="23"/>
      <c r="B18" s="23"/>
      <c r="C18" s="23"/>
      <c r="D18" s="792"/>
      <c r="E18" s="127" t="str">
        <f>IF(MasterSheet!$A$1=1,MasterSheet!C334,MasterSheet!C333)</f>
        <v>Januar</v>
      </c>
      <c r="F18" s="128" t="str">
        <f>IF(MasterSheet!$A$1=1,MasterSheet!D334,MasterSheet!D333)</f>
        <v>Februar</v>
      </c>
      <c r="G18" s="128" t="str">
        <f>IF(MasterSheet!$A$1=1,MasterSheet!E334,MasterSheet!E333)</f>
        <v>Mart</v>
      </c>
      <c r="H18" s="128" t="str">
        <f>IF(MasterSheet!$A$1=1,MasterSheet!F334,MasterSheet!F333)</f>
        <v>April</v>
      </c>
      <c r="I18" s="128" t="str">
        <f>IF(MasterSheet!$A$1=1,MasterSheet!G334,MasterSheet!G333)</f>
        <v>Maj</v>
      </c>
      <c r="J18" s="128" t="str">
        <f>IF(MasterSheet!$A$1=1,MasterSheet!H334,MasterSheet!H333)</f>
        <v>Jun</v>
      </c>
      <c r="K18" s="128" t="str">
        <f>IF(MasterSheet!$A$1=1,MasterSheet!I334,MasterSheet!I333)</f>
        <v>Jul</v>
      </c>
      <c r="L18" s="129" t="str">
        <f>IF(MasterSheet!$A$1=1,MasterSheet!J334,MasterSheet!J333)</f>
        <v>Avgust</v>
      </c>
      <c r="M18" s="129" t="str">
        <f>IF(MasterSheet!$A$1=1,MasterSheet!K334,MasterSheet!K333)</f>
        <v>Septembar</v>
      </c>
      <c r="N18" s="129" t="str">
        <f>IF(MasterSheet!$A$1=1,MasterSheet!L334,MasterSheet!L333)</f>
        <v>Oktobar</v>
      </c>
      <c r="O18" s="129" t="str">
        <f>IF(MasterSheet!$A$1=1,MasterSheet!M334,MasterSheet!M333)</f>
        <v>Novembar</v>
      </c>
      <c r="P18" s="201" t="str">
        <f>IF(MasterSheet!$A$1=1,MasterSheet!N334,MasterSheet!N333)</f>
        <v>Decembar</v>
      </c>
      <c r="Q18" s="209" t="str">
        <f>IF(MasterSheet!$A$1=1,MasterSheet!B422,MasterSheet!B422)</f>
        <v>Jan-Feb 2012</v>
      </c>
      <c r="R18" s="25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ht="15" customHeight="1" thickTop="1" thickBot="1">
      <c r="A19" s="23"/>
      <c r="B19" s="23"/>
      <c r="C19" s="23"/>
      <c r="D19" s="122" t="str">
        <f>IF(MasterSheet!$A$1=1,MasterSheet!C335,MasterSheet!B335)</f>
        <v>Izvorni prihodi</v>
      </c>
      <c r="E19" s="123">
        <f>E20+E28+E33+E38+E45+E50</f>
        <v>48707570.920000002</v>
      </c>
      <c r="F19" s="124">
        <f>F20+F28+F33+F38+F45+F50</f>
        <v>67723340.679999977</v>
      </c>
      <c r="G19" s="124"/>
      <c r="H19" s="124"/>
      <c r="I19" s="124"/>
      <c r="J19" s="124"/>
      <c r="K19" s="124"/>
      <c r="L19" s="125"/>
      <c r="M19" s="125"/>
      <c r="N19" s="125"/>
      <c r="O19" s="125"/>
      <c r="P19" s="202"/>
      <c r="Q19" s="210">
        <f>SUM(E19:P19)</f>
        <v>116430911.59999998</v>
      </c>
      <c r="R19" s="25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15" customHeight="1" thickTop="1">
      <c r="A20" s="23"/>
      <c r="B20" s="23"/>
      <c r="C20" s="23"/>
      <c r="D20" s="107" t="str">
        <f>IF(MasterSheet!$A$1=1,MasterSheet!C336,MasterSheet!B336)</f>
        <v>Porezi</v>
      </c>
      <c r="E20" s="114">
        <f>SUM(E21:E27)</f>
        <v>35884139.43</v>
      </c>
      <c r="F20" s="114">
        <f>SUM(F21:F27)</f>
        <v>38790866.019999996</v>
      </c>
      <c r="G20" s="115"/>
      <c r="H20" s="115"/>
      <c r="I20" s="115"/>
      <c r="J20" s="115"/>
      <c r="K20" s="115"/>
      <c r="L20" s="116"/>
      <c r="M20" s="116"/>
      <c r="N20" s="116"/>
      <c r="O20" s="116"/>
      <c r="P20" s="203"/>
      <c r="Q20" s="211">
        <f t="shared" ref="Q20:Q83" si="0">SUM(E20:P20)</f>
        <v>74675005.449999988</v>
      </c>
      <c r="R20" s="2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5" customHeight="1">
      <c r="A21" s="23"/>
      <c r="B21" s="23"/>
      <c r="C21" s="23"/>
      <c r="D21" s="108" t="str">
        <f>IF(MasterSheet!$A$1=1,MasterSheet!C337,MasterSheet!B337)</f>
        <v>Porez na dohodak fizičkih lica</v>
      </c>
      <c r="E21" s="118">
        <v>2584361.34</v>
      </c>
      <c r="F21" s="119">
        <v>5333687.79</v>
      </c>
      <c r="G21" s="119"/>
      <c r="H21" s="119"/>
      <c r="I21" s="119"/>
      <c r="J21" s="119"/>
      <c r="K21" s="119"/>
      <c r="L21" s="120"/>
      <c r="M21" s="120"/>
      <c r="N21" s="120"/>
      <c r="O21" s="120"/>
      <c r="P21" s="204"/>
      <c r="Q21" s="212">
        <f t="shared" si="0"/>
        <v>7918049.1299999999</v>
      </c>
      <c r="R21" s="25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5" customHeight="1">
      <c r="A22" s="23"/>
      <c r="B22" s="23"/>
      <c r="C22" s="23"/>
      <c r="D22" s="108" t="str">
        <f>IF(MasterSheet!$A$1=1,MasterSheet!C338,MasterSheet!B338)</f>
        <v>Porez na dobit pravnih lica</v>
      </c>
      <c r="E22" s="118">
        <v>405891.15</v>
      </c>
      <c r="F22" s="119">
        <v>434576.57</v>
      </c>
      <c r="G22" s="119"/>
      <c r="H22" s="119"/>
      <c r="I22" s="119"/>
      <c r="J22" s="119"/>
      <c r="K22" s="119"/>
      <c r="L22" s="120"/>
      <c r="M22" s="120"/>
      <c r="N22" s="120"/>
      <c r="O22" s="120"/>
      <c r="P22" s="204"/>
      <c r="Q22" s="212">
        <f t="shared" si="0"/>
        <v>840467.72</v>
      </c>
      <c r="R22" s="25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ht="15" customHeight="1">
      <c r="A23" s="23"/>
      <c r="B23" s="23"/>
      <c r="C23" s="23"/>
      <c r="D23" s="108" t="str">
        <f>IF(MasterSheet!$A$1=1,MasterSheet!C339,MasterSheet!B339)</f>
        <v>Porez na imovinu</v>
      </c>
      <c r="E23" s="118">
        <v>77264.789999999994</v>
      </c>
      <c r="F23" s="119">
        <v>98564.160000000003</v>
      </c>
      <c r="G23" s="119"/>
      <c r="H23" s="119"/>
      <c r="I23" s="119"/>
      <c r="J23" s="119"/>
      <c r="K23" s="119"/>
      <c r="L23" s="120"/>
      <c r="M23" s="120"/>
      <c r="N23" s="120"/>
      <c r="O23" s="120"/>
      <c r="P23" s="204"/>
      <c r="Q23" s="212">
        <f t="shared" si="0"/>
        <v>175828.95</v>
      </c>
      <c r="R23" s="25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ht="15" customHeight="1">
      <c r="A24" s="23"/>
      <c r="B24" s="23"/>
      <c r="C24" s="23"/>
      <c r="D24" s="108" t="str">
        <f>IF(MasterSheet!$A$1=1,MasterSheet!C340,MasterSheet!B340)</f>
        <v>Porez na dodatu vrijednost</v>
      </c>
      <c r="E24" s="118">
        <v>21196163.460000001</v>
      </c>
      <c r="F24" s="119">
        <v>21324767.77</v>
      </c>
      <c r="G24" s="119"/>
      <c r="H24" s="119"/>
      <c r="I24" s="119"/>
      <c r="J24" s="119"/>
      <c r="K24" s="119"/>
      <c r="L24" s="120"/>
      <c r="M24" s="120"/>
      <c r="N24" s="120"/>
      <c r="O24" s="120"/>
      <c r="P24" s="204"/>
      <c r="Q24" s="212">
        <f t="shared" si="0"/>
        <v>42520931.230000004</v>
      </c>
      <c r="R24" s="2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ht="15" customHeight="1">
      <c r="A25" s="23"/>
      <c r="B25" s="23"/>
      <c r="C25" s="23"/>
      <c r="D25" s="108" t="str">
        <f>IF(MasterSheet!$A$1=1,MasterSheet!C341,MasterSheet!B341)</f>
        <v xml:space="preserve">Akcize </v>
      </c>
      <c r="E25" s="118">
        <v>9267303.6799999997</v>
      </c>
      <c r="F25" s="119">
        <v>9083966.1199999992</v>
      </c>
      <c r="G25" s="119"/>
      <c r="H25" s="119"/>
      <c r="I25" s="119"/>
      <c r="J25" s="119"/>
      <c r="K25" s="119"/>
      <c r="L25" s="120"/>
      <c r="M25" s="120"/>
      <c r="N25" s="120"/>
      <c r="O25" s="120"/>
      <c r="P25" s="204"/>
      <c r="Q25" s="212">
        <f t="shared" si="0"/>
        <v>18351269.799999997</v>
      </c>
      <c r="R25" s="25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15" customHeight="1">
      <c r="A26" s="23"/>
      <c r="B26" s="23"/>
      <c r="C26" s="23"/>
      <c r="D26" s="108" t="str">
        <f>IF(MasterSheet!$A$1=1,MasterSheet!C342,MasterSheet!B342)</f>
        <v>Porez na međ. trgov. i transakcije</v>
      </c>
      <c r="E26" s="118">
        <v>2099688</v>
      </c>
      <c r="F26" s="119">
        <v>2267285.1800000002</v>
      </c>
      <c r="G26" s="119"/>
      <c r="H26" s="119"/>
      <c r="I26" s="119"/>
      <c r="J26" s="119"/>
      <c r="K26" s="119"/>
      <c r="L26" s="120"/>
      <c r="M26" s="120"/>
      <c r="N26" s="120"/>
      <c r="O26" s="120"/>
      <c r="P26" s="204"/>
      <c r="Q26" s="212">
        <f t="shared" si="0"/>
        <v>4366973.18</v>
      </c>
      <c r="R26" s="25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5" customHeight="1">
      <c r="A27" s="23"/>
      <c r="B27" s="23"/>
      <c r="C27" s="23"/>
      <c r="D27" s="108" t="str">
        <f>IF(MasterSheet!$A$1=1,MasterSheet!C343,MasterSheet!B343)</f>
        <v>Ostali republički porezi</v>
      </c>
      <c r="E27" s="118">
        <v>253467.01</v>
      </c>
      <c r="F27" s="119">
        <v>248018.43</v>
      </c>
      <c r="G27" s="119"/>
      <c r="H27" s="119"/>
      <c r="I27" s="119"/>
      <c r="J27" s="119"/>
      <c r="K27" s="119"/>
      <c r="L27" s="120"/>
      <c r="M27" s="120"/>
      <c r="N27" s="120"/>
      <c r="O27" s="120"/>
      <c r="P27" s="204"/>
      <c r="Q27" s="212">
        <f t="shared" si="0"/>
        <v>501485.44</v>
      </c>
      <c r="R27" s="25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5" customHeight="1">
      <c r="A28" s="23"/>
      <c r="B28" s="23"/>
      <c r="C28" s="23"/>
      <c r="D28" s="109" t="str">
        <f>IF(MasterSheet!$A$1=1,MasterSheet!C344,MasterSheet!B344)</f>
        <v>Doprinosi</v>
      </c>
      <c r="E28" s="114">
        <f>SUM(E29:E32)</f>
        <v>9731156.040000001</v>
      </c>
      <c r="F28" s="115">
        <f>SUM(F29:F32)</f>
        <v>25137844.68</v>
      </c>
      <c r="G28" s="115"/>
      <c r="H28" s="115"/>
      <c r="I28" s="115"/>
      <c r="J28" s="115"/>
      <c r="K28" s="115"/>
      <c r="L28" s="116"/>
      <c r="M28" s="116"/>
      <c r="N28" s="116"/>
      <c r="O28" s="116"/>
      <c r="P28" s="203"/>
      <c r="Q28" s="211">
        <f t="shared" si="0"/>
        <v>34869000.719999999</v>
      </c>
      <c r="R28" s="25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ht="15" customHeight="1">
      <c r="A29" s="23"/>
      <c r="B29" s="23"/>
      <c r="C29" s="23"/>
      <c r="D29" s="108" t="str">
        <f>IF(MasterSheet!$A$1=1,MasterSheet!C345,MasterSheet!B345)</f>
        <v>Doprinosi za PIO</v>
      </c>
      <c r="E29" s="118">
        <v>5695801.6600000001</v>
      </c>
      <c r="F29" s="119">
        <v>15441279.77</v>
      </c>
      <c r="G29" s="119"/>
      <c r="H29" s="119"/>
      <c r="I29" s="119"/>
      <c r="J29" s="119"/>
      <c r="K29" s="119"/>
      <c r="L29" s="120"/>
      <c r="M29" s="120"/>
      <c r="N29" s="120"/>
      <c r="O29" s="120"/>
      <c r="P29" s="204"/>
      <c r="Q29" s="212">
        <f t="shared" si="0"/>
        <v>21137081.43</v>
      </c>
      <c r="R29" s="25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ht="15" customHeight="1">
      <c r="A30" s="23"/>
      <c r="B30" s="23"/>
      <c r="C30" s="23"/>
      <c r="D30" s="108" t="str">
        <f>IF(MasterSheet!$A$1=1,MasterSheet!C346,MasterSheet!B346)</f>
        <v>Doprinosi za zdravstvo</v>
      </c>
      <c r="E30" s="118">
        <v>3347397.46</v>
      </c>
      <c r="F30" s="119">
        <v>8394380.3000000007</v>
      </c>
      <c r="G30" s="119"/>
      <c r="H30" s="119"/>
      <c r="I30" s="119"/>
      <c r="J30" s="119"/>
      <c r="K30" s="119"/>
      <c r="L30" s="120"/>
      <c r="M30" s="120"/>
      <c r="N30" s="120"/>
      <c r="O30" s="120"/>
      <c r="P30" s="204"/>
      <c r="Q30" s="212">
        <f t="shared" si="0"/>
        <v>11741777.760000002</v>
      </c>
      <c r="R30" s="25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15" customHeight="1">
      <c r="A31" s="23"/>
      <c r="B31" s="23"/>
      <c r="C31" s="23"/>
      <c r="D31" s="108" t="str">
        <f>IF(MasterSheet!$A$1=1,MasterSheet!C347,MasterSheet!B347)</f>
        <v>Doprinosi za nezaposlene</v>
      </c>
      <c r="E31" s="118">
        <v>261820.11</v>
      </c>
      <c r="F31" s="119">
        <v>670649.61</v>
      </c>
      <c r="G31" s="119"/>
      <c r="H31" s="119"/>
      <c r="I31" s="119"/>
      <c r="J31" s="119"/>
      <c r="K31" s="119"/>
      <c r="L31" s="120"/>
      <c r="M31" s="120"/>
      <c r="N31" s="120"/>
      <c r="O31" s="120"/>
      <c r="P31" s="204"/>
      <c r="Q31" s="212">
        <f t="shared" si="0"/>
        <v>932469.72</v>
      </c>
      <c r="R31" s="25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5" customHeight="1">
      <c r="A32" s="23"/>
      <c r="B32" s="23"/>
      <c r="C32" s="23"/>
      <c r="D32" s="108" t="str">
        <f>IF(MasterSheet!$A$1=1,MasterSheet!C348,MasterSheet!B348)</f>
        <v>Ostali doprinosi</v>
      </c>
      <c r="E32" s="118">
        <v>426136.81</v>
      </c>
      <c r="F32" s="119">
        <v>631535</v>
      </c>
      <c r="G32" s="119"/>
      <c r="H32" s="119"/>
      <c r="I32" s="119"/>
      <c r="J32" s="119"/>
      <c r="K32" s="119"/>
      <c r="L32" s="120"/>
      <c r="M32" s="120"/>
      <c r="N32" s="120"/>
      <c r="O32" s="120"/>
      <c r="P32" s="204"/>
      <c r="Q32" s="212">
        <f t="shared" si="0"/>
        <v>1057671.81</v>
      </c>
      <c r="R32" s="25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ht="15" customHeight="1">
      <c r="A33" s="23"/>
      <c r="B33" s="23"/>
      <c r="C33" s="23"/>
      <c r="D33" s="109" t="str">
        <f>IF(MasterSheet!$A$1=1,MasterSheet!C349,MasterSheet!B349)</f>
        <v>Takse</v>
      </c>
      <c r="E33" s="114">
        <f>SUM(E34:E37)</f>
        <v>774849.7</v>
      </c>
      <c r="F33" s="115">
        <f>SUM(F34:F37)</f>
        <v>802553.01</v>
      </c>
      <c r="G33" s="115"/>
      <c r="H33" s="115"/>
      <c r="I33" s="115"/>
      <c r="J33" s="115"/>
      <c r="K33" s="115"/>
      <c r="L33" s="116"/>
      <c r="M33" s="116"/>
      <c r="N33" s="116"/>
      <c r="O33" s="116"/>
      <c r="P33" s="203"/>
      <c r="Q33" s="211">
        <f t="shared" si="0"/>
        <v>1577402.71</v>
      </c>
      <c r="R33" s="25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ht="15" customHeight="1">
      <c r="A34" s="23"/>
      <c r="B34" s="23"/>
      <c r="C34" s="23"/>
      <c r="D34" s="108" t="str">
        <f>IF(MasterSheet!$A$1=1,MasterSheet!C350,MasterSheet!B350)</f>
        <v>Administrativne takse</v>
      </c>
      <c r="E34" s="118">
        <v>491742.05</v>
      </c>
      <c r="F34" s="119">
        <v>514488.16</v>
      </c>
      <c r="G34" s="119"/>
      <c r="H34" s="119"/>
      <c r="I34" s="119"/>
      <c r="J34" s="119"/>
      <c r="K34" s="119"/>
      <c r="L34" s="120"/>
      <c r="M34" s="120"/>
      <c r="N34" s="120"/>
      <c r="O34" s="120"/>
      <c r="P34" s="204"/>
      <c r="Q34" s="212">
        <f t="shared" si="0"/>
        <v>1006230.21</v>
      </c>
      <c r="R34" s="25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ht="15" customHeight="1">
      <c r="A35" s="23"/>
      <c r="B35" s="23"/>
      <c r="C35" s="23"/>
      <c r="D35" s="108" t="str">
        <f>IF(MasterSheet!$A$1=1,MasterSheet!C351,MasterSheet!B351)</f>
        <v>Sudske takse</v>
      </c>
      <c r="E35" s="118">
        <v>247589.66</v>
      </c>
      <c r="F35" s="119">
        <v>252773.36</v>
      </c>
      <c r="G35" s="119"/>
      <c r="H35" s="119"/>
      <c r="I35" s="119"/>
      <c r="J35" s="119"/>
      <c r="K35" s="119"/>
      <c r="L35" s="120"/>
      <c r="M35" s="120"/>
      <c r="N35" s="120"/>
      <c r="O35" s="120"/>
      <c r="P35" s="204"/>
      <c r="Q35" s="212">
        <f t="shared" si="0"/>
        <v>500363.02</v>
      </c>
      <c r="R35" s="25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ht="15" customHeight="1">
      <c r="A36" s="23"/>
      <c r="B36" s="23"/>
      <c r="C36" s="23"/>
      <c r="D36" s="108" t="str">
        <f>IF(MasterSheet!$A$1=1,MasterSheet!C352,MasterSheet!B352)</f>
        <v>Boravišne takse</v>
      </c>
      <c r="E36" s="118">
        <v>14861.66</v>
      </c>
      <c r="F36" s="119">
        <v>5374.77</v>
      </c>
      <c r="G36" s="119"/>
      <c r="H36" s="119"/>
      <c r="I36" s="119"/>
      <c r="J36" s="119"/>
      <c r="K36" s="119"/>
      <c r="L36" s="120"/>
      <c r="M36" s="120"/>
      <c r="N36" s="120"/>
      <c r="O36" s="120"/>
      <c r="P36" s="204"/>
      <c r="Q36" s="212">
        <f t="shared" si="0"/>
        <v>20236.43</v>
      </c>
      <c r="R36" s="25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ht="15" customHeight="1">
      <c r="A37" s="23"/>
      <c r="B37" s="23"/>
      <c r="C37" s="23"/>
      <c r="D37" s="108" t="str">
        <f>IF(MasterSheet!$A$1=1,MasterSheet!C353,MasterSheet!B353)</f>
        <v>Ostale takse</v>
      </c>
      <c r="E37" s="118">
        <v>20656.330000000002</v>
      </c>
      <c r="F37" s="119">
        <v>29916.720000000001</v>
      </c>
      <c r="G37" s="119"/>
      <c r="H37" s="119"/>
      <c r="I37" s="119"/>
      <c r="J37" s="119"/>
      <c r="K37" s="119"/>
      <c r="L37" s="120"/>
      <c r="M37" s="120"/>
      <c r="N37" s="120"/>
      <c r="O37" s="120"/>
      <c r="P37" s="204"/>
      <c r="Q37" s="212">
        <f t="shared" si="0"/>
        <v>50573.05</v>
      </c>
      <c r="R37" s="25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ht="15" customHeight="1">
      <c r="A38" s="23"/>
      <c r="B38" s="23"/>
      <c r="C38" s="23"/>
      <c r="D38" s="109" t="str">
        <f>IF(MasterSheet!$A$1=1,MasterSheet!C354,MasterSheet!B354)</f>
        <v>Naknade</v>
      </c>
      <c r="E38" s="114">
        <f>SUM(E39:E44)</f>
        <v>839122.82</v>
      </c>
      <c r="F38" s="115">
        <f>SUM(F39:F44)</f>
        <v>792117.05</v>
      </c>
      <c r="G38" s="115"/>
      <c r="H38" s="115"/>
      <c r="I38" s="115"/>
      <c r="J38" s="115"/>
      <c r="K38" s="115"/>
      <c r="L38" s="116"/>
      <c r="M38" s="116"/>
      <c r="N38" s="116"/>
      <c r="O38" s="116"/>
      <c r="P38" s="203"/>
      <c r="Q38" s="211">
        <f t="shared" si="0"/>
        <v>1631239.87</v>
      </c>
      <c r="R38" s="25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15" customHeight="1">
      <c r="A39" s="23"/>
      <c r="B39" s="23"/>
      <c r="C39" s="23"/>
      <c r="D39" s="108" t="str">
        <f>IF(MasterSheet!$A$1=1,MasterSheet!C355,MasterSheet!B355)</f>
        <v>Nakn. za koriš. dob. od opš. int.</v>
      </c>
      <c r="E39" s="118">
        <v>55049.09</v>
      </c>
      <c r="F39" s="119">
        <v>17306.62</v>
      </c>
      <c r="G39" s="119"/>
      <c r="H39" s="119"/>
      <c r="I39" s="119"/>
      <c r="J39" s="119"/>
      <c r="K39" s="119"/>
      <c r="L39" s="120"/>
      <c r="M39" s="120"/>
      <c r="N39" s="120"/>
      <c r="O39" s="120"/>
      <c r="P39" s="204"/>
      <c r="Q39" s="212">
        <f t="shared" si="0"/>
        <v>72355.709999999992</v>
      </c>
      <c r="R39" s="25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15" customHeight="1">
      <c r="A40" s="23"/>
      <c r="B40" s="23"/>
      <c r="C40" s="23"/>
      <c r="D40" s="108" t="str">
        <f>IF(MasterSheet!$A$1=1,MasterSheet!C356,MasterSheet!B356)</f>
        <v>Naknada za kor. prirodnih dobara</v>
      </c>
      <c r="E40" s="118">
        <v>45159</v>
      </c>
      <c r="F40" s="119">
        <v>65694.95</v>
      </c>
      <c r="G40" s="119"/>
      <c r="H40" s="119"/>
      <c r="I40" s="119"/>
      <c r="J40" s="119"/>
      <c r="K40" s="119"/>
      <c r="L40" s="120"/>
      <c r="M40" s="120"/>
      <c r="N40" s="120"/>
      <c r="O40" s="120"/>
      <c r="P40" s="204"/>
      <c r="Q40" s="212">
        <f t="shared" si="0"/>
        <v>110853.95</v>
      </c>
      <c r="R40" s="25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15" customHeight="1">
      <c r="A41" s="23"/>
      <c r="B41" s="23"/>
      <c r="C41" s="23"/>
      <c r="D41" s="108" t="str">
        <f>IF(MasterSheet!$A$1=1,MasterSheet!C357,MasterSheet!B357)</f>
        <v>Ekološke naknade</v>
      </c>
      <c r="E41" s="118">
        <v>178437.34</v>
      </c>
      <c r="F41" s="119">
        <v>1601.92</v>
      </c>
      <c r="G41" s="119"/>
      <c r="H41" s="119"/>
      <c r="I41" s="119"/>
      <c r="J41" s="119"/>
      <c r="K41" s="119"/>
      <c r="L41" s="120"/>
      <c r="M41" s="120"/>
      <c r="N41" s="120"/>
      <c r="O41" s="120"/>
      <c r="P41" s="204"/>
      <c r="Q41" s="212">
        <f t="shared" si="0"/>
        <v>180039.26</v>
      </c>
      <c r="R41" s="25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15" customHeight="1">
      <c r="A42" s="23"/>
      <c r="B42" s="23"/>
      <c r="C42" s="23"/>
      <c r="D42" s="108" t="str">
        <f>IF(MasterSheet!$A$1=1,MasterSheet!C358,MasterSheet!B358)</f>
        <v>Naknade za priređ.  igara na sreću</v>
      </c>
      <c r="E42" s="118">
        <v>206077.15</v>
      </c>
      <c r="F42" s="119">
        <v>279371.71000000002</v>
      </c>
      <c r="G42" s="119"/>
      <c r="H42" s="119"/>
      <c r="I42" s="119"/>
      <c r="J42" s="119"/>
      <c r="K42" s="119"/>
      <c r="L42" s="120"/>
      <c r="M42" s="120"/>
      <c r="N42" s="120"/>
      <c r="O42" s="120"/>
      <c r="P42" s="204"/>
      <c r="Q42" s="212">
        <f t="shared" si="0"/>
        <v>485448.86</v>
      </c>
      <c r="R42" s="25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15" customHeight="1">
      <c r="A43" s="23"/>
      <c r="B43" s="23"/>
      <c r="C43" s="23"/>
      <c r="D43" s="108" t="str">
        <f>IF(MasterSheet!$A$1=1,MasterSheet!C359,MasterSheet!B359)</f>
        <v>Naknade za puteve</v>
      </c>
      <c r="E43" s="118">
        <v>245088</v>
      </c>
      <c r="F43" s="119">
        <v>217809.7</v>
      </c>
      <c r="G43" s="119"/>
      <c r="H43" s="119"/>
      <c r="I43" s="119"/>
      <c r="J43" s="119"/>
      <c r="K43" s="119"/>
      <c r="L43" s="120"/>
      <c r="M43" s="120"/>
      <c r="N43" s="120"/>
      <c r="O43" s="120"/>
      <c r="P43" s="204"/>
      <c r="Q43" s="212">
        <f t="shared" si="0"/>
        <v>462897.7</v>
      </c>
      <c r="R43" s="25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15" customHeight="1">
      <c r="A44" s="23"/>
      <c r="B44" s="23"/>
      <c r="C44" s="23"/>
      <c r="D44" s="108" t="str">
        <f>IF(MasterSheet!$A$1=1,MasterSheet!C360,MasterSheet!B360)</f>
        <v>Ostale naknade</v>
      </c>
      <c r="E44" s="118">
        <v>109312.24</v>
      </c>
      <c r="F44" s="119">
        <v>210332.15</v>
      </c>
      <c r="G44" s="119"/>
      <c r="H44" s="119"/>
      <c r="I44" s="119"/>
      <c r="J44" s="119"/>
      <c r="K44" s="119"/>
      <c r="L44" s="120"/>
      <c r="M44" s="120"/>
      <c r="N44" s="120"/>
      <c r="O44" s="120"/>
      <c r="P44" s="204"/>
      <c r="Q44" s="212">
        <f t="shared" si="0"/>
        <v>319644.39</v>
      </c>
      <c r="R44" s="25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ht="15" customHeight="1">
      <c r="A45" s="23"/>
      <c r="B45" s="23"/>
      <c r="C45" s="23"/>
      <c r="D45" s="109" t="str">
        <f>IF(MasterSheet!$A$1=1,MasterSheet!C361,MasterSheet!B361)</f>
        <v>Ostali prihodi</v>
      </c>
      <c r="E45" s="114">
        <f>SUM(E46:E49)</f>
        <v>990627.4600000002</v>
      </c>
      <c r="F45" s="115">
        <f>SUM(F46:F49)</f>
        <v>1891043.85</v>
      </c>
      <c r="G45" s="115"/>
      <c r="H45" s="115"/>
      <c r="I45" s="115"/>
      <c r="J45" s="115"/>
      <c r="K45" s="115"/>
      <c r="L45" s="116"/>
      <c r="M45" s="116"/>
      <c r="N45" s="116"/>
      <c r="O45" s="116"/>
      <c r="P45" s="203"/>
      <c r="Q45" s="211">
        <f t="shared" si="0"/>
        <v>2881671.3100000005</v>
      </c>
      <c r="R45" s="25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ht="15" customHeight="1">
      <c r="A46" s="23"/>
      <c r="B46" s="23"/>
      <c r="C46" s="23"/>
      <c r="D46" s="108" t="str">
        <f>IF(MasterSheet!$A$1=1,MasterSheet!C362,MasterSheet!B362)</f>
        <v>Prihodi od kapitala</v>
      </c>
      <c r="E46" s="118">
        <v>150875.69</v>
      </c>
      <c r="F46" s="119">
        <v>279636.31</v>
      </c>
      <c r="G46" s="119"/>
      <c r="H46" s="119"/>
      <c r="I46" s="119"/>
      <c r="J46" s="119"/>
      <c r="K46" s="119"/>
      <c r="L46" s="120"/>
      <c r="M46" s="120"/>
      <c r="N46" s="120"/>
      <c r="O46" s="120"/>
      <c r="P46" s="204"/>
      <c r="Q46" s="212">
        <f t="shared" si="0"/>
        <v>430512</v>
      </c>
      <c r="R46" s="25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ht="15" customHeight="1">
      <c r="A47" s="23"/>
      <c r="B47" s="23"/>
      <c r="C47" s="23"/>
      <c r="D47" s="108" t="str">
        <f>IF(MasterSheet!$A$1=1,MasterSheet!C363,MasterSheet!B363)</f>
        <v>Novčane kazne i oduzete imovinske koristi</v>
      </c>
      <c r="E47" s="118">
        <v>394898.64</v>
      </c>
      <c r="F47" s="119">
        <v>492027.45</v>
      </c>
      <c r="G47" s="119"/>
      <c r="H47" s="119"/>
      <c r="I47" s="119"/>
      <c r="J47" s="119"/>
      <c r="K47" s="119"/>
      <c r="L47" s="120"/>
      <c r="M47" s="120"/>
      <c r="N47" s="120"/>
      <c r="O47" s="120"/>
      <c r="P47" s="204"/>
      <c r="Q47" s="212">
        <f t="shared" si="0"/>
        <v>886926.09000000008</v>
      </c>
      <c r="R47" s="25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ht="15" customHeight="1">
      <c r="A48" s="23"/>
      <c r="B48" s="23"/>
      <c r="C48" s="23"/>
      <c r="D48" s="108" t="str">
        <f>IF(MasterSheet!$A$1=1,MasterSheet!C364,MasterSheet!B364)</f>
        <v>Prihodi koje organi ostvaruju vršenjem svoje djel.</v>
      </c>
      <c r="E48" s="118">
        <v>100875.57</v>
      </c>
      <c r="F48" s="119">
        <v>108799.21</v>
      </c>
      <c r="G48" s="119"/>
      <c r="H48" s="119"/>
      <c r="I48" s="119"/>
      <c r="J48" s="120"/>
      <c r="K48" s="119"/>
      <c r="L48" s="120"/>
      <c r="M48" s="120"/>
      <c r="N48" s="120"/>
      <c r="O48" s="120"/>
      <c r="P48" s="204"/>
      <c r="Q48" s="212">
        <f t="shared" si="0"/>
        <v>209674.78000000003</v>
      </c>
      <c r="R48" s="25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>
      <c r="A49" s="23"/>
      <c r="B49" s="23"/>
      <c r="C49" s="23"/>
      <c r="D49" s="108" t="str">
        <f>IF(MasterSheet!$A$1=1,MasterSheet!C365,MasterSheet!B365)</f>
        <v>Ostali prihodi</v>
      </c>
      <c r="E49" s="118">
        <v>343977.56</v>
      </c>
      <c r="F49" s="119">
        <v>1010580.88</v>
      </c>
      <c r="G49" s="119"/>
      <c r="H49" s="119"/>
      <c r="I49" s="119"/>
      <c r="J49" s="120"/>
      <c r="K49" s="119"/>
      <c r="L49" s="120"/>
      <c r="M49" s="120"/>
      <c r="N49" s="120"/>
      <c r="O49" s="120"/>
      <c r="P49" s="204"/>
      <c r="Q49" s="212">
        <f t="shared" si="0"/>
        <v>1354558.44</v>
      </c>
      <c r="R49" s="25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ht="26.25" thickBot="1">
      <c r="A50" s="23"/>
      <c r="B50" s="23"/>
      <c r="C50" s="23"/>
      <c r="D50" s="152" t="str">
        <f>IF(MasterSheet!$A$1=1,MasterSheet!C366,MasterSheet!B366)</f>
        <v>Primici od otplate kredita i sredstva prenijeta iz prethodne godine</v>
      </c>
      <c r="E50" s="153">
        <v>487675.47</v>
      </c>
      <c r="F50" s="154">
        <v>308916.07</v>
      </c>
      <c r="G50" s="155"/>
      <c r="H50" s="155"/>
      <c r="I50" s="155"/>
      <c r="J50" s="155"/>
      <c r="K50" s="155"/>
      <c r="L50" s="154"/>
      <c r="M50" s="155"/>
      <c r="N50" s="155"/>
      <c r="O50" s="155"/>
      <c r="P50" s="177"/>
      <c r="Q50" s="213">
        <f t="shared" si="0"/>
        <v>796591.54</v>
      </c>
      <c r="R50" s="25"/>
      <c r="S50" s="24"/>
      <c r="T50" s="24"/>
      <c r="U50" s="24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ht="14.25" thickTop="1" thickBot="1">
      <c r="A51" s="23"/>
      <c r="B51" s="23"/>
      <c r="C51" s="23"/>
      <c r="D51" s="122" t="str">
        <f>IF(MasterSheet!$A$1=1,MasterSheet!C367,MasterSheet!B367)</f>
        <v>Izdaci</v>
      </c>
      <c r="E51" s="170">
        <f>E52+E80</f>
        <v>63991515.080000006</v>
      </c>
      <c r="F51" s="220">
        <f>F52+F80</f>
        <v>107370658.31999999</v>
      </c>
      <c r="G51" s="170"/>
      <c r="H51" s="170"/>
      <c r="I51" s="170"/>
      <c r="J51" s="170"/>
      <c r="K51" s="170"/>
      <c r="L51" s="170"/>
      <c r="M51" s="170"/>
      <c r="N51" s="170"/>
      <c r="O51" s="170"/>
      <c r="P51" s="205"/>
      <c r="Q51" s="170">
        <f t="shared" si="0"/>
        <v>171362173.40000001</v>
      </c>
      <c r="R51" s="25"/>
      <c r="S51" s="24"/>
      <c r="T51" s="24"/>
      <c r="U51" s="24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ht="14.25" thickTop="1" thickBot="1">
      <c r="A52" s="23"/>
      <c r="B52" s="23"/>
      <c r="C52" s="23"/>
      <c r="D52" s="122" t="str">
        <f>IF(MasterSheet!$A$1=1,MasterSheet!C368,MasterSheet!B368)</f>
        <v>Tekuća budžetska potrošnja</v>
      </c>
      <c r="E52" s="170">
        <f>E53+E68+E74+E83</f>
        <v>60738393.510000005</v>
      </c>
      <c r="F52" s="220">
        <f>F53+F68+F74+F83</f>
        <v>103521553.27999999</v>
      </c>
      <c r="G52" s="170"/>
      <c r="H52" s="170"/>
      <c r="I52" s="170"/>
      <c r="J52" s="170"/>
      <c r="K52" s="170"/>
      <c r="L52" s="170"/>
      <c r="M52" s="170"/>
      <c r="N52" s="170"/>
      <c r="O52" s="170"/>
      <c r="P52" s="205"/>
      <c r="Q52" s="170">
        <f t="shared" si="0"/>
        <v>164259946.78999999</v>
      </c>
      <c r="R52" s="23"/>
      <c r="S52" s="24"/>
      <c r="T52" s="24"/>
      <c r="U52" s="24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ht="13.5" thickTop="1">
      <c r="A53" s="23"/>
      <c r="B53" s="23"/>
      <c r="C53" s="23"/>
      <c r="D53" s="109" t="str">
        <f>IF(MasterSheet!$A$1=1,MasterSheet!C369,MasterSheet!B369)</f>
        <v>Tekući izdaci</v>
      </c>
      <c r="E53" s="112">
        <f>E54+SUM(E60:E65)</f>
        <v>22628852.719999995</v>
      </c>
      <c r="F53" s="112">
        <f>F54+SUM(F60:F65)</f>
        <v>59942100.859999999</v>
      </c>
      <c r="G53" s="173"/>
      <c r="H53" s="175"/>
      <c r="I53" s="175"/>
      <c r="J53" s="175"/>
      <c r="K53" s="175"/>
      <c r="L53" s="175"/>
      <c r="M53" s="175"/>
      <c r="N53" s="174"/>
      <c r="O53" s="173"/>
      <c r="P53" s="175"/>
      <c r="Q53" s="214">
        <f t="shared" si="0"/>
        <v>82570953.579999998</v>
      </c>
      <c r="R53" s="23"/>
      <c r="S53" s="24"/>
      <c r="T53" s="24"/>
      <c r="U53" s="24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>
      <c r="A54" s="23"/>
      <c r="B54" s="23"/>
      <c r="C54" s="23"/>
      <c r="D54" s="109" t="str">
        <f>IF(MasterSheet!$A$1=1,MasterSheet!C370,MasterSheet!B370)</f>
        <v>Bruto zarade i doprinosi na teret poslodavca</v>
      </c>
      <c r="E54" s="112">
        <f>SUM(E55:E59)</f>
        <v>5412582.7699999996</v>
      </c>
      <c r="F54" s="112">
        <f>SUM(F55:F59)</f>
        <v>36505509.829999998</v>
      </c>
      <c r="G54" s="173"/>
      <c r="H54" s="175"/>
      <c r="I54" s="175"/>
      <c r="J54" s="175"/>
      <c r="K54" s="175"/>
      <c r="L54" s="175"/>
      <c r="M54" s="175"/>
      <c r="N54" s="174"/>
      <c r="O54" s="173"/>
      <c r="P54" s="175"/>
      <c r="Q54" s="214">
        <f t="shared" si="0"/>
        <v>41918092.599999994</v>
      </c>
      <c r="R54" s="175"/>
      <c r="S54" s="24"/>
      <c r="T54" s="24"/>
      <c r="U54" s="24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>
      <c r="A55" s="23"/>
      <c r="B55" s="23"/>
      <c r="C55" s="23"/>
      <c r="D55" s="165" t="str">
        <f>IF(MasterSheet!$A$1=1,MasterSheet!C371,MasterSheet!B371)</f>
        <v>Neto zarade</v>
      </c>
      <c r="E55" s="118">
        <v>3316896.1999999997</v>
      </c>
      <c r="F55" s="119">
        <v>21378151.359999999</v>
      </c>
      <c r="G55" s="119"/>
      <c r="H55" s="119"/>
      <c r="I55" s="119"/>
      <c r="J55" s="120"/>
      <c r="K55" s="119"/>
      <c r="L55" s="120"/>
      <c r="M55" s="120"/>
      <c r="N55" s="120"/>
      <c r="O55" s="120"/>
      <c r="P55" s="204"/>
      <c r="Q55" s="215">
        <f t="shared" si="0"/>
        <v>24695047.559999999</v>
      </c>
      <c r="R55" s="175"/>
      <c r="S55" s="24"/>
      <c r="T55" s="24"/>
      <c r="U55" s="24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>
      <c r="A56" s="23"/>
      <c r="B56" s="23"/>
      <c r="C56" s="23"/>
      <c r="D56" s="165" t="str">
        <f>IF(MasterSheet!$A$1=1,MasterSheet!C372,MasterSheet!B372)</f>
        <v>Porez na zarade</v>
      </c>
      <c r="E56" s="118">
        <v>344497.79000000004</v>
      </c>
      <c r="F56" s="119">
        <v>2991454.88</v>
      </c>
      <c r="G56" s="119"/>
      <c r="H56" s="119"/>
      <c r="I56" s="119"/>
      <c r="J56" s="120"/>
      <c r="K56" s="119"/>
      <c r="L56" s="120"/>
      <c r="M56" s="120"/>
      <c r="N56" s="120"/>
      <c r="O56" s="120"/>
      <c r="P56" s="204"/>
      <c r="Q56" s="215">
        <f t="shared" si="0"/>
        <v>3335952.67</v>
      </c>
      <c r="R56" s="175"/>
      <c r="S56" s="24"/>
      <c r="T56" s="24"/>
      <c r="U56" s="24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</row>
    <row r="57" spans="1:33">
      <c r="A57" s="23"/>
      <c r="B57" s="23"/>
      <c r="C57" s="23"/>
      <c r="D57" s="165" t="str">
        <f>IF(MasterSheet!$A$1=1,MasterSheet!C373,MasterSheet!B373)</f>
        <v>Doprinosi na teret zaposlenog</v>
      </c>
      <c r="E57" s="118">
        <v>915990.92999999993</v>
      </c>
      <c r="F57" s="119">
        <v>7830114</v>
      </c>
      <c r="G57" s="119"/>
      <c r="H57" s="119"/>
      <c r="I57" s="119"/>
      <c r="J57" s="120"/>
      <c r="K57" s="119"/>
      <c r="L57" s="120"/>
      <c r="M57" s="120"/>
      <c r="N57" s="120"/>
      <c r="O57" s="120"/>
      <c r="P57" s="204"/>
      <c r="Q57" s="215">
        <f t="shared" si="0"/>
        <v>8746104.9299999997</v>
      </c>
      <c r="R57" s="175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</row>
    <row r="58" spans="1:33">
      <c r="A58" s="23"/>
      <c r="B58" s="23"/>
      <c r="C58" s="23"/>
      <c r="D58" s="165" t="str">
        <f>IF(MasterSheet!$A$1=1,MasterSheet!C374,MasterSheet!B374)</f>
        <v>Doprinosi na teret poslodavca</v>
      </c>
      <c r="E58" s="118">
        <v>772964.1</v>
      </c>
      <c r="F58" s="119">
        <v>3898728.7800000003</v>
      </c>
      <c r="G58" s="119"/>
      <c r="H58" s="119"/>
      <c r="I58" s="119"/>
      <c r="J58" s="120"/>
      <c r="K58" s="119"/>
      <c r="L58" s="120"/>
      <c r="M58" s="120"/>
      <c r="N58" s="120"/>
      <c r="O58" s="120"/>
      <c r="P58" s="204"/>
      <c r="Q58" s="215">
        <f t="shared" si="0"/>
        <v>4671692.88</v>
      </c>
      <c r="R58" s="175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:33">
      <c r="A59" s="23"/>
      <c r="B59" s="23"/>
      <c r="C59" s="23"/>
      <c r="D59" s="165" t="str">
        <f>IF(MasterSheet!$A$1=1,MasterSheet!C375,MasterSheet!B375)</f>
        <v>Prirez na porez na dohodak</v>
      </c>
      <c r="E59" s="118">
        <v>62233.75</v>
      </c>
      <c r="F59" s="119">
        <v>407060.81</v>
      </c>
      <c r="G59" s="119"/>
      <c r="H59" s="119"/>
      <c r="I59" s="119"/>
      <c r="J59" s="120"/>
      <c r="K59" s="119"/>
      <c r="L59" s="120"/>
      <c r="M59" s="120"/>
      <c r="N59" s="120"/>
      <c r="O59" s="120"/>
      <c r="P59" s="204"/>
      <c r="Q59" s="215">
        <f t="shared" si="0"/>
        <v>469294.56</v>
      </c>
      <c r="R59" s="175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</row>
    <row r="60" spans="1:33">
      <c r="A60" s="23"/>
      <c r="B60" s="23"/>
      <c r="C60" s="23"/>
      <c r="D60" s="109" t="str">
        <f>IF(MasterSheet!$A$1=1,MasterSheet!C376,MasterSheet!B376)</f>
        <v>Ostala lična primanja</v>
      </c>
      <c r="E60" s="171">
        <v>118602.32</v>
      </c>
      <c r="F60" s="174">
        <v>1012915.74</v>
      </c>
      <c r="G60" s="173"/>
      <c r="H60" s="175"/>
      <c r="I60" s="175"/>
      <c r="J60" s="175"/>
      <c r="K60" s="175"/>
      <c r="L60" s="175"/>
      <c r="M60" s="175"/>
      <c r="N60" s="174"/>
      <c r="O60" s="173"/>
      <c r="P60" s="175"/>
      <c r="Q60" s="215">
        <f t="shared" si="0"/>
        <v>1131518.06</v>
      </c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</row>
    <row r="61" spans="1:33">
      <c r="A61" s="23"/>
      <c r="B61" s="23"/>
      <c r="C61" s="23"/>
      <c r="D61" s="109" t="str">
        <f>IF(MasterSheet!$A$1=1,MasterSheet!C377,MasterSheet!B377)</f>
        <v>Rashodi za materijal i usluge</v>
      </c>
      <c r="E61" s="171">
        <v>5993427.959999999</v>
      </c>
      <c r="F61" s="174">
        <v>14148158.830000002</v>
      </c>
      <c r="G61" s="173"/>
      <c r="H61" s="175"/>
      <c r="I61" s="175"/>
      <c r="J61" s="175"/>
      <c r="K61" s="175"/>
      <c r="L61" s="175"/>
      <c r="M61" s="175"/>
      <c r="N61" s="174"/>
      <c r="O61" s="173"/>
      <c r="P61" s="175"/>
      <c r="Q61" s="215">
        <f t="shared" si="0"/>
        <v>20141586.789999999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</row>
    <row r="62" spans="1:33">
      <c r="A62" s="23"/>
      <c r="B62" s="23"/>
      <c r="C62" s="23"/>
      <c r="D62" s="109" t="str">
        <f>IF(MasterSheet!$A$1=1,MasterSheet!C378,MasterSheet!B378)</f>
        <v>Tekuće održavanje</v>
      </c>
      <c r="E62" s="171">
        <v>40345.760000000002</v>
      </c>
      <c r="F62" s="174">
        <v>1993738.5699999998</v>
      </c>
      <c r="G62" s="173"/>
      <c r="H62" s="175"/>
      <c r="I62" s="175"/>
      <c r="J62" s="175"/>
      <c r="K62" s="175"/>
      <c r="L62" s="175"/>
      <c r="M62" s="175"/>
      <c r="N62" s="174"/>
      <c r="O62" s="173"/>
      <c r="P62" s="175"/>
      <c r="Q62" s="215">
        <f t="shared" si="0"/>
        <v>2034084.3299999998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1:33">
      <c r="A63" s="23"/>
      <c r="B63" s="23"/>
      <c r="C63" s="23"/>
      <c r="D63" s="109" t="str">
        <f>IF(MasterSheet!$A$1=1,MasterSheet!C379,MasterSheet!B379)</f>
        <v>Kamate</v>
      </c>
      <c r="E63" s="171">
        <v>4070506.13</v>
      </c>
      <c r="F63" s="174">
        <v>1655265.05</v>
      </c>
      <c r="G63" s="173"/>
      <c r="H63" s="175"/>
      <c r="I63" s="175"/>
      <c r="J63" s="175"/>
      <c r="K63" s="175"/>
      <c r="L63" s="175"/>
      <c r="M63" s="175"/>
      <c r="N63" s="174"/>
      <c r="O63" s="173"/>
      <c r="P63" s="175"/>
      <c r="Q63" s="215">
        <f t="shared" si="0"/>
        <v>5725771.1799999997</v>
      </c>
      <c r="R63" s="23"/>
      <c r="S63" s="24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</row>
    <row r="64" spans="1:33">
      <c r="A64" s="23"/>
      <c r="B64" s="23"/>
      <c r="C64" s="23"/>
      <c r="D64" s="109" t="str">
        <f>IF(MasterSheet!$A$1=1,MasterSheet!C380,MasterSheet!B380)</f>
        <v>Renta</v>
      </c>
      <c r="E64" s="171">
        <v>91860.290000000008</v>
      </c>
      <c r="F64" s="174">
        <v>745046.23999999987</v>
      </c>
      <c r="G64" s="173"/>
      <c r="H64" s="175"/>
      <c r="I64" s="175"/>
      <c r="J64" s="175"/>
      <c r="K64" s="175"/>
      <c r="L64" s="175"/>
      <c r="M64" s="175"/>
      <c r="N64" s="174"/>
      <c r="O64" s="173"/>
      <c r="P64" s="175"/>
      <c r="Q64" s="215">
        <f t="shared" si="0"/>
        <v>836906.52999999991</v>
      </c>
      <c r="R64" s="23"/>
      <c r="S64" s="24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</row>
    <row r="65" spans="1:33">
      <c r="A65" s="23"/>
      <c r="B65" s="23"/>
      <c r="C65" s="23"/>
      <c r="D65" s="109" t="str">
        <f>IF(MasterSheet!$A$1=1,MasterSheet!C381,MasterSheet!B381)</f>
        <v>Subvencije</v>
      </c>
      <c r="E65" s="171">
        <v>6901527.4900000002</v>
      </c>
      <c r="F65" s="174">
        <v>3881466.6</v>
      </c>
      <c r="G65" s="173"/>
      <c r="H65" s="175"/>
      <c r="I65" s="175"/>
      <c r="J65" s="175"/>
      <c r="K65" s="175"/>
      <c r="L65" s="175"/>
      <c r="M65" s="175"/>
      <c r="N65" s="174"/>
      <c r="O65" s="173"/>
      <c r="P65" s="175"/>
      <c r="Q65" s="215">
        <f t="shared" si="0"/>
        <v>10782994.09</v>
      </c>
      <c r="R65" s="23"/>
      <c r="S65" s="24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</row>
    <row r="66" spans="1:33" hidden="1">
      <c r="A66" s="23"/>
      <c r="B66" s="23"/>
      <c r="C66" s="23"/>
      <c r="D66" s="109" t="str">
        <f>IF(MasterSheet!$A$1=1,MasterSheet!C382,MasterSheet!B382)</f>
        <v>Ostali izdaci</v>
      </c>
      <c r="E66" s="171"/>
      <c r="F66" s="174"/>
      <c r="G66" s="173"/>
      <c r="H66" s="175"/>
      <c r="I66" s="175"/>
      <c r="J66" s="175"/>
      <c r="K66" s="175"/>
      <c r="L66" s="175"/>
      <c r="M66" s="175"/>
      <c r="N66" s="174"/>
      <c r="O66" s="173"/>
      <c r="P66" s="175"/>
      <c r="Q66" s="215">
        <f t="shared" si="0"/>
        <v>0</v>
      </c>
      <c r="R66" s="23"/>
      <c r="S66" s="2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</row>
    <row r="67" spans="1:33" hidden="1">
      <c r="A67" s="23"/>
      <c r="B67" s="23"/>
      <c r="C67" s="23"/>
      <c r="D67" s="109" t="str">
        <f>IF(MasterSheet!$A$1=1,MasterSheet!C383,MasterSheet!B383)</f>
        <v>Kapitalni izdaci u tekućem budžetu</v>
      </c>
      <c r="E67" s="171">
        <v>236082.54</v>
      </c>
      <c r="F67" s="174">
        <v>832066.00999999989</v>
      </c>
      <c r="G67" s="192"/>
      <c r="H67" s="192"/>
      <c r="I67" s="192"/>
      <c r="J67" s="192"/>
      <c r="K67" s="192"/>
      <c r="L67" s="192"/>
      <c r="M67" s="192"/>
      <c r="N67" s="192"/>
      <c r="O67" s="192"/>
      <c r="P67" s="206"/>
      <c r="Q67" s="215">
        <f t="shared" si="0"/>
        <v>1068148.5499999998</v>
      </c>
      <c r="R67" s="23"/>
      <c r="S67" s="24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</row>
    <row r="68" spans="1:33">
      <c r="A68" s="23"/>
      <c r="B68" s="23"/>
      <c r="C68" s="23"/>
      <c r="D68" s="109" t="str">
        <f>IF(MasterSheet!$A$1=1,MasterSheet!C384,MasterSheet!B384)</f>
        <v>Transferi za socijalnu zaštitu</v>
      </c>
      <c r="E68" s="171">
        <f>SUM(E69:E73)</f>
        <v>37527710.900000006</v>
      </c>
      <c r="F68" s="174">
        <f>SUM(F69:F73)</f>
        <v>40797773.93</v>
      </c>
      <c r="G68" s="173"/>
      <c r="H68" s="175"/>
      <c r="I68" s="175"/>
      <c r="J68" s="175"/>
      <c r="K68" s="175"/>
      <c r="L68" s="175"/>
      <c r="M68" s="175"/>
      <c r="N68" s="174"/>
      <c r="O68" s="173"/>
      <c r="P68" s="175"/>
      <c r="Q68" s="214">
        <f t="shared" si="0"/>
        <v>78325484.830000013</v>
      </c>
      <c r="R68" s="23"/>
      <c r="S68" s="2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</row>
    <row r="69" spans="1:33">
      <c r="A69" s="23"/>
      <c r="B69" s="23"/>
      <c r="C69" s="23"/>
      <c r="D69" s="165" t="str">
        <f>IF(MasterSheet!$A$1=1,MasterSheet!C385,MasterSheet!B385)</f>
        <v>Prava iz oblasti socijalne zaštite</v>
      </c>
      <c r="E69" s="118">
        <v>4880739.1300000008</v>
      </c>
      <c r="F69" s="119">
        <v>5464431.5300000003</v>
      </c>
      <c r="G69" s="119"/>
      <c r="H69" s="119"/>
      <c r="I69" s="119"/>
      <c r="J69" s="120"/>
      <c r="K69" s="119"/>
      <c r="L69" s="120"/>
      <c r="M69" s="120"/>
      <c r="N69" s="120"/>
      <c r="O69" s="120"/>
      <c r="P69" s="204"/>
      <c r="Q69" s="215">
        <f t="shared" si="0"/>
        <v>10345170.66</v>
      </c>
      <c r="R69" s="23"/>
      <c r="S69" s="2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</row>
    <row r="70" spans="1:33">
      <c r="A70" s="23"/>
      <c r="B70" s="23"/>
      <c r="C70" s="23"/>
      <c r="D70" s="165" t="str">
        <f>IF(MasterSheet!$A$1=1,MasterSheet!C386,MasterSheet!B386)</f>
        <v>Sredstva za tehnološke viškove</v>
      </c>
      <c r="E70" s="118">
        <v>1736584.53</v>
      </c>
      <c r="F70" s="119">
        <v>1664102.14</v>
      </c>
      <c r="G70" s="119"/>
      <c r="H70" s="119"/>
      <c r="I70" s="119"/>
      <c r="J70" s="120"/>
      <c r="K70" s="119"/>
      <c r="L70" s="120"/>
      <c r="M70" s="120"/>
      <c r="N70" s="120"/>
      <c r="O70" s="120"/>
      <c r="P70" s="204"/>
      <c r="Q70" s="215">
        <f t="shared" si="0"/>
        <v>3400686.67</v>
      </c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</row>
    <row r="71" spans="1:33">
      <c r="A71" s="23"/>
      <c r="B71" s="23"/>
      <c r="C71" s="23"/>
      <c r="D71" s="165" t="str">
        <f>IF(MasterSheet!$A$1=1,MasterSheet!C387,MasterSheet!B387)</f>
        <v>Prava iz oblasti penzijskog i invalidskog osiguranja</v>
      </c>
      <c r="E71" s="118">
        <v>30358548.720000003</v>
      </c>
      <c r="F71" s="119">
        <v>31931482.870000001</v>
      </c>
      <c r="G71" s="119"/>
      <c r="H71" s="119"/>
      <c r="I71" s="119"/>
      <c r="J71" s="120"/>
      <c r="K71" s="119"/>
      <c r="L71" s="120"/>
      <c r="M71" s="120"/>
      <c r="N71" s="120"/>
      <c r="O71" s="120"/>
      <c r="P71" s="204"/>
      <c r="Q71" s="215">
        <f t="shared" si="0"/>
        <v>62290031.590000004</v>
      </c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1:33">
      <c r="A72" s="23"/>
      <c r="B72" s="23"/>
      <c r="C72" s="23"/>
      <c r="D72" s="165" t="str">
        <f>IF(MasterSheet!$A$1=1,MasterSheet!C388,MasterSheet!B388)</f>
        <v>Ostala prava iz oblasti zdravstvene zaštite</v>
      </c>
      <c r="E72" s="118">
        <v>305131.52000000002</v>
      </c>
      <c r="F72" s="119">
        <v>1232333.24</v>
      </c>
      <c r="G72" s="119"/>
      <c r="H72" s="119"/>
      <c r="I72" s="119"/>
      <c r="J72" s="120"/>
      <c r="K72" s="119"/>
      <c r="L72" s="120"/>
      <c r="M72" s="120"/>
      <c r="N72" s="120"/>
      <c r="O72" s="120"/>
      <c r="P72" s="204"/>
      <c r="Q72" s="215">
        <f t="shared" si="0"/>
        <v>1537464.76</v>
      </c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 spans="1:33">
      <c r="A73" s="23"/>
      <c r="B73" s="23"/>
      <c r="C73" s="23"/>
      <c r="D73" s="165" t="str">
        <f>IF(MasterSheet!$A$1=1,MasterSheet!C389,MasterSheet!B389)</f>
        <v>Ostala prava iz oblasti zdravstvenog osiguranja</v>
      </c>
      <c r="E73" s="118">
        <v>246707</v>
      </c>
      <c r="F73" s="119">
        <v>505424.15</v>
      </c>
      <c r="G73" s="119"/>
      <c r="H73" s="119"/>
      <c r="I73" s="119"/>
      <c r="J73" s="120"/>
      <c r="K73" s="119"/>
      <c r="L73" s="120"/>
      <c r="M73" s="120"/>
      <c r="N73" s="120"/>
      <c r="O73" s="120"/>
      <c r="P73" s="204"/>
      <c r="Q73" s="215">
        <f t="shared" si="0"/>
        <v>752131.15</v>
      </c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1:33" ht="25.5">
      <c r="A74" s="23"/>
      <c r="B74" s="23"/>
      <c r="C74" s="23"/>
      <c r="D74" s="167" t="str">
        <f>IF(MasterSheet!$A$1=1,MasterSheet!C390,MasterSheet!B390)</f>
        <v>Transferi institucijama pojedinicima nevladinom i javnom sektoru</v>
      </c>
      <c r="E74" s="171">
        <f>SUM(E75:E79)</f>
        <v>581829.89</v>
      </c>
      <c r="F74" s="174">
        <f>SUM(F75:F79)</f>
        <v>2781678.4899999998</v>
      </c>
      <c r="G74" s="173"/>
      <c r="H74" s="175"/>
      <c r="I74" s="175"/>
      <c r="J74" s="175"/>
      <c r="K74" s="175"/>
      <c r="L74" s="175"/>
      <c r="M74" s="175"/>
      <c r="N74" s="174"/>
      <c r="O74" s="173"/>
      <c r="P74" s="175"/>
      <c r="Q74" s="214">
        <f t="shared" si="0"/>
        <v>3363508.38</v>
      </c>
      <c r="R74" s="164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1:33">
      <c r="A75" s="23"/>
      <c r="B75" s="23"/>
      <c r="C75" s="23"/>
      <c r="D75" s="165" t="str">
        <f>IF(MasterSheet!$A$1=1,MasterSheet!C391,MasterSheet!B391)</f>
        <v>Transferi javnim institucijama</v>
      </c>
      <c r="E75" s="118">
        <v>180794.57</v>
      </c>
      <c r="F75" s="119">
        <v>1023625.26</v>
      </c>
      <c r="G75" s="119"/>
      <c r="H75" s="119"/>
      <c r="I75" s="119"/>
      <c r="J75" s="120"/>
      <c r="K75" s="119"/>
      <c r="L75" s="120"/>
      <c r="M75" s="120"/>
      <c r="N75" s="120"/>
      <c r="O75" s="120"/>
      <c r="P75" s="204"/>
      <c r="Q75" s="215">
        <f t="shared" si="0"/>
        <v>1204419.83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</row>
    <row r="76" spans="1:33">
      <c r="A76" s="23"/>
      <c r="B76" s="23"/>
      <c r="C76" s="23"/>
      <c r="D76" s="165" t="str">
        <f>IF(MasterSheet!$A$1=1,MasterSheet!C392,MasterSheet!B392)</f>
        <v>Transferi nevladinim organizacijama</v>
      </c>
      <c r="E76" s="118">
        <v>392491.8</v>
      </c>
      <c r="F76" s="119">
        <v>419505.62</v>
      </c>
      <c r="G76" s="119"/>
      <c r="H76" s="119"/>
      <c r="I76" s="119"/>
      <c r="J76" s="120"/>
      <c r="K76" s="119"/>
      <c r="L76" s="120"/>
      <c r="M76" s="120"/>
      <c r="N76" s="120"/>
      <c r="O76" s="120"/>
      <c r="P76" s="204"/>
      <c r="Q76" s="215">
        <f t="shared" si="0"/>
        <v>811997.41999999993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</row>
    <row r="77" spans="1:33">
      <c r="A77" s="23"/>
      <c r="B77" s="23"/>
      <c r="C77" s="23"/>
      <c r="D77" s="165" t="str">
        <f>IF(MasterSheet!$A$1=1,MasterSheet!C393,MasterSheet!B393)</f>
        <v>Transferi pojedincima</v>
      </c>
      <c r="E77" s="118">
        <v>8543.52</v>
      </c>
      <c r="F77" s="119">
        <v>1329047.6099999999</v>
      </c>
      <c r="G77" s="119"/>
      <c r="H77" s="119"/>
      <c r="I77" s="119"/>
      <c r="J77" s="120"/>
      <c r="K77" s="119"/>
      <c r="L77" s="120"/>
      <c r="M77" s="120"/>
      <c r="N77" s="120"/>
      <c r="O77" s="120"/>
      <c r="P77" s="204"/>
      <c r="Q77" s="215">
        <f t="shared" si="0"/>
        <v>1337591.1299999999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</row>
    <row r="78" spans="1:33">
      <c r="A78" s="23"/>
      <c r="B78" s="23"/>
      <c r="C78" s="23"/>
      <c r="D78" s="165" t="str">
        <f>IF(MasterSheet!$A$1=1,MasterSheet!C394,MasterSheet!B394)</f>
        <v>Transferi opštinama</v>
      </c>
      <c r="E78" s="118">
        <v>0</v>
      </c>
      <c r="F78" s="119">
        <v>9500</v>
      </c>
      <c r="G78" s="119"/>
      <c r="H78" s="119"/>
      <c r="I78" s="119"/>
      <c r="J78" s="120"/>
      <c r="K78" s="119"/>
      <c r="L78" s="120"/>
      <c r="M78" s="120"/>
      <c r="N78" s="120"/>
      <c r="O78" s="120"/>
      <c r="P78" s="204"/>
      <c r="Q78" s="215">
        <f t="shared" si="0"/>
        <v>9500</v>
      </c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</row>
    <row r="79" spans="1:33" ht="13.5" thickBot="1">
      <c r="A79" s="23"/>
      <c r="B79" s="23"/>
      <c r="C79" s="23"/>
      <c r="D79" s="166" t="str">
        <f>IF(MasterSheet!$A$1=1,MasterSheet!C395,MasterSheet!B395)</f>
        <v>Transferi javnim preduzećima</v>
      </c>
      <c r="E79" s="180">
        <v>0</v>
      </c>
      <c r="F79" s="181">
        <v>0</v>
      </c>
      <c r="G79" s="181"/>
      <c r="H79" s="181"/>
      <c r="I79" s="181"/>
      <c r="J79" s="182"/>
      <c r="K79" s="181"/>
      <c r="L79" s="182"/>
      <c r="M79" s="182"/>
      <c r="N79" s="182"/>
      <c r="O79" s="182"/>
      <c r="P79" s="207"/>
      <c r="Q79" s="216">
        <f t="shared" si="0"/>
        <v>0</v>
      </c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</row>
    <row r="80" spans="1:33" ht="14.25" thickTop="1" thickBot="1">
      <c r="A80" s="23"/>
      <c r="B80" s="23"/>
      <c r="C80" s="23"/>
      <c r="D80" s="122" t="str">
        <f>IF(MasterSheet!$A$1=1,MasterSheet!C396,MasterSheet!B396)</f>
        <v>Kapitalni budžet</v>
      </c>
      <c r="E80" s="186">
        <f>3017039.03+E67</f>
        <v>3253121.57</v>
      </c>
      <c r="F80" s="186">
        <f>3017039.03+F67</f>
        <v>3849105.0399999996</v>
      </c>
      <c r="G80" s="188"/>
      <c r="H80" s="189"/>
      <c r="I80" s="189"/>
      <c r="J80" s="189"/>
      <c r="K80" s="189"/>
      <c r="L80" s="189"/>
      <c r="M80" s="189"/>
      <c r="N80" s="187"/>
      <c r="O80" s="188"/>
      <c r="P80" s="189"/>
      <c r="Q80" s="217">
        <f t="shared" si="0"/>
        <v>7102226.6099999994</v>
      </c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</row>
    <row r="81" spans="1:33" ht="13.5" thickTop="1">
      <c r="A81" s="23"/>
      <c r="B81" s="23"/>
      <c r="C81" s="23"/>
      <c r="D81" s="165" t="str">
        <f>IF(MasterSheet!$A$1=1,MasterSheet!C397,MasterSheet!B397)</f>
        <v>Pozajmice i krediti</v>
      </c>
      <c r="E81" s="118">
        <v>0</v>
      </c>
      <c r="F81" s="119">
        <v>254340</v>
      </c>
      <c r="G81" s="119"/>
      <c r="H81" s="119"/>
      <c r="I81" s="119"/>
      <c r="J81" s="120"/>
      <c r="K81" s="119"/>
      <c r="L81" s="120"/>
      <c r="M81" s="120"/>
      <c r="N81" s="120"/>
      <c r="O81" s="120"/>
      <c r="P81" s="204"/>
      <c r="Q81" s="218">
        <f t="shared" si="0"/>
        <v>254340</v>
      </c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</row>
    <row r="82" spans="1:33" ht="13.5" thickBot="1">
      <c r="A82" s="23"/>
      <c r="B82" s="23"/>
      <c r="C82" s="23"/>
      <c r="D82" s="166" t="str">
        <f>IF(MasterSheet!$A$1=1,MasterSheet!C398,MasterSheet!B398)</f>
        <v>Rezerve</v>
      </c>
      <c r="E82" s="180">
        <v>1019381.87</v>
      </c>
      <c r="F82" s="181">
        <v>685158.72</v>
      </c>
      <c r="G82" s="181"/>
      <c r="H82" s="181"/>
      <c r="I82" s="181"/>
      <c r="J82" s="182"/>
      <c r="K82" s="181"/>
      <c r="L82" s="182"/>
      <c r="M82" s="182"/>
      <c r="N82" s="182"/>
      <c r="O82" s="182"/>
      <c r="P82" s="207"/>
      <c r="Q82" s="216">
        <f t="shared" si="0"/>
        <v>1704540.5899999999</v>
      </c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</row>
    <row r="83" spans="1:33" ht="14.25" hidden="1" thickTop="1" thickBot="1">
      <c r="A83" s="23"/>
      <c r="B83" s="23"/>
      <c r="C83" s="23"/>
      <c r="D83" s="168" t="str">
        <f>IF(MasterSheet!$A$1=1,MasterSheet!C399,MasterSheet!B399)</f>
        <v>Neto povećanje obaveza</v>
      </c>
      <c r="E83" s="59">
        <v>0</v>
      </c>
      <c r="F83" s="59">
        <v>0</v>
      </c>
      <c r="G83" s="184"/>
      <c r="H83" s="184"/>
      <c r="I83" s="184"/>
      <c r="J83" s="184"/>
      <c r="K83" s="184"/>
      <c r="L83" s="184"/>
      <c r="M83" s="184"/>
      <c r="N83" s="184"/>
      <c r="O83" s="184"/>
      <c r="P83" s="208"/>
      <c r="Q83" s="219">
        <f t="shared" si="0"/>
        <v>0</v>
      </c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</row>
    <row r="84" spans="1:33" ht="14.25" thickTop="1" thickBot="1">
      <c r="A84" s="23"/>
      <c r="B84" s="23"/>
      <c r="C84" s="23"/>
      <c r="D84" s="122" t="str">
        <f>IF(MasterSheet!$A$1=1,MasterSheet!C400,MasterSheet!B400)</f>
        <v>Suficit/ Deficit</v>
      </c>
      <c r="E84" s="170">
        <f>E19-E51</f>
        <v>-15283944.160000004</v>
      </c>
      <c r="F84" s="170">
        <f>F19-F51</f>
        <v>-39647317.640000015</v>
      </c>
      <c r="G84" s="170"/>
      <c r="H84" s="170"/>
      <c r="I84" s="170"/>
      <c r="J84" s="170"/>
      <c r="K84" s="170"/>
      <c r="L84" s="170"/>
      <c r="M84" s="170"/>
      <c r="N84" s="170"/>
      <c r="O84" s="170"/>
      <c r="P84" s="205"/>
      <c r="Q84" s="223">
        <f t="shared" ref="Q84:Q97" si="1">SUM(E84:P84)</f>
        <v>-54931261.800000019</v>
      </c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</row>
    <row r="85" spans="1:33" ht="14.25" thickTop="1" thickBot="1">
      <c r="A85" s="23"/>
      <c r="B85" s="23"/>
      <c r="C85" s="23"/>
      <c r="D85" s="122" t="str">
        <f>IF(MasterSheet!$A$1=1,MasterSheet!C401,MasterSheet!B401)</f>
        <v>Primarni deficit</v>
      </c>
      <c r="E85" s="170">
        <f>E84+E63</f>
        <v>-11213438.030000005</v>
      </c>
      <c r="F85" s="170">
        <f>F84+F63</f>
        <v>-37992052.590000018</v>
      </c>
      <c r="G85" s="170"/>
      <c r="H85" s="170"/>
      <c r="I85" s="170"/>
      <c r="J85" s="170"/>
      <c r="K85" s="170"/>
      <c r="L85" s="170"/>
      <c r="M85" s="170"/>
      <c r="N85" s="170"/>
      <c r="O85" s="170"/>
      <c r="P85" s="205"/>
      <c r="Q85" s="223">
        <f t="shared" si="1"/>
        <v>-49205490.62000002</v>
      </c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</row>
    <row r="86" spans="1:33" ht="14.25" thickTop="1" thickBot="1">
      <c r="A86" s="23"/>
      <c r="B86" s="23"/>
      <c r="C86" s="23"/>
      <c r="D86" s="122" t="str">
        <f>IF(MasterSheet!$A$1=1,MasterSheet!C402,MasterSheet!B402)</f>
        <v>Otplata duga</v>
      </c>
      <c r="E86" s="170">
        <f>SUM(E87:E90)</f>
        <v>14835839.039999999</v>
      </c>
      <c r="F86" s="170">
        <f>SUM(F87:F90)</f>
        <v>11013063.959999999</v>
      </c>
      <c r="G86" s="170"/>
      <c r="H86" s="170"/>
      <c r="I86" s="170"/>
      <c r="J86" s="170"/>
      <c r="K86" s="170"/>
      <c r="L86" s="170"/>
      <c r="M86" s="170"/>
      <c r="N86" s="170"/>
      <c r="O86" s="170"/>
      <c r="P86" s="205"/>
      <c r="Q86" s="223">
        <f t="shared" si="1"/>
        <v>25848903</v>
      </c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:33" ht="13.5" thickTop="1">
      <c r="A87" s="23"/>
      <c r="B87" s="23"/>
      <c r="C87" s="23"/>
      <c r="D87" s="165" t="str">
        <f>IF(MasterSheet!$A$1=1,MasterSheet!C403,MasterSheet!B403)</f>
        <v>Otplata duga rezidentima</v>
      </c>
      <c r="E87" s="118">
        <v>4367230.4400000004</v>
      </c>
      <c r="F87" s="119">
        <v>5235864.3</v>
      </c>
      <c r="G87" s="119"/>
      <c r="H87" s="119"/>
      <c r="I87" s="119"/>
      <c r="J87" s="120"/>
      <c r="K87" s="119"/>
      <c r="L87" s="120"/>
      <c r="M87" s="120"/>
      <c r="N87" s="120"/>
      <c r="O87" s="120"/>
      <c r="P87" s="204"/>
      <c r="Q87" s="212">
        <f t="shared" si="1"/>
        <v>9603094.7400000002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</row>
    <row r="88" spans="1:33">
      <c r="A88" s="23"/>
      <c r="B88" s="23"/>
      <c r="C88" s="23"/>
      <c r="D88" s="165" t="str">
        <f>IF(MasterSheet!$A$1=1,MasterSheet!C404,MasterSheet!B404)</f>
        <v>Otplata duga nerezidentima</v>
      </c>
      <c r="E88" s="118">
        <v>10468608.6</v>
      </c>
      <c r="F88" s="119">
        <v>4137572.64</v>
      </c>
      <c r="G88" s="119"/>
      <c r="H88" s="119"/>
      <c r="I88" s="119"/>
      <c r="J88" s="120"/>
      <c r="K88" s="119"/>
      <c r="L88" s="120"/>
      <c r="M88" s="120"/>
      <c r="N88" s="120"/>
      <c r="O88" s="120"/>
      <c r="P88" s="204"/>
      <c r="Q88" s="215">
        <f t="shared" si="1"/>
        <v>14606181.24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:33">
      <c r="A89" s="23"/>
      <c r="B89" s="23"/>
      <c r="C89" s="23"/>
      <c r="D89" s="165" t="str">
        <f>IF(MasterSheet!$A$1=1,MasterSheet!C405,MasterSheet!B405)</f>
        <v>Otplata obaveza iz prethodnog perioda</v>
      </c>
      <c r="E89" s="118">
        <v>0</v>
      </c>
      <c r="F89" s="119">
        <v>1639627.02</v>
      </c>
      <c r="G89" s="119"/>
      <c r="H89" s="119"/>
      <c r="I89" s="119"/>
      <c r="J89" s="120"/>
      <c r="K89" s="119"/>
      <c r="L89" s="120"/>
      <c r="M89" s="120"/>
      <c r="N89" s="120"/>
      <c r="O89" s="120"/>
      <c r="P89" s="204"/>
      <c r="Q89" s="212">
        <f t="shared" si="1"/>
        <v>1639627.02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</row>
    <row r="90" spans="1:33" ht="13.5" thickBot="1">
      <c r="A90" s="23"/>
      <c r="B90" s="23"/>
      <c r="C90" s="23"/>
      <c r="D90" s="166" t="str">
        <f>IF(MasterSheet!$A$1=1,MasterSheet!C406,MasterSheet!B406)</f>
        <v>Otplata garancija</v>
      </c>
      <c r="E90" s="118">
        <v>0</v>
      </c>
      <c r="F90" s="119">
        <v>0</v>
      </c>
      <c r="G90" s="119"/>
      <c r="H90" s="119"/>
      <c r="I90" s="119"/>
      <c r="J90" s="120"/>
      <c r="K90" s="119"/>
      <c r="L90" s="120"/>
      <c r="M90" s="120"/>
      <c r="N90" s="120"/>
      <c r="O90" s="120"/>
      <c r="P90" s="204"/>
      <c r="Q90" s="212">
        <f t="shared" si="1"/>
        <v>0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</row>
    <row r="91" spans="1:33" ht="14.25" thickTop="1" thickBot="1">
      <c r="A91" s="23"/>
      <c r="B91" s="23"/>
      <c r="C91" s="23"/>
      <c r="D91" s="122" t="str">
        <f>IF(MasterSheet!$A$1=1,MasterSheet!C407,MasterSheet!B407)</f>
        <v>Nedostajuća sredstva</v>
      </c>
      <c r="E91" s="170">
        <f>E84-E86</f>
        <v>-30119783.200000003</v>
      </c>
      <c r="F91" s="170">
        <f>F84-F86</f>
        <v>-50660381.600000016</v>
      </c>
      <c r="G91" s="170"/>
      <c r="H91" s="170"/>
      <c r="I91" s="170"/>
      <c r="J91" s="170"/>
      <c r="K91" s="170"/>
      <c r="L91" s="170"/>
      <c r="M91" s="170"/>
      <c r="N91" s="170"/>
      <c r="O91" s="170"/>
      <c r="P91" s="205"/>
      <c r="Q91" s="223">
        <f t="shared" si="1"/>
        <v>-80780164.800000012</v>
      </c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</row>
    <row r="92" spans="1:33" ht="14.25" thickTop="1" thickBot="1">
      <c r="A92" s="23"/>
      <c r="B92" s="23"/>
      <c r="C92" s="23"/>
      <c r="D92" s="122" t="str">
        <f>IF(MasterSheet!$A$1=1,MasterSheet!C408,MasterSheet!B408)</f>
        <v>Finansiranje</v>
      </c>
      <c r="E92" s="170">
        <f>SUM(E93:E97)</f>
        <v>30119783.200000003</v>
      </c>
      <c r="F92" s="170">
        <f>SUM(F93:F97)</f>
        <v>50660381.600000016</v>
      </c>
      <c r="G92" s="170"/>
      <c r="H92" s="170"/>
      <c r="I92" s="170"/>
      <c r="J92" s="170"/>
      <c r="K92" s="170"/>
      <c r="L92" s="170"/>
      <c r="M92" s="170"/>
      <c r="N92" s="170"/>
      <c r="O92" s="170"/>
      <c r="P92" s="205"/>
      <c r="Q92" s="223">
        <f t="shared" si="1"/>
        <v>80780164.800000012</v>
      </c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</row>
    <row r="93" spans="1:33" ht="13.5" thickTop="1">
      <c r="A93" s="23"/>
      <c r="B93" s="23"/>
      <c r="C93" s="23"/>
      <c r="D93" s="165" t="str">
        <f>IF(MasterSheet!$A$1=1,MasterSheet!C409,MasterSheet!B409)</f>
        <v>Pozajmice i krediti iz domaćih izvora</v>
      </c>
      <c r="E93" s="118">
        <v>9940519.3800000008</v>
      </c>
      <c r="F93" s="119">
        <v>1500000</v>
      </c>
      <c r="G93" s="119"/>
      <c r="H93" s="119"/>
      <c r="I93" s="119"/>
      <c r="J93" s="120"/>
      <c r="K93" s="119"/>
      <c r="L93" s="120"/>
      <c r="M93" s="120"/>
      <c r="N93" s="120"/>
      <c r="O93" s="120"/>
      <c r="P93" s="204"/>
      <c r="Q93" s="212">
        <f t="shared" si="1"/>
        <v>11440519.380000001</v>
      </c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</row>
    <row r="94" spans="1:33">
      <c r="A94" s="23"/>
      <c r="B94" s="23"/>
      <c r="C94" s="23"/>
      <c r="D94" s="165" t="str">
        <f>IF(MasterSheet!$A$1=1,MasterSheet!C410,MasterSheet!B410)</f>
        <v>Pozajmice i krediti iz inostranih izvora</v>
      </c>
      <c r="E94" s="118">
        <v>17753.55</v>
      </c>
      <c r="F94" s="119">
        <v>41537412.469999999</v>
      </c>
      <c r="G94" s="119"/>
      <c r="H94" s="119"/>
      <c r="I94" s="119"/>
      <c r="J94" s="120"/>
      <c r="K94" s="119"/>
      <c r="L94" s="120"/>
      <c r="M94" s="120"/>
      <c r="N94" s="120"/>
      <c r="O94" s="120"/>
      <c r="P94" s="204"/>
      <c r="Q94" s="212">
        <f t="shared" si="1"/>
        <v>41555166.019999996</v>
      </c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</row>
    <row r="95" spans="1:33">
      <c r="A95" s="23"/>
      <c r="B95" s="23"/>
      <c r="C95" s="23"/>
      <c r="D95" s="165" t="str">
        <f>IF(MasterSheet!$A$1=1,MasterSheet!C411,MasterSheet!B411)</f>
        <v>Donacije</v>
      </c>
      <c r="E95" s="118">
        <v>120840.82</v>
      </c>
      <c r="F95" s="119">
        <v>474337.33</v>
      </c>
      <c r="G95" s="119"/>
      <c r="H95" s="119"/>
      <c r="I95" s="119"/>
      <c r="J95" s="120"/>
      <c r="K95" s="119"/>
      <c r="L95" s="120"/>
      <c r="M95" s="120"/>
      <c r="N95" s="120"/>
      <c r="O95" s="120"/>
      <c r="P95" s="204"/>
      <c r="Q95" s="212">
        <f t="shared" si="1"/>
        <v>595178.15</v>
      </c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</row>
    <row r="96" spans="1:33">
      <c r="A96" s="23"/>
      <c r="B96" s="23"/>
      <c r="C96" s="23"/>
      <c r="D96" s="165" t="str">
        <f>IF(MasterSheet!$A$1=1,MasterSheet!C412,MasterSheet!B412)</f>
        <v>Prihodi od privatizacije</v>
      </c>
      <c r="E96" s="118">
        <v>103661.6</v>
      </c>
      <c r="F96" s="119">
        <v>231003.75</v>
      </c>
      <c r="G96" s="119"/>
      <c r="H96" s="119"/>
      <c r="I96" s="119"/>
      <c r="J96" s="120"/>
      <c r="K96" s="119"/>
      <c r="L96" s="120"/>
      <c r="M96" s="120"/>
      <c r="N96" s="120"/>
      <c r="O96" s="120"/>
      <c r="P96" s="204"/>
      <c r="Q96" s="212">
        <f t="shared" si="1"/>
        <v>334665.34999999998</v>
      </c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</row>
    <row r="97" spans="1:33" ht="13.5" thickBot="1">
      <c r="A97" s="23"/>
      <c r="B97" s="23"/>
      <c r="C97" s="23"/>
      <c r="D97" s="169" t="str">
        <f>IF(MasterSheet!$A$1=1,MasterSheet!C413,MasterSheet!B413)</f>
        <v>Povećanje/smanjenje depozita</v>
      </c>
      <c r="E97" s="176">
        <f>-E91-SUM(E93:E96)</f>
        <v>19937007.850000001</v>
      </c>
      <c r="F97" s="177">
        <f>-F91-SUM(F93:F96)</f>
        <v>6917628.0500000194</v>
      </c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213">
        <f t="shared" si="1"/>
        <v>26854635.900000021</v>
      </c>
      <c r="R97" s="164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</row>
    <row r="98" spans="1:33" ht="13.5" thickTop="1">
      <c r="A98" s="23"/>
      <c r="B98" s="23"/>
      <c r="C98" s="23"/>
      <c r="D98" s="163" t="str">
        <f>IF(MasterSheet!$A$1=1,MasterSheet!C414,MasterSheet!B414)</f>
        <v>Izvor: Ministarstvo finansija Crne Gore</v>
      </c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</row>
    <row r="99" spans="1:3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</row>
    <row r="100" spans="1:3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</row>
    <row r="101" spans="1:3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</row>
    <row r="102" spans="1:3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</row>
    <row r="103" spans="1:3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</row>
    <row r="104" spans="1:3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</row>
    <row r="105" spans="1:3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</row>
    <row r="106" spans="1:3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</row>
    <row r="107" spans="1:3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1:3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</row>
    <row r="109" spans="1:3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</row>
    <row r="110" spans="1:3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</row>
    <row r="111" spans="1:3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</row>
    <row r="112" spans="1:3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1:3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1:3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</row>
    <row r="115" spans="1:3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</row>
    <row r="116" spans="1:3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</row>
    <row r="117" spans="1:3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</row>
    <row r="118" spans="1:3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</row>
    <row r="119" spans="1:3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</row>
    <row r="120" spans="1:3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</row>
    <row r="121" spans="1:3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</row>
    <row r="122" spans="1:3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1:3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1:3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1:3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1:3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1:3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1:3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1:3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1:3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1:3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1:3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1:3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1:3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1:3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1:3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1:3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1:3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1:3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1:3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1:3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1:3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1:3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1:3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1:3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1:3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1:3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1:3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1:3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</row>
  </sheetData>
  <sheetProtection sheet="1" objects="1" scenarios="1" formatCells="0" formatColumns="0" formatRows="0" sort="0" autoFilter="0" pivotTables="0"/>
  <mergeCells count="5">
    <mergeCell ref="E8:Q8"/>
    <mergeCell ref="E9:Q9"/>
    <mergeCell ref="E14:Q14"/>
    <mergeCell ref="D17:D18"/>
    <mergeCell ref="E17:Q17"/>
  </mergeCells>
  <pageMargins left="0.7" right="0.7" top="0.75" bottom="0.75" header="0.3" footer="0.3"/>
  <ignoredErrors>
    <ignoredError sqref="E54 E74:F74" formulaRange="1"/>
  </ignoredErrors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G155"/>
  <sheetViews>
    <sheetView workbookViewId="0">
      <selection activeCell="D24" sqref="D24:D25"/>
    </sheetView>
  </sheetViews>
  <sheetFormatPr defaultRowHeight="12.75"/>
  <cols>
    <col min="4" max="4" width="47.28515625" bestFit="1" customWidth="1"/>
    <col min="5" max="6" width="14.28515625" customWidth="1"/>
    <col min="7" max="7" width="15.85546875" customWidth="1"/>
    <col min="8" max="8" width="14.28515625" customWidth="1"/>
    <col min="9" max="9" width="15.7109375" customWidth="1"/>
    <col min="10" max="13" width="14.28515625" customWidth="1"/>
    <col min="14" max="14" width="15.7109375" customWidth="1"/>
    <col min="15" max="16" width="11.7109375" customWidth="1"/>
    <col min="17" max="17" width="15.7109375" customWidth="1"/>
  </cols>
  <sheetData>
    <row r="1" spans="1:3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3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>
      <c r="A5" s="23"/>
      <c r="B5" s="23"/>
      <c r="C5" s="23"/>
      <c r="D5" s="2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>
      <c r="A6" s="23"/>
      <c r="B6" s="23"/>
      <c r="C6" s="23"/>
      <c r="D6" s="2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>
      <c r="A7" s="23"/>
      <c r="B7" s="23"/>
      <c r="C7" s="23"/>
      <c r="D7" s="24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5">
      <c r="A8" s="23"/>
      <c r="B8" s="23"/>
      <c r="C8" s="23"/>
      <c r="D8" s="24"/>
      <c r="E8" s="23"/>
      <c r="F8" s="29"/>
      <c r="G8" s="29"/>
      <c r="H8" s="793" t="str">
        <f>IF(MasterSheet!$A$1=1, MasterSheet!C5,MasterSheet!B5)</f>
        <v>CRNA GORA</v>
      </c>
      <c r="I8" s="793"/>
      <c r="J8" s="793"/>
      <c r="K8" s="29"/>
      <c r="L8" s="29"/>
      <c r="M8" s="29"/>
      <c r="N8" s="29"/>
      <c r="O8" s="29"/>
      <c r="P8" s="29"/>
      <c r="Q8" s="29"/>
      <c r="R8" s="23"/>
      <c r="S8" s="23"/>
      <c r="T8" s="23"/>
      <c r="U8" s="23"/>
      <c r="V8" s="23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ht="15">
      <c r="A9" s="23"/>
      <c r="B9" s="23"/>
      <c r="C9" s="23"/>
      <c r="D9" s="1"/>
      <c r="E9" s="23"/>
      <c r="F9" s="23"/>
      <c r="G9" s="793" t="str">
        <f>IF(MasterSheet!$A$1=1, MasterSheet!C6,MasterSheet!B6)</f>
        <v>MINISTARSTVO FINANSIJA</v>
      </c>
      <c r="H9" s="793"/>
      <c r="I9" s="793"/>
      <c r="J9" s="793"/>
      <c r="K9" s="793"/>
      <c r="L9" s="29"/>
      <c r="M9" s="29"/>
      <c r="N9" s="29"/>
      <c r="O9" s="29"/>
      <c r="P9" s="29"/>
      <c r="Q9" s="29"/>
      <c r="R9" s="29"/>
      <c r="S9" s="29"/>
      <c r="T9" s="29"/>
      <c r="U9" s="29"/>
      <c r="V9" s="23"/>
      <c r="W9" s="24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>
      <c r="A10" s="23"/>
      <c r="B10" s="23"/>
      <c r="C10" s="23"/>
      <c r="D10" s="61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3"/>
      <c r="T10" s="23"/>
      <c r="U10" s="23"/>
      <c r="V10" s="23"/>
      <c r="W10" s="24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>
      <c r="A11" s="23"/>
      <c r="B11" s="23"/>
      <c r="C11" s="23"/>
      <c r="D11" s="24"/>
      <c r="E11" s="25"/>
      <c r="F11" s="61"/>
      <c r="G11" s="25"/>
      <c r="H11" s="25"/>
      <c r="I11" s="25"/>
      <c r="J11" s="25"/>
      <c r="K11" s="25"/>
      <c r="L11" s="25"/>
      <c r="M11" s="25"/>
      <c r="N11" s="61"/>
      <c r="O11" s="61"/>
      <c r="P11" s="61"/>
      <c r="Q11" s="25"/>
      <c r="R11" s="25"/>
      <c r="S11" s="23"/>
      <c r="T11" s="23"/>
      <c r="U11" s="23"/>
      <c r="V11" s="23"/>
      <c r="W11" s="24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>
      <c r="A12" s="23"/>
      <c r="B12" s="23"/>
      <c r="C12" s="23"/>
      <c r="D12" s="61"/>
      <c r="E12" s="25"/>
      <c r="F12" s="25"/>
      <c r="G12" s="25"/>
      <c r="H12" s="25"/>
      <c r="I12" s="25"/>
      <c r="J12" s="25"/>
      <c r="K12" s="25"/>
      <c r="L12" s="25"/>
      <c r="M12" s="25"/>
      <c r="N12" s="61"/>
      <c r="O12" s="61"/>
      <c r="P12" s="61"/>
      <c r="Q12" s="25"/>
      <c r="R12" s="25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ht="13.5" thickBot="1">
      <c r="A13" s="23"/>
      <c r="B13" s="23"/>
      <c r="C13" s="23"/>
      <c r="E13" s="23"/>
      <c r="F13" s="23"/>
      <c r="G13" s="23"/>
      <c r="H13" s="23"/>
      <c r="I13" s="23"/>
      <c r="J13" s="23"/>
      <c r="K13" s="23"/>
      <c r="L13" s="23"/>
      <c r="M13" s="23"/>
      <c r="N13" s="61"/>
      <c r="O13" s="61"/>
      <c r="P13" s="61"/>
      <c r="Q13" s="61"/>
      <c r="R13" s="61"/>
      <c r="S13" s="24"/>
      <c r="T13" s="24"/>
      <c r="U13" s="24"/>
      <c r="V13" s="24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ht="16.5" thickTop="1" thickBot="1">
      <c r="B14" s="198"/>
      <c r="C14" s="198"/>
      <c r="D14" s="25"/>
      <c r="E14" s="232">
        <v>2006</v>
      </c>
      <c r="F14" s="233">
        <v>2007</v>
      </c>
      <c r="G14" s="233">
        <v>2008</v>
      </c>
      <c r="H14" s="233">
        <v>2009</v>
      </c>
      <c r="I14" s="233">
        <v>2010</v>
      </c>
      <c r="J14" s="233">
        <v>2011</v>
      </c>
      <c r="K14" s="233">
        <v>2012</v>
      </c>
      <c r="L14" s="232">
        <v>2013</v>
      </c>
      <c r="M14" s="232">
        <v>2014</v>
      </c>
      <c r="N14" s="226"/>
      <c r="O14" s="24"/>
      <c r="P14" s="224"/>
      <c r="Q14" s="24"/>
      <c r="R14" s="225"/>
      <c r="S14" s="24"/>
      <c r="T14" s="197"/>
      <c r="U14" s="24"/>
      <c r="V14" s="197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ht="16.5" thickTop="1" thickBot="1">
      <c r="A15" s="193"/>
      <c r="B15" s="87"/>
      <c r="C15" s="87"/>
      <c r="D15" s="227" t="str">
        <f>IF(MasterSheet!$A$1=1,MasterSheet!B65,MasterSheet!B64)</f>
        <v>BDP (u mil. €)</v>
      </c>
      <c r="E15" s="228">
        <v>2148900000</v>
      </c>
      <c r="F15" s="229">
        <v>2680500000</v>
      </c>
      <c r="G15" s="229">
        <v>3085600000</v>
      </c>
      <c r="H15" s="229">
        <v>2981000000</v>
      </c>
      <c r="I15" s="229">
        <v>3104000000</v>
      </c>
      <c r="J15" s="229">
        <v>3273000000</v>
      </c>
      <c r="K15" s="230">
        <v>3405000000</v>
      </c>
      <c r="L15" s="231">
        <v>3595000000</v>
      </c>
      <c r="M15" s="231">
        <v>3814000000</v>
      </c>
      <c r="N15" s="234"/>
      <c r="O15" s="194"/>
      <c r="P15" s="195"/>
      <c r="Q15" s="195"/>
      <c r="R15" s="195"/>
      <c r="S15" s="195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ht="17.25" customHeight="1" thickTop="1">
      <c r="A16" s="23"/>
      <c r="B16" s="23"/>
      <c r="C16" s="23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ht="17.2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5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ht="1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5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ht="15" customHeight="1">
      <c r="A19" s="23"/>
      <c r="B19" s="23"/>
      <c r="C19" s="23"/>
      <c r="D19" s="23"/>
      <c r="E19" s="23"/>
      <c r="F19" s="23"/>
      <c r="G19" s="23"/>
      <c r="H19" s="23"/>
      <c r="I19" s="24"/>
      <c r="J19" s="23"/>
      <c r="K19" s="23"/>
      <c r="L19" s="23"/>
      <c r="M19" s="23"/>
      <c r="N19" s="23"/>
      <c r="O19" s="23"/>
      <c r="P19" s="23"/>
      <c r="Q19" s="23"/>
      <c r="R19" s="25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15" customHeight="1">
      <c r="A20" s="23"/>
      <c r="B20" s="23"/>
      <c r="C20" s="23"/>
      <c r="D20" s="23"/>
      <c r="E20" s="23"/>
      <c r="F20" s="23"/>
      <c r="G20" s="23"/>
      <c r="H20" s="23"/>
      <c r="I20" s="24"/>
      <c r="J20" s="23"/>
      <c r="K20" s="23"/>
      <c r="L20" s="23"/>
      <c r="M20" s="23"/>
      <c r="N20" s="23"/>
      <c r="O20" s="23"/>
      <c r="P20" s="23"/>
      <c r="Q20" s="23"/>
      <c r="R20" s="2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5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5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ht="15" customHeight="1" thickBo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4"/>
      <c r="R23" s="25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ht="21" customHeight="1" thickTop="1">
      <c r="A24" s="23"/>
      <c r="B24" s="23"/>
      <c r="C24" s="23"/>
      <c r="D24" s="799" t="str">
        <f>IF(MasterSheet!$A$1=1,MasterSheet!B428,MasterSheet!B427)</f>
        <v>Analitika ostvarenja</v>
      </c>
      <c r="E24" s="794" t="s">
        <v>364</v>
      </c>
      <c r="F24" s="795"/>
      <c r="G24" s="795"/>
      <c r="H24" s="795"/>
      <c r="I24" s="796"/>
      <c r="J24" s="797" t="str">
        <f>IF(MasterSheet!$A$1=1,MasterSheet!E428,MasterSheet!E427)</f>
        <v>Februar 2012</v>
      </c>
      <c r="K24" s="797"/>
      <c r="L24" s="797"/>
      <c r="M24" s="797"/>
      <c r="N24" s="798"/>
      <c r="O24" s="244"/>
      <c r="P24" s="244"/>
      <c r="Q24" s="244"/>
      <c r="R24" s="2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ht="39" thickBot="1">
      <c r="A25" s="23"/>
      <c r="B25" s="23"/>
      <c r="C25" s="23"/>
      <c r="D25" s="800"/>
      <c r="E25" s="256" t="s">
        <v>365</v>
      </c>
      <c r="F25" s="290" t="str">
        <f>IF(MasterSheet!$A$1=1,MasterSheet!$C$428,MasterSheet!$C$427)</f>
        <v>Ostvarenje</v>
      </c>
      <c r="G25" s="258" t="s">
        <v>386</v>
      </c>
      <c r="H25" s="257" t="s">
        <v>369</v>
      </c>
      <c r="I25" s="258" t="s">
        <v>370</v>
      </c>
      <c r="J25" s="257" t="s">
        <v>365</v>
      </c>
      <c r="K25" s="290" t="str">
        <f>IF(MasterSheet!$A$1=1,MasterSheet!$C$428,MasterSheet!$C$427)</f>
        <v>Ostvarenje</v>
      </c>
      <c r="L25" s="258" t="s">
        <v>387</v>
      </c>
      <c r="M25" s="257" t="s">
        <v>371</v>
      </c>
      <c r="N25" s="258" t="s">
        <v>372</v>
      </c>
      <c r="O25" s="245"/>
      <c r="P25" s="245"/>
      <c r="Q25" s="245"/>
      <c r="R25" s="25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15" customHeight="1" thickTop="1" thickBot="1">
      <c r="A26" s="23"/>
      <c r="B26" s="23"/>
      <c r="C26" s="23"/>
      <c r="D26" s="247" t="str">
        <f>IF(MasterSheet!$A$1=1,MasterSheet!C335,MasterSheet!B335)</f>
        <v>Izvorni prihodi</v>
      </c>
      <c r="E26" s="248">
        <f>'Monthly plan for 2012'!E19+'Monthly plan for 2012'!F19</f>
        <v>137876758.02331752</v>
      </c>
      <c r="F26" s="249">
        <f>'Execution for 2012'!Q19</f>
        <v>116430911.59999998</v>
      </c>
      <c r="G26" s="259">
        <f>F26/E26*100</f>
        <v>84.445640635319663</v>
      </c>
      <c r="H26" s="249">
        <f>'Data for 2011'!D7+'Data for 2011'!E7</f>
        <v>127945157.94</v>
      </c>
      <c r="I26" s="259">
        <f>F26/H26*100</f>
        <v>91.000639238415232</v>
      </c>
      <c r="J26" s="249">
        <f>'Monthly plan for 2012'!F19</f>
        <v>78337201.068445399</v>
      </c>
      <c r="K26" s="249">
        <f>'Execution for 2012'!F19</f>
        <v>67723340.679999977</v>
      </c>
      <c r="L26" s="262">
        <f>K26/J26*100</f>
        <v>86.451059977019355</v>
      </c>
      <c r="M26" s="249">
        <f>'Data for 2011'!E7</f>
        <v>72792160.189999983</v>
      </c>
      <c r="N26" s="262">
        <f>K26/M26*100</f>
        <v>93.036585949957356</v>
      </c>
      <c r="O26" s="238"/>
      <c r="P26" s="238"/>
      <c r="Q26" s="238"/>
      <c r="R26" s="25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5" customHeight="1" thickTop="1">
      <c r="A27" s="23"/>
      <c r="B27" s="23"/>
      <c r="C27" s="23"/>
      <c r="D27" s="107" t="str">
        <f>IF(MasterSheet!$A$1=1,MasterSheet!C336,MasterSheet!B336)</f>
        <v>Porezi</v>
      </c>
      <c r="E27" s="246">
        <f>'Monthly plan for 2012'!E20+'Monthly plan for 2012'!F20</f>
        <v>93381946.146552742</v>
      </c>
      <c r="F27" s="115">
        <f>'Execution for 2012'!Q20</f>
        <v>74675005.449999988</v>
      </c>
      <c r="G27" s="268">
        <f t="shared" ref="G27:G89" si="0">F27/E27*100</f>
        <v>79.967283325628856</v>
      </c>
      <c r="H27" s="115">
        <f>'Data for 2011'!D8+'Data for 2011'!E8</f>
        <v>87473043.329999998</v>
      </c>
      <c r="I27" s="268">
        <f t="shared" ref="I27:I90" si="1">F27/H27*100</f>
        <v>85.369163581381017</v>
      </c>
      <c r="J27" s="115">
        <f>'Monthly plan for 2012'!F20</f>
        <v>47814037.582473651</v>
      </c>
      <c r="K27" s="115">
        <f>'Execution for 2012'!F20</f>
        <v>38790866.019999996</v>
      </c>
      <c r="L27" s="275">
        <f t="shared" ref="L27:L90" si="2">K27/J27*100</f>
        <v>81.128614066716835</v>
      </c>
      <c r="M27" s="115">
        <f>'Data for 2011'!E8</f>
        <v>45239137.809999995</v>
      </c>
      <c r="N27" s="275">
        <f t="shared" ref="N27:N90" si="3">K27/M27*100</f>
        <v>85.746254013323338</v>
      </c>
      <c r="O27" s="238"/>
      <c r="P27" s="238"/>
      <c r="Q27" s="238"/>
      <c r="R27" s="25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5" customHeight="1">
      <c r="A28" s="23"/>
      <c r="B28" s="23"/>
      <c r="C28" s="23"/>
      <c r="D28" s="108" t="str">
        <f>IF(MasterSheet!$A$1=1,MasterSheet!C337,MasterSheet!B337)</f>
        <v>Porez na dohodak fizičkih lica</v>
      </c>
      <c r="E28" s="118">
        <f>'Monthly plan for 2012'!E21+'Monthly plan for 2012'!F21</f>
        <v>9290721.1307427734</v>
      </c>
      <c r="F28" s="119">
        <f>'Execution for 2012'!Q21</f>
        <v>7918049.1299999999</v>
      </c>
      <c r="G28" s="269">
        <f t="shared" si="0"/>
        <v>85.225344928278659</v>
      </c>
      <c r="H28" s="119">
        <f>'Data for 2011'!D9+'Data for 2011'!E9</f>
        <v>8720863.5099999998</v>
      </c>
      <c r="I28" s="269">
        <f t="shared" si="1"/>
        <v>90.794324678061614</v>
      </c>
      <c r="J28" s="119">
        <f>'Monthly plan for 2012'!F21</f>
        <v>6579048.9573251661</v>
      </c>
      <c r="K28" s="119">
        <f>'Execution for 2012'!F21</f>
        <v>5333687.79</v>
      </c>
      <c r="L28" s="276">
        <f t="shared" si="2"/>
        <v>81.070802552114003</v>
      </c>
      <c r="M28" s="119">
        <f>'Data for 2011'!E9</f>
        <v>6175515.0300000003</v>
      </c>
      <c r="N28" s="276">
        <f t="shared" si="3"/>
        <v>86.36830716287642</v>
      </c>
      <c r="O28" s="239"/>
      <c r="P28" s="239"/>
      <c r="Q28" s="239"/>
      <c r="R28" s="25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ht="15" customHeight="1">
      <c r="A29" s="23"/>
      <c r="B29" s="23"/>
      <c r="C29" s="23"/>
      <c r="D29" s="108" t="str">
        <f>IF(MasterSheet!$A$1=1,MasterSheet!C338,MasterSheet!B338)</f>
        <v>Porez na dobit pravnih lica</v>
      </c>
      <c r="E29" s="118">
        <f>'Monthly plan for 2012'!E22+'Monthly plan for 2012'!F22</f>
        <v>904903.43737607962</v>
      </c>
      <c r="F29" s="119">
        <f>'Execution for 2012'!Q22</f>
        <v>840467.72</v>
      </c>
      <c r="G29" s="269">
        <f t="shared" si="0"/>
        <v>92.87927145431982</v>
      </c>
      <c r="H29" s="119">
        <f>'Data for 2011'!D10+'Data for 2011'!E10</f>
        <v>942630.01</v>
      </c>
      <c r="I29" s="269">
        <f t="shared" si="1"/>
        <v>89.161994747016379</v>
      </c>
      <c r="J29" s="119">
        <f>'Monthly plan for 2012'!F22</f>
        <v>425727.52906628617</v>
      </c>
      <c r="K29" s="119">
        <f>'Execution for 2012'!F22</f>
        <v>434576.57</v>
      </c>
      <c r="L29" s="276">
        <f t="shared" si="2"/>
        <v>102.07856911511495</v>
      </c>
      <c r="M29" s="119">
        <f>'Data for 2011'!E10</f>
        <v>443476.65</v>
      </c>
      <c r="N29" s="276">
        <f t="shared" si="3"/>
        <v>97.993111925960477</v>
      </c>
      <c r="O29" s="239"/>
      <c r="P29" s="239"/>
      <c r="Q29" s="239"/>
      <c r="R29" s="25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ht="15" customHeight="1">
      <c r="A30" s="23"/>
      <c r="B30" s="23"/>
      <c r="C30" s="23"/>
      <c r="D30" s="108" t="str">
        <f>IF(MasterSheet!$A$1=1,MasterSheet!C339,MasterSheet!B339)</f>
        <v>Porez na imovinu</v>
      </c>
      <c r="E30" s="118">
        <f>'Monthly plan for 2012'!E23+'Monthly plan for 2012'!F23</f>
        <v>210843.12445072032</v>
      </c>
      <c r="F30" s="119">
        <f>'Execution for 2012'!Q23</f>
        <v>175828.95</v>
      </c>
      <c r="G30" s="269">
        <f t="shared" si="0"/>
        <v>83.393257645020313</v>
      </c>
      <c r="H30" s="119">
        <f>'Data for 2011'!D11+'Data for 2011'!E11</f>
        <v>150142.28</v>
      </c>
      <c r="I30" s="269">
        <f t="shared" si="1"/>
        <v>117.10821895071794</v>
      </c>
      <c r="J30" s="119">
        <f>'Monthly plan for 2012'!F23</f>
        <v>118559.9479488785</v>
      </c>
      <c r="K30" s="119">
        <f>'Execution for 2012'!F23</f>
        <v>98564.160000000003</v>
      </c>
      <c r="L30" s="276">
        <f t="shared" si="2"/>
        <v>83.134449453789898</v>
      </c>
      <c r="M30" s="119">
        <f>'Data for 2011'!E11</f>
        <v>84427.04</v>
      </c>
      <c r="N30" s="276">
        <f t="shared" si="3"/>
        <v>116.74477750256318</v>
      </c>
      <c r="O30" s="239"/>
      <c r="P30" s="239"/>
      <c r="Q30" s="239"/>
      <c r="R30" s="25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15" customHeight="1">
      <c r="A31" s="23"/>
      <c r="B31" s="23"/>
      <c r="C31" s="23"/>
      <c r="D31" s="108" t="str">
        <f>IF(MasterSheet!$A$1=1,MasterSheet!C340,MasterSheet!B340)</f>
        <v>Porez na dodatu vrijednost</v>
      </c>
      <c r="E31" s="118">
        <f>'Monthly plan for 2012'!E24+'Monthly plan for 2012'!F24</f>
        <v>52982398.463075683</v>
      </c>
      <c r="F31" s="119">
        <f>'Execution for 2012'!Q24</f>
        <v>42520931.230000004</v>
      </c>
      <c r="G31" s="269">
        <f t="shared" si="0"/>
        <v>80.254825118257997</v>
      </c>
      <c r="H31" s="119">
        <f>'Data for 2011'!D12+'Data for 2011'!E12</f>
        <v>50920005.259999998</v>
      </c>
      <c r="I31" s="269">
        <f t="shared" si="1"/>
        <v>83.505355140648717</v>
      </c>
      <c r="J31" s="119">
        <f>'Monthly plan for 2012'!F24</f>
        <v>27241595.527580533</v>
      </c>
      <c r="K31" s="119">
        <f>'Execution for 2012'!F24</f>
        <v>21324767.77</v>
      </c>
      <c r="L31" s="276">
        <f t="shared" si="2"/>
        <v>78.280171763103638</v>
      </c>
      <c r="M31" s="119">
        <f>'Data for 2011'!E12</f>
        <v>26560869.68</v>
      </c>
      <c r="N31" s="276">
        <f t="shared" si="3"/>
        <v>80.28640638245848</v>
      </c>
      <c r="O31" s="239"/>
      <c r="P31" s="239"/>
      <c r="Q31" s="239"/>
      <c r="R31" s="25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5" customHeight="1">
      <c r="A32" s="23"/>
      <c r="B32" s="23"/>
      <c r="C32" s="23"/>
      <c r="D32" s="108" t="str">
        <f>IF(MasterSheet!$A$1=1,MasterSheet!C341,MasterSheet!B341)</f>
        <v xml:space="preserve">Akcize </v>
      </c>
      <c r="E32" s="118">
        <f>'Monthly plan for 2012'!E25+'Monthly plan for 2012'!F25</f>
        <v>23313992.945126213</v>
      </c>
      <c r="F32" s="119">
        <f>'Execution for 2012'!Q25</f>
        <v>18351269.799999997</v>
      </c>
      <c r="G32" s="269">
        <f t="shared" si="0"/>
        <v>78.713542734584749</v>
      </c>
      <c r="H32" s="119">
        <f>'Data for 2011'!D13+'Data for 2011'!E13</f>
        <v>20805458.82</v>
      </c>
      <c r="I32" s="269">
        <f t="shared" si="1"/>
        <v>88.204110078837459</v>
      </c>
      <c r="J32" s="119">
        <f>'Monthly plan for 2012'!F25</f>
        <v>9566234.9753102809</v>
      </c>
      <c r="K32" s="119">
        <f>'Execution for 2012'!F25</f>
        <v>9083966.1199999992</v>
      </c>
      <c r="L32" s="276">
        <f t="shared" si="2"/>
        <v>94.958634650361603</v>
      </c>
      <c r="M32" s="119">
        <f>'Data for 2011'!E13</f>
        <v>8536929.2300000004</v>
      </c>
      <c r="N32" s="276">
        <f t="shared" si="3"/>
        <v>106.40788830810067</v>
      </c>
      <c r="O32" s="239"/>
      <c r="P32" s="239"/>
      <c r="Q32" s="239"/>
      <c r="R32" s="25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23"/>
      <c r="AD32" s="23"/>
      <c r="AE32" s="23"/>
      <c r="AF32" s="23"/>
      <c r="AG32" s="23"/>
    </row>
    <row r="33" spans="1:33" ht="15" customHeight="1">
      <c r="A33" s="23"/>
      <c r="B33" s="23"/>
      <c r="C33" s="23"/>
      <c r="D33" s="108" t="str">
        <f>IF(MasterSheet!$A$1=1,MasterSheet!C342,MasterSheet!B342)</f>
        <v>Porez na međ. trgov. i transakcije</v>
      </c>
      <c r="E33" s="118">
        <f>'Monthly plan for 2012'!E26+'Monthly plan for 2012'!F26</f>
        <v>6251820.4916682309</v>
      </c>
      <c r="F33" s="119">
        <f>'Execution for 2012'!Q26</f>
        <v>4366973.18</v>
      </c>
      <c r="G33" s="269">
        <f t="shared" si="0"/>
        <v>69.851224708384422</v>
      </c>
      <c r="H33" s="119">
        <f>'Data for 2011'!D14+'Data for 2011'!E14</f>
        <v>5378559.29</v>
      </c>
      <c r="I33" s="269">
        <f t="shared" si="1"/>
        <v>81.192247673447142</v>
      </c>
      <c r="J33" s="119">
        <f>'Monthly plan for 2012'!F26</f>
        <v>3661242.8629453103</v>
      </c>
      <c r="K33" s="119">
        <f>'Execution for 2012'!F26</f>
        <v>2267285.1800000002</v>
      </c>
      <c r="L33" s="276">
        <f t="shared" si="2"/>
        <v>61.926653458221239</v>
      </c>
      <c r="M33" s="119">
        <f>'Data for 2011'!E14</f>
        <v>3149836.41</v>
      </c>
      <c r="N33" s="276">
        <f t="shared" si="3"/>
        <v>71.981045517217837</v>
      </c>
      <c r="O33" s="239"/>
      <c r="P33" s="239"/>
      <c r="Q33" s="239"/>
      <c r="R33" s="25"/>
      <c r="S33" s="339"/>
      <c r="T33" s="339"/>
      <c r="U33" s="340"/>
      <c r="V33" s="339"/>
      <c r="W33" s="340"/>
      <c r="X33" s="339"/>
      <c r="Y33" s="339"/>
      <c r="Z33" s="340"/>
      <c r="AA33" s="339"/>
      <c r="AB33" s="340"/>
      <c r="AC33" s="23"/>
      <c r="AD33" s="23"/>
      <c r="AE33" s="23"/>
      <c r="AF33" s="23"/>
      <c r="AG33" s="23"/>
    </row>
    <row r="34" spans="1:33" ht="15" customHeight="1">
      <c r="A34" s="23"/>
      <c r="B34" s="23"/>
      <c r="C34" s="23"/>
      <c r="D34" s="108" t="str">
        <f>IF(MasterSheet!$A$1=1,MasterSheet!C343,MasterSheet!B343)</f>
        <v>Ostali republički porezi</v>
      </c>
      <c r="E34" s="118">
        <f>'Monthly plan for 2012'!E27+'Monthly plan for 2012'!F27</f>
        <v>427266.55411303247</v>
      </c>
      <c r="F34" s="119">
        <f>'Execution for 2012'!Q27</f>
        <v>501485.44</v>
      </c>
      <c r="G34" s="269">
        <f t="shared" si="0"/>
        <v>117.37062851573752</v>
      </c>
      <c r="H34" s="119">
        <f>'Data for 2011'!D15+'Data for 2011'!E15</f>
        <v>555384.16</v>
      </c>
      <c r="I34" s="269">
        <f t="shared" si="1"/>
        <v>90.295236363961124</v>
      </c>
      <c r="J34" s="119">
        <f>'Monthly plan for 2012'!F27</f>
        <v>221627.78229719659</v>
      </c>
      <c r="K34" s="119">
        <f>'Execution for 2012'!F27</f>
        <v>248018.43</v>
      </c>
      <c r="L34" s="276">
        <f t="shared" si="2"/>
        <v>111.90764417225196</v>
      </c>
      <c r="M34" s="119">
        <f>'Data for 2011'!E15</f>
        <v>288083.77</v>
      </c>
      <c r="N34" s="276">
        <f t="shared" si="3"/>
        <v>86.092468867649146</v>
      </c>
      <c r="O34" s="239"/>
      <c r="P34" s="239"/>
      <c r="Q34" s="239"/>
      <c r="R34" s="25"/>
      <c r="S34" s="341"/>
      <c r="T34" s="341"/>
      <c r="U34" s="340"/>
      <c r="V34" s="341"/>
      <c r="W34" s="340"/>
      <c r="X34" s="341"/>
      <c r="Y34" s="341"/>
      <c r="Z34" s="340"/>
      <c r="AA34" s="341"/>
      <c r="AB34" s="340"/>
      <c r="AC34" s="23"/>
      <c r="AD34" s="23"/>
      <c r="AE34" s="23"/>
      <c r="AF34" s="23"/>
      <c r="AG34" s="23"/>
    </row>
    <row r="35" spans="1:33" ht="15" customHeight="1">
      <c r="A35" s="23"/>
      <c r="B35" s="23"/>
      <c r="C35" s="23"/>
      <c r="D35" s="109" t="str">
        <f>IF(MasterSheet!$A$1=1,MasterSheet!C344,MasterSheet!B344)</f>
        <v>Doprinosi</v>
      </c>
      <c r="E35" s="114">
        <f>'Monthly plan for 2012'!E28+'Monthly plan for 2012'!F28</f>
        <v>34697787.270058453</v>
      </c>
      <c r="F35" s="115">
        <f>'Execution for 2012'!Q28</f>
        <v>34869000.719999999</v>
      </c>
      <c r="G35" s="268">
        <f t="shared" si="0"/>
        <v>100.49344198409243</v>
      </c>
      <c r="H35" s="115">
        <f>'Data for 2011'!D16+'Data for 2011'!E16</f>
        <v>33006589.889999997</v>
      </c>
      <c r="I35" s="268">
        <f t="shared" si="1"/>
        <v>105.64254240200759</v>
      </c>
      <c r="J35" s="115">
        <f>'Monthly plan for 2012'!F28</f>
        <v>25096375.044621728</v>
      </c>
      <c r="K35" s="115">
        <f>'Execution for 2012'!F28</f>
        <v>25137844.68</v>
      </c>
      <c r="L35" s="275">
        <f t="shared" si="2"/>
        <v>100.16524153510034</v>
      </c>
      <c r="M35" s="115">
        <f>'Data for 2011'!E16</f>
        <v>23485287.589999996</v>
      </c>
      <c r="N35" s="275">
        <f t="shared" si="3"/>
        <v>107.036563140507</v>
      </c>
      <c r="O35" s="238"/>
      <c r="P35" s="238"/>
      <c r="Q35" s="238"/>
      <c r="R35" s="25"/>
      <c r="S35" s="342"/>
      <c r="T35" s="342"/>
      <c r="U35" s="343"/>
      <c r="V35" s="342"/>
      <c r="W35" s="343"/>
      <c r="X35" s="342"/>
      <c r="Y35" s="342"/>
      <c r="Z35" s="343"/>
      <c r="AA35" s="342"/>
      <c r="AB35" s="343"/>
      <c r="AC35" s="23"/>
      <c r="AD35" s="23"/>
      <c r="AE35" s="23"/>
      <c r="AF35" s="23"/>
      <c r="AG35" s="23"/>
    </row>
    <row r="36" spans="1:33" ht="15" customHeight="1">
      <c r="A36" s="23"/>
      <c r="B36" s="23"/>
      <c r="C36" s="23"/>
      <c r="D36" s="108" t="str">
        <f>IF(MasterSheet!$A$1=1,MasterSheet!C345,MasterSheet!B345)</f>
        <v>Doprinosi za PIO</v>
      </c>
      <c r="E36" s="118">
        <f>'Monthly plan for 2012'!E29+'Monthly plan for 2012'!F29</f>
        <v>21049583.61828886</v>
      </c>
      <c r="F36" s="119">
        <f>'Execution for 2012'!Q29</f>
        <v>21137081.43</v>
      </c>
      <c r="G36" s="269">
        <f t="shared" si="0"/>
        <v>100.41567478624668</v>
      </c>
      <c r="H36" s="119">
        <f>'Data for 2011'!D17+'Data for 2011'!E17</f>
        <v>20384002.84</v>
      </c>
      <c r="I36" s="269">
        <f t="shared" si="1"/>
        <v>103.69445881611739</v>
      </c>
      <c r="J36" s="119">
        <f>'Monthly plan for 2012'!F29</f>
        <v>15329965.163642589</v>
      </c>
      <c r="K36" s="119">
        <f>'Execution for 2012'!F29</f>
        <v>15441279.77</v>
      </c>
      <c r="L36" s="276">
        <f t="shared" si="2"/>
        <v>100.72612432689287</v>
      </c>
      <c r="M36" s="119">
        <f>'Data for 2011'!E17</f>
        <v>14418948.539999999</v>
      </c>
      <c r="N36" s="276">
        <f t="shared" si="3"/>
        <v>107.09019265284097</v>
      </c>
      <c r="O36" s="239"/>
      <c r="P36" s="239"/>
      <c r="Q36" s="239"/>
      <c r="R36" s="25"/>
      <c r="S36" s="342"/>
      <c r="T36" s="342"/>
      <c r="U36" s="343"/>
      <c r="V36" s="342"/>
      <c r="W36" s="343"/>
      <c r="X36" s="342"/>
      <c r="Y36" s="342"/>
      <c r="Z36" s="343"/>
      <c r="AA36" s="342"/>
      <c r="AB36" s="343"/>
      <c r="AC36" s="23"/>
      <c r="AD36" s="23"/>
      <c r="AE36" s="23"/>
      <c r="AF36" s="23"/>
      <c r="AG36" s="23"/>
    </row>
    <row r="37" spans="1:33" ht="15" customHeight="1">
      <c r="A37" s="23"/>
      <c r="B37" s="23"/>
      <c r="C37" s="23"/>
      <c r="D37" s="108" t="str">
        <f>IF(MasterSheet!$A$1=1,MasterSheet!C346,MasterSheet!B346)</f>
        <v>Doprinosi za zdravstvo</v>
      </c>
      <c r="E37" s="118">
        <f>'Monthly plan for 2012'!E30+'Monthly plan for 2012'!F30</f>
        <v>12291693.91159557</v>
      </c>
      <c r="F37" s="119">
        <f>'Execution for 2012'!Q30</f>
        <v>11741777.760000002</v>
      </c>
      <c r="G37" s="269">
        <f t="shared" si="0"/>
        <v>95.526115801852214</v>
      </c>
      <c r="H37" s="119">
        <f>'Data for 2011'!D18+'Data for 2011'!E18</f>
        <v>10954117.800000001</v>
      </c>
      <c r="I37" s="269">
        <f t="shared" si="1"/>
        <v>107.19053760769309</v>
      </c>
      <c r="J37" s="119">
        <f>'Monthly plan for 2012'!F30</f>
        <v>8822925.7829084899</v>
      </c>
      <c r="K37" s="119">
        <f>'Execution for 2012'!F30</f>
        <v>8394380.3000000007</v>
      </c>
      <c r="L37" s="276">
        <f t="shared" si="2"/>
        <v>95.142818907774853</v>
      </c>
      <c r="M37" s="119">
        <f>'Data for 2011'!E18</f>
        <v>7942450.2599999998</v>
      </c>
      <c r="N37" s="276">
        <f t="shared" si="3"/>
        <v>105.69005817104104</v>
      </c>
      <c r="O37" s="239"/>
      <c r="P37" s="239"/>
      <c r="Q37" s="239"/>
      <c r="R37" s="25"/>
      <c r="S37" s="342"/>
      <c r="T37" s="342"/>
      <c r="U37" s="343"/>
      <c r="V37" s="342"/>
      <c r="W37" s="343"/>
      <c r="X37" s="342"/>
      <c r="Y37" s="342"/>
      <c r="Z37" s="343"/>
      <c r="AA37" s="342"/>
      <c r="AB37" s="343"/>
      <c r="AC37" s="23"/>
      <c r="AD37" s="23"/>
      <c r="AE37" s="23"/>
      <c r="AF37" s="23"/>
      <c r="AG37" s="23"/>
    </row>
    <row r="38" spans="1:33" ht="15" customHeight="1">
      <c r="A38" s="23"/>
      <c r="B38" s="23"/>
      <c r="C38" s="23"/>
      <c r="D38" s="108" t="str">
        <f>IF(MasterSheet!$A$1=1,MasterSheet!C347,MasterSheet!B347)</f>
        <v>Doprinosi za nezaposlene</v>
      </c>
      <c r="E38" s="118">
        <f>'Monthly plan for 2012'!E31+'Monthly plan for 2012'!F31</f>
        <v>1067720.3879360734</v>
      </c>
      <c r="F38" s="119">
        <f>'Execution for 2012'!Q31</f>
        <v>932469.72</v>
      </c>
      <c r="G38" s="269">
        <f t="shared" si="0"/>
        <v>87.332763384099479</v>
      </c>
      <c r="H38" s="119">
        <f>'Data for 2011'!D19+'Data for 2011'!E19</f>
        <v>1028205.6100000001</v>
      </c>
      <c r="I38" s="269">
        <f t="shared" si="1"/>
        <v>90.689032517533136</v>
      </c>
      <c r="J38" s="119">
        <f>'Monthly plan for 2012'!F31</f>
        <v>744520.61371798383</v>
      </c>
      <c r="K38" s="119">
        <f>'Execution for 2012'!F31</f>
        <v>670649.61</v>
      </c>
      <c r="L38" s="276">
        <f t="shared" si="2"/>
        <v>90.078044535384024</v>
      </c>
      <c r="M38" s="119">
        <f>'Data for 2011'!E19</f>
        <v>690555.9</v>
      </c>
      <c r="N38" s="276">
        <f t="shared" si="3"/>
        <v>97.117352845729073</v>
      </c>
      <c r="O38" s="239"/>
      <c r="P38" s="239"/>
      <c r="Q38" s="239"/>
      <c r="R38" s="25"/>
      <c r="S38" s="342"/>
      <c r="T38" s="342"/>
      <c r="U38" s="343"/>
      <c r="V38" s="342"/>
      <c r="W38" s="343"/>
      <c r="X38" s="342"/>
      <c r="Y38" s="342"/>
      <c r="Z38" s="343"/>
      <c r="AA38" s="342"/>
      <c r="AB38" s="343"/>
      <c r="AC38" s="23"/>
      <c r="AD38" s="23"/>
      <c r="AE38" s="23"/>
      <c r="AF38" s="23"/>
      <c r="AG38" s="23"/>
    </row>
    <row r="39" spans="1:33" ht="15" customHeight="1">
      <c r="A39" s="23"/>
      <c r="B39" s="23"/>
      <c r="C39" s="23"/>
      <c r="D39" s="108" t="str">
        <f>IF(MasterSheet!$A$1=1,MasterSheet!C348,MasterSheet!B348)</f>
        <v>Ostali doprinosi</v>
      </c>
      <c r="E39" s="118">
        <f>'Monthly plan for 2012'!E32+'Monthly plan for 2012'!F32</f>
        <v>288789.35223795346</v>
      </c>
      <c r="F39" s="119">
        <f>'Execution for 2012'!Q32</f>
        <v>1057671.81</v>
      </c>
      <c r="G39" s="269">
        <f t="shared" si="0"/>
        <v>366.2433541277212</v>
      </c>
      <c r="H39" s="119">
        <f>'Data for 2011'!D20+'Data for 2011'!E20</f>
        <v>640263.64</v>
      </c>
      <c r="I39" s="269">
        <f t="shared" si="1"/>
        <v>165.19317105060034</v>
      </c>
      <c r="J39" s="119">
        <f>'Monthly plan for 2012'!F32</f>
        <v>198963.48435266767</v>
      </c>
      <c r="K39" s="119">
        <f>'Execution for 2012'!F32</f>
        <v>631535</v>
      </c>
      <c r="L39" s="276">
        <f t="shared" si="2"/>
        <v>317.41251519328478</v>
      </c>
      <c r="M39" s="119">
        <f>'Data for 2011'!E20</f>
        <v>433332.89</v>
      </c>
      <c r="N39" s="276">
        <f t="shared" si="3"/>
        <v>145.73899525604898</v>
      </c>
      <c r="O39" s="239"/>
      <c r="P39" s="239"/>
      <c r="Q39" s="239"/>
      <c r="R39" s="25"/>
      <c r="S39" s="342"/>
      <c r="T39" s="342"/>
      <c r="U39" s="343"/>
      <c r="V39" s="342"/>
      <c r="W39" s="343"/>
      <c r="X39" s="342"/>
      <c r="Y39" s="342"/>
      <c r="Z39" s="343"/>
      <c r="AA39" s="342"/>
      <c r="AB39" s="343"/>
      <c r="AC39" s="23"/>
      <c r="AD39" s="23"/>
      <c r="AE39" s="23"/>
      <c r="AF39" s="23"/>
      <c r="AG39" s="23"/>
    </row>
    <row r="40" spans="1:33" ht="15" customHeight="1">
      <c r="A40" s="23"/>
      <c r="B40" s="23"/>
      <c r="C40" s="23"/>
      <c r="D40" s="109" t="str">
        <f>IF(MasterSheet!$A$1=1,MasterSheet!C349,MasterSheet!B349)</f>
        <v>Takse</v>
      </c>
      <c r="E40" s="114">
        <f>'Monthly plan for 2012'!E33+'Monthly plan for 2012'!F33</f>
        <v>2909626.886674596</v>
      </c>
      <c r="F40" s="115">
        <f>'Execution for 2012'!Q33</f>
        <v>1577402.71</v>
      </c>
      <c r="G40" s="268">
        <f t="shared" si="0"/>
        <v>54.213229786407737</v>
      </c>
      <c r="H40" s="115">
        <f>'Data for 2011'!D21+'Data for 2011'!E21</f>
        <v>2013839.57</v>
      </c>
      <c r="I40" s="268">
        <f t="shared" si="1"/>
        <v>78.328121738118398</v>
      </c>
      <c r="J40" s="115">
        <f>'Monthly plan for 2012'!F33</f>
        <v>1751878.8593601112</v>
      </c>
      <c r="K40" s="115">
        <f>'Execution for 2012'!F33</f>
        <v>802553.01</v>
      </c>
      <c r="L40" s="275">
        <f t="shared" si="2"/>
        <v>45.810987769618919</v>
      </c>
      <c r="M40" s="115">
        <f>'Data for 2011'!E21</f>
        <v>1209009.1100000001</v>
      </c>
      <c r="N40" s="275">
        <f t="shared" si="3"/>
        <v>66.381055639853699</v>
      </c>
      <c r="O40" s="238"/>
      <c r="P40" s="238"/>
      <c r="Q40" s="238"/>
      <c r="R40" s="25"/>
      <c r="S40" s="342"/>
      <c r="T40" s="342"/>
      <c r="U40" s="343"/>
      <c r="V40" s="342"/>
      <c r="W40" s="343"/>
      <c r="X40" s="342"/>
      <c r="Y40" s="342"/>
      <c r="Z40" s="343"/>
      <c r="AA40" s="342"/>
      <c r="AB40" s="343"/>
      <c r="AC40" s="23"/>
      <c r="AD40" s="23"/>
      <c r="AE40" s="23"/>
      <c r="AF40" s="23"/>
      <c r="AG40" s="23"/>
    </row>
    <row r="41" spans="1:33" ht="15" customHeight="1">
      <c r="A41" s="23"/>
      <c r="B41" s="23"/>
      <c r="C41" s="23"/>
      <c r="D41" s="108" t="str">
        <f>IF(MasterSheet!$A$1=1,MasterSheet!C350,MasterSheet!B350)</f>
        <v>Administrativne takse</v>
      </c>
      <c r="E41" s="118">
        <f>'Monthly plan for 2012'!E34+'Monthly plan for 2012'!F34</f>
        <v>1697600.409013564</v>
      </c>
      <c r="F41" s="119">
        <f>'Execution for 2012'!Q34</f>
        <v>1006230.21</v>
      </c>
      <c r="G41" s="269">
        <f t="shared" si="0"/>
        <v>59.273678579324617</v>
      </c>
      <c r="H41" s="119">
        <f>'Data for 2011'!D22+'Data for 2011'!E22</f>
        <v>1368214.5</v>
      </c>
      <c r="I41" s="269">
        <f t="shared" si="1"/>
        <v>73.543308450539001</v>
      </c>
      <c r="J41" s="119">
        <f>'Monthly plan for 2012'!F34</f>
        <v>1027897.7114479239</v>
      </c>
      <c r="K41" s="119">
        <f>'Execution for 2012'!F34</f>
        <v>514488.16</v>
      </c>
      <c r="L41" s="276">
        <f t="shared" si="2"/>
        <v>50.052466726020661</v>
      </c>
      <c r="M41" s="119">
        <f>'Data for 2011'!E22</f>
        <v>831711.99</v>
      </c>
      <c r="N41" s="276">
        <f t="shared" si="3"/>
        <v>61.858932681732767</v>
      </c>
      <c r="O41" s="239"/>
      <c r="P41" s="239"/>
      <c r="Q41" s="239"/>
      <c r="R41" s="25"/>
      <c r="S41" s="342"/>
      <c r="T41" s="342"/>
      <c r="U41" s="343"/>
      <c r="V41" s="342"/>
      <c r="W41" s="343"/>
      <c r="X41" s="342"/>
      <c r="Y41" s="342"/>
      <c r="Z41" s="343"/>
      <c r="AA41" s="342"/>
      <c r="AB41" s="343"/>
      <c r="AC41" s="23"/>
      <c r="AD41" s="23"/>
      <c r="AE41" s="23"/>
      <c r="AF41" s="23"/>
      <c r="AG41" s="23"/>
    </row>
    <row r="42" spans="1:33" ht="15" customHeight="1">
      <c r="A42" s="23"/>
      <c r="B42" s="23"/>
      <c r="C42" s="23"/>
      <c r="D42" s="108" t="str">
        <f>IF(MasterSheet!$A$1=1,MasterSheet!C351,MasterSheet!B351)</f>
        <v>Sudske takse</v>
      </c>
      <c r="E42" s="118">
        <f>'Monthly plan for 2012'!E35+'Monthly plan for 2012'!F35</f>
        <v>1127643.9720930499</v>
      </c>
      <c r="F42" s="119">
        <f>'Execution for 2012'!Q35</f>
        <v>500363.02</v>
      </c>
      <c r="G42" s="269">
        <f t="shared" si="0"/>
        <v>44.372428921094922</v>
      </c>
      <c r="H42" s="119">
        <f>'Data for 2011'!D23+'Data for 2011'!E23</f>
        <v>580947.54</v>
      </c>
      <c r="I42" s="269">
        <f t="shared" si="1"/>
        <v>86.128778512428156</v>
      </c>
      <c r="J42" s="119">
        <f>'Monthly plan for 2012'!F35</f>
        <v>679066.22032977734</v>
      </c>
      <c r="K42" s="119">
        <f>'Execution for 2012'!F35</f>
        <v>252773.36</v>
      </c>
      <c r="L42" s="276">
        <f t="shared" si="2"/>
        <v>37.223668683923748</v>
      </c>
      <c r="M42" s="119">
        <f>'Data for 2011'!E23</f>
        <v>338113.08</v>
      </c>
      <c r="N42" s="276">
        <f t="shared" si="3"/>
        <v>74.760006326877388</v>
      </c>
      <c r="O42" s="239"/>
      <c r="P42" s="239"/>
      <c r="Q42" s="239"/>
      <c r="R42" s="25"/>
      <c r="S42" s="341"/>
      <c r="T42" s="341"/>
      <c r="U42" s="340"/>
      <c r="V42" s="341"/>
      <c r="W42" s="340"/>
      <c r="X42" s="341"/>
      <c r="Y42" s="341"/>
      <c r="Z42" s="340"/>
      <c r="AA42" s="341"/>
      <c r="AB42" s="340"/>
      <c r="AC42" s="23"/>
      <c r="AD42" s="23"/>
      <c r="AE42" s="23"/>
      <c r="AF42" s="23"/>
      <c r="AG42" s="23"/>
    </row>
    <row r="43" spans="1:33" ht="15" customHeight="1">
      <c r="A43" s="23"/>
      <c r="B43" s="23"/>
      <c r="C43" s="23"/>
      <c r="D43" s="108" t="str">
        <f>IF(MasterSheet!$A$1=1,MasterSheet!C352,MasterSheet!B352)</f>
        <v>Boravišne takse</v>
      </c>
      <c r="E43" s="118">
        <f>'Monthly plan for 2012'!E36+'Monthly plan for 2012'!F36</f>
        <v>23979.928861718308</v>
      </c>
      <c r="F43" s="119">
        <f>'Execution for 2012'!Q36</f>
        <v>20236.43</v>
      </c>
      <c r="G43" s="269">
        <f t="shared" si="0"/>
        <v>84.389032664336</v>
      </c>
      <c r="H43" s="119">
        <f>'Data for 2011'!D24+'Data for 2011'!E24</f>
        <v>37624.649999999994</v>
      </c>
      <c r="I43" s="269">
        <f t="shared" si="1"/>
        <v>53.785031887339827</v>
      </c>
      <c r="J43" s="119">
        <f>'Monthly plan for 2012'!F36</f>
        <v>19724.651218710042</v>
      </c>
      <c r="K43" s="119">
        <f>'Execution for 2012'!F36</f>
        <v>5374.77</v>
      </c>
      <c r="L43" s="276">
        <f t="shared" si="2"/>
        <v>27.248998932369972</v>
      </c>
      <c r="M43" s="119">
        <f>'Data for 2011'!E24</f>
        <v>33587.519999999997</v>
      </c>
      <c r="N43" s="276">
        <f t="shared" si="3"/>
        <v>16.002282990825169</v>
      </c>
      <c r="O43" s="239"/>
      <c r="P43" s="239"/>
      <c r="Q43" s="239"/>
      <c r="R43" s="25"/>
      <c r="S43" s="342"/>
      <c r="T43" s="342"/>
      <c r="U43" s="343"/>
      <c r="V43" s="342"/>
      <c r="W43" s="343"/>
      <c r="X43" s="342"/>
      <c r="Y43" s="342"/>
      <c r="Z43" s="343"/>
      <c r="AA43" s="342"/>
      <c r="AB43" s="343"/>
      <c r="AC43" s="23"/>
      <c r="AD43" s="23"/>
      <c r="AE43" s="23"/>
      <c r="AF43" s="23"/>
      <c r="AG43" s="23"/>
    </row>
    <row r="44" spans="1:33" ht="15" customHeight="1">
      <c r="A44" s="23"/>
      <c r="B44" s="23"/>
      <c r="C44" s="23"/>
      <c r="D44" s="108" t="str">
        <f>IF(MasterSheet!$A$1=1,MasterSheet!C353,MasterSheet!B353)</f>
        <v>Ostale takse</v>
      </c>
      <c r="E44" s="118">
        <f>'Monthly plan for 2012'!E37+'Monthly plan for 2012'!F37</f>
        <v>60402.57670626379</v>
      </c>
      <c r="F44" s="119">
        <f>'Execution for 2012'!Q37</f>
        <v>50573.05</v>
      </c>
      <c r="G44" s="269">
        <f t="shared" si="0"/>
        <v>83.726643394594689</v>
      </c>
      <c r="H44" s="119">
        <f>'Data for 2011'!D25+'Data for 2011'!E25</f>
        <v>27052.880000000001</v>
      </c>
      <c r="I44" s="269">
        <f t="shared" si="1"/>
        <v>186.94146427293506</v>
      </c>
      <c r="J44" s="119">
        <f>'Monthly plan for 2012'!F37</f>
        <v>25190.276363699853</v>
      </c>
      <c r="K44" s="119">
        <f>'Execution for 2012'!F37</f>
        <v>29916.720000000001</v>
      </c>
      <c r="L44" s="276">
        <f t="shared" si="2"/>
        <v>118.76296856794764</v>
      </c>
      <c r="M44" s="119">
        <f>'Data for 2011'!E25</f>
        <v>5596.52</v>
      </c>
      <c r="N44" s="276">
        <f t="shared" si="3"/>
        <v>534.55933329997924</v>
      </c>
      <c r="O44" s="239"/>
      <c r="P44" s="239"/>
      <c r="Q44" s="239"/>
      <c r="R44" s="25"/>
      <c r="S44" s="342"/>
      <c r="T44" s="342"/>
      <c r="U44" s="343"/>
      <c r="V44" s="342"/>
      <c r="W44" s="343"/>
      <c r="X44" s="342"/>
      <c r="Y44" s="342"/>
      <c r="Z44" s="343"/>
      <c r="AA44" s="342"/>
      <c r="AB44" s="343"/>
      <c r="AC44" s="23"/>
      <c r="AD44" s="23"/>
      <c r="AE44" s="23"/>
      <c r="AF44" s="23"/>
      <c r="AG44" s="23"/>
    </row>
    <row r="45" spans="1:33" ht="15" customHeight="1">
      <c r="A45" s="23"/>
      <c r="B45" s="23"/>
      <c r="C45" s="23"/>
      <c r="D45" s="109" t="str">
        <f>IF(MasterSheet!$A$1=1,MasterSheet!C354,MasterSheet!B354)</f>
        <v>Naknade</v>
      </c>
      <c r="E45" s="114">
        <f>'Monthly plan for 2012'!E38+'Monthly plan for 2012'!F38</f>
        <v>1803889.9804405789</v>
      </c>
      <c r="F45" s="115">
        <f>'Execution for 2012'!Q38</f>
        <v>1631239.87</v>
      </c>
      <c r="G45" s="268">
        <f t="shared" si="0"/>
        <v>90.429011064277262</v>
      </c>
      <c r="H45" s="115">
        <f>'Data for 2011'!D26+'Data for 2011'!E26</f>
        <v>2492347.6799999997</v>
      </c>
      <c r="I45" s="268">
        <f t="shared" si="1"/>
        <v>65.449932330468457</v>
      </c>
      <c r="J45" s="115">
        <f>'Monthly plan for 2012'!F38</f>
        <v>892664.77289690112</v>
      </c>
      <c r="K45" s="115">
        <f>'Execution for 2012'!F38</f>
        <v>792117.05</v>
      </c>
      <c r="L45" s="275">
        <f t="shared" si="2"/>
        <v>88.736228206855216</v>
      </c>
      <c r="M45" s="115">
        <f>'Data for 2011'!E26</f>
        <v>1172217.57</v>
      </c>
      <c r="N45" s="275">
        <f t="shared" si="3"/>
        <v>67.574234533952605</v>
      </c>
      <c r="O45" s="238"/>
      <c r="P45" s="238"/>
      <c r="Q45" s="238"/>
      <c r="R45" s="25"/>
      <c r="S45" s="342"/>
      <c r="T45" s="342"/>
      <c r="U45" s="343"/>
      <c r="V45" s="342"/>
      <c r="W45" s="343"/>
      <c r="X45" s="342"/>
      <c r="Y45" s="342"/>
      <c r="Z45" s="343"/>
      <c r="AA45" s="342"/>
      <c r="AB45" s="343"/>
      <c r="AC45" s="23"/>
      <c r="AD45" s="23"/>
      <c r="AE45" s="23"/>
      <c r="AF45" s="23"/>
      <c r="AG45" s="23"/>
    </row>
    <row r="46" spans="1:33" ht="15" customHeight="1">
      <c r="A46" s="23"/>
      <c r="B46" s="23"/>
      <c r="C46" s="23"/>
      <c r="D46" s="108" t="str">
        <f>IF(MasterSheet!$A$1=1,MasterSheet!C355,MasterSheet!B355)</f>
        <v>Nakn. za koriš. dob. od opš. int.</v>
      </c>
      <c r="E46" s="118">
        <f>'Monthly plan for 2012'!E39+'Monthly plan for 2012'!F39</f>
        <v>274639.44272498367</v>
      </c>
      <c r="F46" s="119">
        <f>'Execution for 2012'!Q39</f>
        <v>72355.709999999992</v>
      </c>
      <c r="G46" s="269">
        <f t="shared" si="0"/>
        <v>26.345709590029642</v>
      </c>
      <c r="H46" s="119">
        <f>'Data for 2011'!D27+'Data for 2011'!E27</f>
        <v>20312.7</v>
      </c>
      <c r="I46" s="269">
        <f t="shared" si="1"/>
        <v>356.20921886307576</v>
      </c>
      <c r="J46" s="119">
        <f>'Monthly plan for 2012'!F39</f>
        <v>129877.44727954763</v>
      </c>
      <c r="K46" s="119">
        <f>'Execution for 2012'!F39</f>
        <v>17306.62</v>
      </c>
      <c r="L46" s="276">
        <f t="shared" si="2"/>
        <v>13.32534659597159</v>
      </c>
      <c r="M46" s="119">
        <f>'Data for 2011'!E27</f>
        <v>13341.02</v>
      </c>
      <c r="N46" s="276">
        <f t="shared" si="3"/>
        <v>129.7248636161253</v>
      </c>
      <c r="O46" s="239"/>
      <c r="P46" s="239"/>
      <c r="Q46" s="239"/>
      <c r="R46" s="25"/>
      <c r="S46" s="342"/>
      <c r="T46" s="342"/>
      <c r="U46" s="343"/>
      <c r="V46" s="342"/>
      <c r="W46" s="343"/>
      <c r="X46" s="342"/>
      <c r="Y46" s="342"/>
      <c r="Z46" s="343"/>
      <c r="AA46" s="342"/>
      <c r="AB46" s="343"/>
      <c r="AC46" s="23"/>
      <c r="AD46" s="23"/>
      <c r="AE46" s="23"/>
      <c r="AF46" s="23"/>
      <c r="AG46" s="23"/>
    </row>
    <row r="47" spans="1:33" ht="15" customHeight="1">
      <c r="A47" s="23"/>
      <c r="B47" s="23"/>
      <c r="C47" s="23"/>
      <c r="D47" s="108" t="str">
        <f>IF(MasterSheet!$A$1=1,MasterSheet!C356,MasterSheet!B356)</f>
        <v>Naknada za kor. prirodnih dobara</v>
      </c>
      <c r="E47" s="118">
        <f>'Monthly plan for 2012'!E40+'Monthly plan for 2012'!F40</f>
        <v>103197.37248980405</v>
      </c>
      <c r="F47" s="119">
        <f>'Execution for 2012'!Q40</f>
        <v>110853.95</v>
      </c>
      <c r="G47" s="269">
        <f t="shared" si="0"/>
        <v>107.41935315354314</v>
      </c>
      <c r="H47" s="119">
        <f>'Data for 2011'!D28+'Data for 2011'!E28</f>
        <v>264779.37</v>
      </c>
      <c r="I47" s="269">
        <f t="shared" si="1"/>
        <v>41.866535901191995</v>
      </c>
      <c r="J47" s="119">
        <f>'Monthly plan for 2012'!F40</f>
        <v>72039.011761400296</v>
      </c>
      <c r="K47" s="119">
        <f>'Execution for 2012'!F40</f>
        <v>65694.95</v>
      </c>
      <c r="L47" s="276">
        <f t="shared" si="2"/>
        <v>91.193574694760656</v>
      </c>
      <c r="M47" s="119">
        <f>'Data for 2011'!E28</f>
        <v>200669.78</v>
      </c>
      <c r="N47" s="276">
        <f t="shared" si="3"/>
        <v>32.737839250135217</v>
      </c>
      <c r="O47" s="239"/>
      <c r="P47" s="239"/>
      <c r="Q47" s="239"/>
      <c r="R47" s="25"/>
      <c r="S47" s="341"/>
      <c r="T47" s="341"/>
      <c r="U47" s="340"/>
      <c r="V47" s="341"/>
      <c r="W47" s="340"/>
      <c r="X47" s="341"/>
      <c r="Y47" s="341"/>
      <c r="Z47" s="340"/>
      <c r="AA47" s="341"/>
      <c r="AB47" s="340"/>
      <c r="AC47" s="23"/>
      <c r="AD47" s="23"/>
      <c r="AE47" s="23"/>
      <c r="AF47" s="23"/>
      <c r="AG47" s="23"/>
    </row>
    <row r="48" spans="1:33" ht="15" customHeight="1">
      <c r="A48" s="23"/>
      <c r="B48" s="23"/>
      <c r="C48" s="23"/>
      <c r="D48" s="108" t="str">
        <f>IF(MasterSheet!$A$1=1,MasterSheet!C357,MasterSheet!B357)</f>
        <v>Ekološke naknade</v>
      </c>
      <c r="E48" s="118">
        <f>'Monthly plan for 2012'!E41+'Monthly plan for 2012'!F41</f>
        <v>85066.635029782919</v>
      </c>
      <c r="F48" s="119">
        <f>'Execution for 2012'!Q41</f>
        <v>180039.26</v>
      </c>
      <c r="G48" s="269">
        <f t="shared" si="0"/>
        <v>211.64497683135809</v>
      </c>
      <c r="H48" s="119">
        <f>'Data for 2011'!D29+'Data for 2011'!E29</f>
        <v>395732.82</v>
      </c>
      <c r="I48" s="269">
        <f t="shared" si="1"/>
        <v>45.495155039200441</v>
      </c>
      <c r="J48" s="119">
        <f>'Monthly plan for 2012'!F41</f>
        <v>46412.088622391864</v>
      </c>
      <c r="K48" s="119">
        <f>'Execution for 2012'!F41</f>
        <v>1601.92</v>
      </c>
      <c r="L48" s="276">
        <f t="shared" si="2"/>
        <v>3.4515145677523797</v>
      </c>
      <c r="M48" s="119">
        <f>'Data for 2011'!E29</f>
        <v>216674.72</v>
      </c>
      <c r="N48" s="276">
        <f t="shared" si="3"/>
        <v>0.73932021234410739</v>
      </c>
      <c r="O48" s="239"/>
      <c r="P48" s="239"/>
      <c r="Q48" s="239"/>
      <c r="R48" s="25"/>
      <c r="S48" s="342"/>
      <c r="T48" s="342"/>
      <c r="U48" s="343"/>
      <c r="V48" s="342"/>
      <c r="W48" s="343"/>
      <c r="X48" s="342"/>
      <c r="Y48" s="342"/>
      <c r="Z48" s="343"/>
      <c r="AA48" s="342"/>
      <c r="AB48" s="343"/>
      <c r="AC48" s="23"/>
      <c r="AD48" s="23"/>
      <c r="AE48" s="23"/>
      <c r="AF48" s="23"/>
      <c r="AG48" s="23"/>
    </row>
    <row r="49" spans="1:33" ht="13.5">
      <c r="A49" s="23"/>
      <c r="B49" s="23"/>
      <c r="C49" s="23"/>
      <c r="D49" s="108" t="str">
        <f>IF(MasterSheet!$A$1=1,MasterSheet!C358,MasterSheet!B358)</f>
        <v>Naknade za priređ.  igara na sreću</v>
      </c>
      <c r="E49" s="118">
        <f>'Monthly plan for 2012'!E42+'Monthly plan for 2012'!F42</f>
        <v>298947.70073847304</v>
      </c>
      <c r="F49" s="119">
        <f>'Execution for 2012'!Q42</f>
        <v>485448.86</v>
      </c>
      <c r="G49" s="269">
        <f t="shared" si="0"/>
        <v>162.38588181170954</v>
      </c>
      <c r="H49" s="119">
        <f>'Data for 2011'!D30+'Data for 2011'!E30</f>
        <v>433278.29000000004</v>
      </c>
      <c r="I49" s="269">
        <f t="shared" si="1"/>
        <v>112.04089177881494</v>
      </c>
      <c r="J49" s="119">
        <f>'Monthly plan for 2012'!F42</f>
        <v>163679.33842393986</v>
      </c>
      <c r="K49" s="119">
        <f>'Execution for 2012'!F42</f>
        <v>279371.71000000002</v>
      </c>
      <c r="L49" s="276">
        <f t="shared" si="2"/>
        <v>170.68233088553276</v>
      </c>
      <c r="M49" s="119">
        <f>'Data for 2011'!E30</f>
        <v>223999.32</v>
      </c>
      <c r="N49" s="276">
        <f t="shared" si="3"/>
        <v>124.71989200681503</v>
      </c>
      <c r="O49" s="239"/>
      <c r="P49" s="239"/>
      <c r="Q49" s="239"/>
      <c r="R49" s="25"/>
      <c r="S49" s="342"/>
      <c r="T49" s="342"/>
      <c r="U49" s="343"/>
      <c r="V49" s="342"/>
      <c r="W49" s="343"/>
      <c r="X49" s="342"/>
      <c r="Y49" s="342"/>
      <c r="Z49" s="343"/>
      <c r="AA49" s="342"/>
      <c r="AB49" s="343"/>
      <c r="AC49" s="23"/>
      <c r="AD49" s="23"/>
      <c r="AE49" s="23"/>
      <c r="AF49" s="23"/>
      <c r="AG49" s="23"/>
    </row>
    <row r="50" spans="1:33" ht="13.5">
      <c r="A50" s="23"/>
      <c r="B50" s="23"/>
      <c r="C50" s="23"/>
      <c r="D50" s="108" t="str">
        <f>IF(MasterSheet!$A$1=1,MasterSheet!C359,MasterSheet!B359)</f>
        <v>Naknade za puteve</v>
      </c>
      <c r="E50" s="118">
        <f>'Monthly plan for 2012'!E43+'Monthly plan for 2012'!F43</f>
        <v>404740.32667652104</v>
      </c>
      <c r="F50" s="119">
        <f>'Execution for 2012'!Q43</f>
        <v>462897.7</v>
      </c>
      <c r="G50" s="269">
        <f t="shared" si="0"/>
        <v>114.36905825545767</v>
      </c>
      <c r="H50" s="119">
        <f>'Data for 2011'!D31+'Data for 2011'!E31</f>
        <v>436553.19</v>
      </c>
      <c r="I50" s="269">
        <f t="shared" si="1"/>
        <v>106.03466212215744</v>
      </c>
      <c r="J50" s="119">
        <f>'Monthly plan for 2012'!F43</f>
        <v>292711.28372407623</v>
      </c>
      <c r="K50" s="119">
        <f>'Execution for 2012'!F43</f>
        <v>217809.7</v>
      </c>
      <c r="L50" s="276">
        <f t="shared" si="2"/>
        <v>74.411104768109297</v>
      </c>
      <c r="M50" s="119">
        <f>'Data for 2011'!E31</f>
        <v>294016.75</v>
      </c>
      <c r="N50" s="276">
        <f t="shared" si="3"/>
        <v>74.080711388041678</v>
      </c>
      <c r="O50" s="239"/>
      <c r="P50" s="239"/>
      <c r="Q50" s="239"/>
      <c r="R50" s="25"/>
      <c r="S50" s="342"/>
      <c r="T50" s="342"/>
      <c r="U50" s="343"/>
      <c r="V50" s="342"/>
      <c r="W50" s="343"/>
      <c r="X50" s="342"/>
      <c r="Y50" s="342"/>
      <c r="Z50" s="343"/>
      <c r="AA50" s="342"/>
      <c r="AB50" s="343"/>
      <c r="AC50" s="23"/>
      <c r="AD50" s="23"/>
      <c r="AE50" s="23"/>
      <c r="AF50" s="23"/>
      <c r="AG50" s="23"/>
    </row>
    <row r="51" spans="1:33" ht="13.5">
      <c r="A51" s="23"/>
      <c r="B51" s="23"/>
      <c r="C51" s="23"/>
      <c r="D51" s="108" t="str">
        <f>IF(MasterSheet!$A$1=1,MasterSheet!C360,MasterSheet!B360)</f>
        <v>Ostale naknade</v>
      </c>
      <c r="E51" s="118">
        <f>'Monthly plan for 2012'!E44+'Monthly plan for 2012'!F44</f>
        <v>637298.50278101396</v>
      </c>
      <c r="F51" s="119">
        <f>'Execution for 2012'!Q44</f>
        <v>319644.39</v>
      </c>
      <c r="G51" s="269">
        <f t="shared" si="0"/>
        <v>50.156149528855074</v>
      </c>
      <c r="H51" s="119">
        <f>'Data for 2011'!D32+'Data for 2011'!E32</f>
        <v>941691.30999999994</v>
      </c>
      <c r="I51" s="269">
        <f t="shared" si="1"/>
        <v>33.943648688868123</v>
      </c>
      <c r="J51" s="119">
        <f>'Monthly plan for 2012'!F44</f>
        <v>187945.60308554521</v>
      </c>
      <c r="K51" s="119">
        <f>'Execution for 2012'!F44</f>
        <v>210332.15</v>
      </c>
      <c r="L51" s="276">
        <f t="shared" si="2"/>
        <v>111.91118416548716</v>
      </c>
      <c r="M51" s="119">
        <f>'Data for 2011'!E32</f>
        <v>223515.98</v>
      </c>
      <c r="N51" s="276">
        <f t="shared" si="3"/>
        <v>94.101616358705087</v>
      </c>
      <c r="O51" s="239"/>
      <c r="P51" s="239"/>
      <c r="Q51" s="239"/>
      <c r="R51" s="25"/>
      <c r="S51" s="342"/>
      <c r="T51" s="342"/>
      <c r="U51" s="343"/>
      <c r="V51" s="342"/>
      <c r="W51" s="343"/>
      <c r="X51" s="342"/>
      <c r="Y51" s="342"/>
      <c r="Z51" s="343"/>
      <c r="AA51" s="342"/>
      <c r="AB51" s="343"/>
      <c r="AC51" s="23"/>
      <c r="AD51" s="23"/>
      <c r="AE51" s="23"/>
      <c r="AF51" s="23"/>
      <c r="AG51" s="23"/>
    </row>
    <row r="52" spans="1:33">
      <c r="A52" s="23"/>
      <c r="B52" s="23"/>
      <c r="C52" s="23"/>
      <c r="D52" s="109" t="str">
        <f>IF(MasterSheet!$A$1=1,MasterSheet!C361,MasterSheet!B361)</f>
        <v>Ostali prihodi</v>
      </c>
      <c r="E52" s="114">
        <f>'Monthly plan for 2012'!E45+'Monthly plan for 2012'!F45</f>
        <v>4488555.6425163299</v>
      </c>
      <c r="F52" s="115">
        <f>'Execution for 2012'!Q45</f>
        <v>2881671.3100000005</v>
      </c>
      <c r="G52" s="268">
        <f t="shared" si="0"/>
        <v>64.200414108813547</v>
      </c>
      <c r="H52" s="115">
        <f>'Data for 2011'!D33+'Data for 2011'!E33</f>
        <v>2493828.3199999998</v>
      </c>
      <c r="I52" s="268">
        <f t="shared" si="1"/>
        <v>115.55211266507715</v>
      </c>
      <c r="J52" s="115">
        <f>'Monthly plan for 2012'!F45</f>
        <v>2502437.1142468266</v>
      </c>
      <c r="K52" s="115">
        <f>'Execution for 2012'!F45</f>
        <v>1891043.85</v>
      </c>
      <c r="L52" s="275">
        <f t="shared" si="2"/>
        <v>75.568086775645455</v>
      </c>
      <c r="M52" s="115">
        <f>'Data for 2011'!E33</f>
        <v>1464473.6099999999</v>
      </c>
      <c r="N52" s="275">
        <f t="shared" si="3"/>
        <v>129.12788848410867</v>
      </c>
      <c r="O52" s="238"/>
      <c r="P52" s="238"/>
      <c r="Q52" s="238"/>
      <c r="R52" s="23"/>
      <c r="S52" s="341"/>
      <c r="T52" s="341"/>
      <c r="U52" s="340"/>
      <c r="V52" s="341"/>
      <c r="W52" s="340"/>
      <c r="X52" s="341"/>
      <c r="Y52" s="341"/>
      <c r="Z52" s="340"/>
      <c r="AA52" s="341"/>
      <c r="AB52" s="340"/>
      <c r="AC52" s="23"/>
      <c r="AD52" s="23"/>
      <c r="AE52" s="23"/>
      <c r="AF52" s="23"/>
      <c r="AG52" s="23"/>
    </row>
    <row r="53" spans="1:33" ht="13.5">
      <c r="A53" s="23"/>
      <c r="B53" s="23"/>
      <c r="C53" s="23"/>
      <c r="D53" s="108" t="str">
        <f>IF(MasterSheet!$A$1=1,MasterSheet!C362,MasterSheet!B362)</f>
        <v>Prihodi od kapitala</v>
      </c>
      <c r="E53" s="118">
        <f>'Monthly plan for 2012'!E46+'Monthly plan for 2012'!F46</f>
        <v>985806.52772754908</v>
      </c>
      <c r="F53" s="119">
        <f>'Execution for 2012'!Q46</f>
        <v>430512</v>
      </c>
      <c r="G53" s="269">
        <f t="shared" si="0"/>
        <v>43.671043748554098</v>
      </c>
      <c r="H53" s="119">
        <f>'Data for 2011'!D34+'Data for 2011'!E34</f>
        <v>188011.16999999998</v>
      </c>
      <c r="I53" s="269">
        <f t="shared" si="1"/>
        <v>228.98213973137877</v>
      </c>
      <c r="J53" s="119">
        <f>'Monthly plan for 2012'!F46</f>
        <v>487593.24754597282</v>
      </c>
      <c r="K53" s="119">
        <f>'Execution for 2012'!F46</f>
        <v>279636.31</v>
      </c>
      <c r="L53" s="276">
        <f t="shared" si="2"/>
        <v>57.350324559946756</v>
      </c>
      <c r="M53" s="119">
        <f>'Data for 2011'!E34</f>
        <v>76794.17</v>
      </c>
      <c r="N53" s="276">
        <f t="shared" si="3"/>
        <v>364.13742084848366</v>
      </c>
      <c r="O53" s="239"/>
      <c r="P53" s="239"/>
      <c r="Q53" s="239"/>
      <c r="R53" s="23"/>
      <c r="S53" s="342"/>
      <c r="T53" s="342"/>
      <c r="U53" s="343"/>
      <c r="V53" s="342"/>
      <c r="W53" s="343"/>
      <c r="X53" s="342"/>
      <c r="Y53" s="342"/>
      <c r="Z53" s="343"/>
      <c r="AA53" s="342"/>
      <c r="AB53" s="343"/>
      <c r="AC53" s="23"/>
      <c r="AD53" s="23"/>
      <c r="AE53" s="23"/>
      <c r="AF53" s="23"/>
      <c r="AG53" s="23"/>
    </row>
    <row r="54" spans="1:33" ht="13.5">
      <c r="A54" s="23"/>
      <c r="B54" s="23"/>
      <c r="C54" s="23"/>
      <c r="D54" s="108" t="str">
        <f>IF(MasterSheet!$A$1=1,MasterSheet!C363,MasterSheet!B363)</f>
        <v>Novčane kazne i oduzete imovinske koristi</v>
      </c>
      <c r="E54" s="118">
        <f>'Monthly plan for 2012'!E47+'Monthly plan for 2012'!F47</f>
        <v>1053670.060914645</v>
      </c>
      <c r="F54" s="119">
        <f>'Execution for 2012'!Q47</f>
        <v>886926.09000000008</v>
      </c>
      <c r="G54" s="269">
        <f t="shared" si="0"/>
        <v>84.174935105406561</v>
      </c>
      <c r="H54" s="119">
        <f>'Data for 2011'!D35+'Data for 2011'!E35</f>
        <v>866979.54</v>
      </c>
      <c r="I54" s="269">
        <f t="shared" si="1"/>
        <v>102.30069443161254</v>
      </c>
      <c r="J54" s="119">
        <f>'Monthly plan for 2012'!F47</f>
        <v>594872.92130171007</v>
      </c>
      <c r="K54" s="119">
        <f>'Execution for 2012'!F47</f>
        <v>492027.45</v>
      </c>
      <c r="L54" s="276">
        <f t="shared" si="2"/>
        <v>82.711354371844322</v>
      </c>
      <c r="M54" s="119">
        <f>'Data for 2011'!E35</f>
        <v>484730.42</v>
      </c>
      <c r="N54" s="276">
        <f t="shared" si="3"/>
        <v>101.50537901046113</v>
      </c>
      <c r="O54" s="239"/>
      <c r="P54" s="239"/>
      <c r="Q54" s="239"/>
      <c r="R54" s="173"/>
      <c r="S54" s="342"/>
      <c r="T54" s="342"/>
      <c r="U54" s="343"/>
      <c r="V54" s="342"/>
      <c r="W54" s="343"/>
      <c r="X54" s="342"/>
      <c r="Y54" s="342"/>
      <c r="Z54" s="343"/>
      <c r="AA54" s="342"/>
      <c r="AB54" s="343"/>
      <c r="AC54" s="23"/>
      <c r="AD54" s="23"/>
      <c r="AE54" s="23"/>
      <c r="AF54" s="23"/>
      <c r="AG54" s="23"/>
    </row>
    <row r="55" spans="1:33" ht="13.5">
      <c r="A55" s="23"/>
      <c r="B55" s="23"/>
      <c r="C55" s="23"/>
      <c r="D55" s="108" t="str">
        <f>IF(MasterSheet!$A$1=1,MasterSheet!C364,MasterSheet!B364)</f>
        <v>Prihodi koje organi ostvaruju vršenjem svoje djel.</v>
      </c>
      <c r="E55" s="118">
        <f>'Monthly plan for 2012'!E48+'Monthly plan for 2012'!F48</f>
        <v>645721.74802145769</v>
      </c>
      <c r="F55" s="119">
        <f>'Execution for 2012'!Q48</f>
        <v>209674.78000000003</v>
      </c>
      <c r="G55" s="269">
        <f t="shared" si="0"/>
        <v>32.471382703534466</v>
      </c>
      <c r="H55" s="119">
        <f>'Data for 2011'!D36+'Data for 2011'!E36</f>
        <v>268690.94</v>
      </c>
      <c r="I55" s="269">
        <f t="shared" si="1"/>
        <v>78.035671764742048</v>
      </c>
      <c r="J55" s="119">
        <f>'Monthly plan for 2012'!F48</f>
        <v>343822.63480298588</v>
      </c>
      <c r="K55" s="119">
        <f>'Execution for 2012'!F48</f>
        <v>108799.21</v>
      </c>
      <c r="L55" s="276">
        <f t="shared" si="2"/>
        <v>31.643992857638111</v>
      </c>
      <c r="M55" s="119">
        <f>'Data for 2011'!E36</f>
        <v>166988.1</v>
      </c>
      <c r="N55" s="276">
        <f t="shared" si="3"/>
        <v>65.153870245843876</v>
      </c>
      <c r="O55" s="239"/>
      <c r="P55" s="239"/>
      <c r="Q55" s="239"/>
      <c r="R55" s="173"/>
      <c r="S55" s="342"/>
      <c r="T55" s="342"/>
      <c r="U55" s="343"/>
      <c r="V55" s="342"/>
      <c r="W55" s="343"/>
      <c r="X55" s="342"/>
      <c r="Y55" s="342"/>
      <c r="Z55" s="343"/>
      <c r="AA55" s="342"/>
      <c r="AB55" s="343"/>
      <c r="AC55" s="23"/>
      <c r="AD55" s="23"/>
      <c r="AE55" s="23"/>
      <c r="AF55" s="23"/>
      <c r="AG55" s="23"/>
    </row>
    <row r="56" spans="1:33" ht="13.5">
      <c r="A56" s="23"/>
      <c r="B56" s="23"/>
      <c r="C56" s="23"/>
      <c r="D56" s="108" t="str">
        <f>IF(MasterSheet!$A$1=1,MasterSheet!C365,MasterSheet!B365)</f>
        <v>Ostali prihodi</v>
      </c>
      <c r="E56" s="118">
        <f>'Monthly plan for 2012'!E49+'Monthly plan for 2012'!F49</f>
        <v>1803357.3058526772</v>
      </c>
      <c r="F56" s="119">
        <f>'Execution for 2012'!Q49</f>
        <v>1354558.44</v>
      </c>
      <c r="G56" s="269">
        <f t="shared" si="0"/>
        <v>75.113147882777852</v>
      </c>
      <c r="H56" s="119">
        <f>'Data for 2011'!D37+'Data for 2011'!E37</f>
        <v>1170146.67</v>
      </c>
      <c r="I56" s="269">
        <f t="shared" si="1"/>
        <v>115.75971412199122</v>
      </c>
      <c r="J56" s="119">
        <f>'Monthly plan for 2012'!F49</f>
        <v>1076148.3105961576</v>
      </c>
      <c r="K56" s="119">
        <f>'Execution for 2012'!F49</f>
        <v>1010580.88</v>
      </c>
      <c r="L56" s="276">
        <f t="shared" si="2"/>
        <v>93.907212421321844</v>
      </c>
      <c r="M56" s="119">
        <f>'Data for 2011'!E37</f>
        <v>735960.92</v>
      </c>
      <c r="N56" s="276">
        <f t="shared" si="3"/>
        <v>137.31447588276833</v>
      </c>
      <c r="O56" s="239"/>
      <c r="P56" s="239"/>
      <c r="Q56" s="239"/>
      <c r="R56" s="173"/>
      <c r="S56" s="342"/>
      <c r="T56" s="342"/>
      <c r="U56" s="343"/>
      <c r="V56" s="342"/>
      <c r="W56" s="343"/>
      <c r="X56" s="342"/>
      <c r="Y56" s="342"/>
      <c r="Z56" s="343"/>
      <c r="AA56" s="342"/>
      <c r="AB56" s="343"/>
      <c r="AC56" s="23"/>
      <c r="AD56" s="23"/>
      <c r="AE56" s="23"/>
      <c r="AF56" s="23"/>
      <c r="AG56" s="23"/>
    </row>
    <row r="57" spans="1:33" ht="27" thickBot="1">
      <c r="A57" s="23"/>
      <c r="B57" s="23"/>
      <c r="C57" s="23"/>
      <c r="D57" s="152" t="str">
        <f>IF(MasterSheet!$A$1=1,MasterSheet!C366,MasterSheet!B366)</f>
        <v>Primici od otplate kredita i sredstva prenijeta iz prethodne godine</v>
      </c>
      <c r="E57" s="153">
        <f>'Monthly plan for 2012'!E50+'Monthly plan for 2012'!F50</f>
        <v>594952.09707482753</v>
      </c>
      <c r="F57" s="154">
        <f>'Execution for 2012'!Q50</f>
        <v>796591.54</v>
      </c>
      <c r="G57" s="270">
        <f t="shared" si="0"/>
        <v>133.89171059595611</v>
      </c>
      <c r="H57" s="154">
        <f>'Data for 2011'!D38+'Data for 2011'!E38</f>
        <v>465509.15</v>
      </c>
      <c r="I57" s="270">
        <f t="shared" si="1"/>
        <v>171.12263851312053</v>
      </c>
      <c r="J57" s="154">
        <f>'Monthly plan for 2012'!F50</f>
        <v>279807.69484618929</v>
      </c>
      <c r="K57" s="155">
        <f>'Execution for 2012'!F50</f>
        <v>308916.07</v>
      </c>
      <c r="L57" s="277">
        <f t="shared" si="2"/>
        <v>110.40299308773893</v>
      </c>
      <c r="M57" s="154">
        <f>'Data for 2011'!E38</f>
        <v>222034.5</v>
      </c>
      <c r="N57" s="277">
        <f t="shared" si="3"/>
        <v>139.12976136591385</v>
      </c>
      <c r="O57" s="173"/>
      <c r="P57" s="173"/>
      <c r="Q57" s="173"/>
      <c r="R57" s="173"/>
      <c r="S57" s="342"/>
      <c r="T57" s="342"/>
      <c r="U57" s="343"/>
      <c r="V57" s="342"/>
      <c r="W57" s="343"/>
      <c r="X57" s="342"/>
      <c r="Y57" s="342"/>
      <c r="Z57" s="343"/>
      <c r="AA57" s="342"/>
      <c r="AB57" s="343"/>
      <c r="AC57" s="23"/>
      <c r="AD57" s="23"/>
      <c r="AE57" s="23"/>
      <c r="AF57" s="23"/>
      <c r="AG57" s="23"/>
    </row>
    <row r="58" spans="1:33" ht="15" thickTop="1" thickBot="1">
      <c r="A58" s="23"/>
      <c r="B58" s="23"/>
      <c r="C58" s="23"/>
      <c r="D58" s="247" t="str">
        <f>IF(MasterSheet!$A$1=1,MasterSheet!C367,MasterSheet!B367)</f>
        <v>Izdaci</v>
      </c>
      <c r="E58" s="250">
        <f>'Monthly plan for 2012'!E51+'Monthly plan for 2012'!F51</f>
        <v>208617264.39999998</v>
      </c>
      <c r="F58" s="251">
        <f>'Execution for 2012'!Q51</f>
        <v>171362173.40000001</v>
      </c>
      <c r="G58" s="260">
        <f t="shared" si="0"/>
        <v>82.141894580418068</v>
      </c>
      <c r="H58" s="251">
        <f>'Data for 2011'!D39+'Data for 2011'!E39</f>
        <v>144410550.83999997</v>
      </c>
      <c r="I58" s="260">
        <f t="shared" si="1"/>
        <v>118.66319490039281</v>
      </c>
      <c r="J58" s="251">
        <f>'Monthly plan for 2012'!F51</f>
        <v>104794799.31999998</v>
      </c>
      <c r="K58" s="250">
        <f>'Execution for 2012'!F51</f>
        <v>107370658.31999999</v>
      </c>
      <c r="L58" s="260">
        <f t="shared" si="2"/>
        <v>102.45800270310592</v>
      </c>
      <c r="M58" s="251">
        <f>'Data for 2011'!E39</f>
        <v>94423708.319999993</v>
      </c>
      <c r="N58" s="260">
        <f t="shared" si="3"/>
        <v>113.71154578691514</v>
      </c>
      <c r="O58" s="242"/>
      <c r="P58" s="242"/>
      <c r="Q58" s="242"/>
      <c r="R58" s="173"/>
      <c r="S58" s="342"/>
      <c r="T58" s="342"/>
      <c r="U58" s="343"/>
      <c r="V58" s="342"/>
      <c r="W58" s="343"/>
      <c r="X58" s="342"/>
      <c r="Y58" s="342"/>
      <c r="Z58" s="343"/>
      <c r="AA58" s="342"/>
      <c r="AB58" s="343"/>
      <c r="AC58" s="23"/>
      <c r="AD58" s="23"/>
      <c r="AE58" s="23"/>
      <c r="AF58" s="23"/>
      <c r="AG58" s="23"/>
    </row>
    <row r="59" spans="1:33" ht="15" thickTop="1" thickBot="1">
      <c r="A59" s="23"/>
      <c r="B59" s="23"/>
      <c r="C59" s="23"/>
      <c r="D59" s="247" t="str">
        <f>IF(MasterSheet!$A$1=1,MasterSheet!C368,MasterSheet!B368)</f>
        <v>Tekuća budžetska potrošnja</v>
      </c>
      <c r="E59" s="250">
        <f>'Monthly plan for 2012'!E52+'Monthly plan for 2012'!F52</f>
        <v>196737272.79999995</v>
      </c>
      <c r="F59" s="251">
        <f>'Execution for 2012'!Q52</f>
        <v>164259946.78999999</v>
      </c>
      <c r="G59" s="260">
        <f t="shared" si="0"/>
        <v>83.492032014179685</v>
      </c>
      <c r="H59" s="251">
        <f>'Data for 2011'!D40+'Data for 2011'!E40</f>
        <v>137956252.84999999</v>
      </c>
      <c r="I59" s="260">
        <f t="shared" si="1"/>
        <v>119.06669208288807</v>
      </c>
      <c r="J59" s="251">
        <f>'Monthly plan for 2012'!F52</f>
        <v>98836692.299999982</v>
      </c>
      <c r="K59" s="250">
        <f>'Execution for 2012'!F52</f>
        <v>103521553.27999999</v>
      </c>
      <c r="L59" s="260">
        <f t="shared" si="2"/>
        <v>104.74000178575382</v>
      </c>
      <c r="M59" s="251">
        <f>'Data for 2011'!E40</f>
        <v>88145830.859999999</v>
      </c>
      <c r="N59" s="260">
        <f t="shared" si="3"/>
        <v>117.44350500753791</v>
      </c>
      <c r="O59" s="242"/>
      <c r="P59" s="242"/>
      <c r="Q59" s="242"/>
      <c r="R59" s="173"/>
      <c r="S59" s="342"/>
      <c r="T59" s="342"/>
      <c r="U59" s="343"/>
      <c r="V59" s="342"/>
      <c r="W59" s="343"/>
      <c r="X59" s="342"/>
      <c r="Y59" s="342"/>
      <c r="Z59" s="343"/>
      <c r="AA59" s="342"/>
      <c r="AB59" s="343"/>
      <c r="AC59" s="23"/>
      <c r="AD59" s="23"/>
      <c r="AE59" s="23"/>
      <c r="AF59" s="23"/>
      <c r="AG59" s="23"/>
    </row>
    <row r="60" spans="1:33" ht="13.5" thickTop="1">
      <c r="A60" s="23"/>
      <c r="B60" s="23"/>
      <c r="C60" s="23"/>
      <c r="D60" s="109" t="str">
        <f>IF(MasterSheet!$A$1=1,MasterSheet!C369,MasterSheet!B369)</f>
        <v>Tekući izdaci</v>
      </c>
      <c r="E60" s="112">
        <f>'Monthly plan for 2012'!E53+'Monthly plan for 2012'!F53</f>
        <v>108734565.08</v>
      </c>
      <c r="F60" s="243">
        <f>'Execution for 2012'!Q53</f>
        <v>82570953.579999998</v>
      </c>
      <c r="G60" s="271">
        <f t="shared" si="0"/>
        <v>75.938091552809837</v>
      </c>
      <c r="H60" s="111">
        <f>'Data for 2011'!D41+'Data for 2011'!E41</f>
        <v>51796168.239999995</v>
      </c>
      <c r="I60" s="271">
        <f t="shared" si="1"/>
        <v>159.41517758109745</v>
      </c>
      <c r="J60" s="173">
        <f>'Monthly plan for 2012'!F53</f>
        <v>55309082.859999999</v>
      </c>
      <c r="K60" s="175">
        <f>'Execution for 2012'!F53</f>
        <v>59942100.859999999</v>
      </c>
      <c r="L60" s="278">
        <f t="shared" si="2"/>
        <v>108.3765952361337</v>
      </c>
      <c r="M60" s="173">
        <f>'Data for 2011'!E41</f>
        <v>43168334.049999997</v>
      </c>
      <c r="N60" s="278">
        <f t="shared" si="3"/>
        <v>138.85664614847465</v>
      </c>
      <c r="O60" s="173"/>
      <c r="P60" s="173"/>
      <c r="Q60" s="173"/>
      <c r="R60" s="23"/>
      <c r="S60" s="341"/>
      <c r="T60" s="341"/>
      <c r="U60" s="340"/>
      <c r="V60" s="341"/>
      <c r="W60" s="340"/>
      <c r="X60" s="341"/>
      <c r="Y60" s="341"/>
      <c r="Z60" s="340"/>
      <c r="AA60" s="341"/>
      <c r="AB60" s="340"/>
      <c r="AC60" s="23"/>
      <c r="AD60" s="23"/>
      <c r="AE60" s="23"/>
      <c r="AF60" s="23"/>
      <c r="AG60" s="23"/>
    </row>
    <row r="61" spans="1:33" ht="13.5">
      <c r="A61" s="23"/>
      <c r="B61" s="23"/>
      <c r="C61" s="23"/>
      <c r="D61" s="109" t="str">
        <f>IF(MasterSheet!$A$1=1,MasterSheet!C370,MasterSheet!B370)</f>
        <v>Bruto zarade i doprinosi na teret poslodavca</v>
      </c>
      <c r="E61" s="112">
        <f>'Monthly plan for 2012'!E54+'Monthly plan for 2012'!F54</f>
        <v>62478591.039999999</v>
      </c>
      <c r="F61" s="174">
        <f>'Execution for 2012'!Q54</f>
        <v>41918092.599999994</v>
      </c>
      <c r="G61" s="271">
        <f t="shared" si="0"/>
        <v>67.091930055149959</v>
      </c>
      <c r="H61" s="112">
        <f>'Data for 2011'!D42+'Data for 2011'!E42</f>
        <v>32562650.869999997</v>
      </c>
      <c r="I61" s="271">
        <f t="shared" si="1"/>
        <v>128.73059004732065</v>
      </c>
      <c r="J61" s="173">
        <f>'Monthly plan for 2012'!F54</f>
        <v>31710885.880000003</v>
      </c>
      <c r="K61" s="175">
        <f>'Execution for 2012'!F54</f>
        <v>36505509.829999998</v>
      </c>
      <c r="L61" s="278">
        <f t="shared" si="2"/>
        <v>115.1198044991356</v>
      </c>
      <c r="M61" s="173">
        <f>'Data for 2011'!E42</f>
        <v>30288662.489999998</v>
      </c>
      <c r="N61" s="278">
        <f t="shared" si="3"/>
        <v>120.52532805650475</v>
      </c>
      <c r="O61" s="173"/>
      <c r="P61" s="173"/>
      <c r="Q61" s="173"/>
      <c r="R61" s="23"/>
      <c r="S61" s="342"/>
      <c r="T61" s="342"/>
      <c r="U61" s="343"/>
      <c r="V61" s="342"/>
      <c r="W61" s="343"/>
      <c r="X61" s="342"/>
      <c r="Y61" s="342"/>
      <c r="Z61" s="343"/>
      <c r="AA61" s="342"/>
      <c r="AB61" s="343"/>
      <c r="AC61" s="23"/>
      <c r="AD61" s="23"/>
      <c r="AE61" s="23"/>
      <c r="AF61" s="23"/>
      <c r="AG61" s="23"/>
    </row>
    <row r="62" spans="1:33" ht="13.5">
      <c r="A62" s="23"/>
      <c r="B62" s="23"/>
      <c r="C62" s="23"/>
      <c r="D62" s="165" t="str">
        <f>IF(MasterSheet!$A$1=1,MasterSheet!C371,MasterSheet!B371)</f>
        <v>Neto zarade</v>
      </c>
      <c r="E62" s="118">
        <f>'Monthly plan for 2012'!E55+'Monthly plan for 2012'!F55</f>
        <v>36826862.780000001</v>
      </c>
      <c r="F62" s="120">
        <f>'Execution for 2012'!Q55</f>
        <v>24695047.559999999</v>
      </c>
      <c r="G62" s="269">
        <f t="shared" si="0"/>
        <v>67.057157997752199</v>
      </c>
      <c r="H62" s="118">
        <f>'Data for 2011'!D43+'Data for 2011'!E43</f>
        <v>19745780.25</v>
      </c>
      <c r="I62" s="269">
        <f t="shared" si="1"/>
        <v>125.06493664640068</v>
      </c>
      <c r="J62" s="119">
        <f>'Monthly plan for 2012'!F55</f>
        <v>18717355.310000002</v>
      </c>
      <c r="K62" s="119">
        <f>'Execution for 2012'!F55</f>
        <v>21378151.359999999</v>
      </c>
      <c r="L62" s="276">
        <f t="shared" si="2"/>
        <v>114.21566244766659</v>
      </c>
      <c r="M62" s="119">
        <f>'Data for 2011'!E43</f>
        <v>17471791.870000001</v>
      </c>
      <c r="N62" s="276">
        <f t="shared" si="3"/>
        <v>122.3580930855033</v>
      </c>
      <c r="O62" s="239"/>
      <c r="P62" s="239"/>
      <c r="Q62" s="240"/>
      <c r="R62" s="23"/>
      <c r="S62" s="342"/>
      <c r="T62" s="342"/>
      <c r="U62" s="343"/>
      <c r="V62" s="342"/>
      <c r="W62" s="343"/>
      <c r="X62" s="342"/>
      <c r="Y62" s="342"/>
      <c r="Z62" s="343"/>
      <c r="AA62" s="342"/>
      <c r="AB62" s="343"/>
      <c r="AC62" s="23"/>
      <c r="AD62" s="23"/>
      <c r="AE62" s="23"/>
      <c r="AF62" s="23"/>
      <c r="AG62" s="23"/>
    </row>
    <row r="63" spans="1:33" ht="13.5">
      <c r="A63" s="23"/>
      <c r="B63" s="23"/>
      <c r="C63" s="23"/>
      <c r="D63" s="165" t="str">
        <f>IF(MasterSheet!$A$1=1,MasterSheet!C372,MasterSheet!B372)</f>
        <v>Porez na zarade</v>
      </c>
      <c r="E63" s="118">
        <f>'Monthly plan for 2012'!E56+'Monthly plan for 2012'!F56</f>
        <v>4970168.7300000004</v>
      </c>
      <c r="F63" s="119">
        <f>'Execution for 2012'!Q56</f>
        <v>3335952.67</v>
      </c>
      <c r="G63" s="269">
        <f t="shared" si="0"/>
        <v>67.119505417676223</v>
      </c>
      <c r="H63" s="118">
        <f>'Data for 2011'!D44+'Data for 2011'!E44</f>
        <v>2514692.65</v>
      </c>
      <c r="I63" s="269">
        <f t="shared" si="1"/>
        <v>132.65846504144355</v>
      </c>
      <c r="J63" s="119">
        <f>'Monthly plan for 2012'!F56</f>
        <v>2530801.1</v>
      </c>
      <c r="K63" s="119">
        <f>'Execution for 2012'!F56</f>
        <v>2991454.88</v>
      </c>
      <c r="L63" s="276">
        <f t="shared" si="2"/>
        <v>118.20189583448497</v>
      </c>
      <c r="M63" s="119">
        <f>'Data for 2011'!E44</f>
        <v>2514692.65</v>
      </c>
      <c r="N63" s="276">
        <f t="shared" si="3"/>
        <v>118.95906563372665</v>
      </c>
      <c r="O63" s="239"/>
      <c r="P63" s="239"/>
      <c r="Q63" s="240"/>
      <c r="R63" s="23"/>
      <c r="S63" s="342"/>
      <c r="T63" s="342"/>
      <c r="U63" s="343"/>
      <c r="V63" s="342"/>
      <c r="W63" s="343"/>
      <c r="X63" s="342"/>
      <c r="Y63" s="342"/>
      <c r="Z63" s="343"/>
      <c r="AA63" s="342"/>
      <c r="AB63" s="343"/>
      <c r="AC63" s="23"/>
      <c r="AD63" s="23"/>
      <c r="AE63" s="23"/>
      <c r="AF63" s="23"/>
      <c r="AG63" s="23"/>
    </row>
    <row r="64" spans="1:33" ht="13.5">
      <c r="A64" s="23"/>
      <c r="B64" s="23"/>
      <c r="C64" s="23"/>
      <c r="D64" s="165" t="str">
        <f>IF(MasterSheet!$A$1=1,MasterSheet!C373,MasterSheet!B373)</f>
        <v>Doprinosi na teret zaposlenog</v>
      </c>
      <c r="E64" s="118">
        <f>'Monthly plan for 2012'!E57+'Monthly plan for 2012'!F57</f>
        <v>13060076.640000001</v>
      </c>
      <c r="F64" s="119">
        <f>'Execution for 2012'!Q57</f>
        <v>8746104.9299999997</v>
      </c>
      <c r="G64" s="269">
        <f t="shared" si="0"/>
        <v>66.968251190905718</v>
      </c>
      <c r="H64" s="118">
        <f>'Data for 2011'!D45+'Data for 2011'!E45</f>
        <v>6531117.1799999997</v>
      </c>
      <c r="I64" s="269">
        <f t="shared" si="1"/>
        <v>133.91437772365921</v>
      </c>
      <c r="J64" s="119">
        <f>'Monthly plan for 2012'!F57</f>
        <v>6651778.8799999999</v>
      </c>
      <c r="K64" s="119">
        <f>'Execution for 2012'!F57</f>
        <v>7830114</v>
      </c>
      <c r="L64" s="276">
        <f t="shared" si="2"/>
        <v>117.71458644758799</v>
      </c>
      <c r="M64" s="119">
        <f>'Data for 2011'!E45</f>
        <v>6531117.1799999997</v>
      </c>
      <c r="N64" s="276">
        <f t="shared" si="3"/>
        <v>119.88935099768032</v>
      </c>
      <c r="O64" s="239"/>
      <c r="P64" s="239"/>
      <c r="Q64" s="240"/>
      <c r="R64" s="23"/>
      <c r="S64" s="342"/>
      <c r="T64" s="342"/>
      <c r="U64" s="343"/>
      <c r="V64" s="342"/>
      <c r="W64" s="343"/>
      <c r="X64" s="342"/>
      <c r="Y64" s="342"/>
      <c r="Z64" s="343"/>
      <c r="AA64" s="342"/>
      <c r="AB64" s="343"/>
      <c r="AC64" s="23"/>
      <c r="AD64" s="23"/>
      <c r="AE64" s="23"/>
      <c r="AF64" s="23"/>
      <c r="AG64" s="23"/>
    </row>
    <row r="65" spans="1:33">
      <c r="A65" s="23"/>
      <c r="B65" s="23"/>
      <c r="C65" s="23"/>
      <c r="D65" s="165" t="str">
        <f>IF(MasterSheet!$A$1=1,MasterSheet!C374,MasterSheet!B374)</f>
        <v>Doprinosi na teret poslodavca</v>
      </c>
      <c r="E65" s="118">
        <f>'Monthly plan for 2012'!E58+'Monthly plan for 2012'!F58</f>
        <v>6885807.3899999997</v>
      </c>
      <c r="F65" s="119">
        <f>'Execution for 2012'!Q58</f>
        <v>4671692.88</v>
      </c>
      <c r="G65" s="269">
        <f t="shared" si="0"/>
        <v>67.845244797066556</v>
      </c>
      <c r="H65" s="118">
        <f>'Data for 2011'!D46+'Data for 2011'!E46</f>
        <v>3425218.34</v>
      </c>
      <c r="I65" s="269">
        <f t="shared" si="1"/>
        <v>136.39109733366661</v>
      </c>
      <c r="J65" s="119">
        <f>'Monthly plan for 2012'!F58</f>
        <v>3443072.88</v>
      </c>
      <c r="K65" s="119">
        <f>'Execution for 2012'!F58</f>
        <v>3898728.7800000003</v>
      </c>
      <c r="L65" s="276">
        <f t="shared" si="2"/>
        <v>113.23398940077041</v>
      </c>
      <c r="M65" s="119">
        <f>'Data for 2011'!E46</f>
        <v>3425218.34</v>
      </c>
      <c r="N65" s="276">
        <f t="shared" si="3"/>
        <v>113.82424105553517</v>
      </c>
      <c r="O65" s="239"/>
      <c r="P65" s="239"/>
      <c r="Q65" s="240"/>
      <c r="R65" s="23"/>
      <c r="S65" s="341"/>
      <c r="T65" s="341"/>
      <c r="U65" s="340"/>
      <c r="V65" s="341"/>
      <c r="W65" s="340"/>
      <c r="X65" s="341"/>
      <c r="Y65" s="341"/>
      <c r="Z65" s="340"/>
      <c r="AA65" s="341"/>
      <c r="AB65" s="340"/>
      <c r="AC65" s="23"/>
      <c r="AD65" s="23"/>
      <c r="AE65" s="23"/>
      <c r="AF65" s="23"/>
      <c r="AG65" s="23"/>
    </row>
    <row r="66" spans="1:33" ht="13.5" hidden="1" thickTop="1">
      <c r="A66" s="23"/>
      <c r="B66" s="23"/>
      <c r="C66" s="23"/>
      <c r="D66" s="165" t="str">
        <f>IF(MasterSheet!$A$1=1,MasterSheet!C375,MasterSheet!B375)</f>
        <v>Prirez na porez na dohodak</v>
      </c>
      <c r="E66" s="118">
        <f>'Monthly plan for 2012'!E59+'Monthly plan for 2012'!F59</f>
        <v>735675.5</v>
      </c>
      <c r="F66" s="119">
        <f>'Execution for 2012'!Q59</f>
        <v>469294.56</v>
      </c>
      <c r="G66" s="269">
        <f t="shared" si="0"/>
        <v>63.790973058094224</v>
      </c>
      <c r="H66" s="118">
        <f>'Data for 2011'!D47+'Data for 2011'!E47</f>
        <v>345842.45</v>
      </c>
      <c r="I66" s="269">
        <f t="shared" si="1"/>
        <v>135.69605466304094</v>
      </c>
      <c r="J66" s="119">
        <f>'Monthly plan for 2012'!F59</f>
        <v>367877.70999999996</v>
      </c>
      <c r="K66" s="119">
        <f>'Execution for 2012'!F59</f>
        <v>407060.81</v>
      </c>
      <c r="L66" s="276">
        <f t="shared" si="2"/>
        <v>110.65112099344101</v>
      </c>
      <c r="M66" s="119">
        <f>'Data for 2011'!E47</f>
        <v>345842.45</v>
      </c>
      <c r="N66" s="276">
        <f t="shared" si="3"/>
        <v>117.70122782787365</v>
      </c>
      <c r="O66" s="239"/>
      <c r="P66" s="239"/>
      <c r="Q66" s="240"/>
      <c r="R66" s="23"/>
      <c r="S66" s="2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</row>
    <row r="67" spans="1:33">
      <c r="A67" s="23"/>
      <c r="B67" s="23"/>
      <c r="C67" s="23"/>
      <c r="D67" s="109" t="str">
        <f>IF(MasterSheet!$A$1=1,MasterSheet!C376,MasterSheet!B376)</f>
        <v>Ostala lična primanja</v>
      </c>
      <c r="E67" s="171">
        <f>'Monthly plan for 2012'!E60+'Monthly plan for 2012'!F60</f>
        <v>1827073.1</v>
      </c>
      <c r="F67" s="174">
        <f>'Execution for 2012'!Q60</f>
        <v>1131518.06</v>
      </c>
      <c r="G67" s="271">
        <f t="shared" si="0"/>
        <v>61.930639775715605</v>
      </c>
      <c r="H67" s="112">
        <f>'Data for 2011'!D48+'Data for 2011'!E48</f>
        <v>2102134.9300000002</v>
      </c>
      <c r="I67" s="271">
        <f t="shared" si="1"/>
        <v>53.827089967055542</v>
      </c>
      <c r="J67" s="173">
        <f>'Monthly plan for 2012'!F60</f>
        <v>915504.16</v>
      </c>
      <c r="K67" s="175">
        <f>'Execution for 2012'!F60</f>
        <v>1012915.74</v>
      </c>
      <c r="L67" s="278">
        <f t="shared" si="2"/>
        <v>110.64021161848135</v>
      </c>
      <c r="M67" s="173">
        <f>'Data for 2011'!E48</f>
        <v>1056653.04</v>
      </c>
      <c r="N67" s="278">
        <f t="shared" si="3"/>
        <v>95.860769964755875</v>
      </c>
      <c r="O67" s="173"/>
      <c r="P67" s="173"/>
      <c r="Q67" s="240"/>
      <c r="R67" s="23"/>
      <c r="S67" s="24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</row>
    <row r="68" spans="1:33">
      <c r="A68" s="23"/>
      <c r="B68" s="23"/>
      <c r="C68" s="23"/>
      <c r="D68" s="109" t="str">
        <f>IF(MasterSheet!$A$1=1,MasterSheet!C377,MasterSheet!B377)</f>
        <v>Rashodi za materijal i usluge</v>
      </c>
      <c r="E68" s="171">
        <f>'Monthly plan for 2012'!E61+'Monthly plan for 2012'!F61</f>
        <v>24318914.25</v>
      </c>
      <c r="F68" s="174">
        <f>'Execution for 2012'!Q61</f>
        <v>20141586.789999999</v>
      </c>
      <c r="G68" s="271">
        <f t="shared" si="0"/>
        <v>82.822722194515734</v>
      </c>
      <c r="H68" s="112">
        <f>'Data for 2011'!D49+'Data for 2011'!E49</f>
        <v>8649653.8399999999</v>
      </c>
      <c r="I68" s="271">
        <f t="shared" si="1"/>
        <v>232.86003304381947</v>
      </c>
      <c r="J68" s="173">
        <f>'Monthly plan for 2012'!F61</f>
        <v>12620594.75</v>
      </c>
      <c r="K68" s="175">
        <f>'Execution for 2012'!F61</f>
        <v>14148158.830000002</v>
      </c>
      <c r="L68" s="278">
        <f t="shared" si="2"/>
        <v>112.10374083202379</v>
      </c>
      <c r="M68" s="173">
        <f>'Data for 2011'!E49</f>
        <v>7164968.1200000001</v>
      </c>
      <c r="N68" s="278">
        <f t="shared" si="3"/>
        <v>197.46296973056178</v>
      </c>
      <c r="O68" s="173"/>
      <c r="P68" s="173"/>
      <c r="Q68" s="240"/>
      <c r="R68" s="23"/>
      <c r="S68" s="2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</row>
    <row r="69" spans="1:33">
      <c r="A69" s="23"/>
      <c r="B69" s="23"/>
      <c r="C69" s="23"/>
      <c r="D69" s="109" t="str">
        <f>IF(MasterSheet!$A$1=1,MasterSheet!C378,MasterSheet!B378)</f>
        <v>Tekuće održavanje</v>
      </c>
      <c r="E69" s="171">
        <f>'Monthly plan for 2012'!E62+'Monthly plan for 2012'!F62</f>
        <v>3897990.0199999996</v>
      </c>
      <c r="F69" s="174">
        <f>'Execution for 2012'!Q62</f>
        <v>2034084.3299999998</v>
      </c>
      <c r="G69" s="271">
        <f t="shared" si="0"/>
        <v>52.182902459047341</v>
      </c>
      <c r="H69" s="112">
        <f>'Data for 2011'!D50+'Data for 2011'!E50</f>
        <v>1852506.55</v>
      </c>
      <c r="I69" s="271">
        <f t="shared" si="1"/>
        <v>109.80173484406841</v>
      </c>
      <c r="J69" s="173">
        <f>'Monthly plan for 2012'!F62</f>
        <v>1931496.8399999999</v>
      </c>
      <c r="K69" s="175">
        <f>'Execution for 2012'!F62</f>
        <v>1993738.5699999998</v>
      </c>
      <c r="L69" s="278">
        <f t="shared" si="2"/>
        <v>103.22246087650862</v>
      </c>
      <c r="M69" s="173">
        <f>'Data for 2011'!E50</f>
        <v>1799057.78</v>
      </c>
      <c r="N69" s="278">
        <f t="shared" si="3"/>
        <v>110.82126389514848</v>
      </c>
      <c r="O69" s="173"/>
      <c r="P69" s="173"/>
      <c r="Q69" s="240"/>
      <c r="R69" s="23"/>
      <c r="S69" s="2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</row>
    <row r="70" spans="1:33">
      <c r="A70" s="23"/>
      <c r="B70" s="23"/>
      <c r="C70" s="23"/>
      <c r="D70" s="109" t="str">
        <f>IF(MasterSheet!$A$1=1,MasterSheet!C379,MasterSheet!B379)</f>
        <v>Kamate</v>
      </c>
      <c r="E70" s="171">
        <f>'Monthly plan for 2012'!E63+'Monthly plan for 2012'!F63</f>
        <v>9584206.9400000013</v>
      </c>
      <c r="F70" s="174">
        <f>'Execution for 2012'!Q63</f>
        <v>5725771.1799999997</v>
      </c>
      <c r="G70" s="271">
        <f t="shared" si="0"/>
        <v>59.741731536527098</v>
      </c>
      <c r="H70" s="112">
        <f>'Data for 2011'!D51+'Data for 2011'!E51</f>
        <v>4363819.8899999997</v>
      </c>
      <c r="I70" s="271">
        <f t="shared" si="1"/>
        <v>131.2100710920954</v>
      </c>
      <c r="J70" s="173">
        <f>'Monthly plan for 2012'!F63</f>
        <v>4792103.4700000007</v>
      </c>
      <c r="K70" s="175">
        <f>'Execution for 2012'!F63</f>
        <v>1655265.05</v>
      </c>
      <c r="L70" s="278">
        <f t="shared" si="2"/>
        <v>34.541513144748514</v>
      </c>
      <c r="M70" s="173">
        <f>'Data for 2011'!E51</f>
        <v>972542.76</v>
      </c>
      <c r="N70" s="278">
        <f t="shared" si="3"/>
        <v>170.19971954754979</v>
      </c>
      <c r="O70" s="173"/>
      <c r="P70" s="173"/>
      <c r="Q70" s="240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</row>
    <row r="71" spans="1:33">
      <c r="A71" s="23"/>
      <c r="B71" s="23"/>
      <c r="C71" s="23"/>
      <c r="D71" s="109" t="str">
        <f>IF(MasterSheet!$A$1=1,MasterSheet!C380,MasterSheet!B380)</f>
        <v>Renta</v>
      </c>
      <c r="E71" s="171">
        <f>'Monthly plan for 2012'!E64+'Monthly plan for 2012'!F64</f>
        <v>1291611.08</v>
      </c>
      <c r="F71" s="174">
        <f>'Execution for 2012'!Q64</f>
        <v>836906.52999999991</v>
      </c>
      <c r="G71" s="271">
        <f t="shared" si="0"/>
        <v>64.795552079036042</v>
      </c>
      <c r="H71" s="112">
        <f>'Data for 2011'!D52+'Data for 2011'!E52</f>
        <v>917497.35</v>
      </c>
      <c r="I71" s="271">
        <f t="shared" si="1"/>
        <v>91.216234030539695</v>
      </c>
      <c r="J71" s="173">
        <f>'Monthly plan for 2012'!F64</f>
        <v>646367.04</v>
      </c>
      <c r="K71" s="175">
        <f>'Execution for 2012'!F64</f>
        <v>745046.23999999987</v>
      </c>
      <c r="L71" s="278">
        <f t="shared" si="2"/>
        <v>115.26674379931252</v>
      </c>
      <c r="M71" s="173">
        <f>'Data for 2011'!E52</f>
        <v>843630.12</v>
      </c>
      <c r="N71" s="278">
        <f t="shared" si="3"/>
        <v>88.314324291787955</v>
      </c>
      <c r="O71" s="173"/>
      <c r="P71" s="173"/>
      <c r="Q71" s="240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1:33">
      <c r="A72" s="23"/>
      <c r="B72" s="23"/>
      <c r="C72" s="23"/>
      <c r="D72" s="109" t="str">
        <f>IF(MasterSheet!$A$1=1,MasterSheet!C381,MasterSheet!B381)</f>
        <v>Subvencije</v>
      </c>
      <c r="E72" s="171">
        <f>'Monthly plan for 2012'!E65+'Monthly plan for 2012'!F65</f>
        <v>4120000.01</v>
      </c>
      <c r="F72" s="174">
        <f>'Execution for 2012'!Q65</f>
        <v>10782994.09</v>
      </c>
      <c r="G72" s="271">
        <f t="shared" si="0"/>
        <v>261.72315688902148</v>
      </c>
      <c r="H72" s="112">
        <f>'Data for 2011'!D53+'Data for 2011'!E53</f>
        <v>814245.2</v>
      </c>
      <c r="I72" s="271">
        <f t="shared" si="1"/>
        <v>1324.2932337826494</v>
      </c>
      <c r="J72" s="173">
        <f>'Monthly plan for 2012'!F65</f>
        <v>2080000.01</v>
      </c>
      <c r="K72" s="175">
        <f>'Execution for 2012'!F65</f>
        <v>3881466.6</v>
      </c>
      <c r="L72" s="278">
        <f t="shared" si="2"/>
        <v>186.60897025668766</v>
      </c>
      <c r="M72" s="173">
        <f>'Data for 2011'!E53</f>
        <v>539245.19999999995</v>
      </c>
      <c r="N72" s="278">
        <f t="shared" si="3"/>
        <v>719.79622628073469</v>
      </c>
      <c r="O72" s="173"/>
      <c r="P72" s="173"/>
      <c r="Q72" s="240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 spans="1:33">
      <c r="A73" s="23"/>
      <c r="B73" s="23"/>
      <c r="C73" s="23"/>
      <c r="D73" s="109" t="str">
        <f>IF(MasterSheet!$A$1=1,MasterSheet!C382,MasterSheet!B382)</f>
        <v>Ostali izdaci</v>
      </c>
      <c r="E73" s="171">
        <f>'Monthly plan for 2012'!E66+'Monthly plan for 2012'!F66</f>
        <v>1216178.6399999999</v>
      </c>
      <c r="F73" s="174">
        <f>'Execution for 2012'!Q66</f>
        <v>0</v>
      </c>
      <c r="G73" s="271">
        <f t="shared" si="0"/>
        <v>0</v>
      </c>
      <c r="H73" s="112">
        <f>'Data for 2011'!D54+'Data for 2011'!E54</f>
        <v>533659.61</v>
      </c>
      <c r="I73" s="271">
        <f t="shared" si="1"/>
        <v>0</v>
      </c>
      <c r="J73" s="173">
        <f>'Monthly plan for 2012'!F66</f>
        <v>612130.71</v>
      </c>
      <c r="K73" s="175">
        <f>'Execution for 2012'!F66</f>
        <v>0</v>
      </c>
      <c r="L73" s="278">
        <f t="shared" si="2"/>
        <v>0</v>
      </c>
      <c r="M73" s="173">
        <f>'Data for 2011'!E54</f>
        <v>503574.54</v>
      </c>
      <c r="N73" s="278">
        <f t="shared" si="3"/>
        <v>0</v>
      </c>
      <c r="O73" s="173"/>
      <c r="P73" s="173"/>
      <c r="Q73" s="240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1:33" hidden="1">
      <c r="A74" s="23"/>
      <c r="B74" s="23"/>
      <c r="C74" s="23"/>
      <c r="D74" s="109" t="str">
        <f>IF(MasterSheet!$A$1=1,MasterSheet!C383,MasterSheet!B383)</f>
        <v>Kapitalni izdaci u tekućem budžetu</v>
      </c>
      <c r="E74" s="171">
        <f>'Monthly plan for 2012'!E67+'Monthly plan for 2012'!F67</f>
        <v>0</v>
      </c>
      <c r="F74" s="174">
        <f>'Execution for 2012'!Q67</f>
        <v>1068148.5499999998</v>
      </c>
      <c r="G74" s="272" t="e">
        <f>F74/E74*100</f>
        <v>#DIV/0!</v>
      </c>
      <c r="H74" s="191">
        <f>'Data for 2011'!D55+'Data for 2011'!E55</f>
        <v>0</v>
      </c>
      <c r="I74" s="280" t="e">
        <f t="shared" si="1"/>
        <v>#DIV/0!</v>
      </c>
      <c r="J74" s="235">
        <f>'Monthly plan for 2012'!F67</f>
        <v>0</v>
      </c>
      <c r="K74" s="175">
        <f>'Execution for 2012'!F67</f>
        <v>832066.00999999989</v>
      </c>
      <c r="L74" s="272" t="e">
        <f t="shared" si="2"/>
        <v>#DIV/0!</v>
      </c>
      <c r="M74" s="235">
        <f>'Data for 2011'!E55</f>
        <v>0</v>
      </c>
      <c r="N74" s="272" t="e">
        <f t="shared" si="3"/>
        <v>#DIV/0!</v>
      </c>
      <c r="O74" s="241"/>
      <c r="P74" s="241"/>
      <c r="Q74" s="240"/>
      <c r="R74" s="24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1:33">
      <c r="A75" s="23"/>
      <c r="B75" s="23"/>
      <c r="C75" s="23"/>
      <c r="D75" s="109" t="str">
        <f>IF(MasterSheet!$A$1=1,MasterSheet!C384,MasterSheet!B384)</f>
        <v>Transferi za socijalnu zaštitu</v>
      </c>
      <c r="E75" s="171">
        <f>'Monthly plan for 2012'!E68+'Monthly plan for 2012'!F68</f>
        <v>80791644.039999992</v>
      </c>
      <c r="F75" s="174">
        <f>'Execution for 2012'!Q68</f>
        <v>78325484.830000013</v>
      </c>
      <c r="G75" s="271">
        <f t="shared" si="0"/>
        <v>96.947507085288436</v>
      </c>
      <c r="H75" s="112">
        <f>'Data for 2011'!D56+'Data for 2011'!E56</f>
        <v>73030459.960000008</v>
      </c>
      <c r="I75" s="271">
        <f t="shared" si="1"/>
        <v>107.25043341216826</v>
      </c>
      <c r="J75" s="173">
        <f>'Monthly plan for 2012'!F68</f>
        <v>39787539.749999993</v>
      </c>
      <c r="K75" s="175">
        <f>'Execution for 2012'!F68</f>
        <v>40797773.93</v>
      </c>
      <c r="L75" s="278">
        <f t="shared" si="2"/>
        <v>102.53907174544514</v>
      </c>
      <c r="M75" s="173">
        <f>'Data for 2011'!E56</f>
        <v>37240232.010000005</v>
      </c>
      <c r="N75" s="278">
        <f t="shared" si="3"/>
        <v>109.552953158414</v>
      </c>
      <c r="O75" s="173"/>
      <c r="P75" s="173"/>
      <c r="Q75" s="17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</row>
    <row r="76" spans="1:33">
      <c r="A76" s="23"/>
      <c r="B76" s="23"/>
      <c r="C76" s="23"/>
      <c r="D76" s="165" t="str">
        <f>IF(MasterSheet!$A$1=1,MasterSheet!C385,MasterSheet!B385)</f>
        <v>Prava iz oblasti socijalne zaštite</v>
      </c>
      <c r="E76" s="118">
        <f>'Monthly plan for 2012'!E69+'Monthly plan for 2012'!F69</f>
        <v>9911333.3399999999</v>
      </c>
      <c r="F76" s="119">
        <f>'Execution for 2012'!Q69</f>
        <v>10345170.66</v>
      </c>
      <c r="G76" s="269">
        <f t="shared" si="0"/>
        <v>104.37718423059314</v>
      </c>
      <c r="H76" s="118">
        <f>'Data for 2011'!D57+'Data for 2011'!E57</f>
        <v>9349718.3000000007</v>
      </c>
      <c r="I76" s="269">
        <f t="shared" si="1"/>
        <v>110.64687007735836</v>
      </c>
      <c r="J76" s="119">
        <f>'Monthly plan for 2012'!F69</f>
        <v>4955666.67</v>
      </c>
      <c r="K76" s="119">
        <f>'Execution for 2012'!F69</f>
        <v>5464431.5300000003</v>
      </c>
      <c r="L76" s="276">
        <f t="shared" si="2"/>
        <v>110.26632527728101</v>
      </c>
      <c r="M76" s="119">
        <f>'Data for 2011'!E57</f>
        <v>4896066.87</v>
      </c>
      <c r="N76" s="276">
        <f t="shared" si="3"/>
        <v>111.6085967592187</v>
      </c>
      <c r="O76" s="239"/>
      <c r="P76" s="239"/>
      <c r="Q76" s="240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</row>
    <row r="77" spans="1:33">
      <c r="A77" s="23"/>
      <c r="B77" s="23"/>
      <c r="C77" s="23"/>
      <c r="D77" s="165" t="str">
        <f>IF(MasterSheet!$A$1=1,MasterSheet!C386,MasterSheet!B386)</f>
        <v>Sredstva za tehnološke viškove</v>
      </c>
      <c r="E77" s="118">
        <f>'Monthly plan for 2012'!E70+'Monthly plan for 2012'!F70</f>
        <v>4233231.2</v>
      </c>
      <c r="F77" s="119">
        <f>'Execution for 2012'!Q70</f>
        <v>3400686.67</v>
      </c>
      <c r="G77" s="269">
        <f t="shared" si="0"/>
        <v>80.333119296673416</v>
      </c>
      <c r="H77" s="118">
        <f>'Data for 2011'!D58+'Data for 2011'!E58</f>
        <v>2900483.33</v>
      </c>
      <c r="I77" s="269">
        <f t="shared" si="1"/>
        <v>117.24551680150495</v>
      </c>
      <c r="J77" s="119">
        <f>'Monthly plan for 2012'!F70</f>
        <v>1508333.33</v>
      </c>
      <c r="K77" s="119">
        <f>'Execution for 2012'!F70</f>
        <v>1664102.14</v>
      </c>
      <c r="L77" s="276">
        <f t="shared" si="2"/>
        <v>110.32721394547448</v>
      </c>
      <c r="M77" s="119">
        <f>'Data for 2011'!E58</f>
        <v>1421720.88</v>
      </c>
      <c r="N77" s="276">
        <f t="shared" si="3"/>
        <v>117.04844202611697</v>
      </c>
      <c r="O77" s="239"/>
      <c r="P77" s="239"/>
      <c r="Q77" s="240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</row>
    <row r="78" spans="1:33">
      <c r="A78" s="23"/>
      <c r="B78" s="23"/>
      <c r="C78" s="23"/>
      <c r="D78" s="165" t="str">
        <f>IF(MasterSheet!$A$1=1,MasterSheet!C387,MasterSheet!B387)</f>
        <v>Prava iz oblasti penzijskog i invalidskog osiguranja</v>
      </c>
      <c r="E78" s="118">
        <f>'Monthly plan for 2012'!E71+'Monthly plan for 2012'!F71</f>
        <v>63012912.819999993</v>
      </c>
      <c r="F78" s="119">
        <f>'Execution for 2012'!Q71</f>
        <v>62290031.590000004</v>
      </c>
      <c r="G78" s="269">
        <f t="shared" si="0"/>
        <v>98.852804611548521</v>
      </c>
      <c r="H78" s="118">
        <f>'Data for 2011'!D59+'Data for 2011'!E59</f>
        <v>58009564.609999999</v>
      </c>
      <c r="I78" s="269">
        <f t="shared" si="1"/>
        <v>107.37889865021002</v>
      </c>
      <c r="J78" s="119">
        <f>'Monthly plan for 2012'!F71</f>
        <v>31506456.409999996</v>
      </c>
      <c r="K78" s="119">
        <f>'Execution for 2012'!F71</f>
        <v>31931482.870000001</v>
      </c>
      <c r="L78" s="276">
        <f t="shared" si="2"/>
        <v>101.34901384804769</v>
      </c>
      <c r="M78" s="119">
        <f>'Data for 2011'!E59</f>
        <v>29424064.670000002</v>
      </c>
      <c r="N78" s="276">
        <f t="shared" si="3"/>
        <v>108.52165813296521</v>
      </c>
      <c r="O78" s="239"/>
      <c r="P78" s="239"/>
      <c r="Q78" s="240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</row>
    <row r="79" spans="1:33">
      <c r="A79" s="23"/>
      <c r="B79" s="23"/>
      <c r="C79" s="23"/>
      <c r="D79" s="165" t="str">
        <f>IF(MasterSheet!$A$1=1,MasterSheet!C388,MasterSheet!B388)</f>
        <v>Ostala prava iz oblasti zdravstvene zaštite</v>
      </c>
      <c r="E79" s="118">
        <f>'Monthly plan for 2012'!E72+'Monthly plan for 2012'!F72</f>
        <v>2421666.66</v>
      </c>
      <c r="F79" s="119">
        <f>'Execution for 2012'!Q72</f>
        <v>1537464.76</v>
      </c>
      <c r="G79" s="269">
        <f t="shared" si="0"/>
        <v>63.487877394323121</v>
      </c>
      <c r="H79" s="118">
        <f>'Data for 2011'!D60+'Data for 2011'!E60</f>
        <v>1644109.35</v>
      </c>
      <c r="I79" s="269">
        <f t="shared" si="1"/>
        <v>93.513534242719317</v>
      </c>
      <c r="J79" s="119">
        <f>'Monthly plan for 2012'!F72</f>
        <v>1210833.33</v>
      </c>
      <c r="K79" s="119">
        <f>'Execution for 2012'!F72</f>
        <v>1232333.24</v>
      </c>
      <c r="L79" s="276">
        <f t="shared" si="2"/>
        <v>101.77562918589298</v>
      </c>
      <c r="M79" s="119">
        <f>'Data for 2011'!E60</f>
        <v>800606.35</v>
      </c>
      <c r="N79" s="276">
        <f t="shared" si="3"/>
        <v>153.9249894782873</v>
      </c>
      <c r="O79" s="239"/>
      <c r="P79" s="239"/>
      <c r="Q79" s="240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</row>
    <row r="80" spans="1:33">
      <c r="A80" s="23"/>
      <c r="B80" s="23"/>
      <c r="C80" s="23"/>
      <c r="D80" s="165" t="str">
        <f>IF(MasterSheet!$A$1=1,MasterSheet!C389,MasterSheet!B389)</f>
        <v>Ostala prava iz oblasti zdravstvenog osiguranja</v>
      </c>
      <c r="E80" s="118">
        <f>'Monthly plan for 2012'!E73+'Monthly plan for 2012'!F73</f>
        <v>1212500.02</v>
      </c>
      <c r="F80" s="119">
        <f>'Execution for 2012'!Q73</f>
        <v>752131.15</v>
      </c>
      <c r="G80" s="269">
        <f t="shared" si="0"/>
        <v>62.031434028347476</v>
      </c>
      <c r="H80" s="118">
        <f>'Data for 2011'!D61+'Data for 2011'!E61</f>
        <v>1126584.3700000001</v>
      </c>
      <c r="I80" s="269">
        <f t="shared" si="1"/>
        <v>66.762079257321844</v>
      </c>
      <c r="J80" s="119">
        <f>'Monthly plan for 2012'!F73</f>
        <v>606250.01</v>
      </c>
      <c r="K80" s="119">
        <f>'Execution for 2012'!F73</f>
        <v>505424.15</v>
      </c>
      <c r="L80" s="276">
        <f t="shared" si="2"/>
        <v>83.368930583605277</v>
      </c>
      <c r="M80" s="119">
        <f>'Data for 2011'!E61</f>
        <v>697773.24</v>
      </c>
      <c r="N80" s="276">
        <f t="shared" si="3"/>
        <v>72.433868343818972</v>
      </c>
      <c r="O80" s="239"/>
      <c r="P80" s="239"/>
      <c r="Q80" s="240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</row>
    <row r="81" spans="1:33" ht="25.5">
      <c r="A81" s="23"/>
      <c r="B81" s="23"/>
      <c r="C81" s="23"/>
      <c r="D81" s="167" t="str">
        <f>IF(MasterSheet!$A$1=1,MasterSheet!C390,MasterSheet!B390)</f>
        <v>Transferi institucijama pojedinicima nevladinom i javnom sektoru</v>
      </c>
      <c r="E81" s="171">
        <f>'Monthly plan for 2012'!E74+'Monthly plan for 2012'!F74</f>
        <v>5343397.0100000007</v>
      </c>
      <c r="F81" s="174">
        <f>'Execution for 2012'!Q74</f>
        <v>3363508.38</v>
      </c>
      <c r="G81" s="271">
        <f t="shared" si="0"/>
        <v>62.947004942835036</v>
      </c>
      <c r="H81" s="112">
        <f>'Data for 2011'!D62+'Data for 2011'!E62</f>
        <v>10978903.349999998</v>
      </c>
      <c r="I81" s="271">
        <f t="shared" si="1"/>
        <v>30.636105198976914</v>
      </c>
      <c r="J81" s="173">
        <f>'Monthly plan for 2012'!F74</f>
        <v>2727069.6900000004</v>
      </c>
      <c r="K81" s="175">
        <f>'Execution for 2012'!F74</f>
        <v>2781678.4899999998</v>
      </c>
      <c r="L81" s="278">
        <f t="shared" si="2"/>
        <v>102.00247174468062</v>
      </c>
      <c r="M81" s="173">
        <f>'Data for 2011'!E62</f>
        <v>5976126.7999999998</v>
      </c>
      <c r="N81" s="278">
        <f t="shared" si="3"/>
        <v>46.546510525847609</v>
      </c>
      <c r="O81" s="173"/>
      <c r="P81" s="173"/>
      <c r="Q81" s="17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</row>
    <row r="82" spans="1:33">
      <c r="A82" s="23"/>
      <c r="B82" s="23"/>
      <c r="C82" s="23"/>
      <c r="D82" s="165" t="str">
        <f>IF(MasterSheet!$A$1=1,MasterSheet!C391,MasterSheet!B391)</f>
        <v>Transferi javnim institucijama</v>
      </c>
      <c r="E82" s="118">
        <f>'Monthly plan for 2012'!E75+'Monthly plan for 2012'!F75</f>
        <v>2644116.48</v>
      </c>
      <c r="F82" s="119">
        <f>'Execution for 2012'!Q75</f>
        <v>1204419.83</v>
      </c>
      <c r="G82" s="269">
        <f t="shared" si="0"/>
        <v>45.55093692392856</v>
      </c>
      <c r="H82" s="118">
        <f>'Data for 2011'!D63+'Data for 2011'!E63</f>
        <v>8778372.2199999988</v>
      </c>
      <c r="I82" s="269">
        <f t="shared" si="1"/>
        <v>13.720309412899335</v>
      </c>
      <c r="J82" s="119">
        <f>'Monthly plan for 2012'!F75</f>
        <v>1318308.24</v>
      </c>
      <c r="K82" s="119">
        <f>'Execution for 2012'!F75</f>
        <v>1023625.26</v>
      </c>
      <c r="L82" s="276">
        <f t="shared" si="2"/>
        <v>77.646883250915593</v>
      </c>
      <c r="M82" s="119">
        <f>'Data for 2011'!E63</f>
        <v>4538964.87</v>
      </c>
      <c r="N82" s="276">
        <f t="shared" si="3"/>
        <v>22.551953789411019</v>
      </c>
      <c r="O82" s="239"/>
      <c r="P82" s="239"/>
      <c r="Q82" s="240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</row>
    <row r="83" spans="1:33" hidden="1">
      <c r="A83" s="23"/>
      <c r="B83" s="23"/>
      <c r="C83" s="23"/>
      <c r="D83" s="165" t="str">
        <f>IF(MasterSheet!$A$1=1,MasterSheet!C392,MasterSheet!B392)</f>
        <v>Transferi nevladinim organizacijama</v>
      </c>
      <c r="E83" s="118">
        <f>'Monthly plan for 2012'!E76+'Monthly plan for 2012'!F76</f>
        <v>872020.05</v>
      </c>
      <c r="F83" s="119">
        <f>'Execution for 2012'!Q76</f>
        <v>811997.41999999993</v>
      </c>
      <c r="G83" s="269">
        <f t="shared" si="0"/>
        <v>93.116829137128192</v>
      </c>
      <c r="H83" s="119">
        <f>'Data for 2011'!D64+'Data for 2011'!E64</f>
        <v>663673.93999999994</v>
      </c>
      <c r="I83" s="269">
        <f t="shared" si="1"/>
        <v>122.34884799002353</v>
      </c>
      <c r="J83" s="119">
        <f>'Monthly plan for 2012'!F76</f>
        <v>458964.55</v>
      </c>
      <c r="K83" s="119">
        <f>'Execution for 2012'!F76</f>
        <v>419505.62</v>
      </c>
      <c r="L83" s="276">
        <f t="shared" si="2"/>
        <v>91.402619221898505</v>
      </c>
      <c r="M83" s="119">
        <f>'Data for 2011'!E64</f>
        <v>365336.97</v>
      </c>
      <c r="N83" s="276">
        <f t="shared" si="3"/>
        <v>114.82703762501781</v>
      </c>
      <c r="O83" s="239"/>
      <c r="P83" s="239"/>
      <c r="Q83" s="240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</row>
    <row r="84" spans="1:33">
      <c r="A84" s="23"/>
      <c r="B84" s="23"/>
      <c r="C84" s="23"/>
      <c r="D84" s="165" t="str">
        <f>IF(MasterSheet!$A$1=1,MasterSheet!C393,MasterSheet!B393)</f>
        <v>Transferi pojedincima</v>
      </c>
      <c r="E84" s="118">
        <f>'Monthly plan for 2012'!E77+'Monthly plan for 2012'!F77</f>
        <v>1685593.82</v>
      </c>
      <c r="F84" s="119">
        <f>'Execution for 2012'!Q77</f>
        <v>1337591.1299999999</v>
      </c>
      <c r="G84" s="269">
        <f t="shared" si="0"/>
        <v>79.354297229210289</v>
      </c>
      <c r="H84" s="119">
        <f>'Data for 2011'!D65+'Data for 2011'!E65</f>
        <v>1518057.19</v>
      </c>
      <c r="I84" s="269">
        <f t="shared" si="1"/>
        <v>88.112038124202684</v>
      </c>
      <c r="J84" s="119">
        <f>'Monthly plan for 2012'!F77</f>
        <v>878963.57000000007</v>
      </c>
      <c r="K84" s="119">
        <f>'Execution for 2012'!F77</f>
        <v>1329047.6099999999</v>
      </c>
      <c r="L84" s="276">
        <f t="shared" si="2"/>
        <v>151.20622234662125</v>
      </c>
      <c r="M84" s="119">
        <f>'Data for 2011'!E65</f>
        <v>1053024.96</v>
      </c>
      <c r="N84" s="276">
        <f t="shared" si="3"/>
        <v>126.21235587806009</v>
      </c>
      <c r="O84" s="239"/>
      <c r="P84" s="239"/>
      <c r="Q84" s="240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</row>
    <row r="85" spans="1:33">
      <c r="A85" s="23"/>
      <c r="B85" s="23"/>
      <c r="C85" s="23"/>
      <c r="D85" s="165" t="str">
        <f>IF(MasterSheet!$A$1=1,MasterSheet!C394,MasterSheet!B394)</f>
        <v>Transferi opštinama</v>
      </c>
      <c r="E85" s="118">
        <f>'Monthly plan for 2012'!E78+'Monthly plan for 2012'!F78</f>
        <v>141666.66</v>
      </c>
      <c r="F85" s="119">
        <f>'Execution for 2012'!Q78</f>
        <v>9500</v>
      </c>
      <c r="G85" s="269">
        <f t="shared" si="0"/>
        <v>6.7058826685121256</v>
      </c>
      <c r="H85" s="119">
        <f>'Data for 2011'!D66+'Data for 2011'!E66</f>
        <v>18800</v>
      </c>
      <c r="I85" s="269">
        <f t="shared" si="1"/>
        <v>50.531914893617028</v>
      </c>
      <c r="J85" s="119">
        <f>'Monthly plan for 2012'!F78</f>
        <v>70833.33</v>
      </c>
      <c r="K85" s="119">
        <f>'Execution for 2012'!F78</f>
        <v>9500</v>
      </c>
      <c r="L85" s="276">
        <f t="shared" si="2"/>
        <v>13.411765337024251</v>
      </c>
      <c r="M85" s="119">
        <f>'Data for 2011'!E66</f>
        <v>18800</v>
      </c>
      <c r="N85" s="276">
        <f t="shared" si="3"/>
        <v>50.531914893617028</v>
      </c>
      <c r="O85" s="239"/>
      <c r="P85" s="239"/>
      <c r="Q85" s="240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</row>
    <row r="86" spans="1:33" ht="13.5" thickBot="1">
      <c r="A86" s="23"/>
      <c r="B86" s="23"/>
      <c r="C86" s="23"/>
      <c r="D86" s="166" t="str">
        <f>IF(MasterSheet!$A$1=1,MasterSheet!C395,MasterSheet!B395)</f>
        <v>Transferi javnim preduzećima</v>
      </c>
      <c r="E86" s="180">
        <f>'Monthly plan for 2012'!E79+'Monthly plan for 2012'!F79</f>
        <v>0</v>
      </c>
      <c r="F86" s="181">
        <f>'Execution for 2012'!Q79</f>
        <v>0</v>
      </c>
      <c r="G86" s="273"/>
      <c r="H86" s="181">
        <f>'Data for 2011'!D67+'Data for 2011'!E67</f>
        <v>0</v>
      </c>
      <c r="I86" s="273"/>
      <c r="J86" s="181">
        <f>'Monthly plan for 2012'!F79</f>
        <v>0</v>
      </c>
      <c r="K86" s="181">
        <f>'Execution for 2012'!F79</f>
        <v>0</v>
      </c>
      <c r="L86" s="279"/>
      <c r="M86" s="181">
        <f>'Data for 2011'!E67</f>
        <v>0</v>
      </c>
      <c r="N86" s="279"/>
      <c r="O86" s="239"/>
      <c r="P86" s="239"/>
      <c r="Q86" s="240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:33" ht="14.25" thickTop="1" thickBot="1">
      <c r="A87" s="23"/>
      <c r="B87" s="23"/>
      <c r="C87" s="23"/>
      <c r="D87" s="247" t="str">
        <f>IF(MasterSheet!$A$1=1,MasterSheet!C396,MasterSheet!B396)</f>
        <v>Kapitalni budžet</v>
      </c>
      <c r="E87" s="252">
        <f>'Monthly plan for 2012'!E80+'Monthly plan for 2012'!F80</f>
        <v>11879991.600000001</v>
      </c>
      <c r="F87" s="253">
        <f>'Execution for 2012'!Q80</f>
        <v>7102226.6099999994</v>
      </c>
      <c r="G87" s="261">
        <f t="shared" si="0"/>
        <v>59.783094543602189</v>
      </c>
      <c r="H87" s="254">
        <f>'Data for 2011'!D68+'Data for 2011'!E68</f>
        <v>6454297.9900000002</v>
      </c>
      <c r="I87" s="261">
        <f t="shared" si="1"/>
        <v>110.03871561250922</v>
      </c>
      <c r="J87" s="254">
        <f>'Monthly plan for 2012'!F80</f>
        <v>5958107.0200000005</v>
      </c>
      <c r="K87" s="255">
        <f>'Execution for 2012'!F80</f>
        <v>3849105.0399999996</v>
      </c>
      <c r="L87" s="263">
        <f t="shared" si="2"/>
        <v>64.602818094395346</v>
      </c>
      <c r="M87" s="254">
        <f>'Data for 2011'!E68</f>
        <v>6277877.46</v>
      </c>
      <c r="N87" s="263">
        <f t="shared" si="3"/>
        <v>61.312204077331565</v>
      </c>
      <c r="O87" s="173"/>
      <c r="P87" s="173"/>
      <c r="Q87" s="242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</row>
    <row r="88" spans="1:33" ht="13.5" thickTop="1">
      <c r="A88" s="23"/>
      <c r="B88" s="23"/>
      <c r="C88" s="23"/>
      <c r="D88" s="165" t="str">
        <f>IF(MasterSheet!$A$1=1,MasterSheet!C397,MasterSheet!B397)</f>
        <v>Pozajmice i krediti</v>
      </c>
      <c r="E88" s="118">
        <f>'Monthly plan for 2012'!E81+'Monthly plan for 2012'!F81</f>
        <v>441666.67</v>
      </c>
      <c r="F88" s="119">
        <f>'Execution for 2012'!Q81</f>
        <v>254340</v>
      </c>
      <c r="G88" s="269">
        <f t="shared" si="0"/>
        <v>57.586414659725172</v>
      </c>
      <c r="H88" s="119">
        <f>'Data for 2011'!D69+'Data for 2011'!E69</f>
        <v>797098</v>
      </c>
      <c r="I88" s="269">
        <f t="shared" si="1"/>
        <v>31.90824716659683</v>
      </c>
      <c r="J88" s="119">
        <f>'Monthly plan for 2012'!F81</f>
        <v>300000</v>
      </c>
      <c r="K88" s="119">
        <f>'Execution for 2012'!F81</f>
        <v>254340</v>
      </c>
      <c r="L88" s="276">
        <f t="shared" si="2"/>
        <v>84.78</v>
      </c>
      <c r="M88" s="119">
        <f>'Data for 2011'!E69</f>
        <v>712098</v>
      </c>
      <c r="N88" s="276">
        <f t="shared" si="3"/>
        <v>35.716994009251536</v>
      </c>
      <c r="O88" s="239"/>
      <c r="P88" s="239"/>
      <c r="Q88" s="240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:33" ht="13.5" thickBot="1">
      <c r="A89" s="23"/>
      <c r="B89" s="23"/>
      <c r="C89" s="23"/>
      <c r="D89" s="166" t="str">
        <f>IF(MasterSheet!$A$1=1,MasterSheet!C398,MasterSheet!B398)</f>
        <v>Rezerve</v>
      </c>
      <c r="E89" s="180">
        <f>'Monthly plan for 2012'!E82+'Monthly plan for 2012'!F82</f>
        <v>1426000</v>
      </c>
      <c r="F89" s="181">
        <f>'Execution for 2012'!Q82</f>
        <v>1704540.5899999999</v>
      </c>
      <c r="G89" s="273">
        <f t="shared" si="0"/>
        <v>119.53300070126227</v>
      </c>
      <c r="H89" s="181">
        <f>'Data for 2011'!D70+'Data for 2011'!E70</f>
        <v>1353623.3</v>
      </c>
      <c r="I89" s="273">
        <f t="shared" si="1"/>
        <v>125.92429444735474</v>
      </c>
      <c r="J89" s="181">
        <f>'Monthly plan for 2012'!F82</f>
        <v>713000</v>
      </c>
      <c r="K89" s="181">
        <f>'Execution for 2012'!F82</f>
        <v>685158.72</v>
      </c>
      <c r="L89" s="279">
        <f t="shared" si="2"/>
        <v>96.095192145862555</v>
      </c>
      <c r="M89" s="181">
        <f>'Data for 2011'!E70</f>
        <v>1049040</v>
      </c>
      <c r="N89" s="279">
        <f t="shared" si="3"/>
        <v>65.312926103866388</v>
      </c>
      <c r="O89" s="239"/>
      <c r="P89" s="239"/>
      <c r="Q89" s="240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</row>
    <row r="90" spans="1:33" ht="14.25" hidden="1" thickTop="1" thickBot="1">
      <c r="A90" s="23"/>
      <c r="B90" s="23"/>
      <c r="C90" s="23"/>
      <c r="D90" s="168" t="str">
        <f>IF(MasterSheet!$A$1=1,MasterSheet!C399,MasterSheet!B399)</f>
        <v>Neto povećanje obaveza</v>
      </c>
      <c r="E90" s="59">
        <f>'Monthly plan for 2012'!E83+'Monthly plan for 2012'!F83</f>
        <v>0</v>
      </c>
      <c r="F90" s="59">
        <f>'Execution for 2012'!Q83</f>
        <v>0</v>
      </c>
      <c r="G90" s="274" t="e">
        <f>F90/E90*100</f>
        <v>#DIV/0!</v>
      </c>
      <c r="H90" s="236">
        <f>'Data for 2011'!D71+'Data for 2011'!E71</f>
        <v>0</v>
      </c>
      <c r="I90" s="274" t="e">
        <f t="shared" si="1"/>
        <v>#DIV/0!</v>
      </c>
      <c r="J90" s="236">
        <f>'Monthly plan for 2012'!F83</f>
        <v>0</v>
      </c>
      <c r="K90" s="184">
        <f>'Execution for 2012'!F83</f>
        <v>0</v>
      </c>
      <c r="L90" s="274" t="e">
        <f t="shared" si="2"/>
        <v>#DIV/0!</v>
      </c>
      <c r="M90" s="236">
        <f>'Data for 2011'!E71</f>
        <v>0</v>
      </c>
      <c r="N90" s="274" t="e">
        <f t="shared" si="3"/>
        <v>#DIV/0!</v>
      </c>
      <c r="O90" s="242"/>
      <c r="P90" s="242"/>
      <c r="Q90" s="242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</row>
    <row r="91" spans="1:33" ht="14.25" thickTop="1" thickBot="1">
      <c r="A91" s="23"/>
      <c r="B91" s="23"/>
      <c r="C91" s="23"/>
      <c r="D91" s="247" t="str">
        <f>IF(MasterSheet!$A$1=1,MasterSheet!C400,MasterSheet!B400)</f>
        <v>Suficit/ Deficit</v>
      </c>
      <c r="E91" s="250">
        <f>'Monthly plan for 2012'!E84+'Monthly plan for 2012'!F84</f>
        <v>-70740506.37668246</v>
      </c>
      <c r="F91" s="250">
        <f>'Execution for 2012'!Q84</f>
        <v>-54931261.800000019</v>
      </c>
      <c r="G91" s="260">
        <f t="shared" ref="G91:G104" si="4">F91/E91*100</f>
        <v>77.651779176557469</v>
      </c>
      <c r="H91" s="251">
        <f>'Data for 2011'!D72+'Data for 2011'!E72</f>
        <v>-16465392.899999999</v>
      </c>
      <c r="I91" s="260">
        <f t="shared" ref="I91:I104" si="5">F91/H91*100</f>
        <v>333.61646535625653</v>
      </c>
      <c r="J91" s="251">
        <f>'Monthly plan for 2012'!F84</f>
        <v>-26457598.251554579</v>
      </c>
      <c r="K91" s="250">
        <f>'Execution for 2012'!F84</f>
        <v>-39647317.640000015</v>
      </c>
      <c r="L91" s="260">
        <f t="shared" ref="L91:L104" si="6">K91/J91*100</f>
        <v>149.85229295206508</v>
      </c>
      <c r="M91" s="251">
        <f>'Data for 2011'!E72</f>
        <v>-21631548.13000001</v>
      </c>
      <c r="N91" s="260">
        <f t="shared" ref="N91:N104" si="7">K91/M91*100</f>
        <v>183.28469789462082</v>
      </c>
      <c r="O91" s="242"/>
      <c r="P91" s="242"/>
      <c r="Q91" s="242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</row>
    <row r="92" spans="1:33" ht="14.25" thickTop="1" thickBot="1">
      <c r="A92" s="23"/>
      <c r="B92" s="23"/>
      <c r="C92" s="23"/>
      <c r="D92" s="247" t="str">
        <f>IF(MasterSheet!$A$1=1,MasterSheet!C401,MasterSheet!B401)</f>
        <v>Primarni deficit</v>
      </c>
      <c r="E92" s="250">
        <f>'Monthly plan for 2012'!E85+'Monthly plan for 2012'!F85</f>
        <v>-80324713.316682458</v>
      </c>
      <c r="F92" s="250">
        <f>'Execution for 2012'!Q85</f>
        <v>-49205490.62000002</v>
      </c>
      <c r="G92" s="260">
        <f t="shared" si="4"/>
        <v>61.258221272456936</v>
      </c>
      <c r="H92" s="251">
        <f>'Data for 2011'!D73+'Data for 2011'!E73</f>
        <v>-20829212.789999999</v>
      </c>
      <c r="I92" s="260">
        <f t="shared" si="5"/>
        <v>236.23307859058085</v>
      </c>
      <c r="J92" s="251">
        <f>'Monthly plan for 2012'!F85</f>
        <v>-31249701.721554577</v>
      </c>
      <c r="K92" s="250">
        <f>'Execution for 2012'!F85</f>
        <v>-37992052.590000018</v>
      </c>
      <c r="L92" s="260">
        <f t="shared" si="6"/>
        <v>121.57572871741968</v>
      </c>
      <c r="M92" s="251">
        <f>'Data for 2011'!E73</f>
        <v>-22604090.890000012</v>
      </c>
      <c r="N92" s="260">
        <f t="shared" si="7"/>
        <v>168.07600347602389</v>
      </c>
      <c r="O92" s="242"/>
      <c r="P92" s="242"/>
      <c r="Q92" s="242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</row>
    <row r="93" spans="1:33" ht="14.25" thickTop="1" thickBot="1">
      <c r="A93" s="23"/>
      <c r="B93" s="23"/>
      <c r="C93" s="23"/>
      <c r="D93" s="247" t="str">
        <f>IF(MasterSheet!$A$1=1,MasterSheet!C402,MasterSheet!B402)</f>
        <v>Otplata duga</v>
      </c>
      <c r="E93" s="250">
        <f>'Monthly plan for 2012'!E86+'Monthly plan for 2012'!F86</f>
        <v>16170113.890000001</v>
      </c>
      <c r="F93" s="250">
        <f>'Execution for 2012'!Q86</f>
        <v>25848903</v>
      </c>
      <c r="G93" s="260">
        <f>F93/E93*100</f>
        <v>159.85603549759537</v>
      </c>
      <c r="H93" s="251">
        <f>'Data for 2011'!D74+'Data for 2011'!E74</f>
        <v>14716947.280000001</v>
      </c>
      <c r="I93" s="260">
        <f t="shared" si="5"/>
        <v>175.64038593199336</v>
      </c>
      <c r="J93" s="251">
        <f>'Monthly plan for 2012'!F86</f>
        <v>3510758.7600000002</v>
      </c>
      <c r="K93" s="250">
        <f>'Execution for 2012'!F86</f>
        <v>11013063.959999999</v>
      </c>
      <c r="L93" s="260">
        <f t="shared" si="6"/>
        <v>313.69469430591118</v>
      </c>
      <c r="M93" s="251">
        <f>'Data for 2011'!E74</f>
        <v>2443476.65</v>
      </c>
      <c r="N93" s="260">
        <f t="shared" si="7"/>
        <v>450.71287912655106</v>
      </c>
      <c r="O93" s="242"/>
      <c r="P93" s="242"/>
      <c r="Q93" s="242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</row>
    <row r="94" spans="1:33" ht="13.5" thickTop="1">
      <c r="A94" s="23"/>
      <c r="B94" s="23"/>
      <c r="C94" s="23"/>
      <c r="D94" s="165" t="str">
        <f>IF(MasterSheet!$A$1=1,MasterSheet!C403,MasterSheet!B403)</f>
        <v>Otplata duga rezidentima</v>
      </c>
      <c r="E94" s="118">
        <f>'Monthly plan for 2012'!E87+'Monthly plan for 2012'!F87</f>
        <v>2404488.2800000003</v>
      </c>
      <c r="F94" s="119">
        <f>'Execution for 2012'!Q87</f>
        <v>9603094.7400000002</v>
      </c>
      <c r="G94" s="269">
        <f t="shared" si="4"/>
        <v>399.38205645984681</v>
      </c>
      <c r="H94" s="119">
        <f>'Data for 2011'!D75+'Data for 2011'!E75</f>
        <v>2179100.98</v>
      </c>
      <c r="I94" s="269">
        <f t="shared" si="5"/>
        <v>440.69067143460234</v>
      </c>
      <c r="J94" s="119">
        <f>'Monthly plan for 2012'!F87</f>
        <v>132840.72</v>
      </c>
      <c r="K94" s="119">
        <f>'Execution for 2012'!F87</f>
        <v>5235864.3</v>
      </c>
      <c r="L94" s="276">
        <f t="shared" si="6"/>
        <v>3941.4603443883771</v>
      </c>
      <c r="M94" s="119">
        <f>'Data for 2011'!E75</f>
        <v>61721.35</v>
      </c>
      <c r="N94" s="276">
        <f>K94/M94*100</f>
        <v>8483.0683385894827</v>
      </c>
      <c r="O94" s="239"/>
      <c r="P94" s="239"/>
      <c r="Q94" s="239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</row>
    <row r="95" spans="1:33">
      <c r="A95" s="23"/>
      <c r="B95" s="23"/>
      <c r="C95" s="23"/>
      <c r="D95" s="165" t="str">
        <f>IF(MasterSheet!$A$1=1,MasterSheet!C404,MasterSheet!B404)</f>
        <v>Otplata duga nerezidentima</v>
      </c>
      <c r="E95" s="118">
        <f>'Monthly plan for 2012'!E88+'Monthly plan for 2012'!F88</f>
        <v>13175625.609999999</v>
      </c>
      <c r="F95" s="119">
        <f>'Execution for 2012'!Q88</f>
        <v>14606181.24</v>
      </c>
      <c r="G95" s="269">
        <f t="shared" si="4"/>
        <v>110.85759167985346</v>
      </c>
      <c r="H95" s="119">
        <f>'Data for 2011'!D76+'Data for 2011'!E76</f>
        <v>9811635.3499999996</v>
      </c>
      <c r="I95" s="269">
        <f t="shared" si="5"/>
        <v>148.86592009353467</v>
      </c>
      <c r="J95" s="119">
        <f>'Monthly plan for 2012'!F88</f>
        <v>3107918.04</v>
      </c>
      <c r="K95" s="119">
        <f>'Execution for 2012'!F88</f>
        <v>4137572.64</v>
      </c>
      <c r="L95" s="276">
        <f t="shared" si="6"/>
        <v>133.13004354516374</v>
      </c>
      <c r="M95" s="119">
        <f>'Data for 2011'!E76</f>
        <v>741928.02</v>
      </c>
      <c r="N95" s="276">
        <f t="shared" si="7"/>
        <v>557.67844433210655</v>
      </c>
      <c r="O95" s="239"/>
      <c r="P95" s="239"/>
      <c r="Q95" s="240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</row>
    <row r="96" spans="1:33">
      <c r="A96" s="23"/>
      <c r="B96" s="23"/>
      <c r="C96" s="23"/>
      <c r="D96" s="165" t="str">
        <f>IF(MasterSheet!$A$1=1,MasterSheet!C405,MasterSheet!B405)</f>
        <v>Otplata obaveza iz prethodnog perioda</v>
      </c>
      <c r="E96" s="118">
        <f>'Monthly plan for 2012'!E89+'Monthly plan for 2012'!F89</f>
        <v>590000</v>
      </c>
      <c r="F96" s="119">
        <f>'Execution for 2012'!Q89</f>
        <v>1639627.02</v>
      </c>
      <c r="G96" s="269">
        <f t="shared" si="4"/>
        <v>277.90288474576272</v>
      </c>
      <c r="H96" s="119">
        <f>'Data for 2011'!D77+'Data for 2011'!E77</f>
        <v>2726210.95</v>
      </c>
      <c r="I96" s="269">
        <f t="shared" si="5"/>
        <v>60.143072200630684</v>
      </c>
      <c r="J96" s="119">
        <f>'Monthly plan for 2012'!F89</f>
        <v>270000</v>
      </c>
      <c r="K96" s="119">
        <f>'Execution for 2012'!F89</f>
        <v>1639627.02</v>
      </c>
      <c r="L96" s="276">
        <f t="shared" si="6"/>
        <v>607.26926666666668</v>
      </c>
      <c r="M96" s="119">
        <f>'Data for 2011'!E77</f>
        <v>1639827.28</v>
      </c>
      <c r="N96" s="276">
        <f t="shared" si="7"/>
        <v>99.98778773823058</v>
      </c>
      <c r="O96" s="239"/>
      <c r="P96" s="239"/>
      <c r="Q96" s="239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</row>
    <row r="97" spans="1:33" ht="13.5" thickBot="1">
      <c r="A97" s="23"/>
      <c r="B97" s="23"/>
      <c r="C97" s="23"/>
      <c r="D97" s="166" t="str">
        <f>IF(MasterSheet!$A$1=1,MasterSheet!C406,MasterSheet!B406)</f>
        <v>Otplata garancija</v>
      </c>
      <c r="E97" s="118">
        <f>'Monthly plan for 2012'!E90+'Monthly plan for 2012'!F90</f>
        <v>0</v>
      </c>
      <c r="F97" s="119">
        <f>'Execution for 2012'!Q90</f>
        <v>0</v>
      </c>
      <c r="G97" s="269"/>
      <c r="H97" s="119">
        <f>'Data for 2011'!D78+'Data for 2011'!E78</f>
        <v>0</v>
      </c>
      <c r="I97" s="269"/>
      <c r="J97" s="119">
        <f>'Monthly plan for 2012'!F90</f>
        <v>0</v>
      </c>
      <c r="K97" s="119">
        <f>'Execution for 2012'!F90</f>
        <v>0</v>
      </c>
      <c r="L97" s="276"/>
      <c r="M97" s="119">
        <f>'Data for 2011'!E78</f>
        <v>0</v>
      </c>
      <c r="N97" s="276"/>
      <c r="O97" s="239"/>
      <c r="P97" s="239"/>
      <c r="Q97" s="239"/>
      <c r="R97" s="24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</row>
    <row r="98" spans="1:33" ht="14.25" thickTop="1" thickBot="1">
      <c r="A98" s="23"/>
      <c r="B98" s="23"/>
      <c r="C98" s="23"/>
      <c r="D98" s="247" t="str">
        <f>IF(MasterSheet!$A$1=1,MasterSheet!C407,MasterSheet!B407)</f>
        <v>Nedostajuća sredstva</v>
      </c>
      <c r="E98" s="250">
        <f>'Monthly plan for 2012'!E91+'Monthly plan for 2012'!F91</f>
        <v>-86910620.266682461</v>
      </c>
      <c r="F98" s="250">
        <f>'Execution for 2012'!Q91</f>
        <v>-80780164.800000012</v>
      </c>
      <c r="G98" s="260">
        <f t="shared" si="4"/>
        <v>92.946252773399451</v>
      </c>
      <c r="H98" s="251">
        <f>'Data for 2011'!D79+'Data for 2011'!E79</f>
        <v>-31182340.18</v>
      </c>
      <c r="I98" s="260">
        <f t="shared" si="5"/>
        <v>259.05741626092419</v>
      </c>
      <c r="J98" s="251">
        <f>'Monthly plan for 2012'!F91</f>
        <v>-29968357.01155458</v>
      </c>
      <c r="K98" s="250">
        <f>'Execution for 2012'!F91</f>
        <v>-50660381.600000016</v>
      </c>
      <c r="L98" s="260">
        <f t="shared" si="6"/>
        <v>169.0462429437404</v>
      </c>
      <c r="M98" s="251">
        <f>'Data for 2011'!E79</f>
        <v>-24075024.780000009</v>
      </c>
      <c r="N98" s="260">
        <f t="shared" si="7"/>
        <v>210.42712131322671</v>
      </c>
      <c r="O98" s="242"/>
      <c r="P98" s="242"/>
      <c r="Q98" s="242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</row>
    <row r="99" spans="1:33" ht="14.25" thickTop="1" thickBot="1">
      <c r="A99" s="23"/>
      <c r="B99" s="23"/>
      <c r="C99" s="23"/>
      <c r="D99" s="247" t="str">
        <f>IF(MasterSheet!$A$1=1,MasterSheet!C408,MasterSheet!B408)</f>
        <v>Finansiranje</v>
      </c>
      <c r="E99" s="250">
        <f>'Monthly plan for 2012'!E92+'Monthly plan for 2012'!F92</f>
        <v>86910620.266682461</v>
      </c>
      <c r="F99" s="250">
        <f>'Execution for 2012'!Q92</f>
        <v>80780164.800000012</v>
      </c>
      <c r="G99" s="260">
        <f t="shared" si="4"/>
        <v>92.946252773399451</v>
      </c>
      <c r="H99" s="251">
        <f>'Data for 2011'!D80+'Data for 2011'!E80</f>
        <v>31182340.18</v>
      </c>
      <c r="I99" s="260">
        <f t="shared" si="5"/>
        <v>259.05741626092419</v>
      </c>
      <c r="J99" s="251">
        <f>'Monthly plan for 2012'!F92</f>
        <v>29968357.01155458</v>
      </c>
      <c r="K99" s="250">
        <f>'Execution for 2012'!F92</f>
        <v>50660381.600000016</v>
      </c>
      <c r="L99" s="260">
        <f t="shared" si="6"/>
        <v>169.0462429437404</v>
      </c>
      <c r="M99" s="251">
        <f>'Data for 2011'!E80</f>
        <v>24075024.780000009</v>
      </c>
      <c r="N99" s="260">
        <f t="shared" si="7"/>
        <v>210.42712131322671</v>
      </c>
      <c r="O99" s="242"/>
      <c r="P99" s="242"/>
      <c r="Q99" s="242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</row>
    <row r="100" spans="1:33" ht="13.5" thickTop="1">
      <c r="A100" s="23"/>
      <c r="B100" s="23"/>
      <c r="C100" s="23"/>
      <c r="D100" s="165" t="str">
        <f>IF(MasterSheet!$A$1=1,MasterSheet!C409,MasterSheet!B409)</f>
        <v>Pozajmice i krediti iz domaćih izvora</v>
      </c>
      <c r="E100" s="118">
        <f>'Monthly plan for 2012'!E93+'Monthly plan for 2012'!F93</f>
        <v>10575729.308333334</v>
      </c>
      <c r="F100" s="119">
        <f>'Execution for 2012'!Q93</f>
        <v>11440519.380000001</v>
      </c>
      <c r="G100" s="269"/>
      <c r="H100" s="119">
        <f>'Data for 2011'!D81+'Data for 2011'!E81</f>
        <v>579598.89</v>
      </c>
      <c r="I100" s="269">
        <f t="shared" si="5"/>
        <v>1973.8684075119609</v>
      </c>
      <c r="J100" s="119">
        <f>'Monthly plan for 2012'!F93</f>
        <v>5287864.6541666668</v>
      </c>
      <c r="K100" s="119">
        <f>'Execution for 2012'!F93</f>
        <v>1500000</v>
      </c>
      <c r="L100" s="276"/>
      <c r="M100" s="119">
        <f>'Data for 2011'!E81</f>
        <v>579598.89</v>
      </c>
      <c r="N100" s="276">
        <f t="shared" si="7"/>
        <v>258.79966747348323</v>
      </c>
      <c r="O100" s="239"/>
      <c r="P100" s="239"/>
      <c r="Q100" s="239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</row>
    <row r="101" spans="1:33">
      <c r="A101" s="23"/>
      <c r="B101" s="23"/>
      <c r="C101" s="23"/>
      <c r="D101" s="165" t="str">
        <f>IF(MasterSheet!$A$1=1,MasterSheet!C410,MasterSheet!B410)</f>
        <v>Pozajmice i krediti iz inostranih izvora</v>
      </c>
      <c r="E101" s="118">
        <f>'Monthly plan for 2012'!E94+'Monthly plan for 2012'!F94</f>
        <v>43021562.661666669</v>
      </c>
      <c r="F101" s="119">
        <f>'Execution for 2012'!Q94</f>
        <v>41555166.019999996</v>
      </c>
      <c r="G101" s="269">
        <f t="shared" si="4"/>
        <v>96.591484476752228</v>
      </c>
      <c r="H101" s="119">
        <f>'Data for 2011'!D82+'Data for 2011'!E82</f>
        <v>325672.40999999997</v>
      </c>
      <c r="I101" s="269">
        <f t="shared" si="5"/>
        <v>12759.805480605495</v>
      </c>
      <c r="J101" s="119">
        <f>'Monthly plan for 2012'!F94</f>
        <v>21510781.330833334</v>
      </c>
      <c r="K101" s="119">
        <f>'Execution for 2012'!F94</f>
        <v>41537412.469999999</v>
      </c>
      <c r="L101" s="276">
        <f t="shared" si="6"/>
        <v>193.10043568924527</v>
      </c>
      <c r="M101" s="119">
        <f>'Data for 2011'!E82</f>
        <v>319583.55</v>
      </c>
      <c r="N101" s="276">
        <f t="shared" si="7"/>
        <v>12997.356237515978</v>
      </c>
      <c r="O101" s="239"/>
      <c r="P101" s="239"/>
      <c r="Q101" s="239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</row>
    <row r="102" spans="1:33">
      <c r="A102" s="23"/>
      <c r="B102" s="23"/>
      <c r="C102" s="23"/>
      <c r="D102" s="165" t="str">
        <f>IF(MasterSheet!$A$1=1,MasterSheet!C411,MasterSheet!B411)</f>
        <v>Donacije</v>
      </c>
      <c r="E102" s="118">
        <f>'Monthly plan for 2012'!E95+'Monthly plan for 2012'!F95</f>
        <v>580770.9</v>
      </c>
      <c r="F102" s="119">
        <f>'Execution for 2012'!Q95</f>
        <v>595178.15</v>
      </c>
      <c r="G102" s="269">
        <f t="shared" si="4"/>
        <v>102.48071141305462</v>
      </c>
      <c r="H102" s="119">
        <f>'Data for 2011'!D83+'Data for 2011'!E83</f>
        <v>0</v>
      </c>
      <c r="I102" s="269"/>
      <c r="J102" s="119">
        <f>'Monthly plan for 2012'!F95</f>
        <v>290385.45</v>
      </c>
      <c r="K102" s="119">
        <f>'Execution for 2012'!F95</f>
        <v>474337.33</v>
      </c>
      <c r="L102" s="276">
        <f t="shared" si="6"/>
        <v>163.34748521318821</v>
      </c>
      <c r="M102" s="119">
        <f>'Data for 2011'!E83</f>
        <v>0</v>
      </c>
      <c r="N102" s="276"/>
      <c r="O102" s="239"/>
      <c r="P102" s="239"/>
      <c r="Q102" s="239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</row>
    <row r="103" spans="1:33">
      <c r="A103" s="23"/>
      <c r="B103" s="23"/>
      <c r="C103" s="23"/>
      <c r="D103" s="165" t="str">
        <f>IF(MasterSheet!$A$1=1,MasterSheet!C412,MasterSheet!B412)</f>
        <v>Prihodi od privatizacije</v>
      </c>
      <c r="E103" s="118">
        <f>'Monthly plan for 2012'!E96+'Monthly plan for 2012'!F96</f>
        <v>580770.9</v>
      </c>
      <c r="F103" s="119">
        <f>'Execution for 2012'!Q96</f>
        <v>334665.34999999998</v>
      </c>
      <c r="G103" s="269">
        <f t="shared" si="4"/>
        <v>57.624331728741915</v>
      </c>
      <c r="H103" s="119">
        <f>'Data for 2011'!D84+'Data for 2011'!E84</f>
        <v>924586.02</v>
      </c>
      <c r="I103" s="269">
        <f t="shared" si="5"/>
        <v>36.196237317107602</v>
      </c>
      <c r="J103" s="119">
        <f>'Monthly plan for 2012'!F96</f>
        <v>290385.45</v>
      </c>
      <c r="K103" s="119">
        <f>'Execution for 2012'!F96</f>
        <v>231003.75</v>
      </c>
      <c r="L103" s="276">
        <f t="shared" si="6"/>
        <v>79.550731622400491</v>
      </c>
      <c r="M103" s="119">
        <f>'Data for 2011'!E84</f>
        <v>848999.16</v>
      </c>
      <c r="N103" s="276">
        <f t="shared" si="7"/>
        <v>27.208949181999188</v>
      </c>
      <c r="O103" s="239"/>
      <c r="P103" s="239"/>
      <c r="Q103" s="239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</row>
    <row r="104" spans="1:33" ht="13.5" thickBot="1">
      <c r="A104" s="23"/>
      <c r="B104" s="23"/>
      <c r="C104" s="23"/>
      <c r="D104" s="169" t="str">
        <f>IF(MasterSheet!$A$1=1,MasterSheet!C413,MasterSheet!B413)</f>
        <v>Povećanje/smanjenje depozita</v>
      </c>
      <c r="E104" s="176">
        <f>'Monthly plan for 2012'!E97+'Monthly plan for 2012'!F97</f>
        <v>32151786.496682461</v>
      </c>
      <c r="F104" s="177">
        <f>'Execution for 2012'!Q97</f>
        <v>26854635.900000021</v>
      </c>
      <c r="G104" s="270">
        <f t="shared" si="4"/>
        <v>83.524552835566325</v>
      </c>
      <c r="H104" s="237">
        <f>'Data for 2011'!D85+'Data for 2011'!E85</f>
        <v>29352482.859999996</v>
      </c>
      <c r="I104" s="270">
        <f t="shared" si="5"/>
        <v>91.490168065462328</v>
      </c>
      <c r="J104" s="237">
        <f>'Monthly plan for 2012'!F97</f>
        <v>2588940.1265545823</v>
      </c>
      <c r="K104" s="177">
        <f>'Execution for 2012'!F97</f>
        <v>6917628.0500000194</v>
      </c>
      <c r="L104" s="270">
        <f t="shared" si="6"/>
        <v>267.19922871318579</v>
      </c>
      <c r="M104" s="237">
        <f>'Data for 2011'!E85</f>
        <v>22326843.180000007</v>
      </c>
      <c r="N104" s="270">
        <f t="shared" si="7"/>
        <v>30.983457868314808</v>
      </c>
      <c r="O104" s="173"/>
      <c r="P104" s="173"/>
      <c r="Q104" s="17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</row>
    <row r="105" spans="1:33" ht="13.5" thickTop="1">
      <c r="A105" s="23"/>
      <c r="B105" s="23"/>
      <c r="C105" s="23"/>
      <c r="D105" s="163" t="str">
        <f>IF(MasterSheet!$A$1=1,MasterSheet!C414,MasterSheet!B414)</f>
        <v>Izvor: Ministarstvo finansija Crne Gore</v>
      </c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</row>
    <row r="106" spans="1:3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</row>
    <row r="107" spans="1:3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1:3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</row>
    <row r="109" spans="1:3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</row>
    <row r="110" spans="1:3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4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</row>
    <row r="111" spans="1:3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</row>
    <row r="112" spans="1:3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1:3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1:3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</row>
    <row r="115" spans="1:3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</row>
    <row r="116" spans="1:3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</row>
    <row r="117" spans="1:3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</row>
    <row r="118" spans="1:3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</row>
    <row r="119" spans="1:3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</row>
    <row r="120" spans="1:3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</row>
    <row r="121" spans="1:3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</row>
    <row r="122" spans="1:3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1:3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1:3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1:3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1:3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1:3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1:3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1:3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1:3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1:3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1:3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1:3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1:3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1:3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1:3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1:3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1:3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1:3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1:3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1:3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1:3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1:3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1:3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1:3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1:3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1:3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1:3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1:3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</row>
  </sheetData>
  <sheetProtection sheet="1" objects="1" scenarios="1" formatCells="0" formatColumns="0" formatRows="0" sort="0" autoFilter="0" pivotTables="0"/>
  <mergeCells count="5">
    <mergeCell ref="E24:I24"/>
    <mergeCell ref="J24:N24"/>
    <mergeCell ref="D24:D25"/>
    <mergeCell ref="H8:J8"/>
    <mergeCell ref="G9:K9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IC822"/>
  <sheetViews>
    <sheetView topLeftCell="C10" workbookViewId="0">
      <selection activeCell="D25" sqref="D25"/>
    </sheetView>
  </sheetViews>
  <sheetFormatPr defaultRowHeight="13.5"/>
  <cols>
    <col min="2" max="2" width="10.42578125" customWidth="1"/>
    <col min="3" max="3" width="9.140625" customWidth="1"/>
    <col min="4" max="4" width="51.140625" customWidth="1"/>
    <col min="5" max="12" width="8.7109375" customWidth="1"/>
    <col min="13" max="14" width="10.7109375" hidden="1" customWidth="1"/>
    <col min="15" max="43" width="10.7109375" customWidth="1"/>
    <col min="44" max="44" width="13.85546875" style="3" customWidth="1"/>
    <col min="45" max="46" width="48.28515625" customWidth="1"/>
    <col min="47" max="122" width="9.140625" customWidth="1"/>
    <col min="123" max="123" width="12.7109375" customWidth="1"/>
    <col min="124" max="124" width="11.85546875" customWidth="1"/>
    <col min="125" max="130" width="9.140625" customWidth="1"/>
    <col min="131" max="131" width="9.140625" hidden="1" customWidth="1"/>
    <col min="132" max="132" width="10" hidden="1" customWidth="1"/>
    <col min="133" max="137" width="9.140625" hidden="1" customWidth="1"/>
    <col min="138" max="171" width="9.140625" customWidth="1"/>
    <col min="173" max="173" width="11" bestFit="1" customWidth="1"/>
    <col min="174" max="174" width="17.42578125" bestFit="1" customWidth="1"/>
    <col min="176" max="178" width="9.140625" hidden="1" customWidth="1"/>
    <col min="179" max="179" width="17.42578125" style="4" hidden="1" customWidth="1"/>
    <col min="180" max="180" width="9.140625" hidden="1" customWidth="1"/>
    <col min="181" max="181" width="11.5703125" hidden="1" customWidth="1"/>
    <col min="182" max="183" width="9.140625" hidden="1" customWidth="1"/>
    <col min="184" max="194" width="0" hidden="1" customWidth="1"/>
    <col min="197" max="197" width="0" hidden="1" customWidth="1"/>
  </cols>
  <sheetData>
    <row r="1" spans="1:237">
      <c r="A1" s="25"/>
      <c r="B1" s="25"/>
      <c r="C1" s="25">
        <v>0</v>
      </c>
      <c r="D1" s="25"/>
      <c r="E1" s="811"/>
      <c r="F1" s="81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R1"/>
      <c r="AT1" s="3"/>
      <c r="FW1"/>
      <c r="FY1" s="4"/>
    </row>
    <row r="2" spans="1:237" ht="15" customHeight="1">
      <c r="A2" s="25"/>
      <c r="B2" s="25"/>
      <c r="C2" s="25"/>
      <c r="D2" s="60"/>
      <c r="E2" s="812"/>
      <c r="F2" s="812"/>
      <c r="G2" s="62"/>
      <c r="H2" s="62"/>
      <c r="I2" s="62"/>
      <c r="J2" s="62"/>
      <c r="K2" s="62"/>
      <c r="L2" s="62"/>
      <c r="M2" s="62"/>
      <c r="N2" s="62"/>
      <c r="O2" s="63"/>
      <c r="P2" s="64"/>
      <c r="Q2" s="64"/>
      <c r="R2" s="65"/>
      <c r="S2" s="65"/>
      <c r="T2" s="65"/>
      <c r="U2" s="65"/>
      <c r="V2" s="65"/>
      <c r="W2" s="65"/>
      <c r="X2" s="65"/>
      <c r="Y2" s="65"/>
      <c r="Z2" s="65"/>
      <c r="AA2" s="6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3"/>
      <c r="FW2"/>
      <c r="FY2" s="4"/>
    </row>
    <row r="3" spans="1:237">
      <c r="A3" s="25"/>
      <c r="B3" s="25"/>
      <c r="C3" s="25"/>
      <c r="D3" s="25"/>
      <c r="E3" s="303"/>
      <c r="F3" s="303"/>
      <c r="G3" s="25"/>
      <c r="H3" s="61"/>
      <c r="I3" s="61"/>
      <c r="J3" s="25"/>
      <c r="K3" s="25"/>
      <c r="L3" s="25"/>
      <c r="M3" s="25"/>
      <c r="N3" s="25"/>
      <c r="O3" s="25"/>
      <c r="P3" s="25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3"/>
      <c r="FW3"/>
      <c r="FY3" s="6"/>
    </row>
    <row r="4" spans="1:237">
      <c r="A4" s="25"/>
      <c r="B4" s="25"/>
      <c r="C4" s="25"/>
      <c r="D4" s="25"/>
      <c r="E4" s="173"/>
      <c r="F4" s="304"/>
      <c r="G4" s="25"/>
      <c r="H4" s="61"/>
      <c r="I4" s="61"/>
      <c r="J4" s="25"/>
      <c r="K4" s="25"/>
      <c r="L4" s="25"/>
      <c r="M4" s="25"/>
      <c r="N4" s="25"/>
      <c r="O4" s="25"/>
      <c r="P4" s="25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90"/>
      <c r="AQ4" s="90"/>
      <c r="AR4" s="90"/>
      <c r="AS4" s="90"/>
      <c r="AT4" s="2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91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</row>
    <row r="5" spans="1:237">
      <c r="A5" s="25"/>
      <c r="B5" s="25"/>
      <c r="C5" s="25"/>
      <c r="D5" s="25"/>
      <c r="E5" s="173"/>
      <c r="F5" s="304"/>
      <c r="G5" s="25"/>
      <c r="H5" s="61"/>
      <c r="I5" s="61"/>
      <c r="J5" s="25"/>
      <c r="K5" s="25"/>
      <c r="L5" s="25"/>
      <c r="M5" s="25"/>
      <c r="N5" s="25"/>
      <c r="O5" s="25"/>
      <c r="P5" s="2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90"/>
      <c r="AQ5" s="90"/>
      <c r="AR5" s="90"/>
      <c r="AS5" s="90"/>
      <c r="AT5" s="2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91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</row>
    <row r="6" spans="1:237">
      <c r="A6" s="25"/>
      <c r="B6" s="25"/>
      <c r="C6" s="25"/>
      <c r="D6" s="25"/>
      <c r="E6" s="305"/>
      <c r="F6" s="306"/>
      <c r="G6" s="61"/>
      <c r="H6" s="61"/>
      <c r="I6" s="61"/>
      <c r="J6" s="25"/>
      <c r="K6" s="25"/>
      <c r="L6" s="25"/>
      <c r="M6" s="25"/>
      <c r="N6" s="25"/>
      <c r="O6" s="25"/>
      <c r="P6" s="2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90"/>
      <c r="AQ6" s="90"/>
      <c r="AR6" s="90"/>
      <c r="AS6" s="90"/>
      <c r="AT6" s="2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91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</row>
    <row r="7" spans="1:237">
      <c r="A7" s="25"/>
      <c r="B7" s="25"/>
      <c r="C7" s="25"/>
      <c r="D7" s="25"/>
      <c r="E7" s="25"/>
      <c r="F7" s="61"/>
      <c r="G7" s="61"/>
      <c r="H7" s="25"/>
      <c r="I7" s="25"/>
      <c r="J7" s="25"/>
      <c r="K7" s="25"/>
      <c r="L7" s="25"/>
      <c r="M7" s="25"/>
      <c r="N7" s="25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90"/>
      <c r="AO7" s="90"/>
      <c r="AP7" s="90"/>
      <c r="AQ7" s="90"/>
      <c r="AR7" s="2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91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</row>
    <row r="8" spans="1:237">
      <c r="A8" s="25"/>
      <c r="B8" s="25"/>
      <c r="C8" s="25"/>
      <c r="D8" s="25"/>
      <c r="E8" s="25"/>
      <c r="F8" s="61"/>
      <c r="G8" s="61"/>
      <c r="H8" s="25"/>
      <c r="I8" s="25"/>
      <c r="J8" s="25"/>
      <c r="K8" s="25"/>
      <c r="L8" s="25"/>
      <c r="M8" s="25"/>
      <c r="N8" s="25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90"/>
      <c r="AO8" s="90"/>
      <c r="AP8" s="90"/>
      <c r="AQ8" s="90"/>
      <c r="AR8" s="2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91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</row>
    <row r="9" spans="1:237">
      <c r="A9" s="25"/>
      <c r="B9" s="25"/>
      <c r="C9" s="25"/>
      <c r="D9" s="61"/>
      <c r="E9" s="25"/>
      <c r="F9" s="25"/>
      <c r="G9" s="25"/>
      <c r="H9" s="25"/>
      <c r="I9" s="25"/>
      <c r="J9" s="25"/>
      <c r="K9" s="25"/>
      <c r="L9" s="25"/>
      <c r="M9" s="25"/>
      <c r="N9" s="25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90"/>
      <c r="AO9" s="90"/>
      <c r="AP9" s="90"/>
      <c r="AQ9" s="90"/>
      <c r="AR9" s="2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91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pans="1:237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90"/>
      <c r="AO10" s="90"/>
      <c r="AP10" s="90"/>
      <c r="AQ10" s="90"/>
      <c r="AR10" s="2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91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7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90"/>
      <c r="AO11" s="90"/>
      <c r="AP11" s="90"/>
      <c r="AQ11" s="90"/>
      <c r="AR11" s="2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91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pans="1:237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90"/>
      <c r="AO12" s="90"/>
      <c r="AP12" s="90"/>
      <c r="AQ12" s="90"/>
      <c r="AR12" s="2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91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pans="1:237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90"/>
      <c r="AO13" s="90"/>
      <c r="AP13" s="90"/>
      <c r="AQ13" s="90"/>
      <c r="AR13" s="2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91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7" ht="14.25" thickBo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90"/>
      <c r="AO14" s="90"/>
      <c r="AP14" s="90"/>
      <c r="AQ14" s="90"/>
      <c r="AR14" s="2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91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</row>
    <row r="15" spans="1:237" ht="16.5" customHeight="1" thickTop="1" thickBot="1">
      <c r="A15" s="25"/>
      <c r="B15" s="25"/>
      <c r="C15" s="25"/>
      <c r="D15" s="295" t="str">
        <f>'Cental Budget'!D9</f>
        <v>BDP (u mil. €)</v>
      </c>
      <c r="E15" s="820">
        <f>'Cental Budget'!E9</f>
        <v>3311000000</v>
      </c>
      <c r="F15" s="820">
        <f>'Cental Budget'!F9</f>
        <v>0</v>
      </c>
      <c r="G15" s="821">
        <f>'Cental Budget'!G9</f>
        <v>3149000000</v>
      </c>
      <c r="H15" s="821">
        <f>'Cental Budget'!H9</f>
        <v>0</v>
      </c>
      <c r="I15" s="822" t="e">
        <f>'Cental Budget'!#REF!</f>
        <v>#REF!</v>
      </c>
      <c r="J15" s="822" t="e">
        <f>'Cental Budget'!#REF!</f>
        <v>#REF!</v>
      </c>
      <c r="K15" s="822" t="e">
        <f>'Cental Budget'!#REF!</f>
        <v>#REF!</v>
      </c>
      <c r="L15" s="822" t="e">
        <f>'Cental Budget'!#REF!</f>
        <v>#REF!</v>
      </c>
      <c r="M15" s="814"/>
      <c r="N15" s="815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2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91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</row>
    <row r="16" spans="1:237" ht="16.5" customHeight="1" thickTop="1">
      <c r="A16" s="25"/>
      <c r="B16" s="25"/>
      <c r="C16" s="25"/>
      <c r="D16" s="89"/>
      <c r="E16" s="86"/>
      <c r="F16" s="86"/>
      <c r="G16" s="86"/>
      <c r="H16" s="86"/>
      <c r="I16" s="87"/>
      <c r="J16" s="87"/>
      <c r="K16" s="87"/>
      <c r="L16" s="87"/>
      <c r="M16" s="88"/>
      <c r="N16" s="88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2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91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</row>
    <row r="17" spans="1:235" ht="17.25" customHeight="1" thickBot="1">
      <c r="A17" s="25"/>
      <c r="B17" s="25"/>
      <c r="C17" s="68"/>
      <c r="D17" s="344"/>
      <c r="E17" s="816" t="str">
        <f>IF(MasterSheet!$A$1=1,MasterSheet!$M$65,MasterSheet!$M$66)</f>
        <v>preliminarni podaci</v>
      </c>
      <c r="F17" s="816"/>
      <c r="G17" s="817" t="str">
        <f>IF(MasterSheet!$A$1=1,MasterSheet!$O$65,MasterSheet!O66)</f>
        <v>procjena Ministarstva finansija</v>
      </c>
      <c r="H17" s="817"/>
      <c r="I17" s="817"/>
      <c r="J17" s="817"/>
      <c r="K17" s="817"/>
      <c r="L17" s="817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2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91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</row>
    <row r="18" spans="1:235" ht="17.25" customHeight="1" thickTop="1">
      <c r="A18" s="25"/>
      <c r="B18" s="25"/>
      <c r="C18" s="68"/>
      <c r="D18" s="818" t="str">
        <f>IF(MasterSheet!$A$1=1,MasterSheet!C433,MasterSheet!B433)</f>
        <v>Stanje javnog duga, na kraju perioda</v>
      </c>
      <c r="E18" s="813">
        <v>2011</v>
      </c>
      <c r="F18" s="813"/>
      <c r="G18" s="813">
        <v>2012</v>
      </c>
      <c r="H18" s="813"/>
      <c r="I18" s="813">
        <v>2013</v>
      </c>
      <c r="J18" s="813"/>
      <c r="K18" s="813">
        <v>2014</v>
      </c>
      <c r="L18" s="813"/>
      <c r="M18" s="808" t="s">
        <v>167</v>
      </c>
      <c r="N18" s="808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2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91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</row>
    <row r="19" spans="1:235" ht="16.5" customHeight="1" thickBot="1">
      <c r="A19" s="25"/>
      <c r="B19" s="25"/>
      <c r="C19" s="25"/>
      <c r="D19" s="819"/>
      <c r="E19" s="299" t="str">
        <f>IF(MasterSheet!$A$1=1,MasterSheet!M256,MasterSheet!M255)</f>
        <v>mil. €</v>
      </c>
      <c r="F19" s="300" t="str">
        <f>IF(MasterSheet!$A$1=1,MasterSheet!N256,MasterSheet!N255)</f>
        <v xml:space="preserve"> % BDP</v>
      </c>
      <c r="G19" s="299" t="str">
        <f>IF(MasterSheet!$A$1=1,MasterSheet!O256,MasterSheet!O255)</f>
        <v>mil. €</v>
      </c>
      <c r="H19" s="300" t="str">
        <f>IF(MasterSheet!$A$1=1,MasterSheet!P256,MasterSheet!P255)</f>
        <v xml:space="preserve"> % BDP</v>
      </c>
      <c r="I19" s="299" t="str">
        <f>IF(MasterSheet!$A$1=1,MasterSheet!Q256,MasterSheet!Q255)</f>
        <v>mil. €</v>
      </c>
      <c r="J19" s="300" t="str">
        <f>IF(MasterSheet!$A$1=1,MasterSheet!R256,MasterSheet!R255)</f>
        <v xml:space="preserve"> % BDP</v>
      </c>
      <c r="K19" s="299" t="str">
        <f>IF(MasterSheet!$A$1=1,MasterSheet!S256,MasterSheet!S255)</f>
        <v>mil. €</v>
      </c>
      <c r="L19" s="300" t="str">
        <f>IF(MasterSheet!$A$1=1,MasterSheet!T256,MasterSheet!T255)</f>
        <v xml:space="preserve"> % BDP</v>
      </c>
      <c r="M19" s="70" t="s">
        <v>153</v>
      </c>
      <c r="N19" s="70" t="s">
        <v>154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22"/>
      <c r="AS19" s="809"/>
      <c r="AT19" s="810"/>
      <c r="AU19" s="810"/>
      <c r="AV19" s="810"/>
      <c r="AW19" s="810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91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</row>
    <row r="20" spans="1:235" ht="15" customHeight="1" thickTop="1" thickBot="1">
      <c r="A20" s="25"/>
      <c r="B20" s="25"/>
      <c r="C20" s="25"/>
      <c r="D20" s="296" t="str">
        <f>IF(MasterSheet!$A$1=1,MasterSheet!$C$435,MasterSheet!$B$435)</f>
        <v>Ukupno javni dug</v>
      </c>
      <c r="E20" s="297">
        <f>SUM(E21:E22)</f>
        <v>1483500000</v>
      </c>
      <c r="F20" s="298">
        <f>E20/$E$15*100</f>
        <v>44.805194805194802</v>
      </c>
      <c r="G20" s="308">
        <f>SUM(G21:G22)</f>
        <v>1598120000</v>
      </c>
      <c r="H20" s="309">
        <f>G20/$G$15*100</f>
        <v>50.750079390282629</v>
      </c>
      <c r="I20" s="308">
        <f>SUM(I21:I22)</f>
        <v>1631020000</v>
      </c>
      <c r="J20" s="309" t="e">
        <f>I20/$I$15*100</f>
        <v>#REF!</v>
      </c>
      <c r="K20" s="308">
        <f>SUM(K21:K22)</f>
        <v>1637390000</v>
      </c>
      <c r="L20" s="309" t="e">
        <f>K20/$K$15*100</f>
        <v>#REF!</v>
      </c>
      <c r="M20" s="72" t="e">
        <f>+M21+#REF!+#REF!+#REF!+#REF!+#REF!</f>
        <v>#REF!</v>
      </c>
      <c r="N20" s="73" t="e">
        <f>+M20/$N$15*100</f>
        <v>#REF!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22"/>
      <c r="AS20" s="92"/>
      <c r="AT20" s="93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94"/>
      <c r="FN20" s="2"/>
      <c r="FO20" s="2"/>
      <c r="FP20" s="2"/>
      <c r="FQ20" s="2"/>
      <c r="FR20" s="2"/>
      <c r="FS20" s="2"/>
      <c r="FT20" s="2"/>
      <c r="FU20" s="2"/>
      <c r="FV20" s="2"/>
      <c r="FW20" s="91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</row>
    <row r="21" spans="1:235" ht="15" customHeight="1" thickTop="1">
      <c r="A21" s="25"/>
      <c r="B21" s="25"/>
      <c r="C21" s="25"/>
      <c r="D21" s="307" t="str">
        <f>IF(MasterSheet!$A$1=1,MasterSheet!$C$436,MasterSheet!$B$436)</f>
        <v>Dug prema rezidentima</v>
      </c>
      <c r="E21" s="113">
        <v>419800000</v>
      </c>
      <c r="F21" s="110">
        <f>E21/$E$15*100</f>
        <v>12.678948958018726</v>
      </c>
      <c r="G21" s="310">
        <v>339000000</v>
      </c>
      <c r="H21" s="311">
        <f>G21/$G$15*100</f>
        <v>10.765322324547476</v>
      </c>
      <c r="I21" s="310">
        <v>306200000</v>
      </c>
      <c r="J21" s="311" t="e">
        <f>I21/$I$15*100</f>
        <v>#REF!</v>
      </c>
      <c r="K21" s="310">
        <v>276900000</v>
      </c>
      <c r="L21" s="311" t="e">
        <f>K21/$K$15*100</f>
        <v>#REF!</v>
      </c>
      <c r="M21" s="75" t="e">
        <f>SUM(M22:M22)</f>
        <v>#REF!</v>
      </c>
      <c r="N21" s="76" t="e">
        <f>+M21/$N$15*100</f>
        <v>#REF!</v>
      </c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22"/>
      <c r="AS21" s="95"/>
      <c r="AT21" s="93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96"/>
      <c r="FS21" s="2"/>
      <c r="FT21" s="2"/>
      <c r="FU21" s="2"/>
      <c r="FV21" s="2"/>
      <c r="FW21" s="91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</row>
    <row r="22" spans="1:235" ht="15" customHeight="1" thickBot="1">
      <c r="A22" s="25"/>
      <c r="B22" s="25"/>
      <c r="C22" s="25"/>
      <c r="D22" s="294" t="str">
        <f>IF(MasterSheet!$A$1=1,MasterSheet!$C$437,MasterSheet!B437)</f>
        <v>Dug prema nerezidentima</v>
      </c>
      <c r="E22" s="292">
        <v>1063700000</v>
      </c>
      <c r="F22" s="293">
        <f>E22/$E$15*100</f>
        <v>32.126245847176079</v>
      </c>
      <c r="G22" s="312">
        <v>1259120000</v>
      </c>
      <c r="H22" s="313">
        <f>G22/$G$15*100</f>
        <v>39.984757065735153</v>
      </c>
      <c r="I22" s="312">
        <v>1324820000</v>
      </c>
      <c r="J22" s="313" t="e">
        <f>I22/$I$15*100</f>
        <v>#REF!</v>
      </c>
      <c r="K22" s="312">
        <v>1360490000</v>
      </c>
      <c r="L22" s="313" t="e">
        <f>K22/$K$15*100</f>
        <v>#REF!</v>
      </c>
      <c r="M22" s="77" t="e">
        <f>+'Cental Budget'!#REF!+'Local Government'!#REF!</f>
        <v>#REF!</v>
      </c>
      <c r="N22" s="78" t="e">
        <f>+M22/$N$15*100</f>
        <v>#REF!</v>
      </c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22"/>
      <c r="AS22" s="97"/>
      <c r="AT22" s="97"/>
      <c r="AU22" s="2"/>
      <c r="AV22" s="98"/>
      <c r="AW22" s="98"/>
      <c r="AX22" s="98"/>
      <c r="AY22" s="98"/>
      <c r="AZ22" s="98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91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</row>
    <row r="23" spans="1:235" ht="15" customHeight="1" thickTop="1">
      <c r="A23" s="25"/>
      <c r="B23" s="25"/>
      <c r="C23" s="25"/>
      <c r="D23" s="162" t="str">
        <f>IF(MasterSheet!$A$1=1,MasterSheet!$C$326,MasterSheet!$B$326)</f>
        <v>Izvor: Ministarstvo finansija Crne Gore</v>
      </c>
      <c r="E23" s="80"/>
      <c r="F23" s="82"/>
      <c r="G23" s="80"/>
      <c r="H23" s="82"/>
      <c r="I23" s="80"/>
      <c r="J23" s="82"/>
      <c r="K23" s="80"/>
      <c r="L23" s="82"/>
      <c r="M23" s="81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21"/>
      <c r="AO23" s="21"/>
      <c r="AP23" s="21"/>
      <c r="AQ23" s="21"/>
      <c r="AR23" s="22"/>
      <c r="AS23" s="99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91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</row>
    <row r="24" spans="1:235" ht="15" customHeight="1">
      <c r="A24" s="25"/>
      <c r="B24" s="25"/>
      <c r="C24" s="25"/>
      <c r="D24" s="55"/>
      <c r="E24" s="54"/>
      <c r="F24" s="82"/>
      <c r="G24" s="222"/>
      <c r="H24" s="83"/>
      <c r="I24" s="54"/>
      <c r="J24" s="82"/>
      <c r="K24" s="54"/>
      <c r="L24" s="82"/>
      <c r="M24" s="54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21"/>
      <c r="AO24" s="21"/>
      <c r="AP24" s="21"/>
      <c r="AQ24" s="21"/>
      <c r="AR24" s="2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91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</row>
    <row r="25" spans="1:235" ht="15" customHeight="1">
      <c r="A25" s="25"/>
      <c r="B25" s="25"/>
      <c r="C25" s="25"/>
      <c r="D25" s="56"/>
      <c r="E25" s="83"/>
      <c r="F25" s="84"/>
      <c r="G25" s="83"/>
      <c r="H25" s="84"/>
      <c r="I25" s="83"/>
      <c r="J25" s="84"/>
      <c r="K25" s="83"/>
      <c r="L25" s="84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91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</row>
    <row r="26" spans="1:235" ht="15" customHeight="1">
      <c r="A26" s="25"/>
      <c r="B26" s="25"/>
      <c r="C26" s="25"/>
      <c r="D26" s="56"/>
      <c r="E26" s="23"/>
      <c r="F26" s="23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91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</row>
    <row r="27" spans="1:235" ht="15" customHeight="1" thickBot="1">
      <c r="A27" s="25"/>
      <c r="B27" s="25"/>
      <c r="C27" s="25"/>
      <c r="D27" s="56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91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</row>
    <row r="28" spans="1:235" ht="15" customHeight="1" thickTop="1">
      <c r="A28" s="25"/>
      <c r="B28" s="25"/>
      <c r="C28" s="25"/>
      <c r="D28" s="801" t="str">
        <f>IF(MasterSheet!$A$1=1,MasterSheet!B440,MasterSheet!B439)</f>
        <v>Stanje javnog duga, kvartalno</v>
      </c>
      <c r="E28" s="806"/>
      <c r="F28" s="806"/>
      <c r="G28" s="806"/>
      <c r="H28" s="806"/>
      <c r="I28" s="806"/>
      <c r="J28" s="807"/>
      <c r="K28" s="244"/>
      <c r="L28" s="244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2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91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</row>
    <row r="29" spans="1:235" ht="15" customHeight="1">
      <c r="A29" s="25"/>
      <c r="B29" s="25"/>
      <c r="C29" s="25"/>
      <c r="D29" s="802"/>
      <c r="E29" s="804" t="e">
        <f>#REF!</f>
        <v>#REF!</v>
      </c>
      <c r="F29" s="804"/>
      <c r="G29" s="804" t="e">
        <f>#REF!</f>
        <v>#REF!</v>
      </c>
      <c r="H29" s="804"/>
      <c r="I29" s="804" t="e">
        <f>#REF!</f>
        <v>#REF!</v>
      </c>
      <c r="J29" s="805"/>
      <c r="K29" s="314"/>
      <c r="L29" s="24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2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91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</row>
    <row r="30" spans="1:235" ht="15" customHeight="1" thickBot="1">
      <c r="A30" s="25"/>
      <c r="B30" s="25"/>
      <c r="C30" s="25"/>
      <c r="D30" s="803"/>
      <c r="E30" s="301" t="str">
        <f>IF(MasterSheet!$A$1=1,MasterSheet!$C$256,MasterSheet!$C$255)</f>
        <v>mil. €</v>
      </c>
      <c r="F30" s="302" t="str">
        <f>IF(MasterSheet!$A$1=1,MasterSheet!$D$256,MasterSheet!$D$255)</f>
        <v xml:space="preserve"> % BDP</v>
      </c>
      <c r="G30" s="301" t="str">
        <f>IF(MasterSheet!$A$1=1,MasterSheet!$C$256,MasterSheet!$C$255)</f>
        <v>mil. €</v>
      </c>
      <c r="H30" s="302" t="str">
        <f>IF(MasterSheet!$A$1=1,MasterSheet!$D$256,MasterSheet!$D$255)</f>
        <v xml:space="preserve"> % BDP</v>
      </c>
      <c r="I30" s="301" t="str">
        <f>IF(MasterSheet!$A$1=1,MasterSheet!$C$256,MasterSheet!$C$255)</f>
        <v>mil. €</v>
      </c>
      <c r="J30" s="302" t="str">
        <f>IF(MasterSheet!$A$1=1,MasterSheet!$D$256,MasterSheet!$D$255)</f>
        <v xml:space="preserve"> % BDP</v>
      </c>
      <c r="K30" s="317"/>
      <c r="L30" s="303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2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9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</row>
    <row r="31" spans="1:235" ht="15" customHeight="1" thickTop="1" thickBot="1">
      <c r="A31" s="25"/>
      <c r="B31" s="25"/>
      <c r="C31" s="25"/>
      <c r="D31" s="296" t="str">
        <f>IF(MasterSheet!$A$1=1,MasterSheet!$C$435,MasterSheet!$B$435)</f>
        <v>Ukupno javni dug</v>
      </c>
      <c r="E31" s="297">
        <f>SUM(E32:E33)</f>
        <v>1433700000</v>
      </c>
      <c r="F31" s="298">
        <f>E31/$E$15*100</f>
        <v>43.301117487163999</v>
      </c>
      <c r="G31" s="297">
        <f>SUM(G32:G33)</f>
        <v>1459900000</v>
      </c>
      <c r="H31" s="298">
        <f>G31/$E$15*100</f>
        <v>44.092419208698281</v>
      </c>
      <c r="I31" s="297">
        <f>SUM(I32:I33)</f>
        <v>1483500000</v>
      </c>
      <c r="J31" s="298">
        <f>I31/$E$15*100</f>
        <v>44.805194805194802</v>
      </c>
      <c r="K31" s="318"/>
      <c r="L31" s="31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2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91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</row>
    <row r="32" spans="1:235" ht="15" customHeight="1" thickTop="1">
      <c r="A32" s="25"/>
      <c r="B32" s="25"/>
      <c r="C32" s="25"/>
      <c r="D32" s="307" t="str">
        <f>IF(MasterSheet!$A$1=1,MasterSheet!$C$436,MasterSheet!$B$436)</f>
        <v>Dug prema rezidentima</v>
      </c>
      <c r="E32" s="113">
        <v>364100000</v>
      </c>
      <c r="F32" s="110">
        <f>E32/$E$15*100</f>
        <v>10.996677740863788</v>
      </c>
      <c r="G32" s="113">
        <v>392300000</v>
      </c>
      <c r="H32" s="110">
        <f>G32/$E$15*100</f>
        <v>11.848384173965568</v>
      </c>
      <c r="I32" s="113">
        <v>419800000</v>
      </c>
      <c r="J32" s="110">
        <f>I32/$E$15*100</f>
        <v>12.678948958018726</v>
      </c>
      <c r="K32" s="319"/>
      <c r="L32" s="316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2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91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</row>
    <row r="33" spans="1:235" ht="15" customHeight="1" thickBot="1">
      <c r="A33" s="25"/>
      <c r="B33" s="25"/>
      <c r="C33" s="25"/>
      <c r="D33" s="294" t="str">
        <f>IF(MasterSheet!$A$1=1,MasterSheet!$C$437,MasterSheet!B437)</f>
        <v>Dug prema nerezidentima</v>
      </c>
      <c r="E33" s="292">
        <v>1069599999.9999999</v>
      </c>
      <c r="F33" s="293">
        <f>E33/$E$15*100</f>
        <v>32.304439746300204</v>
      </c>
      <c r="G33" s="292">
        <v>1067599999.9999999</v>
      </c>
      <c r="H33" s="293">
        <f>G33/$E$15*100</f>
        <v>32.244035034732704</v>
      </c>
      <c r="I33" s="292">
        <v>1063700000</v>
      </c>
      <c r="J33" s="293">
        <f>I33/$E$15*100</f>
        <v>32.126245847176079</v>
      </c>
      <c r="K33" s="319"/>
      <c r="L33" s="316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2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91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</row>
    <row r="34" spans="1:235" ht="15" customHeight="1" thickTop="1">
      <c r="A34" s="25"/>
      <c r="B34" s="25"/>
      <c r="C34" s="25"/>
      <c r="D34" s="162" t="str">
        <f>IF(MasterSheet!$A$1=1,MasterSheet!$C$326,MasterSheet!$B$326)</f>
        <v>Izvor: Ministarstvo finansija Crne Gore</v>
      </c>
      <c r="E34" s="80"/>
      <c r="F34" s="82"/>
      <c r="G34" s="80"/>
      <c r="H34" s="82"/>
      <c r="I34" s="80"/>
      <c r="J34" s="82"/>
      <c r="K34" s="80"/>
      <c r="L34" s="82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2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91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</row>
    <row r="35" spans="1:235" ht="15" customHeight="1">
      <c r="A35" s="25"/>
      <c r="B35" s="25"/>
      <c r="C35" s="25"/>
      <c r="D35" s="56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91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</row>
    <row r="36" spans="1:235" ht="15" customHeight="1">
      <c r="A36" s="25"/>
      <c r="B36" s="25"/>
      <c r="C36" s="25"/>
      <c r="D36" s="56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91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</row>
    <row r="37" spans="1:235" ht="15" customHeight="1">
      <c r="A37" s="25"/>
      <c r="B37" s="25"/>
      <c r="C37" s="25"/>
      <c r="D37" s="56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91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</row>
    <row r="38" spans="1:235" ht="15" customHeight="1" thickBot="1">
      <c r="A38" s="25"/>
      <c r="B38" s="25"/>
      <c r="C38" s="25"/>
      <c r="D38" s="56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91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</row>
    <row r="39" spans="1:235" ht="15" customHeight="1" thickTop="1">
      <c r="A39" s="25"/>
      <c r="B39" s="25"/>
      <c r="C39" s="25"/>
      <c r="D39" s="801" t="str">
        <f>IF(MasterSheet!$A$1=1,MasterSheet!B442,MasterSheet!B441)</f>
        <v>Stanje javnog duga, po mjesecima</v>
      </c>
      <c r="E39" s="244"/>
      <c r="F39" s="244"/>
      <c r="G39" s="244"/>
      <c r="H39" s="244"/>
      <c r="I39" s="244"/>
      <c r="J39" s="24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91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</row>
    <row r="40" spans="1:235" ht="15" customHeight="1">
      <c r="A40" s="25"/>
      <c r="B40" s="25"/>
      <c r="C40" s="25"/>
      <c r="D40" s="802"/>
      <c r="E40" s="245"/>
      <c r="F40" s="245"/>
      <c r="G40" s="245"/>
      <c r="H40" s="245"/>
      <c r="I40" s="245"/>
      <c r="J40" s="245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91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</row>
    <row r="41" spans="1:235" ht="15" customHeight="1" thickBot="1">
      <c r="A41" s="25"/>
      <c r="B41" s="25"/>
      <c r="C41" s="25"/>
      <c r="D41" s="803"/>
      <c r="E41" s="303"/>
      <c r="F41" s="303"/>
      <c r="G41" s="303"/>
      <c r="H41" s="303"/>
      <c r="I41" s="303"/>
      <c r="J41" s="303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91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</row>
    <row r="42" spans="1:235" ht="15" customHeight="1" thickTop="1" thickBot="1">
      <c r="A42" s="25"/>
      <c r="B42" s="25"/>
      <c r="C42" s="25"/>
      <c r="D42" s="296" t="str">
        <f>IF(MasterSheet!$A$1=1,MasterSheet!$C$435,MasterSheet!$B$435)</f>
        <v>Ukupno javni dug</v>
      </c>
      <c r="E42" s="173"/>
      <c r="F42" s="304"/>
      <c r="G42" s="173"/>
      <c r="H42" s="304"/>
      <c r="I42" s="173"/>
      <c r="J42" s="30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91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</row>
    <row r="43" spans="1:235" ht="15" customHeight="1" thickTop="1">
      <c r="A43" s="25"/>
      <c r="B43" s="25"/>
      <c r="C43" s="25"/>
      <c r="D43" s="307" t="str">
        <f>IF(MasterSheet!$A$1=1,MasterSheet!$C$436,MasterSheet!$B$436)</f>
        <v>Dug prema rezidentima</v>
      </c>
      <c r="E43" s="305"/>
      <c r="F43" s="306"/>
      <c r="G43" s="305"/>
      <c r="H43" s="306"/>
      <c r="I43" s="305"/>
      <c r="J43" s="306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91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</row>
    <row r="44" spans="1:235" ht="15" customHeight="1" thickBot="1">
      <c r="A44" s="25"/>
      <c r="B44" s="25"/>
      <c r="C44" s="25"/>
      <c r="D44" s="294" t="str">
        <f>IF(MasterSheet!$A$1=1,MasterSheet!$C$437,MasterSheet!B437)</f>
        <v>Dug prema nerezidentima</v>
      </c>
      <c r="E44" s="305"/>
      <c r="F44" s="306"/>
      <c r="G44" s="305"/>
      <c r="H44" s="306"/>
      <c r="I44" s="305"/>
      <c r="J44" s="306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91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</row>
    <row r="45" spans="1:235" ht="15" customHeight="1" thickTop="1">
      <c r="A45" s="25"/>
      <c r="B45" s="25"/>
      <c r="C45" s="25"/>
      <c r="D45" s="162" t="str">
        <f>IF(MasterSheet!$A$1=1,MasterSheet!$C$326,MasterSheet!$B$326)</f>
        <v>Izvor: Ministarstvo finansija Crne Gore</v>
      </c>
      <c r="E45" s="80"/>
      <c r="F45" s="82"/>
      <c r="G45" s="80"/>
      <c r="H45" s="82"/>
      <c r="I45" s="80"/>
      <c r="J45" s="82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20"/>
      <c r="AO45" s="20"/>
      <c r="AP45" s="20"/>
      <c r="AQ45" s="20"/>
      <c r="AR45" s="2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91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</row>
    <row r="46" spans="1:235" ht="15" customHeight="1">
      <c r="A46" s="25"/>
      <c r="B46" s="25"/>
      <c r="C46" s="25"/>
      <c r="D46" s="55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20"/>
      <c r="AO46" s="20"/>
      <c r="AP46" s="20"/>
      <c r="AQ46" s="20"/>
      <c r="AR46" s="2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91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</row>
    <row r="47" spans="1:235" ht="15" customHeight="1">
      <c r="A47" s="25"/>
      <c r="B47" s="25"/>
      <c r="C47" s="25"/>
      <c r="D47" s="55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20"/>
      <c r="AO47" s="20"/>
      <c r="AP47" s="20"/>
      <c r="AQ47" s="20"/>
      <c r="AR47" s="2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91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</row>
    <row r="48" spans="1:235" ht="15" customHeight="1">
      <c r="A48" s="25"/>
      <c r="B48" s="25"/>
      <c r="C48" s="25"/>
      <c r="D48" s="55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20"/>
      <c r="AO48" s="20"/>
      <c r="AP48" s="20"/>
      <c r="AQ48" s="20"/>
      <c r="AR48" s="2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91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</row>
    <row r="49" spans="1:235" ht="15" customHeight="1">
      <c r="A49" s="25"/>
      <c r="B49" s="25"/>
      <c r="C49" s="25"/>
      <c r="D49" s="55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20"/>
      <c r="AO49" s="20"/>
      <c r="AP49" s="20"/>
      <c r="AQ49" s="20"/>
      <c r="AR49" s="2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91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</row>
    <row r="50" spans="1:235" ht="15" customHeight="1">
      <c r="A50" s="25"/>
      <c r="B50" s="25"/>
      <c r="C50" s="25"/>
      <c r="D50" s="55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20"/>
      <c r="AO50" s="20"/>
      <c r="AP50" s="20"/>
      <c r="AQ50" s="20"/>
      <c r="AR50" s="2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91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</row>
    <row r="51" spans="1:235" ht="15" customHeight="1">
      <c r="A51" s="25"/>
      <c r="B51" s="25"/>
      <c r="C51" s="25"/>
      <c r="D51" s="55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20"/>
      <c r="AO51" s="20"/>
      <c r="AP51" s="20"/>
      <c r="AQ51" s="20"/>
      <c r="AR51" s="2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91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</row>
    <row r="52" spans="1:235" ht="15" customHeight="1">
      <c r="A52" s="25"/>
      <c r="B52" s="25"/>
      <c r="C52" s="25"/>
      <c r="D52" s="55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20"/>
      <c r="AO52" s="20"/>
      <c r="AP52" s="20"/>
      <c r="AQ52" s="20"/>
      <c r="AR52" s="2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9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</row>
    <row r="53" spans="1:235" ht="15" customHeight="1">
      <c r="A53" s="25"/>
      <c r="B53" s="25"/>
      <c r="C53" s="25"/>
      <c r="D53" s="55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20"/>
      <c r="AO53" s="20"/>
      <c r="AP53" s="20"/>
      <c r="AQ53" s="20"/>
      <c r="AR53" s="2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91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</row>
    <row r="54" spans="1:235" ht="15" customHeight="1">
      <c r="A54" s="25"/>
      <c r="B54" s="25"/>
      <c r="C54" s="25"/>
      <c r="D54" s="55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20"/>
      <c r="AO54" s="20"/>
      <c r="AP54" s="20"/>
      <c r="AQ54" s="20"/>
      <c r="AR54" s="2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91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</row>
    <row r="55" spans="1:235" ht="15" customHeight="1">
      <c r="A55" s="25"/>
      <c r="B55" s="25"/>
      <c r="C55" s="25"/>
      <c r="D55" s="55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20"/>
      <c r="AO55" s="20"/>
      <c r="AP55" s="20"/>
      <c r="AQ55" s="20"/>
      <c r="AR55" s="2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91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</row>
    <row r="56" spans="1:235" ht="15" customHeight="1">
      <c r="A56" s="25"/>
      <c r="B56" s="25"/>
      <c r="C56" s="25"/>
      <c r="D56" s="55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20"/>
      <c r="AO56" s="20"/>
      <c r="AP56" s="20"/>
      <c r="AQ56" s="20"/>
      <c r="AR56" s="2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91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</row>
    <row r="57" spans="1:235" ht="15" customHeight="1">
      <c r="A57" s="25"/>
      <c r="B57" s="25"/>
      <c r="C57" s="25"/>
      <c r="D57" s="55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20"/>
      <c r="AO57" s="20"/>
      <c r="AP57" s="20"/>
      <c r="AQ57" s="20"/>
      <c r="AR57" s="2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91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</row>
    <row r="58" spans="1:235" ht="15" customHeight="1">
      <c r="A58" s="25"/>
      <c r="B58" s="25"/>
      <c r="C58" s="25"/>
      <c r="D58" s="55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20"/>
      <c r="AO58" s="20"/>
      <c r="AP58" s="20"/>
      <c r="AQ58" s="20"/>
      <c r="AR58" s="2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91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</row>
    <row r="59" spans="1:235" ht="15" customHeight="1">
      <c r="A59" s="25"/>
      <c r="B59" s="25"/>
      <c r="C59" s="25"/>
      <c r="D59" s="55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20"/>
      <c r="AO59" s="20"/>
      <c r="AP59" s="20"/>
      <c r="AQ59" s="20"/>
      <c r="AR59" s="2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91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</row>
    <row r="60" spans="1:235" ht="15" customHeight="1">
      <c r="A60" s="25"/>
      <c r="B60" s="25"/>
      <c r="C60" s="25"/>
      <c r="D60" s="55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20"/>
      <c r="AO60" s="20"/>
      <c r="AP60" s="20"/>
      <c r="AQ60" s="20"/>
      <c r="AR60" s="2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91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</row>
    <row r="61" spans="1:235" ht="15" customHeight="1">
      <c r="A61" s="25"/>
      <c r="B61" s="25"/>
      <c r="C61" s="25"/>
      <c r="D61" s="55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20"/>
      <c r="AO61" s="20"/>
      <c r="AP61" s="20"/>
      <c r="AQ61" s="20"/>
      <c r="AR61" s="2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91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</row>
    <row r="62" spans="1:235" ht="15" customHeight="1">
      <c r="A62" s="25"/>
      <c r="B62" s="25"/>
      <c r="C62" s="25"/>
      <c r="D62" s="55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20"/>
      <c r="AO62" s="20"/>
      <c r="AP62" s="20"/>
      <c r="AQ62" s="20"/>
      <c r="AR62" s="2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91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</row>
    <row r="63" spans="1:235" ht="15" customHeight="1">
      <c r="A63" s="25"/>
      <c r="B63" s="25"/>
      <c r="C63" s="25"/>
      <c r="D63" s="55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20"/>
      <c r="AO63" s="20"/>
      <c r="AP63" s="20"/>
      <c r="AQ63" s="20"/>
      <c r="AR63" s="2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91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</row>
    <row r="64" spans="1:235" ht="15" customHeight="1">
      <c r="A64" s="25"/>
      <c r="B64" s="25"/>
      <c r="C64" s="25"/>
      <c r="D64" s="55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20"/>
      <c r="AO64" s="20"/>
      <c r="AP64" s="20"/>
      <c r="AQ64" s="20"/>
      <c r="AR64" s="2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91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</row>
    <row r="65" spans="1:235" ht="15" customHeight="1">
      <c r="A65" s="25"/>
      <c r="B65" s="25"/>
      <c r="C65" s="25"/>
      <c r="D65" s="55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20"/>
      <c r="AO65" s="20"/>
      <c r="AP65" s="20"/>
      <c r="AQ65" s="20"/>
      <c r="AR65" s="2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91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</row>
    <row r="66" spans="1:235" ht="15" customHeight="1">
      <c r="A66" s="25"/>
      <c r="B66" s="25"/>
      <c r="C66" s="25"/>
      <c r="D66" s="55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20"/>
      <c r="AO66" s="20"/>
      <c r="AP66" s="20"/>
      <c r="AQ66" s="20"/>
      <c r="AR66" s="2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91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</row>
    <row r="67" spans="1:235" ht="15" customHeight="1">
      <c r="A67" s="25"/>
      <c r="B67" s="25"/>
      <c r="C67" s="25"/>
      <c r="D67" s="55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20"/>
      <c r="AO67" s="20"/>
      <c r="AP67" s="20"/>
      <c r="AQ67" s="20"/>
      <c r="AR67" s="2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91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</row>
    <row r="68" spans="1:235" ht="15" customHeight="1">
      <c r="A68" s="25"/>
      <c r="B68" s="25"/>
      <c r="C68" s="25"/>
      <c r="D68" s="55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20"/>
      <c r="AO68" s="20"/>
      <c r="AP68" s="20"/>
      <c r="AQ68" s="20"/>
      <c r="AR68" s="2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91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</row>
    <row r="69" spans="1:235" ht="15" customHeight="1">
      <c r="A69" s="25"/>
      <c r="B69" s="25"/>
      <c r="C69" s="25"/>
      <c r="D69" s="55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20"/>
      <c r="AO69" s="20"/>
      <c r="AP69" s="20"/>
      <c r="AQ69" s="20"/>
      <c r="AR69" s="2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91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</row>
    <row r="70" spans="1:235" ht="15" customHeight="1">
      <c r="A70" s="25"/>
      <c r="B70" s="25"/>
      <c r="C70" s="25"/>
      <c r="D70" s="55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20"/>
      <c r="AO70" s="20"/>
      <c r="AP70" s="20"/>
      <c r="AQ70" s="20"/>
      <c r="AR70" s="2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91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</row>
    <row r="71" spans="1:235" ht="15" customHeight="1">
      <c r="A71" s="25"/>
      <c r="B71" s="25"/>
      <c r="C71" s="25"/>
      <c r="D71" s="55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20"/>
      <c r="AO71" s="20"/>
      <c r="AP71" s="20"/>
      <c r="AQ71" s="20"/>
      <c r="AR71" s="2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91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</row>
    <row r="72" spans="1:235" ht="15" customHeight="1">
      <c r="A72" s="25"/>
      <c r="B72" s="25"/>
      <c r="C72" s="25"/>
      <c r="D72" s="55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20"/>
      <c r="AO72" s="20"/>
      <c r="AP72" s="20"/>
      <c r="AQ72" s="20"/>
      <c r="AR72" s="2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91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</row>
    <row r="73" spans="1:235" ht="15" customHeight="1">
      <c r="A73" s="25"/>
      <c r="B73" s="25"/>
      <c r="C73" s="25"/>
      <c r="D73" s="55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20"/>
      <c r="AO73" s="20"/>
      <c r="AP73" s="20"/>
      <c r="AQ73" s="20"/>
      <c r="AR73" s="2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91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</row>
    <row r="74" spans="1:235" ht="15" customHeight="1">
      <c r="A74" s="25"/>
      <c r="B74" s="25"/>
      <c r="C74" s="25"/>
      <c r="D74" s="55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20"/>
      <c r="AO74" s="20"/>
      <c r="AP74" s="20"/>
      <c r="AQ74" s="20"/>
      <c r="AR74" s="2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91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</row>
    <row r="75" spans="1:235" ht="15" customHeight="1">
      <c r="A75" s="25"/>
      <c r="B75" s="25"/>
      <c r="C75" s="25"/>
      <c r="D75" s="55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20"/>
      <c r="AO75" s="20"/>
      <c r="AP75" s="20"/>
      <c r="AQ75" s="20"/>
      <c r="AR75" s="2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91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</row>
    <row r="76" spans="1:235" ht="15" customHeight="1">
      <c r="A76" s="25"/>
      <c r="B76" s="25"/>
      <c r="C76" s="25"/>
      <c r="D76" s="55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FW76" s="7"/>
    </row>
    <row r="77" spans="1:235" ht="15" customHeight="1">
      <c r="A77" s="25"/>
      <c r="B77" s="25"/>
      <c r="C77" s="25"/>
      <c r="D77" s="55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  <row r="78" spans="1:235" ht="15" customHeight="1">
      <c r="A78" s="25"/>
      <c r="B78" s="25"/>
      <c r="C78" s="25"/>
      <c r="D78" s="55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</row>
    <row r="79" spans="1:235" ht="15" customHeight="1">
      <c r="A79" s="25"/>
      <c r="B79" s="25"/>
      <c r="C79" s="25"/>
      <c r="D79" s="55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</row>
    <row r="80" spans="1:235">
      <c r="A80" s="25"/>
      <c r="B80" s="25"/>
      <c r="C80" s="25"/>
      <c r="D80" s="55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</row>
    <row r="81" spans="1:43">
      <c r="A81" s="25"/>
      <c r="B81" s="25"/>
      <c r="C81" s="25"/>
      <c r="D81" s="55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</row>
    <row r="82" spans="1:43">
      <c r="A82" s="25"/>
      <c r="B82" s="25"/>
      <c r="C82" s="25"/>
      <c r="D82" s="55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</row>
    <row r="83" spans="1:43">
      <c r="A83" s="25"/>
      <c r="B83" s="25"/>
      <c r="C83" s="25"/>
      <c r="D83" s="55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</row>
    <row r="84" spans="1:43">
      <c r="A84" s="25"/>
      <c r="B84" s="25"/>
      <c r="C84" s="25"/>
      <c r="D84" s="55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</row>
    <row r="85" spans="1:43">
      <c r="A85" s="25"/>
      <c r="B85" s="25"/>
      <c r="C85" s="25"/>
      <c r="D85" s="55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</row>
    <row r="86" spans="1:43">
      <c r="A86" s="25"/>
      <c r="B86" s="25"/>
      <c r="C86" s="25"/>
      <c r="D86" s="55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</row>
    <row r="87" spans="1:43">
      <c r="D87" s="9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</row>
    <row r="88" spans="1:43">
      <c r="D88" s="9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</row>
    <row r="89" spans="1:43">
      <c r="D89" s="9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</row>
    <row r="90" spans="1:43">
      <c r="D90" s="9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</row>
    <row r="91" spans="1:43">
      <c r="D91" s="9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</row>
    <row r="92" spans="1:43">
      <c r="D92" s="9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</row>
    <row r="93" spans="1:43">
      <c r="D93" s="9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</row>
    <row r="94" spans="1:43">
      <c r="D94" s="9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</row>
    <row r="95" spans="1:43">
      <c r="D95" s="9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</row>
    <row r="96" spans="1:43">
      <c r="D96" s="9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</row>
    <row r="97" spans="4:43">
      <c r="D97" s="9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</row>
    <row r="98" spans="4:43">
      <c r="D98" s="9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</row>
    <row r="99" spans="4:43">
      <c r="D99" s="9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</row>
    <row r="100" spans="4:43">
      <c r="D100" s="9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</row>
    <row r="101" spans="4:43">
      <c r="D101" s="9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</row>
    <row r="102" spans="4:43">
      <c r="D102" s="9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</row>
    <row r="103" spans="4:43">
      <c r="D103" s="9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</row>
    <row r="104" spans="4:43">
      <c r="D104" s="9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</row>
    <row r="105" spans="4:43">
      <c r="D105" s="9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</row>
    <row r="106" spans="4:43">
      <c r="D106" s="9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</row>
    <row r="107" spans="4:43">
      <c r="D107" s="9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</row>
    <row r="108" spans="4:43">
      <c r="D108" s="9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</row>
    <row r="109" spans="4:43">
      <c r="D109" s="9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</row>
    <row r="110" spans="4:43">
      <c r="D110" s="9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</row>
    <row r="111" spans="4:43">
      <c r="D111" s="9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</row>
    <row r="112" spans="4:43">
      <c r="D112" s="9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</row>
    <row r="113" spans="4:43">
      <c r="D113" s="9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</row>
    <row r="114" spans="4:43">
      <c r="D114" s="9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</row>
    <row r="115" spans="4:43">
      <c r="D115" s="9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</row>
    <row r="116" spans="4:43">
      <c r="D116" s="9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</row>
    <row r="117" spans="4:43">
      <c r="D117" s="9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</row>
    <row r="118" spans="4:43">
      <c r="D118" s="9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</row>
    <row r="119" spans="4:43">
      <c r="D119" s="9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4:43">
      <c r="D120" s="9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</row>
    <row r="121" spans="4:43">
      <c r="D121" s="9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</row>
    <row r="122" spans="4:43">
      <c r="D122" s="9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</row>
    <row r="123" spans="4:43">
      <c r="D123" s="9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</row>
    <row r="124" spans="4:43">
      <c r="D124" s="9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</row>
    <row r="125" spans="4:43">
      <c r="D125" s="9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</row>
    <row r="126" spans="4:43">
      <c r="D126" s="9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</row>
    <row r="127" spans="4:43">
      <c r="D127" s="9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</row>
    <row r="128" spans="4:43">
      <c r="D128" s="9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</row>
    <row r="129" spans="4:43">
      <c r="D129" s="9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</row>
    <row r="130" spans="4:43">
      <c r="D130" s="9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</row>
    <row r="131" spans="4:43">
      <c r="D131" s="9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</row>
    <row r="132" spans="4:43">
      <c r="D132" s="9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</row>
    <row r="133" spans="4:43">
      <c r="D133" s="9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</row>
    <row r="134" spans="4:43">
      <c r="D134" s="9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</row>
    <row r="135" spans="4:43">
      <c r="D135" s="9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</row>
    <row r="136" spans="4:43">
      <c r="D136" s="9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</row>
    <row r="137" spans="4:43">
      <c r="D137" s="9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</row>
    <row r="138" spans="4:43">
      <c r="D138" s="9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</row>
    <row r="139" spans="4:43">
      <c r="D139" s="9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</row>
    <row r="140" spans="4:43">
      <c r="D140" s="9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</row>
    <row r="141" spans="4:43">
      <c r="D141" s="9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</row>
    <row r="142" spans="4:43">
      <c r="D142" s="9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</row>
    <row r="143" spans="4:43">
      <c r="D143" s="9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</row>
    <row r="144" spans="4:43">
      <c r="D144" s="9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</row>
    <row r="145" spans="4:43">
      <c r="D145" s="9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</row>
    <row r="146" spans="4:43">
      <c r="D146" s="9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</row>
    <row r="147" spans="4:43">
      <c r="D147" s="9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</row>
    <row r="148" spans="4:43">
      <c r="D148" s="9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</row>
    <row r="149" spans="4:43">
      <c r="D149" s="9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</row>
    <row r="150" spans="4:43">
      <c r="D150" s="9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</row>
    <row r="151" spans="4:43">
      <c r="D151" s="9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</row>
    <row r="152" spans="4:43">
      <c r="D152" s="9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</row>
    <row r="153" spans="4:43">
      <c r="D153" s="9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</row>
    <row r="154" spans="4:43">
      <c r="D154" s="9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</row>
    <row r="155" spans="4:43"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</row>
    <row r="156" spans="4:43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</row>
    <row r="157" spans="4:43"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</row>
    <row r="158" spans="4:43"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</row>
    <row r="159" spans="4:43"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</row>
    <row r="160" spans="4:43"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</row>
    <row r="161" spans="4:43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</row>
    <row r="162" spans="4:43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</row>
    <row r="163" spans="4:43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</row>
    <row r="164" spans="4:43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</row>
    <row r="165" spans="4:43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</row>
    <row r="166" spans="4:43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</row>
    <row r="167" spans="4:43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</row>
    <row r="168" spans="4:43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</row>
    <row r="169" spans="4:43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</row>
    <row r="170" spans="4:43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</row>
    <row r="171" spans="4:43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</row>
    <row r="172" spans="4:43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</row>
    <row r="173" spans="4:43"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</row>
    <row r="174" spans="4:43"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</row>
    <row r="175" spans="4:43"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</row>
    <row r="176" spans="4:43"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</row>
    <row r="177" spans="4:43"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</row>
    <row r="178" spans="4:43"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</row>
    <row r="179" spans="4:43"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</row>
    <row r="180" spans="4:43"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</row>
    <row r="181" spans="4:43"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</row>
    <row r="182" spans="4:43"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</row>
    <row r="183" spans="4:43"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</row>
    <row r="184" spans="4:43"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</row>
    <row r="185" spans="4:43"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</row>
    <row r="186" spans="4:43"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</row>
    <row r="187" spans="4:43"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</row>
    <row r="188" spans="4:43"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</row>
    <row r="189" spans="4:43"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</row>
    <row r="190" spans="4:43"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</row>
    <row r="191" spans="4:43"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</row>
    <row r="192" spans="4:43"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</row>
    <row r="193" spans="4:43"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</row>
    <row r="194" spans="4:43"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</row>
    <row r="195" spans="4:43"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</row>
    <row r="196" spans="4:43"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</row>
    <row r="197" spans="4:43"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</row>
    <row r="198" spans="4:43"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</row>
    <row r="199" spans="4:43"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</row>
    <row r="200" spans="4:43"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</row>
    <row r="201" spans="4:43"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</row>
    <row r="202" spans="4:43"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</row>
    <row r="203" spans="4:43"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</row>
    <row r="204" spans="4:43"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</row>
    <row r="205" spans="4:43"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</row>
    <row r="206" spans="4:43"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</row>
    <row r="207" spans="4:43"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</row>
    <row r="208" spans="4:43"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</row>
    <row r="209" spans="4:43"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</row>
    <row r="210" spans="4:43"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</row>
    <row r="211" spans="4:43"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</row>
    <row r="212" spans="4:43"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</row>
    <row r="213" spans="4:43"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</row>
    <row r="214" spans="4:43"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</row>
    <row r="215" spans="4:43"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</row>
    <row r="216" spans="4:43"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</row>
    <row r="217" spans="4:43"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</row>
    <row r="218" spans="4:43"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</row>
    <row r="219" spans="4:43"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</row>
    <row r="220" spans="4:43"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</row>
    <row r="221" spans="4:43"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</row>
    <row r="222" spans="4:43"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</row>
    <row r="223" spans="4:43"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</row>
    <row r="224" spans="4:43"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</row>
    <row r="225" spans="4:43"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</row>
    <row r="226" spans="4:43"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</row>
    <row r="227" spans="4:43"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</row>
    <row r="228" spans="4:43"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</row>
    <row r="229" spans="4:43"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</row>
    <row r="230" spans="4:43"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</row>
    <row r="231" spans="4:43"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</row>
    <row r="232" spans="4:43"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</row>
    <row r="233" spans="4:43"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</row>
    <row r="234" spans="4:43"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</row>
    <row r="235" spans="4:43"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</row>
    <row r="236" spans="4:43"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</row>
    <row r="237" spans="4:43"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</row>
    <row r="238" spans="4:43"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</row>
    <row r="239" spans="4:43"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</row>
    <row r="240" spans="4:43"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</row>
    <row r="241" spans="4:43"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</row>
    <row r="242" spans="4:43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</row>
    <row r="243" spans="4:43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</row>
    <row r="244" spans="4:43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</row>
    <row r="245" spans="4:43"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</row>
    <row r="246" spans="4:43"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</row>
    <row r="247" spans="4:43"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</row>
    <row r="248" spans="4:43"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</row>
    <row r="249" spans="4:43"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</row>
    <row r="250" spans="4:43"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</row>
    <row r="251" spans="4:43"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</row>
    <row r="252" spans="4:43"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</row>
    <row r="253" spans="4:43"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</row>
    <row r="254" spans="4:43"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</row>
    <row r="255" spans="4:43"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</row>
    <row r="256" spans="4:43"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</row>
    <row r="257" spans="4:43"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</row>
    <row r="258" spans="4:43"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</row>
    <row r="259" spans="4:43"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</row>
    <row r="260" spans="4:43"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</row>
    <row r="261" spans="4:43"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</row>
    <row r="262" spans="4:43"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</row>
    <row r="263" spans="4:43"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</row>
    <row r="264" spans="4:43"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</row>
    <row r="265" spans="4:43"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</row>
    <row r="266" spans="4:43"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</row>
    <row r="267" spans="4:43"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</row>
    <row r="268" spans="4:43"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</row>
    <row r="269" spans="4:43"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</row>
    <row r="270" spans="4:43"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</row>
    <row r="271" spans="4:43"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</row>
    <row r="272" spans="4:43"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</row>
    <row r="273" spans="4:43"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</row>
    <row r="274" spans="4:43"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</row>
    <row r="275" spans="4:43"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</row>
    <row r="276" spans="4:43"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</row>
    <row r="277" spans="4:43"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</row>
    <row r="278" spans="4:43"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</row>
    <row r="279" spans="4:43"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</row>
    <row r="280" spans="4:43"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</row>
    <row r="281" spans="4:43"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</row>
    <row r="282" spans="4:43"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</row>
    <row r="283" spans="4:43"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</row>
    <row r="284" spans="4:43"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</row>
    <row r="285" spans="4:43"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</row>
    <row r="286" spans="4:43"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</row>
    <row r="287" spans="4:43"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</row>
    <row r="288" spans="4:43"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</row>
    <row r="289" spans="4:43"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</row>
    <row r="290" spans="4:43"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</row>
    <row r="291" spans="4:43"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</row>
    <row r="292" spans="4:43"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</row>
    <row r="293" spans="4:43"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</row>
    <row r="294" spans="4:43"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</row>
    <row r="295" spans="4:43"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</row>
    <row r="296" spans="4:43"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</row>
    <row r="297" spans="4:43"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</row>
    <row r="298" spans="4:43"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</row>
    <row r="299" spans="4:43"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</row>
    <row r="300" spans="4:43"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</row>
    <row r="301" spans="4:43"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</row>
    <row r="302" spans="4:43"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</row>
    <row r="303" spans="4:43"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</row>
    <row r="304" spans="4:43"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</row>
    <row r="305" spans="4:43"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</row>
    <row r="306" spans="4:43"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</row>
    <row r="307" spans="4:43"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</row>
    <row r="308" spans="4:43"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</row>
    <row r="309" spans="4:43"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</row>
    <row r="310" spans="4:43"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</row>
    <row r="311" spans="4:43"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</row>
    <row r="312" spans="4:43"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</row>
    <row r="313" spans="4:43"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</row>
    <row r="314" spans="4:43"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</row>
    <row r="315" spans="4:43"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</row>
    <row r="316" spans="4:43"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</row>
    <row r="317" spans="4:43"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</row>
    <row r="318" spans="4:43"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</row>
    <row r="319" spans="4:43"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</row>
    <row r="320" spans="4:43"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</row>
    <row r="321" spans="4:43"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</row>
    <row r="322" spans="4:43"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</row>
    <row r="323" spans="4:43"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</row>
    <row r="324" spans="4:43"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</row>
    <row r="325" spans="4:43"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</row>
    <row r="326" spans="4:43"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</row>
    <row r="327" spans="4:43"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</row>
    <row r="328" spans="4:43"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</row>
    <row r="329" spans="4:43"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</row>
    <row r="330" spans="4:43"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</row>
    <row r="331" spans="4:43"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</row>
    <row r="332" spans="4:43"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</row>
    <row r="333" spans="4:43"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</row>
    <row r="334" spans="4:43"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</row>
    <row r="335" spans="4:43"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</row>
    <row r="336" spans="4:43"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</row>
    <row r="337" spans="4:43"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</row>
    <row r="338" spans="4:43"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</row>
    <row r="339" spans="4:43"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</row>
    <row r="340" spans="4:43"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</row>
    <row r="341" spans="4:43"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</row>
    <row r="342" spans="4:43"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</row>
    <row r="343" spans="4:43"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</row>
    <row r="344" spans="4:43"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</row>
    <row r="345" spans="4:43"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</row>
    <row r="346" spans="4:43"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</row>
    <row r="347" spans="4:43"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</row>
    <row r="348" spans="4:43"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</row>
    <row r="349" spans="4:43"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</row>
    <row r="350" spans="4:43"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</row>
    <row r="351" spans="4:43"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</row>
    <row r="352" spans="4:43"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</row>
    <row r="353" spans="4:43"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</row>
    <row r="354" spans="4:43"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</row>
    <row r="355" spans="4:43"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</row>
    <row r="356" spans="4:43"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</row>
    <row r="357" spans="4:43"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</row>
    <row r="358" spans="4:43"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</row>
    <row r="359" spans="4:43"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</row>
    <row r="360" spans="4:43"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</row>
    <row r="361" spans="4:43"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</row>
    <row r="362" spans="4:43"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</row>
    <row r="363" spans="4:43"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</row>
    <row r="364" spans="4:43"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</row>
    <row r="365" spans="4:43"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</row>
    <row r="366" spans="4:43"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</row>
    <row r="367" spans="4:43"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</row>
    <row r="368" spans="4:43"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</row>
    <row r="369" spans="4:43"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</row>
    <row r="370" spans="4:43"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</row>
    <row r="371" spans="4:43"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</row>
    <row r="372" spans="4:43"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</row>
    <row r="373" spans="4:43"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</row>
    <row r="374" spans="4:43"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</row>
    <row r="375" spans="4:43"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</row>
    <row r="376" spans="4:43"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</row>
    <row r="377" spans="4:43"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</row>
    <row r="378" spans="4:43"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</row>
    <row r="379" spans="4:43"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</row>
    <row r="380" spans="4:43"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</row>
    <row r="381" spans="4:43"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</row>
    <row r="382" spans="4:43"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</row>
    <row r="383" spans="4:43"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</row>
    <row r="384" spans="4:43"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</row>
    <row r="385" spans="4:43"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</row>
    <row r="386" spans="4:43"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</row>
    <row r="387" spans="4:43"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</row>
    <row r="388" spans="4:43"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</row>
    <row r="389" spans="4:43"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</row>
    <row r="390" spans="4:43"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</row>
    <row r="391" spans="4:43"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</row>
    <row r="392" spans="4:43"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</row>
    <row r="393" spans="4:43"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</row>
    <row r="394" spans="4:43"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</row>
    <row r="395" spans="4:43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</row>
    <row r="396" spans="4:43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</row>
    <row r="397" spans="4:43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</row>
    <row r="398" spans="4:43"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</row>
    <row r="399" spans="4:43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</row>
    <row r="400" spans="4:43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</row>
    <row r="401" spans="4:43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</row>
    <row r="402" spans="4:43"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</row>
    <row r="403" spans="4:43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</row>
    <row r="404" spans="4:43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</row>
    <row r="405" spans="4:43"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</row>
    <row r="406" spans="4:43"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</row>
    <row r="407" spans="4:43"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</row>
    <row r="408" spans="4:43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</row>
    <row r="409" spans="4:43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</row>
    <row r="410" spans="4:43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</row>
    <row r="411" spans="4:43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</row>
    <row r="412" spans="4:43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</row>
    <row r="413" spans="4:43"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</row>
    <row r="414" spans="4:43"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</row>
    <row r="415" spans="4:43"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</row>
    <row r="416" spans="4:43"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</row>
    <row r="417" spans="4:43"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</row>
    <row r="418" spans="4:43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</row>
    <row r="419" spans="4:43"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</row>
    <row r="420" spans="4:43"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</row>
    <row r="421" spans="4:43"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</row>
    <row r="422" spans="4:43"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</row>
    <row r="423" spans="4:43"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</row>
    <row r="424" spans="4:43"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</row>
    <row r="425" spans="4:43"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</row>
    <row r="426" spans="4:43"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</row>
    <row r="427" spans="4:43"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</row>
    <row r="428" spans="4:43"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</row>
    <row r="429" spans="4:43"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</row>
    <row r="430" spans="4:43"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</row>
    <row r="431" spans="4:43"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</row>
    <row r="432" spans="4:43"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</row>
    <row r="433" spans="4:43"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</row>
    <row r="434" spans="4:43"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</row>
    <row r="435" spans="4:43"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</row>
    <row r="436" spans="4:43"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</row>
    <row r="437" spans="4:43"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</row>
    <row r="438" spans="4:43"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</row>
    <row r="439" spans="4:43"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</row>
    <row r="440" spans="4:43"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</row>
    <row r="441" spans="4:43"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</row>
    <row r="442" spans="4:43"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</row>
    <row r="443" spans="4:43"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</row>
    <row r="444" spans="4:43"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</row>
    <row r="445" spans="4:43"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</row>
    <row r="446" spans="4:43"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</row>
    <row r="447" spans="4:43"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</row>
    <row r="448" spans="4:43"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</row>
    <row r="449" spans="4:43"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</row>
    <row r="450" spans="4:43"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</row>
    <row r="451" spans="4:43"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</row>
    <row r="452" spans="4:43"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</row>
    <row r="453" spans="4:43"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</row>
    <row r="454" spans="4:43"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</row>
    <row r="455" spans="4:43"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</row>
    <row r="456" spans="4:43"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</row>
    <row r="457" spans="4:43"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</row>
    <row r="458" spans="4:43"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</row>
    <row r="459" spans="4:43"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</row>
    <row r="460" spans="4:43"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</row>
    <row r="461" spans="4:43"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</row>
    <row r="462" spans="4:43"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</row>
    <row r="463" spans="4:43"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</row>
    <row r="464" spans="4:43"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</row>
    <row r="465" spans="4:43"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</row>
    <row r="466" spans="4:43"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</row>
    <row r="467" spans="4:43"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</row>
    <row r="468" spans="4:43"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</row>
    <row r="469" spans="4:43"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</row>
    <row r="470" spans="4:43"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</row>
    <row r="471" spans="4:43"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</row>
    <row r="472" spans="4:43"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</row>
    <row r="473" spans="4:43"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</row>
    <row r="474" spans="4:43"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</row>
    <row r="475" spans="4:43"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</row>
    <row r="476" spans="4:43"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</row>
    <row r="477" spans="4:43"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</row>
    <row r="478" spans="4:43"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</row>
    <row r="479" spans="4:43"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</row>
    <row r="480" spans="4:43"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</row>
    <row r="481" spans="4:43"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</row>
    <row r="482" spans="4:43"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</row>
    <row r="483" spans="4:43"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</row>
    <row r="484" spans="4:43"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</row>
    <row r="485" spans="4:43"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</row>
    <row r="486" spans="4:43"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</row>
    <row r="487" spans="4:43"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</row>
    <row r="488" spans="4:43"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</row>
    <row r="489" spans="4:43"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</row>
    <row r="490" spans="4:43"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</row>
    <row r="491" spans="4:43"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</row>
    <row r="492" spans="4:43"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</row>
    <row r="493" spans="4:43"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</row>
    <row r="494" spans="4:43"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</row>
    <row r="495" spans="4:43"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</row>
    <row r="496" spans="4:43"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</row>
    <row r="497" spans="4:43"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</row>
    <row r="498" spans="4:43"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</row>
    <row r="499" spans="4:43"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</row>
    <row r="500" spans="4:43"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</row>
    <row r="501" spans="4:43"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</row>
    <row r="502" spans="4:43"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</row>
    <row r="503" spans="4:43"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</row>
    <row r="504" spans="4:43"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</row>
    <row r="505" spans="4:43"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</row>
    <row r="506" spans="4:43"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</row>
    <row r="507" spans="4:43"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</row>
    <row r="508" spans="4:43"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</row>
    <row r="509" spans="4:43"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</row>
    <row r="510" spans="4:43"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</row>
    <row r="511" spans="4:43"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</row>
    <row r="512" spans="4:43"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</row>
    <row r="513" spans="4:43"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</row>
    <row r="514" spans="4:43"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</row>
    <row r="515" spans="4:43"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</row>
    <row r="516" spans="4:43"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</row>
    <row r="517" spans="4:43"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</row>
    <row r="518" spans="4:43"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</row>
    <row r="519" spans="4:43"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</row>
    <row r="520" spans="4:43"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</row>
    <row r="521" spans="4:43"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</row>
    <row r="522" spans="4:43"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</row>
    <row r="523" spans="4:43"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</row>
    <row r="524" spans="4:43"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</row>
    <row r="525" spans="4:43"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</row>
    <row r="526" spans="4:43"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</row>
    <row r="527" spans="4:43"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</row>
    <row r="528" spans="4:43"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</row>
    <row r="529" spans="4:43"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</row>
    <row r="530" spans="4:43"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</row>
    <row r="531" spans="4:43"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</row>
    <row r="532" spans="4:43"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</row>
    <row r="533" spans="4:43"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</row>
    <row r="534" spans="4:43"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</row>
    <row r="535" spans="4:43"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</row>
    <row r="536" spans="4:43"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</row>
    <row r="537" spans="4:43"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</row>
    <row r="538" spans="4:43"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</row>
    <row r="539" spans="4:43"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</row>
    <row r="540" spans="4:43"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</row>
    <row r="541" spans="4:43"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</row>
    <row r="542" spans="4:43"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</row>
    <row r="543" spans="4:43"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</row>
    <row r="544" spans="4:43"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</row>
    <row r="545" spans="4:43"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</row>
    <row r="546" spans="4:43"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</row>
    <row r="547" spans="4:43"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</row>
    <row r="548" spans="4:43"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</row>
    <row r="549" spans="4:43"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</row>
    <row r="550" spans="4:43"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</row>
    <row r="551" spans="4:43"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</row>
    <row r="552" spans="4:43"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</row>
    <row r="553" spans="4:43"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</row>
    <row r="554" spans="4:43"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</row>
    <row r="555" spans="4:43"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</row>
    <row r="556" spans="4:43"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</row>
    <row r="557" spans="4:43"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</row>
    <row r="558" spans="4:43"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</row>
    <row r="559" spans="4:43"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</row>
    <row r="560" spans="4:43"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</row>
    <row r="561" spans="4:43"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</row>
    <row r="562" spans="4:43"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</row>
    <row r="563" spans="4:43"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</row>
    <row r="564" spans="4:43"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</row>
    <row r="565" spans="4:43"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</row>
    <row r="566" spans="4:43"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</row>
    <row r="567" spans="4:43"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</row>
    <row r="568" spans="4:43"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</row>
    <row r="569" spans="4:43"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</row>
    <row r="570" spans="4:43"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</row>
    <row r="571" spans="4:43"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</row>
    <row r="572" spans="4:43"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</row>
    <row r="573" spans="4:43"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</row>
    <row r="574" spans="4:43"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</row>
    <row r="575" spans="4:43"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</row>
    <row r="576" spans="4:43"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</row>
    <row r="577" spans="4:43"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</row>
    <row r="578" spans="4:43"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</row>
    <row r="579" spans="4:43"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</row>
    <row r="580" spans="4:43"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</row>
    <row r="581" spans="4:43"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</row>
    <row r="582" spans="4:43"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</row>
    <row r="583" spans="4:43"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</row>
    <row r="584" spans="4:43"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</row>
    <row r="585" spans="4:43"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</row>
    <row r="586" spans="4:43"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</row>
    <row r="587" spans="4:43"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</row>
    <row r="588" spans="4:43"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</row>
    <row r="589" spans="4:43"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</row>
    <row r="590" spans="4:43"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</row>
    <row r="591" spans="4:43"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</row>
    <row r="592" spans="4:43"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</row>
    <row r="593" spans="4:43"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</row>
    <row r="594" spans="4:43"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</row>
    <row r="595" spans="4:43"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</row>
    <row r="596" spans="4:43"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</row>
    <row r="597" spans="4:43"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</row>
    <row r="598" spans="4:43"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</row>
    <row r="599" spans="4:43"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</row>
    <row r="600" spans="4:43"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</row>
    <row r="601" spans="4:43"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</row>
    <row r="602" spans="4:43"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</row>
    <row r="603" spans="4:43"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</row>
    <row r="604" spans="4:43"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</row>
    <row r="605" spans="4:43"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</row>
    <row r="606" spans="4:43"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</row>
    <row r="607" spans="4:43"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</row>
    <row r="608" spans="4:43"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</row>
    <row r="609" spans="4:43"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</row>
    <row r="610" spans="4:43"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</row>
    <row r="611" spans="4:43"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</row>
    <row r="612" spans="4:43"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</row>
    <row r="613" spans="4:43"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</row>
    <row r="614" spans="4:43"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</row>
    <row r="615" spans="4:43"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</row>
    <row r="616" spans="4:43"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</row>
    <row r="617" spans="4:43"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</row>
    <row r="618" spans="4:43"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</row>
    <row r="619" spans="4:43"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</row>
    <row r="620" spans="4:43"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</row>
    <row r="621" spans="4:43"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</row>
    <row r="622" spans="4:43"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</row>
    <row r="623" spans="4:43"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</row>
    <row r="624" spans="4:43"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</row>
    <row r="625" spans="4:43"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</row>
    <row r="626" spans="4:43"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</row>
    <row r="627" spans="4:43"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</row>
    <row r="628" spans="4:43"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</row>
    <row r="629" spans="4:43"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</row>
    <row r="630" spans="4:43"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</row>
    <row r="631" spans="4:43"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</row>
    <row r="632" spans="4:43"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</row>
    <row r="633" spans="4:43"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</row>
    <row r="634" spans="4:43"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</row>
    <row r="635" spans="4:43"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</row>
    <row r="636" spans="4:43"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</row>
    <row r="637" spans="4:43"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</row>
    <row r="638" spans="4:43"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</row>
    <row r="639" spans="4:43"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</row>
    <row r="640" spans="4:43"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</row>
    <row r="641" spans="4:43"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</row>
    <row r="642" spans="4:43"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</row>
    <row r="643" spans="4:43"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</row>
    <row r="644" spans="4:43"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</row>
    <row r="645" spans="4:43"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</row>
    <row r="646" spans="4:43"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</row>
    <row r="647" spans="4:43"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</row>
    <row r="648" spans="4:43"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</row>
    <row r="649" spans="4:43"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</row>
    <row r="650" spans="4:43"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</row>
    <row r="651" spans="4:43"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</row>
    <row r="652" spans="4:43"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</row>
    <row r="653" spans="4:43"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</row>
    <row r="654" spans="4:43"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</row>
    <row r="655" spans="4:43"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</row>
    <row r="656" spans="4:43"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</row>
    <row r="657" spans="4:43"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</row>
    <row r="658" spans="4:43"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</row>
    <row r="659" spans="4:43"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</row>
    <row r="660" spans="4:43"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</row>
    <row r="661" spans="4:43"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</row>
    <row r="662" spans="4:43"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</row>
    <row r="663" spans="4:43"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</row>
    <row r="664" spans="4:43"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</row>
    <row r="665" spans="4:43"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</row>
    <row r="666" spans="4:43"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</row>
    <row r="667" spans="4:43"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</row>
    <row r="668" spans="4:43"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</row>
    <row r="669" spans="4:43"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</row>
    <row r="670" spans="4:43"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</row>
    <row r="671" spans="4:43"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</row>
    <row r="672" spans="4:43"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</row>
    <row r="673" spans="4:43"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</row>
    <row r="674" spans="4:43"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</row>
    <row r="675" spans="4:43"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</row>
    <row r="676" spans="4:43"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</row>
    <row r="677" spans="4:43"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</row>
    <row r="678" spans="4:43"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</row>
    <row r="679" spans="4:43"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</row>
    <row r="680" spans="4:43"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</row>
    <row r="681" spans="4:43"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</row>
    <row r="682" spans="4:43"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</row>
    <row r="683" spans="4:43"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</row>
    <row r="684" spans="4:43"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</row>
    <row r="685" spans="4:43"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</row>
    <row r="686" spans="4:43"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</row>
    <row r="687" spans="4:43"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</row>
    <row r="688" spans="4:43"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</row>
    <row r="689" spans="4:43"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</row>
    <row r="690" spans="4:43"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</row>
    <row r="691" spans="4:43"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</row>
    <row r="692" spans="4:43"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</row>
    <row r="693" spans="4:43"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</row>
    <row r="694" spans="4:43"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</row>
    <row r="695" spans="4:43"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</row>
    <row r="696" spans="4:43"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</row>
    <row r="697" spans="4:43"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</row>
    <row r="698" spans="4:43"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</row>
    <row r="699" spans="4:43"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</row>
    <row r="700" spans="4:43"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</row>
    <row r="701" spans="4:43"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</row>
    <row r="702" spans="4:43"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</row>
    <row r="703" spans="4:43"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</row>
    <row r="704" spans="4:43"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</row>
    <row r="705" spans="4:43"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</row>
    <row r="706" spans="4:43"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</row>
    <row r="707" spans="4:43"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</row>
    <row r="708" spans="4:43"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</row>
    <row r="709" spans="4:43"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</row>
    <row r="710" spans="4:43"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</row>
    <row r="711" spans="4:43"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</row>
    <row r="712" spans="4:43"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</row>
    <row r="713" spans="4:43"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</row>
    <row r="714" spans="4:43"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</row>
    <row r="715" spans="4:43"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</row>
    <row r="716" spans="4:43"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</row>
    <row r="717" spans="4:43"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</row>
    <row r="718" spans="4:43"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</row>
    <row r="719" spans="4:43"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</row>
    <row r="720" spans="4:43"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</row>
    <row r="721" spans="4:43"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</row>
    <row r="722" spans="4:43"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</row>
    <row r="723" spans="4:43"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</row>
    <row r="724" spans="4:43"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</row>
    <row r="725" spans="4:43"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</row>
    <row r="726" spans="4:43"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</row>
    <row r="727" spans="4:43"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</row>
    <row r="728" spans="4:43"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</row>
    <row r="729" spans="4:43"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</row>
    <row r="730" spans="4:43"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</row>
    <row r="731" spans="4:43"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</row>
    <row r="732" spans="4:43"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</row>
    <row r="733" spans="4:43"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</row>
    <row r="734" spans="4:43"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</row>
    <row r="735" spans="4:43"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</row>
    <row r="736" spans="4:43"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</row>
    <row r="737" spans="4:43"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</row>
    <row r="738" spans="4:43"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</row>
    <row r="739" spans="4:43"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</row>
    <row r="740" spans="4:43"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</row>
    <row r="741" spans="4:43"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</row>
    <row r="742" spans="4:43"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</row>
    <row r="743" spans="4:43"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</row>
    <row r="744" spans="4:43"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</row>
    <row r="745" spans="4:43"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</row>
    <row r="746" spans="4:43"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</row>
    <row r="747" spans="4:43"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</row>
    <row r="748" spans="4:43"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</row>
    <row r="749" spans="4:43"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</row>
    <row r="750" spans="4:43"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</row>
    <row r="751" spans="4:43"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</row>
    <row r="752" spans="4:43"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</row>
    <row r="753" spans="4:43"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</row>
    <row r="754" spans="4:43"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</row>
    <row r="755" spans="4:43"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</row>
    <row r="756" spans="4:43"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</row>
    <row r="757" spans="4:43"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</row>
    <row r="758" spans="4:43"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</row>
    <row r="759" spans="4:43"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</row>
    <row r="760" spans="4:43"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</row>
    <row r="761" spans="4:43"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</row>
    <row r="762" spans="4:43"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</row>
    <row r="763" spans="4:43"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</row>
    <row r="764" spans="4:43"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</row>
    <row r="765" spans="4:43"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</row>
    <row r="766" spans="4:43"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</row>
    <row r="767" spans="4:43"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</row>
    <row r="768" spans="4:43"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</row>
    <row r="769" spans="4:43"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</row>
    <row r="770" spans="4:43"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</row>
    <row r="771" spans="4:43"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</row>
    <row r="772" spans="4:43"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</row>
    <row r="773" spans="4:43"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</row>
    <row r="774" spans="4:43"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</row>
    <row r="775" spans="4:43"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</row>
    <row r="776" spans="4:43"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</row>
    <row r="777" spans="4:43"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</row>
    <row r="778" spans="4:43"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</row>
    <row r="779" spans="4:43"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</row>
    <row r="780" spans="4:43"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</row>
    <row r="781" spans="4:43"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</row>
    <row r="782" spans="4:43"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</row>
    <row r="783" spans="4:43"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</row>
    <row r="784" spans="4:43"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</row>
    <row r="785" spans="4:43"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</row>
    <row r="786" spans="4:43"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</row>
    <row r="787" spans="4:43"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</row>
    <row r="788" spans="4:43"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</row>
    <row r="789" spans="4:43"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</row>
    <row r="790" spans="4:43"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</row>
    <row r="791" spans="4:43"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</row>
    <row r="792" spans="4:43"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</row>
    <row r="793" spans="4:43"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</row>
    <row r="794" spans="4:43"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</row>
    <row r="795" spans="4:43"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</row>
    <row r="796" spans="4:43"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</row>
    <row r="797" spans="4:43"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</row>
    <row r="798" spans="4:43"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</row>
    <row r="799" spans="4:43"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</row>
    <row r="800" spans="4:43"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</row>
    <row r="801" spans="4:43"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</row>
    <row r="802" spans="4:43"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</row>
    <row r="803" spans="4:43"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</row>
    <row r="804" spans="4:43"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</row>
    <row r="805" spans="4:43"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</row>
    <row r="806" spans="4:43"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</row>
    <row r="807" spans="4:43"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</row>
    <row r="808" spans="4:43"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</row>
    <row r="809" spans="4:43"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</row>
    <row r="810" spans="4:43"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</row>
    <row r="811" spans="4:43"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</row>
    <row r="812" spans="4:43"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</row>
    <row r="813" spans="4:43"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</row>
    <row r="814" spans="4:43"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</row>
    <row r="815" spans="4:43"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</row>
    <row r="816" spans="4:43"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</row>
    <row r="817" spans="4:43"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</row>
    <row r="818" spans="4:43"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</row>
    <row r="819" spans="4:43"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</row>
    <row r="820" spans="4:43"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</row>
    <row r="821" spans="4:43"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</row>
    <row r="822" spans="4:43"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</row>
  </sheetData>
  <sheetProtection formatCells="0" formatColumns="0" formatRows="0" sort="0" autoFilter="0" pivotTables="0"/>
  <mergeCells count="22">
    <mergeCell ref="D18:D19"/>
    <mergeCell ref="E15:F15"/>
    <mergeCell ref="G15:H15"/>
    <mergeCell ref="I15:J15"/>
    <mergeCell ref="K15:L15"/>
    <mergeCell ref="G18:H18"/>
    <mergeCell ref="I18:J18"/>
    <mergeCell ref="K18:L18"/>
    <mergeCell ref="M18:N18"/>
    <mergeCell ref="AS19:AW19"/>
    <mergeCell ref="E1:F1"/>
    <mergeCell ref="E2:F2"/>
    <mergeCell ref="E18:F18"/>
    <mergeCell ref="M15:N15"/>
    <mergeCell ref="E17:F17"/>
    <mergeCell ref="G17:L17"/>
    <mergeCell ref="D39:D41"/>
    <mergeCell ref="D28:D30"/>
    <mergeCell ref="G29:H29"/>
    <mergeCell ref="I29:J29"/>
    <mergeCell ref="E28:J28"/>
    <mergeCell ref="E29:F29"/>
  </mergeCells>
  <pageMargins left="0.7" right="0.7" top="0.75" bottom="0.75" header="0.3" footer="0.3"/>
  <ignoredErrors>
    <ignoredError sqref="F30:F31 G30:I30 E30:E31 G31:H31 I31" 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Welcome tab</vt:lpstr>
      <vt:lpstr>Core data tab</vt:lpstr>
      <vt:lpstr>Cental Budget</vt:lpstr>
      <vt:lpstr>Local Government</vt:lpstr>
      <vt:lpstr>Public expenditure</vt:lpstr>
      <vt:lpstr>Monthly plan for 2012</vt:lpstr>
      <vt:lpstr>Execution for 2012</vt:lpstr>
      <vt:lpstr>Analitics tab</vt:lpstr>
      <vt:lpstr>Public debt tab</vt:lpstr>
      <vt:lpstr>MasterSheet</vt:lpstr>
      <vt:lpstr>Data for 2011</vt:lpstr>
      <vt:lpstr>'Core data tab'!Print_Area</vt:lpstr>
      <vt:lpstr>'Welcome tab'!Print_Area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2013-10-14T09:41:26Z</cp:lastPrinted>
  <dcterms:created xsi:type="dcterms:W3CDTF">2008-03-17T08:49:23Z</dcterms:created>
  <dcterms:modified xsi:type="dcterms:W3CDTF">2014-02-28T13:01:19Z</dcterms:modified>
</cp:coreProperties>
</file>