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desktopic\sve\DRAGANA 2026\ANALIZA I IZVJESTAVANJE\APRIL 2026\APRIL 2026\PRIPREMA ZA OBJAVU\"/>
    </mc:Choice>
  </mc:AlternateContent>
  <xr:revisionPtr revIDLastSave="0" documentId="13_ncr:1_{4A6F31B2-C2A5-4671-9A36-7F0B164920FA}" xr6:coauthVersionLast="47" xr6:coauthVersionMax="47" xr10:uidLastSave="{00000000-0000-0000-0000-000000000000}"/>
  <workbookProtection workbookAlgorithmName="SHA-512" workbookHashValue="p0+8C8qWW2Rj9RvtX6iOZndxs9hsJbDR/MGpmVWRS7jjTfnixK24Z82mbLnA7KNhJyGgImUf1W2o3UmWTffEjg==" workbookSaltValue="XjvLpQhQgdcG9GmEiH7nug==" workbookSpinCount="100000" lockStructure="1"/>
  <bookViews>
    <workbookView xWindow="-120" yWindow="-120" windowWidth="29040" windowHeight="15720" firstSheet="1" activeTab="1" xr2:uid="{00000000-000D-0000-FFFF-FFFF00000000}"/>
  </bookViews>
  <sheets>
    <sheet name="Master" sheetId="4" state="hidden" r:id="rId1"/>
    <sheet name="Pregled" sheetId="2" r:id="rId2"/>
    <sheet name="Analitika 2026" sheetId="3" r:id="rId3"/>
    <sheet name="2025" sheetId="5" state="hidden" r:id="rId4"/>
    <sheet name="2026" sheetId="1" r:id="rId5"/>
  </sheets>
  <externalReferences>
    <externalReference r:id="rId6"/>
  </externalReferences>
  <definedNames>
    <definedName name="_xlnm.Print_Area" localSheetId="2">'Analitika 2026'!$B$3:$Q$197</definedName>
    <definedName name="_xlnm.Print_Area" localSheetId="1">Pregled!$B$1:$U$38</definedName>
    <definedName name="_xlnm.Print_Titles" localSheetId="2">'Analitika 2026'!$3:$7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92" i="5" l="1"/>
  <c r="P391" i="5"/>
  <c r="O391" i="5"/>
  <c r="N391" i="5"/>
  <c r="M391" i="5"/>
  <c r="L391" i="5"/>
  <c r="K391" i="5"/>
  <c r="K373" i="5" s="1"/>
  <c r="J391" i="5"/>
  <c r="I391" i="5"/>
  <c r="H391" i="5"/>
  <c r="G391" i="5"/>
  <c r="F391" i="5"/>
  <c r="E391" i="5"/>
  <c r="Q390" i="5"/>
  <c r="Q389" i="5"/>
  <c r="Q388" i="5"/>
  <c r="P387" i="5"/>
  <c r="O387" i="5"/>
  <c r="N387" i="5"/>
  <c r="M387" i="5"/>
  <c r="L387" i="5"/>
  <c r="K387" i="5"/>
  <c r="J387" i="5"/>
  <c r="I387" i="5"/>
  <c r="H387" i="5"/>
  <c r="G387" i="5"/>
  <c r="F387" i="5"/>
  <c r="E387" i="5"/>
  <c r="Q386" i="5"/>
  <c r="Q385" i="5"/>
  <c r="Q384" i="5"/>
  <c r="P383" i="5"/>
  <c r="P373" i="5" s="1"/>
  <c r="O383" i="5"/>
  <c r="N383" i="5"/>
  <c r="M383" i="5"/>
  <c r="L383" i="5"/>
  <c r="K383" i="5"/>
  <c r="J383" i="5"/>
  <c r="I383" i="5"/>
  <c r="H383" i="5"/>
  <c r="H373" i="5" s="1"/>
  <c r="G383" i="5"/>
  <c r="F383" i="5"/>
  <c r="E383" i="5"/>
  <c r="Q382" i="5"/>
  <c r="Q381" i="5"/>
  <c r="Q380" i="5"/>
  <c r="Q379" i="5"/>
  <c r="Q378" i="5"/>
  <c r="P377" i="5"/>
  <c r="O377" i="5"/>
  <c r="O373" i="5" s="1"/>
  <c r="N377" i="5"/>
  <c r="M377" i="5"/>
  <c r="L377" i="5"/>
  <c r="K377" i="5"/>
  <c r="J377" i="5"/>
  <c r="J373" i="5" s="1"/>
  <c r="I377" i="5"/>
  <c r="I373" i="5" s="1"/>
  <c r="H377" i="5"/>
  <c r="G377" i="5"/>
  <c r="F377" i="5"/>
  <c r="E377" i="5"/>
  <c r="Q376" i="5"/>
  <c r="Q375" i="5"/>
  <c r="Q374" i="5"/>
  <c r="M373" i="5"/>
  <c r="F373" i="5"/>
  <c r="E373" i="5"/>
  <c r="Q372" i="5"/>
  <c r="P371" i="5"/>
  <c r="O371" i="5"/>
  <c r="N371" i="5"/>
  <c r="M371" i="5"/>
  <c r="L371" i="5"/>
  <c r="K371" i="5"/>
  <c r="J371" i="5"/>
  <c r="I371" i="5"/>
  <c r="H371" i="5"/>
  <c r="G371" i="5"/>
  <c r="F371" i="5"/>
  <c r="E371" i="5"/>
  <c r="Q370" i="5"/>
  <c r="Q369" i="5"/>
  <c r="Q368" i="5"/>
  <c r="P367" i="5"/>
  <c r="O367" i="5"/>
  <c r="N367" i="5"/>
  <c r="M367" i="5"/>
  <c r="L367" i="5"/>
  <c r="K367" i="5"/>
  <c r="J367" i="5"/>
  <c r="I367" i="5"/>
  <c r="H367" i="5"/>
  <c r="G367" i="5"/>
  <c r="F367" i="5"/>
  <c r="E367" i="5"/>
  <c r="Q366" i="5"/>
  <c r="Q365" i="5"/>
  <c r="Q364" i="5"/>
  <c r="Q363" i="5"/>
  <c r="P362" i="5"/>
  <c r="O362" i="5"/>
  <c r="N362" i="5"/>
  <c r="M362" i="5"/>
  <c r="L362" i="5"/>
  <c r="K362" i="5"/>
  <c r="J362" i="5"/>
  <c r="I362" i="5"/>
  <c r="H362" i="5"/>
  <c r="G362" i="5"/>
  <c r="F362" i="5"/>
  <c r="E362" i="5"/>
  <c r="Q361" i="5"/>
  <c r="Q360" i="5"/>
  <c r="Q359" i="5"/>
  <c r="Q358" i="5"/>
  <c r="P357" i="5"/>
  <c r="O357" i="5"/>
  <c r="N357" i="5"/>
  <c r="M357" i="5"/>
  <c r="L357" i="5"/>
  <c r="K357" i="5"/>
  <c r="J357" i="5"/>
  <c r="J353" i="5" s="1"/>
  <c r="I357" i="5"/>
  <c r="H357" i="5"/>
  <c r="G357" i="5"/>
  <c r="F357" i="5"/>
  <c r="E357" i="5"/>
  <c r="Q356" i="5"/>
  <c r="Q355" i="5"/>
  <c r="P354" i="5"/>
  <c r="P353" i="5" s="1"/>
  <c r="O354" i="5"/>
  <c r="N354" i="5"/>
  <c r="M354" i="5"/>
  <c r="M353" i="5" s="1"/>
  <c r="L354" i="5"/>
  <c r="K354" i="5"/>
  <c r="J354" i="5"/>
  <c r="I354" i="5"/>
  <c r="H354" i="5"/>
  <c r="G354" i="5"/>
  <c r="F354" i="5"/>
  <c r="E354" i="5"/>
  <c r="Q352" i="5"/>
  <c r="P351" i="5"/>
  <c r="O351" i="5"/>
  <c r="N351" i="5"/>
  <c r="M351" i="5"/>
  <c r="L351" i="5"/>
  <c r="K351" i="5"/>
  <c r="J351" i="5"/>
  <c r="I351" i="5"/>
  <c r="H351" i="5"/>
  <c r="G351" i="5"/>
  <c r="F351" i="5"/>
  <c r="Q351" i="5" s="1"/>
  <c r="E351" i="5"/>
  <c r="Q350" i="5"/>
  <c r="P349" i="5"/>
  <c r="P340" i="5" s="1"/>
  <c r="O349" i="5"/>
  <c r="N349" i="5"/>
  <c r="M349" i="5"/>
  <c r="L349" i="5"/>
  <c r="K349" i="5"/>
  <c r="J349" i="5"/>
  <c r="I349" i="5"/>
  <c r="H349" i="5"/>
  <c r="G349" i="5"/>
  <c r="F349" i="5"/>
  <c r="E349" i="5"/>
  <c r="Q348" i="5"/>
  <c r="Q347" i="5"/>
  <c r="Q346" i="5"/>
  <c r="Q345" i="5"/>
  <c r="Q344" i="5"/>
  <c r="P343" i="5"/>
  <c r="O343" i="5"/>
  <c r="N343" i="5"/>
  <c r="M343" i="5"/>
  <c r="L343" i="5"/>
  <c r="K343" i="5"/>
  <c r="J343" i="5"/>
  <c r="I343" i="5"/>
  <c r="H343" i="5"/>
  <c r="G343" i="5"/>
  <c r="F343" i="5"/>
  <c r="E343" i="5"/>
  <c r="Q342" i="5"/>
  <c r="P341" i="5"/>
  <c r="O341" i="5"/>
  <c r="N341" i="5"/>
  <c r="N340" i="5" s="1"/>
  <c r="M341" i="5"/>
  <c r="L341" i="5"/>
  <c r="K341" i="5"/>
  <c r="J341" i="5"/>
  <c r="J340" i="5" s="1"/>
  <c r="I341" i="5"/>
  <c r="I340" i="5" s="1"/>
  <c r="H341" i="5"/>
  <c r="G341" i="5"/>
  <c r="G340" i="5" s="1"/>
  <c r="F341" i="5"/>
  <c r="F340" i="5" s="1"/>
  <c r="E341" i="5"/>
  <c r="M340" i="5"/>
  <c r="K340" i="5"/>
  <c r="H340" i="5"/>
  <c r="Q339" i="5"/>
  <c r="P338" i="5"/>
  <c r="O338" i="5"/>
  <c r="O319" i="5" s="1"/>
  <c r="N338" i="5"/>
  <c r="M338" i="5"/>
  <c r="L338" i="5"/>
  <c r="K338" i="5"/>
  <c r="J338" i="5"/>
  <c r="I338" i="5"/>
  <c r="H338" i="5"/>
  <c r="G338" i="5"/>
  <c r="F338" i="5"/>
  <c r="E338" i="5"/>
  <c r="Q337" i="5"/>
  <c r="P336" i="5"/>
  <c r="O336" i="5"/>
  <c r="N336" i="5"/>
  <c r="M336" i="5"/>
  <c r="L336" i="5"/>
  <c r="K336" i="5"/>
  <c r="K319" i="5" s="1"/>
  <c r="J336" i="5"/>
  <c r="I336" i="5"/>
  <c r="H336" i="5"/>
  <c r="G336" i="5"/>
  <c r="F336" i="5"/>
  <c r="E336" i="5"/>
  <c r="Q335" i="5"/>
  <c r="P334" i="5"/>
  <c r="P319" i="5" s="1"/>
  <c r="O334" i="5"/>
  <c r="N334" i="5"/>
  <c r="M334" i="5"/>
  <c r="L334" i="5"/>
  <c r="K334" i="5"/>
  <c r="J334" i="5"/>
  <c r="I334" i="5"/>
  <c r="H334" i="5"/>
  <c r="H319" i="5" s="1"/>
  <c r="G334" i="5"/>
  <c r="F334" i="5"/>
  <c r="E334" i="5"/>
  <c r="Q333" i="5"/>
  <c r="Q332" i="5"/>
  <c r="Q331" i="5"/>
  <c r="Q330" i="5"/>
  <c r="Q329" i="5"/>
  <c r="Q328" i="5"/>
  <c r="Q327" i="5"/>
  <c r="Q326" i="5"/>
  <c r="Q325" i="5"/>
  <c r="Q324" i="5"/>
  <c r="Q323" i="5"/>
  <c r="Q322" i="5"/>
  <c r="Q321" i="5"/>
  <c r="P320" i="5"/>
  <c r="O320" i="5"/>
  <c r="N320" i="5"/>
  <c r="M320" i="5"/>
  <c r="L320" i="5"/>
  <c r="K320" i="5"/>
  <c r="J320" i="5"/>
  <c r="I320" i="5"/>
  <c r="H320" i="5"/>
  <c r="G320" i="5"/>
  <c r="F320" i="5"/>
  <c r="E320" i="5"/>
  <c r="F319" i="5"/>
  <c r="Q318" i="5"/>
  <c r="P317" i="5"/>
  <c r="O317" i="5"/>
  <c r="O306" i="5" s="1"/>
  <c r="N317" i="5"/>
  <c r="N306" i="5" s="1"/>
  <c r="M317" i="5"/>
  <c r="L317" i="5"/>
  <c r="L306" i="5" s="1"/>
  <c r="K317" i="5"/>
  <c r="K306" i="5" s="1"/>
  <c r="J317" i="5"/>
  <c r="J306" i="5" s="1"/>
  <c r="I317" i="5"/>
  <c r="H317" i="5"/>
  <c r="H306" i="5" s="1"/>
  <c r="G317" i="5"/>
  <c r="G306" i="5" s="1"/>
  <c r="F317" i="5"/>
  <c r="E317" i="5"/>
  <c r="Q316" i="5"/>
  <c r="Q315" i="5"/>
  <c r="Q314" i="5"/>
  <c r="Q313" i="5"/>
  <c r="Q312" i="5"/>
  <c r="Q311" i="5"/>
  <c r="Q310" i="5"/>
  <c r="Q309" i="5"/>
  <c r="Q308" i="5"/>
  <c r="Q307" i="5"/>
  <c r="P306" i="5"/>
  <c r="M306" i="5"/>
  <c r="I306" i="5"/>
  <c r="F306" i="5"/>
  <c r="E306" i="5"/>
  <c r="Q305" i="5"/>
  <c r="P304" i="5"/>
  <c r="O304" i="5"/>
  <c r="N304" i="5"/>
  <c r="M304" i="5"/>
  <c r="L304" i="5"/>
  <c r="K304" i="5"/>
  <c r="K293" i="5" s="1"/>
  <c r="J304" i="5"/>
  <c r="J293" i="5" s="1"/>
  <c r="I304" i="5"/>
  <c r="H304" i="5"/>
  <c r="G304" i="5"/>
  <c r="F304" i="5"/>
  <c r="E304" i="5"/>
  <c r="Q303" i="5"/>
  <c r="Q302" i="5"/>
  <c r="Q301" i="5"/>
  <c r="Q300" i="5"/>
  <c r="Q299" i="5"/>
  <c r="Q298" i="5"/>
  <c r="Q297" i="5"/>
  <c r="Q296" i="5"/>
  <c r="Q295" i="5"/>
  <c r="P294" i="5"/>
  <c r="P293" i="5" s="1"/>
  <c r="O294" i="5"/>
  <c r="N294" i="5"/>
  <c r="N293" i="5" s="1"/>
  <c r="M294" i="5"/>
  <c r="L294" i="5"/>
  <c r="K294" i="5"/>
  <c r="J294" i="5"/>
  <c r="I294" i="5"/>
  <c r="I293" i="5" s="1"/>
  <c r="H294" i="5"/>
  <c r="H293" i="5" s="1"/>
  <c r="G294" i="5"/>
  <c r="F294" i="5"/>
  <c r="F293" i="5" s="1"/>
  <c r="E294" i="5"/>
  <c r="M293" i="5"/>
  <c r="Q292" i="5"/>
  <c r="P291" i="5"/>
  <c r="O291" i="5"/>
  <c r="N291" i="5"/>
  <c r="M291" i="5"/>
  <c r="L291" i="5"/>
  <c r="K291" i="5"/>
  <c r="J291" i="5"/>
  <c r="I291" i="5"/>
  <c r="H291" i="5"/>
  <c r="G291" i="5"/>
  <c r="F291" i="5"/>
  <c r="E291" i="5"/>
  <c r="Q290" i="5"/>
  <c r="Q289" i="5"/>
  <c r="Q288" i="5"/>
  <c r="Q287" i="5"/>
  <c r="Q286" i="5"/>
  <c r="Q285" i="5"/>
  <c r="Q284" i="5"/>
  <c r="P283" i="5"/>
  <c r="O283" i="5"/>
  <c r="N283" i="5"/>
  <c r="M283" i="5"/>
  <c r="L283" i="5"/>
  <c r="K283" i="5"/>
  <c r="J283" i="5"/>
  <c r="I283" i="5"/>
  <c r="H283" i="5"/>
  <c r="G283" i="5"/>
  <c r="F283" i="5"/>
  <c r="E283" i="5"/>
  <c r="Q282" i="5"/>
  <c r="Q281" i="5"/>
  <c r="Q280" i="5"/>
  <c r="Q279" i="5"/>
  <c r="P278" i="5"/>
  <c r="O278" i="5"/>
  <c r="N278" i="5"/>
  <c r="M278" i="5"/>
  <c r="L278" i="5"/>
  <c r="K278" i="5"/>
  <c r="K251" i="5" s="1"/>
  <c r="J278" i="5"/>
  <c r="I278" i="5"/>
  <c r="H278" i="5"/>
  <c r="G278" i="5"/>
  <c r="F278" i="5"/>
  <c r="E278" i="5"/>
  <c r="Q277" i="5"/>
  <c r="P276" i="5"/>
  <c r="O276" i="5"/>
  <c r="N276" i="5"/>
  <c r="M276" i="5"/>
  <c r="L276" i="5"/>
  <c r="K276" i="5"/>
  <c r="J276" i="5"/>
  <c r="I276" i="5"/>
  <c r="H276" i="5"/>
  <c r="G276" i="5"/>
  <c r="F276" i="5"/>
  <c r="E276" i="5"/>
  <c r="Q275" i="5"/>
  <c r="Q274" i="5"/>
  <c r="Q273" i="5"/>
  <c r="Q272" i="5"/>
  <c r="Q271" i="5"/>
  <c r="P270" i="5"/>
  <c r="O270" i="5"/>
  <c r="N270" i="5"/>
  <c r="M270" i="5"/>
  <c r="L270" i="5"/>
  <c r="K270" i="5"/>
  <c r="J270" i="5"/>
  <c r="I270" i="5"/>
  <c r="H270" i="5"/>
  <c r="G270" i="5"/>
  <c r="F270" i="5"/>
  <c r="E270" i="5"/>
  <c r="Q269" i="5"/>
  <c r="Q268" i="5"/>
  <c r="Q267" i="5"/>
  <c r="P266" i="5"/>
  <c r="O266" i="5"/>
  <c r="N266" i="5"/>
  <c r="M266" i="5"/>
  <c r="L266" i="5"/>
  <c r="K266" i="5"/>
  <c r="J266" i="5"/>
  <c r="I266" i="5"/>
  <c r="H266" i="5"/>
  <c r="G266" i="5"/>
  <c r="F266" i="5"/>
  <c r="E266" i="5"/>
  <c r="Q265" i="5"/>
  <c r="Q264" i="5"/>
  <c r="Q263" i="5"/>
  <c r="Q262" i="5"/>
  <c r="Q261" i="5"/>
  <c r="Q260" i="5"/>
  <c r="P259" i="5"/>
  <c r="O259" i="5"/>
  <c r="N259" i="5"/>
  <c r="M259" i="5"/>
  <c r="L259" i="5"/>
  <c r="K259" i="5"/>
  <c r="J259" i="5"/>
  <c r="I259" i="5"/>
  <c r="H259" i="5"/>
  <c r="G259" i="5"/>
  <c r="F259" i="5"/>
  <c r="E259" i="5"/>
  <c r="Q258" i="5"/>
  <c r="Q257" i="5"/>
  <c r="Q256" i="5"/>
  <c r="P255" i="5"/>
  <c r="O255" i="5"/>
  <c r="N255" i="5"/>
  <c r="M255" i="5"/>
  <c r="L255" i="5"/>
  <c r="K255" i="5"/>
  <c r="J255" i="5"/>
  <c r="I255" i="5"/>
  <c r="H255" i="5"/>
  <c r="G255" i="5"/>
  <c r="F255" i="5"/>
  <c r="E255" i="5"/>
  <c r="Q254" i="5"/>
  <c r="Q253" i="5"/>
  <c r="P252" i="5"/>
  <c r="O252" i="5"/>
  <c r="N252" i="5"/>
  <c r="N251" i="5" s="1"/>
  <c r="M252" i="5"/>
  <c r="L252" i="5"/>
  <c r="K252" i="5"/>
  <c r="J252" i="5"/>
  <c r="I252" i="5"/>
  <c r="H252" i="5"/>
  <c r="G252" i="5"/>
  <c r="F252" i="5"/>
  <c r="E252" i="5"/>
  <c r="Q250" i="5"/>
  <c r="P249" i="5"/>
  <c r="O249" i="5"/>
  <c r="N249" i="5"/>
  <c r="M249" i="5"/>
  <c r="L249" i="5"/>
  <c r="K249" i="5"/>
  <c r="J249" i="5"/>
  <c r="I249" i="5"/>
  <c r="H249" i="5"/>
  <c r="G249" i="5"/>
  <c r="F249" i="5"/>
  <c r="E249" i="5"/>
  <c r="Q248" i="5"/>
  <c r="Q247" i="5"/>
  <c r="Q246" i="5"/>
  <c r="P245" i="5"/>
  <c r="O245" i="5"/>
  <c r="N245" i="5"/>
  <c r="M245" i="5"/>
  <c r="M238" i="5" s="1"/>
  <c r="L245" i="5"/>
  <c r="K245" i="5"/>
  <c r="J245" i="5"/>
  <c r="I245" i="5"/>
  <c r="H245" i="5"/>
  <c r="G245" i="5"/>
  <c r="F245" i="5"/>
  <c r="E245" i="5"/>
  <c r="E238" i="5" s="1"/>
  <c r="Q244" i="5"/>
  <c r="P243" i="5"/>
  <c r="O243" i="5"/>
  <c r="N243" i="5"/>
  <c r="M243" i="5"/>
  <c r="L243" i="5"/>
  <c r="K243" i="5"/>
  <c r="J243" i="5"/>
  <c r="I243" i="5"/>
  <c r="H243" i="5"/>
  <c r="G243" i="5"/>
  <c r="F243" i="5"/>
  <c r="E243" i="5"/>
  <c r="Q242" i="5"/>
  <c r="Q241" i="5"/>
  <c r="Q240" i="5"/>
  <c r="P239" i="5"/>
  <c r="O239" i="5"/>
  <c r="O238" i="5" s="1"/>
  <c r="N239" i="5"/>
  <c r="M239" i="5"/>
  <c r="L239" i="5"/>
  <c r="K239" i="5"/>
  <c r="J239" i="5"/>
  <c r="J238" i="5" s="1"/>
  <c r="I239" i="5"/>
  <c r="I238" i="5" s="1"/>
  <c r="H239" i="5"/>
  <c r="G239" i="5"/>
  <c r="F239" i="5"/>
  <c r="E239" i="5"/>
  <c r="L238" i="5"/>
  <c r="K238" i="5"/>
  <c r="Q237" i="5"/>
  <c r="P236" i="5"/>
  <c r="O236" i="5"/>
  <c r="N236" i="5"/>
  <c r="M236" i="5"/>
  <c r="M227" i="5" s="1"/>
  <c r="L236" i="5"/>
  <c r="K236" i="5"/>
  <c r="K227" i="5" s="1"/>
  <c r="J236" i="5"/>
  <c r="J227" i="5" s="1"/>
  <c r="I236" i="5"/>
  <c r="H236" i="5"/>
  <c r="G236" i="5"/>
  <c r="F236" i="5"/>
  <c r="E236" i="5"/>
  <c r="Q235" i="5"/>
  <c r="Q234" i="5"/>
  <c r="Q233" i="5"/>
  <c r="Q232" i="5"/>
  <c r="Q231" i="5"/>
  <c r="Q230" i="5"/>
  <c r="Q229" i="5"/>
  <c r="P228" i="5"/>
  <c r="P227" i="5" s="1"/>
  <c r="O228" i="5"/>
  <c r="N228" i="5"/>
  <c r="M228" i="5"/>
  <c r="L228" i="5"/>
  <c r="L227" i="5" s="1"/>
  <c r="K228" i="5"/>
  <c r="J228" i="5"/>
  <c r="I228" i="5"/>
  <c r="H228" i="5"/>
  <c r="H227" i="5" s="1"/>
  <c r="G228" i="5"/>
  <c r="G227" i="5" s="1"/>
  <c r="F228" i="5"/>
  <c r="E228" i="5"/>
  <c r="O227" i="5"/>
  <c r="E227" i="5"/>
  <c r="Q226" i="5"/>
  <c r="P225" i="5"/>
  <c r="O225" i="5"/>
  <c r="N225" i="5"/>
  <c r="M225" i="5"/>
  <c r="L225" i="5"/>
  <c r="K225" i="5"/>
  <c r="J225" i="5"/>
  <c r="I225" i="5"/>
  <c r="H225" i="5"/>
  <c r="G225" i="5"/>
  <c r="F225" i="5"/>
  <c r="E225" i="5"/>
  <c r="Q224" i="5"/>
  <c r="P223" i="5"/>
  <c r="O223" i="5"/>
  <c r="N223" i="5"/>
  <c r="M223" i="5"/>
  <c r="L223" i="5"/>
  <c r="K223" i="5"/>
  <c r="J223" i="5"/>
  <c r="I223" i="5"/>
  <c r="H223" i="5"/>
  <c r="G223" i="5"/>
  <c r="Q223" i="5" s="1"/>
  <c r="F223" i="5"/>
  <c r="E223" i="5"/>
  <c r="Q222" i="5"/>
  <c r="P221" i="5"/>
  <c r="O221" i="5"/>
  <c r="N221" i="5"/>
  <c r="M221" i="5"/>
  <c r="L221" i="5"/>
  <c r="K221" i="5"/>
  <c r="J221" i="5"/>
  <c r="I221" i="5"/>
  <c r="H221" i="5"/>
  <c r="G221" i="5"/>
  <c r="F221" i="5"/>
  <c r="E221" i="5"/>
  <c r="Q220" i="5"/>
  <c r="P219" i="5"/>
  <c r="O219" i="5"/>
  <c r="N219" i="5"/>
  <c r="M219" i="5"/>
  <c r="L219" i="5"/>
  <c r="K219" i="5"/>
  <c r="J219" i="5"/>
  <c r="I219" i="5"/>
  <c r="H219" i="5"/>
  <c r="G219" i="5"/>
  <c r="F219" i="5"/>
  <c r="E219" i="5"/>
  <c r="Q218" i="5"/>
  <c r="P217" i="5"/>
  <c r="O217" i="5"/>
  <c r="N217" i="5"/>
  <c r="M217" i="5"/>
  <c r="L217" i="5"/>
  <c r="K217" i="5"/>
  <c r="J217" i="5"/>
  <c r="I217" i="5"/>
  <c r="H217" i="5"/>
  <c r="G217" i="5"/>
  <c r="F217" i="5"/>
  <c r="E217" i="5"/>
  <c r="Q216" i="5"/>
  <c r="Q215" i="5"/>
  <c r="Q214" i="5"/>
  <c r="P213" i="5"/>
  <c r="O213" i="5"/>
  <c r="N213" i="5"/>
  <c r="M213" i="5"/>
  <c r="L213" i="5"/>
  <c r="K213" i="5"/>
  <c r="J213" i="5"/>
  <c r="I213" i="5"/>
  <c r="H213" i="5"/>
  <c r="G213" i="5"/>
  <c r="F213" i="5"/>
  <c r="E213" i="5"/>
  <c r="E205" i="5" s="1"/>
  <c r="Q212" i="5"/>
  <c r="Q211" i="5"/>
  <c r="P210" i="5"/>
  <c r="O210" i="5"/>
  <c r="N210" i="5"/>
  <c r="M210" i="5"/>
  <c r="L210" i="5"/>
  <c r="K210" i="5"/>
  <c r="J210" i="5"/>
  <c r="I210" i="5"/>
  <c r="H210" i="5"/>
  <c r="G210" i="5"/>
  <c r="F210" i="5"/>
  <c r="E210" i="5"/>
  <c r="Q209" i="5"/>
  <c r="Q208" i="5"/>
  <c r="Q207" i="5"/>
  <c r="P206" i="5"/>
  <c r="O206" i="5"/>
  <c r="N206" i="5"/>
  <c r="M206" i="5"/>
  <c r="M205" i="5" s="1"/>
  <c r="L206" i="5"/>
  <c r="K206" i="5"/>
  <c r="J206" i="5"/>
  <c r="J205" i="5" s="1"/>
  <c r="I206" i="5"/>
  <c r="H206" i="5"/>
  <c r="G206" i="5"/>
  <c r="F206" i="5"/>
  <c r="E206" i="5"/>
  <c r="Q195" i="5"/>
  <c r="Q194" i="5"/>
  <c r="Q193" i="5"/>
  <c r="Q192" i="5"/>
  <c r="Q191" i="5"/>
  <c r="Q190" i="5"/>
  <c r="Q189" i="5"/>
  <c r="Q188" i="5"/>
  <c r="Q187" i="5"/>
  <c r="Q186" i="5"/>
  <c r="Q185" i="5"/>
  <c r="Q184" i="5"/>
  <c r="Q183" i="5"/>
  <c r="Q182" i="5"/>
  <c r="Q181" i="5"/>
  <c r="Q180" i="5"/>
  <c r="Q179" i="5"/>
  <c r="Q178" i="5"/>
  <c r="Q177" i="5"/>
  <c r="Q176" i="5"/>
  <c r="Q175" i="5"/>
  <c r="Q174" i="5"/>
  <c r="Q173" i="5"/>
  <c r="Q172" i="5"/>
  <c r="Q171" i="5"/>
  <c r="Q170" i="5"/>
  <c r="Q169" i="5"/>
  <c r="Q168" i="5"/>
  <c r="Q167" i="5"/>
  <c r="Q166" i="5"/>
  <c r="Q165" i="5"/>
  <c r="Q164" i="5"/>
  <c r="Q163" i="5"/>
  <c r="Q162" i="5"/>
  <c r="Q161" i="5"/>
  <c r="Q160" i="5"/>
  <c r="Q159" i="5"/>
  <c r="Q158" i="5"/>
  <c r="Q157" i="5"/>
  <c r="Q156" i="5"/>
  <c r="Q155" i="5"/>
  <c r="Q154" i="5"/>
  <c r="Q153" i="5"/>
  <c r="Q152" i="5"/>
  <c r="Q151" i="5"/>
  <c r="Q150" i="5"/>
  <c r="Q149" i="5"/>
  <c r="Q148" i="5"/>
  <c r="Q147" i="5"/>
  <c r="Q146" i="5"/>
  <c r="Q145" i="5"/>
  <c r="Q144" i="5"/>
  <c r="Q143" i="5"/>
  <c r="Q142" i="5"/>
  <c r="Q141" i="5"/>
  <c r="Q140" i="5"/>
  <c r="Q139" i="5"/>
  <c r="Q138" i="5"/>
  <c r="Q137" i="5"/>
  <c r="Q136" i="5"/>
  <c r="Q135" i="5"/>
  <c r="Q134" i="5"/>
  <c r="Q133" i="5"/>
  <c r="Q132" i="5"/>
  <c r="Q131" i="5"/>
  <c r="Q130" i="5"/>
  <c r="Q129" i="5"/>
  <c r="Q128" i="5"/>
  <c r="Q127" i="5"/>
  <c r="Q126" i="5"/>
  <c r="Q125" i="5"/>
  <c r="Q124" i="5"/>
  <c r="Q123" i="5"/>
  <c r="Q122" i="5"/>
  <c r="Q121" i="5"/>
  <c r="Q120" i="5"/>
  <c r="Q119" i="5"/>
  <c r="Q118" i="5"/>
  <c r="Q117" i="5"/>
  <c r="Q116" i="5"/>
  <c r="Q115" i="5"/>
  <c r="Q114" i="5"/>
  <c r="Q113" i="5"/>
  <c r="Q112" i="5"/>
  <c r="Q111" i="5"/>
  <c r="Q110" i="5"/>
  <c r="Q109" i="5"/>
  <c r="Q108" i="5"/>
  <c r="Q107" i="5"/>
  <c r="Q106" i="5"/>
  <c r="Q105" i="5"/>
  <c r="Q104" i="5"/>
  <c r="Q103" i="5"/>
  <c r="Q102" i="5"/>
  <c r="Q101" i="5"/>
  <c r="Q100" i="5"/>
  <c r="Q99" i="5"/>
  <c r="Q98" i="5"/>
  <c r="Q97" i="5"/>
  <c r="Q96" i="5"/>
  <c r="Q95" i="5"/>
  <c r="Q94" i="5"/>
  <c r="Q93" i="5"/>
  <c r="Q92" i="5"/>
  <c r="Q91" i="5"/>
  <c r="Q90" i="5"/>
  <c r="Q89" i="5"/>
  <c r="Q88" i="5"/>
  <c r="Q87" i="5"/>
  <c r="Q86" i="5"/>
  <c r="Q85" i="5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252" i="5" l="1"/>
  <c r="O205" i="5"/>
  <c r="Q221" i="5"/>
  <c r="Q245" i="5"/>
  <c r="H251" i="5"/>
  <c r="L293" i="5"/>
  <c r="Q336" i="5"/>
  <c r="Q343" i="5"/>
  <c r="I353" i="5"/>
  <c r="K353" i="5"/>
  <c r="Q249" i="5"/>
  <c r="Q210" i="5"/>
  <c r="L205" i="5"/>
  <c r="E293" i="5"/>
  <c r="L319" i="5"/>
  <c r="I319" i="5"/>
  <c r="L340" i="5"/>
  <c r="L353" i="5"/>
  <c r="Q236" i="5"/>
  <c r="I251" i="5"/>
  <c r="P251" i="5"/>
  <c r="F205" i="5"/>
  <c r="Q205" i="5" s="1"/>
  <c r="N205" i="5"/>
  <c r="I227" i="5"/>
  <c r="Q243" i="5"/>
  <c r="G251" i="5"/>
  <c r="J251" i="5"/>
  <c r="J204" i="5" s="1"/>
  <c r="L251" i="5"/>
  <c r="Q278" i="5"/>
  <c r="J319" i="5"/>
  <c r="E353" i="5"/>
  <c r="Q377" i="5"/>
  <c r="L373" i="5"/>
  <c r="G205" i="5"/>
  <c r="F238" i="5"/>
  <c r="N238" i="5"/>
  <c r="Q283" i="5"/>
  <c r="Q304" i="5"/>
  <c r="O293" i="5"/>
  <c r="N319" i="5"/>
  <c r="Q362" i="5"/>
  <c r="Q371" i="5"/>
  <c r="Q391" i="5"/>
  <c r="P205" i="5"/>
  <c r="P204" i="5" s="1"/>
  <c r="K205" i="5"/>
  <c r="K204" i="5" s="1"/>
  <c r="F227" i="5"/>
  <c r="Q227" i="5" s="1"/>
  <c r="N227" i="5"/>
  <c r="N204" i="5" s="1"/>
  <c r="G238" i="5"/>
  <c r="Q270" i="5"/>
  <c r="Q320" i="5"/>
  <c r="O340" i="5"/>
  <c r="O353" i="5"/>
  <c r="Q367" i="5"/>
  <c r="N373" i="5"/>
  <c r="Q387" i="5"/>
  <c r="H205" i="5"/>
  <c r="I205" i="5"/>
  <c r="Q217" i="5"/>
  <c r="H238" i="5"/>
  <c r="H204" i="5" s="1"/>
  <c r="P238" i="5"/>
  <c r="M251" i="5"/>
  <c r="M204" i="5" s="1"/>
  <c r="O251" i="5"/>
  <c r="O204" i="5" s="1"/>
  <c r="F251" i="5"/>
  <c r="Q291" i="5"/>
  <c r="Q334" i="5"/>
  <c r="M319" i="5"/>
  <c r="F353" i="5"/>
  <c r="N353" i="5"/>
  <c r="H353" i="5"/>
  <c r="Q383" i="5"/>
  <c r="Q293" i="5"/>
  <c r="I204" i="5"/>
  <c r="Q238" i="5"/>
  <c r="Q306" i="5"/>
  <c r="Q225" i="5"/>
  <c r="G293" i="5"/>
  <c r="E319" i="5"/>
  <c r="G353" i="5"/>
  <c r="Q353" i="5" s="1"/>
  <c r="Q213" i="5"/>
  <c r="G319" i="5"/>
  <c r="E340" i="5"/>
  <c r="Q357" i="5"/>
  <c r="G373" i="5"/>
  <c r="Q206" i="5"/>
  <c r="Q239" i="5"/>
  <c r="E251" i="5"/>
  <c r="Q266" i="5"/>
  <c r="Q294" i="5"/>
  <c r="Q354" i="5"/>
  <c r="Q317" i="5"/>
  <c r="Q228" i="5"/>
  <c r="Q219" i="5"/>
  <c r="Q255" i="5"/>
  <c r="Q259" i="5"/>
  <c r="Q276" i="5"/>
  <c r="Q338" i="5"/>
  <c r="Q341" i="5"/>
  <c r="Q349" i="5"/>
  <c r="L204" i="5" l="1"/>
  <c r="E204" i="5"/>
  <c r="Q373" i="5"/>
  <c r="F204" i="5"/>
  <c r="G204" i="5"/>
  <c r="Q340" i="5"/>
  <c r="Q319" i="5"/>
  <c r="Q251" i="5"/>
  <c r="Q204" i="5" l="1"/>
  <c r="Q7" i="1"/>
  <c r="Q391" i="1" l="1"/>
  <c r="Q383" i="1"/>
  <c r="Q367" i="1"/>
  <c r="Q357" i="1"/>
  <c r="Q351" i="1"/>
  <c r="Q349" i="1"/>
  <c r="Q334" i="1"/>
  <c r="Q320" i="1"/>
  <c r="Q317" i="1"/>
  <c r="Q304" i="1"/>
  <c r="Q294" i="1"/>
  <c r="Q283" i="1"/>
  <c r="Q278" i="1"/>
  <c r="Q270" i="1"/>
  <c r="Q266" i="1"/>
  <c r="Q243" i="1"/>
  <c r="Q228" i="1"/>
  <c r="Q223" i="1"/>
  <c r="Q392" i="1"/>
  <c r="Q390" i="1"/>
  <c r="Q389" i="1"/>
  <c r="Q388" i="1"/>
  <c r="Q386" i="1"/>
  <c r="Q385" i="1"/>
  <c r="Q384" i="1"/>
  <c r="Q382" i="1"/>
  <c r="Q381" i="1"/>
  <c r="Q380" i="1"/>
  <c r="Q379" i="1"/>
  <c r="Q378" i="1"/>
  <c r="Q377" i="1"/>
  <c r="Q376" i="1"/>
  <c r="Q375" i="1"/>
  <c r="Q374" i="1"/>
  <c r="Q372" i="1"/>
  <c r="Q370" i="1"/>
  <c r="Q369" i="1"/>
  <c r="Q368" i="1"/>
  <c r="Q366" i="1"/>
  <c r="Q365" i="1"/>
  <c r="Q364" i="1"/>
  <c r="Q363" i="1"/>
  <c r="Q361" i="1"/>
  <c r="Q360" i="1"/>
  <c r="Q359" i="1"/>
  <c r="Q358" i="1"/>
  <c r="Q356" i="1"/>
  <c r="Q355" i="1"/>
  <c r="Q352" i="1"/>
  <c r="Q350" i="1"/>
  <c r="Q348" i="1"/>
  <c r="Q347" i="1"/>
  <c r="Q346" i="1"/>
  <c r="Q345" i="1"/>
  <c r="Q344" i="1"/>
  <c r="Q342" i="1"/>
  <c r="Q339" i="1"/>
  <c r="Q337" i="1"/>
  <c r="Q335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18" i="1"/>
  <c r="Q316" i="1"/>
  <c r="Q315" i="1"/>
  <c r="Q314" i="1"/>
  <c r="Q313" i="1"/>
  <c r="Q312" i="1"/>
  <c r="Q311" i="1"/>
  <c r="Q310" i="1"/>
  <c r="Q309" i="1"/>
  <c r="Q308" i="1"/>
  <c r="Q307" i="1"/>
  <c r="Q305" i="1"/>
  <c r="Q303" i="1"/>
  <c r="Q302" i="1"/>
  <c r="Q301" i="1"/>
  <c r="Q300" i="1"/>
  <c r="Q299" i="1"/>
  <c r="Q298" i="1"/>
  <c r="Q297" i="1"/>
  <c r="Q296" i="1"/>
  <c r="Q295" i="1"/>
  <c r="Q292" i="1"/>
  <c r="Q290" i="1"/>
  <c r="Q289" i="1"/>
  <c r="Q288" i="1"/>
  <c r="Q287" i="1"/>
  <c r="Q286" i="1"/>
  <c r="Q285" i="1"/>
  <c r="Q284" i="1"/>
  <c r="Q282" i="1"/>
  <c r="Q281" i="1"/>
  <c r="Q280" i="1"/>
  <c r="Q279" i="1"/>
  <c r="Q277" i="1"/>
  <c r="Q275" i="1"/>
  <c r="Q274" i="1"/>
  <c r="Q273" i="1"/>
  <c r="Q272" i="1"/>
  <c r="Q271" i="1"/>
  <c r="Q269" i="1"/>
  <c r="Q268" i="1"/>
  <c r="Q267" i="1"/>
  <c r="Q265" i="1"/>
  <c r="Q264" i="1"/>
  <c r="Q263" i="1"/>
  <c r="Q262" i="1"/>
  <c r="Q261" i="1"/>
  <c r="Q260" i="1"/>
  <c r="Q258" i="1"/>
  <c r="Q257" i="1"/>
  <c r="Q256" i="1"/>
  <c r="Q254" i="1"/>
  <c r="Q253" i="1"/>
  <c r="Q250" i="1"/>
  <c r="Q248" i="1"/>
  <c r="Q247" i="1"/>
  <c r="Q246" i="1"/>
  <c r="Q244" i="1"/>
  <c r="Q242" i="1"/>
  <c r="Q241" i="1"/>
  <c r="Q240" i="1"/>
  <c r="Q237" i="1"/>
  <c r="Q235" i="1"/>
  <c r="Q234" i="1"/>
  <c r="Q233" i="1"/>
  <c r="Q232" i="1"/>
  <c r="Q231" i="1"/>
  <c r="Q230" i="1"/>
  <c r="Q229" i="1"/>
  <c r="Q226" i="1"/>
  <c r="Q224" i="1"/>
  <c r="Q222" i="1"/>
  <c r="Q220" i="1"/>
  <c r="Q218" i="1"/>
  <c r="Q216" i="1"/>
  <c r="Q215" i="1"/>
  <c r="Q214" i="1"/>
  <c r="Q212" i="1"/>
  <c r="Q211" i="1"/>
  <c r="Q209" i="1"/>
  <c r="Q208" i="1"/>
  <c r="Q207" i="1"/>
  <c r="Q387" i="1" l="1"/>
  <c r="Q371" i="1"/>
  <c r="Q362" i="1"/>
  <c r="Q354" i="1"/>
  <c r="Q343" i="1"/>
  <c r="Q341" i="1"/>
  <c r="Q338" i="1"/>
  <c r="Q336" i="1"/>
  <c r="Q293" i="1"/>
  <c r="Q291" i="1"/>
  <c r="Q276" i="1"/>
  <c r="Q259" i="1"/>
  <c r="Q255" i="1"/>
  <c r="Q252" i="1"/>
  <c r="Q249" i="1"/>
  <c r="Q245" i="1"/>
  <c r="Q239" i="1"/>
  <c r="Q225" i="1"/>
  <c r="Q221" i="1"/>
  <c r="Q219" i="1"/>
  <c r="Q217" i="1"/>
  <c r="Q213" i="1"/>
  <c r="Q210" i="1"/>
  <c r="Q206" i="1"/>
  <c r="Q373" i="1"/>
  <c r="Q306" i="1"/>
  <c r="Q23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340" i="1" l="1"/>
  <c r="Q319" i="1"/>
  <c r="Q251" i="1"/>
  <c r="Q238" i="1"/>
  <c r="Q227" i="1"/>
  <c r="Q205" i="1"/>
  <c r="Q353" i="1"/>
  <c r="C6" i="4"/>
  <c r="F9" i="4"/>
  <c r="F15" i="4" s="1"/>
  <c r="D4" i="4"/>
  <c r="U387" i="5" l="1"/>
  <c r="U378" i="5"/>
  <c r="U368" i="5"/>
  <c r="U359" i="5"/>
  <c r="U339" i="5"/>
  <c r="U330" i="5"/>
  <c r="U325" i="5"/>
  <c r="U301" i="5"/>
  <c r="U296" i="5"/>
  <c r="U292" i="5"/>
  <c r="U273" i="5"/>
  <c r="U264" i="5"/>
  <c r="U254" i="5"/>
  <c r="U250" i="5"/>
  <c r="U214" i="5"/>
  <c r="U391" i="5"/>
  <c r="U373" i="5"/>
  <c r="U372" i="5"/>
  <c r="U363" i="5"/>
  <c r="U354" i="5"/>
  <c r="U350" i="5"/>
  <c r="U345" i="5"/>
  <c r="U334" i="5"/>
  <c r="U316" i="5"/>
  <c r="U311" i="5"/>
  <c r="U306" i="5"/>
  <c r="U305" i="5"/>
  <c r="U287" i="5"/>
  <c r="U282" i="5"/>
  <c r="U268" i="5"/>
  <c r="U245" i="5"/>
  <c r="U241" i="5"/>
  <c r="U235" i="5"/>
  <c r="U230" i="5"/>
  <c r="U218" i="5"/>
  <c r="U191" i="5"/>
  <c r="U186" i="5"/>
  <c r="U181" i="5"/>
  <c r="U176" i="5"/>
  <c r="U171" i="5"/>
  <c r="U166" i="5"/>
  <c r="U161" i="5"/>
  <c r="U156" i="5"/>
  <c r="U151" i="5"/>
  <c r="U146" i="5"/>
  <c r="U141" i="5"/>
  <c r="U136" i="5"/>
  <c r="U390" i="5"/>
  <c r="U381" i="5"/>
  <c r="U357" i="5"/>
  <c r="U337" i="5"/>
  <c r="U333" i="5"/>
  <c r="U328" i="5"/>
  <c r="U323" i="5"/>
  <c r="U299" i="5"/>
  <c r="U294" i="5"/>
  <c r="U271" i="5"/>
  <c r="U262" i="5"/>
  <c r="U257" i="5"/>
  <c r="U252" i="5"/>
  <c r="U244" i="5"/>
  <c r="U221" i="5"/>
  <c r="U208" i="5"/>
  <c r="U385" i="5"/>
  <c r="U376" i="5"/>
  <c r="U366" i="5"/>
  <c r="U348" i="5"/>
  <c r="U343" i="5"/>
  <c r="U314" i="5"/>
  <c r="U309" i="5"/>
  <c r="U290" i="5"/>
  <c r="U285" i="5"/>
  <c r="U280" i="5"/>
  <c r="U266" i="5"/>
  <c r="U248" i="5"/>
  <c r="U239" i="5"/>
  <c r="U233" i="5"/>
  <c r="U212" i="5"/>
  <c r="U194" i="5"/>
  <c r="U189" i="5"/>
  <c r="U184" i="5"/>
  <c r="U179" i="5"/>
  <c r="U174" i="5"/>
  <c r="U169" i="5"/>
  <c r="U164" i="5"/>
  <c r="U159" i="5"/>
  <c r="U154" i="5"/>
  <c r="U149" i="5"/>
  <c r="U144" i="5"/>
  <c r="U139" i="5"/>
  <c r="U134" i="5"/>
  <c r="U129" i="5"/>
  <c r="U124" i="5"/>
  <c r="U119" i="5"/>
  <c r="U114" i="5"/>
  <c r="U109" i="5"/>
  <c r="U104" i="5"/>
  <c r="U99" i="5"/>
  <c r="U94" i="5"/>
  <c r="U89" i="5"/>
  <c r="U84" i="5"/>
  <c r="U79" i="5"/>
  <c r="U74" i="5"/>
  <c r="U69" i="5"/>
  <c r="U64" i="5"/>
  <c r="U59" i="5"/>
  <c r="U54" i="5"/>
  <c r="U49" i="5"/>
  <c r="U44" i="5"/>
  <c r="U39" i="5"/>
  <c r="U34" i="5"/>
  <c r="U29" i="5"/>
  <c r="U384" i="5"/>
  <c r="U375" i="5"/>
  <c r="U365" i="5"/>
  <c r="U356" i="5"/>
  <c r="U347" i="5"/>
  <c r="U313" i="5"/>
  <c r="U308" i="5"/>
  <c r="U289" i="5"/>
  <c r="U284" i="5"/>
  <c r="U279" i="5"/>
  <c r="U247" i="5"/>
  <c r="U232" i="5"/>
  <c r="U227" i="5"/>
  <c r="U224" i="5"/>
  <c r="U220" i="5"/>
  <c r="U211" i="5"/>
  <c r="U193" i="5"/>
  <c r="U188" i="5"/>
  <c r="U183" i="5"/>
  <c r="U178" i="5"/>
  <c r="U173" i="5"/>
  <c r="U168" i="5"/>
  <c r="U163" i="5"/>
  <c r="U158" i="5"/>
  <c r="U153" i="5"/>
  <c r="U148" i="5"/>
  <c r="U143" i="5"/>
  <c r="U138" i="5"/>
  <c r="U133" i="5"/>
  <c r="U128" i="5"/>
  <c r="U123" i="5"/>
  <c r="U118" i="5"/>
  <c r="U113" i="5"/>
  <c r="U108" i="5"/>
  <c r="U103" i="5"/>
  <c r="U98" i="5"/>
  <c r="U93" i="5"/>
  <c r="U88" i="5"/>
  <c r="U83" i="5"/>
  <c r="U78" i="5"/>
  <c r="U73" i="5"/>
  <c r="U68" i="5"/>
  <c r="U63" i="5"/>
  <c r="U58" i="5"/>
  <c r="U53" i="5"/>
  <c r="U48" i="5"/>
  <c r="U43" i="5"/>
  <c r="U38" i="5"/>
  <c r="U33" i="5"/>
  <c r="U28" i="5"/>
  <c r="U23" i="5"/>
  <c r="U18" i="5"/>
  <c r="U13" i="5"/>
  <c r="U8" i="5"/>
  <c r="U388" i="5"/>
  <c r="U379" i="5"/>
  <c r="U369" i="5"/>
  <c r="U360" i="5"/>
  <c r="U351" i="5"/>
  <c r="U342" i="5"/>
  <c r="U331" i="5"/>
  <c r="U326" i="5"/>
  <c r="U321" i="5"/>
  <c r="U317" i="5"/>
  <c r="U302" i="5"/>
  <c r="U297" i="5"/>
  <c r="U274" i="5"/>
  <c r="U265" i="5"/>
  <c r="U260" i="5"/>
  <c r="U238" i="5"/>
  <c r="U236" i="5"/>
  <c r="U215" i="5"/>
  <c r="U206" i="5"/>
  <c r="U392" i="5"/>
  <c r="U383" i="5"/>
  <c r="U374" i="5"/>
  <c r="U364" i="5"/>
  <c r="U355" i="5"/>
  <c r="U346" i="5"/>
  <c r="U335" i="5"/>
  <c r="U312" i="5"/>
  <c r="U307" i="5"/>
  <c r="U288" i="5"/>
  <c r="U278" i="5"/>
  <c r="U269" i="5"/>
  <c r="U370" i="5"/>
  <c r="U281" i="5"/>
  <c r="U275" i="5"/>
  <c r="U226" i="5"/>
  <c r="U195" i="5"/>
  <c r="U152" i="5"/>
  <c r="U145" i="5"/>
  <c r="U131" i="5"/>
  <c r="U125" i="5"/>
  <c r="U112" i="5"/>
  <c r="U106" i="5"/>
  <c r="U100" i="5"/>
  <c r="U87" i="5"/>
  <c r="U81" i="5"/>
  <c r="U75" i="5"/>
  <c r="U62" i="5"/>
  <c r="U56" i="5"/>
  <c r="U50" i="5"/>
  <c r="U37" i="5"/>
  <c r="U31" i="5"/>
  <c r="U25" i="5"/>
  <c r="U14" i="5"/>
  <c r="U377" i="5"/>
  <c r="U362" i="5"/>
  <c r="U300" i="5"/>
  <c r="U261" i="5"/>
  <c r="U229" i="5"/>
  <c r="U209" i="5"/>
  <c r="U187" i="5"/>
  <c r="U180" i="5"/>
  <c r="U137" i="5"/>
  <c r="U19" i="5"/>
  <c r="U267" i="5"/>
  <c r="U165" i="5"/>
  <c r="U382" i="5"/>
  <c r="U367" i="5"/>
  <c r="U361" i="5"/>
  <c r="U304" i="5"/>
  <c r="U298" i="5"/>
  <c r="U272" i="5"/>
  <c r="U253" i="5"/>
  <c r="U234" i="5"/>
  <c r="U207" i="5"/>
  <c r="U192" i="5"/>
  <c r="U185" i="5"/>
  <c r="U142" i="5"/>
  <c r="U135" i="5"/>
  <c r="U122" i="5"/>
  <c r="U116" i="5"/>
  <c r="U110" i="5"/>
  <c r="U97" i="5"/>
  <c r="U91" i="5"/>
  <c r="U85" i="5"/>
  <c r="U72" i="5"/>
  <c r="U66" i="5"/>
  <c r="U60" i="5"/>
  <c r="U47" i="5"/>
  <c r="U41" i="5"/>
  <c r="U35" i="5"/>
  <c r="U17" i="5"/>
  <c r="U332" i="5"/>
  <c r="U242" i="5"/>
  <c r="U223" i="5"/>
  <c r="U177" i="5"/>
  <c r="U170" i="5"/>
  <c r="U22" i="5"/>
  <c r="U11" i="5"/>
  <c r="U324" i="5"/>
  <c r="U291" i="5"/>
  <c r="U277" i="5"/>
  <c r="U258" i="5"/>
  <c r="U217" i="5"/>
  <c r="U162" i="5"/>
  <c r="U155" i="5"/>
  <c r="U127" i="5"/>
  <c r="U121" i="5"/>
  <c r="U115" i="5"/>
  <c r="U102" i="5"/>
  <c r="U96" i="5"/>
  <c r="U90" i="5"/>
  <c r="U77" i="5"/>
  <c r="U71" i="5"/>
  <c r="U65" i="5"/>
  <c r="U52" i="5"/>
  <c r="U46" i="5"/>
  <c r="U40" i="5"/>
  <c r="U27" i="5"/>
  <c r="U16" i="5"/>
  <c r="U380" i="5"/>
  <c r="U371" i="5"/>
  <c r="U303" i="5"/>
  <c r="U270" i="5"/>
  <c r="U246" i="5"/>
  <c r="U190" i="5"/>
  <c r="U147" i="5"/>
  <c r="U140" i="5"/>
  <c r="U21" i="5"/>
  <c r="U10" i="5"/>
  <c r="U386" i="5"/>
  <c r="U358" i="5"/>
  <c r="U352" i="5"/>
  <c r="U336" i="5"/>
  <c r="U318" i="5"/>
  <c r="U295" i="5"/>
  <c r="U263" i="5"/>
  <c r="U240" i="5"/>
  <c r="U231" i="5"/>
  <c r="U222" i="5"/>
  <c r="U210" i="5"/>
  <c r="U182" i="5"/>
  <c r="U175" i="5"/>
  <c r="U132" i="5"/>
  <c r="U126" i="5"/>
  <c r="U120" i="5"/>
  <c r="U107" i="5"/>
  <c r="U101" i="5"/>
  <c r="U95" i="5"/>
  <c r="U82" i="5"/>
  <c r="U76" i="5"/>
  <c r="U70" i="5"/>
  <c r="U57" i="5"/>
  <c r="U51" i="5"/>
  <c r="U45" i="5"/>
  <c r="U32" i="5"/>
  <c r="U26" i="5"/>
  <c r="U15" i="5"/>
  <c r="U344" i="5"/>
  <c r="U329" i="5"/>
  <c r="U322" i="5"/>
  <c r="U310" i="5"/>
  <c r="U256" i="5"/>
  <c r="U237" i="5"/>
  <c r="U216" i="5"/>
  <c r="U167" i="5"/>
  <c r="U160" i="5"/>
  <c r="U20" i="5"/>
  <c r="U9" i="5"/>
  <c r="U327" i="5"/>
  <c r="U249" i="5"/>
  <c r="U243" i="5"/>
  <c r="U172" i="5"/>
  <c r="U130" i="5"/>
  <c r="U117" i="5"/>
  <c r="U111" i="5"/>
  <c r="U105" i="5"/>
  <c r="U86" i="5"/>
  <c r="U80" i="5"/>
  <c r="U67" i="5"/>
  <c r="U55" i="5"/>
  <c r="U42" i="5"/>
  <c r="U36" i="5"/>
  <c r="U92" i="5"/>
  <c r="U315" i="5"/>
  <c r="U157" i="5"/>
  <c r="U389" i="5"/>
  <c r="U30" i="5"/>
  <c r="U12" i="5"/>
  <c r="U286" i="5"/>
  <c r="U213" i="5"/>
  <c r="U150" i="5"/>
  <c r="U61" i="5"/>
  <c r="U24" i="5"/>
  <c r="U225" i="5"/>
  <c r="U283" i="5"/>
  <c r="U255" i="5"/>
  <c r="U293" i="5"/>
  <c r="U228" i="5"/>
  <c r="U276" i="5"/>
  <c r="U338" i="5"/>
  <c r="U349" i="5"/>
  <c r="U259" i="5"/>
  <c r="U320" i="5"/>
  <c r="U341" i="5"/>
  <c r="U219" i="5"/>
  <c r="U353" i="5"/>
  <c r="U205" i="5"/>
  <c r="U340" i="5"/>
  <c r="U319" i="5"/>
  <c r="U251" i="5"/>
  <c r="Q204" i="1"/>
  <c r="L4" i="3"/>
  <c r="K9" i="3" s="1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385" i="1"/>
  <c r="E189" i="3" s="1"/>
  <c r="U377" i="1"/>
  <c r="E181" i="3" s="1"/>
  <c r="U369" i="1"/>
  <c r="E173" i="3" s="1"/>
  <c r="U361" i="1"/>
  <c r="E165" i="3" s="1"/>
  <c r="U353" i="1"/>
  <c r="E157" i="3" s="1"/>
  <c r="U345" i="1"/>
  <c r="E149" i="3" s="1"/>
  <c r="U337" i="1"/>
  <c r="E141" i="3" s="1"/>
  <c r="U329" i="1"/>
  <c r="E133" i="3" s="1"/>
  <c r="U321" i="1"/>
  <c r="E125" i="3" s="1"/>
  <c r="U313" i="1"/>
  <c r="E117" i="3" s="1"/>
  <c r="U305" i="1"/>
  <c r="E109" i="3" s="1"/>
  <c r="U297" i="1"/>
  <c r="E101" i="3" s="1"/>
  <c r="U289" i="1"/>
  <c r="E93" i="3" s="1"/>
  <c r="U281" i="1"/>
  <c r="E85" i="3" s="1"/>
  <c r="U273" i="1"/>
  <c r="E77" i="3" s="1"/>
  <c r="U265" i="1"/>
  <c r="E69" i="3" s="1"/>
  <c r="U257" i="1"/>
  <c r="E61" i="3" s="1"/>
  <c r="U249" i="1"/>
  <c r="E53" i="3" s="1"/>
  <c r="U241" i="1"/>
  <c r="E45" i="3" s="1"/>
  <c r="U233" i="1"/>
  <c r="E37" i="3" s="1"/>
  <c r="U225" i="1"/>
  <c r="E29" i="3" s="1"/>
  <c r="U217" i="1"/>
  <c r="E21" i="3" s="1"/>
  <c r="U209" i="1"/>
  <c r="E13" i="3" s="1"/>
  <c r="U73" i="1"/>
  <c r="F74" i="3" s="1"/>
  <c r="U8" i="1"/>
  <c r="F9" i="3" s="1"/>
  <c r="U376" i="1"/>
  <c r="E180" i="3" s="1"/>
  <c r="U360" i="1"/>
  <c r="E164" i="3" s="1"/>
  <c r="U352" i="1"/>
  <c r="E156" i="3" s="1"/>
  <c r="U336" i="1"/>
  <c r="E140" i="3" s="1"/>
  <c r="U328" i="1"/>
  <c r="E132" i="3" s="1"/>
  <c r="U320" i="1"/>
  <c r="E124" i="3" s="1"/>
  <c r="U304" i="1"/>
  <c r="E108" i="3" s="1"/>
  <c r="U296" i="1"/>
  <c r="E100" i="3" s="1"/>
  <c r="U288" i="1"/>
  <c r="E92" i="3" s="1"/>
  <c r="U280" i="1"/>
  <c r="E84" i="3" s="1"/>
  <c r="U272" i="1"/>
  <c r="E76" i="3" s="1"/>
  <c r="U264" i="1"/>
  <c r="E68" i="3" s="1"/>
  <c r="U256" i="1"/>
  <c r="E60" i="3" s="1"/>
  <c r="U248" i="1"/>
  <c r="E52" i="3" s="1"/>
  <c r="U240" i="1"/>
  <c r="E44" i="3" s="1"/>
  <c r="U232" i="1"/>
  <c r="E36" i="3" s="1"/>
  <c r="U224" i="1"/>
  <c r="E28" i="3" s="1"/>
  <c r="U216" i="1"/>
  <c r="E20" i="3" s="1"/>
  <c r="U208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384" i="1"/>
  <c r="E188" i="3" s="1"/>
  <c r="U368" i="1"/>
  <c r="E172" i="3" s="1"/>
  <c r="U344" i="1"/>
  <c r="E148" i="3" s="1"/>
  <c r="U312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390" i="1"/>
  <c r="E194" i="3" s="1"/>
  <c r="U382" i="1"/>
  <c r="E186" i="3" s="1"/>
  <c r="U374" i="1"/>
  <c r="E178" i="3" s="1"/>
  <c r="U366" i="1"/>
  <c r="E170" i="3" s="1"/>
  <c r="U358" i="1"/>
  <c r="E162" i="3" s="1"/>
  <c r="U350" i="1"/>
  <c r="E154" i="3" s="1"/>
  <c r="U342" i="1"/>
  <c r="E146" i="3" s="1"/>
  <c r="U334" i="1"/>
  <c r="E138" i="3" s="1"/>
  <c r="U326" i="1"/>
  <c r="E130" i="3" s="1"/>
  <c r="U318" i="1"/>
  <c r="E122" i="3" s="1"/>
  <c r="U310" i="1"/>
  <c r="E114" i="3" s="1"/>
  <c r="U302" i="1"/>
  <c r="E106" i="3" s="1"/>
  <c r="U294" i="1"/>
  <c r="E98" i="3" s="1"/>
  <c r="U286" i="1"/>
  <c r="E90" i="3" s="1"/>
  <c r="U278" i="1"/>
  <c r="E82" i="3" s="1"/>
  <c r="U270" i="1"/>
  <c r="E74" i="3" s="1"/>
  <c r="U262" i="1"/>
  <c r="E66" i="3" s="1"/>
  <c r="U254" i="1"/>
  <c r="E58" i="3" s="1"/>
  <c r="U246" i="1"/>
  <c r="E50" i="3" s="1"/>
  <c r="U238" i="1"/>
  <c r="E42" i="3" s="1"/>
  <c r="U230" i="1"/>
  <c r="E34" i="3" s="1"/>
  <c r="U222" i="1"/>
  <c r="E26" i="3" s="1"/>
  <c r="U214" i="1"/>
  <c r="E18" i="3" s="1"/>
  <c r="U206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381" i="1"/>
  <c r="E185" i="3" s="1"/>
  <c r="U365" i="1"/>
  <c r="E169" i="3" s="1"/>
  <c r="U349" i="1"/>
  <c r="E153" i="3" s="1"/>
  <c r="U341" i="1"/>
  <c r="E145" i="3" s="1"/>
  <c r="U325" i="1"/>
  <c r="E129" i="3" s="1"/>
  <c r="U309" i="1"/>
  <c r="E113" i="3" s="1"/>
  <c r="U293" i="1"/>
  <c r="E97" i="3" s="1"/>
  <c r="U285" i="1"/>
  <c r="E89" i="3" s="1"/>
  <c r="U269" i="1"/>
  <c r="E73" i="3" s="1"/>
  <c r="U245" i="1"/>
  <c r="E49" i="3" s="1"/>
  <c r="U229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389" i="1"/>
  <c r="E193" i="3" s="1"/>
  <c r="U373" i="1"/>
  <c r="E177" i="3" s="1"/>
  <c r="U357" i="1"/>
  <c r="E161" i="3" s="1"/>
  <c r="U333" i="1"/>
  <c r="E137" i="3" s="1"/>
  <c r="U317" i="1"/>
  <c r="E121" i="3" s="1"/>
  <c r="U301" i="1"/>
  <c r="E105" i="3" s="1"/>
  <c r="U277" i="1"/>
  <c r="E81" i="3" s="1"/>
  <c r="U261" i="1"/>
  <c r="E65" i="3" s="1"/>
  <c r="U253" i="1"/>
  <c r="E57" i="3" s="1"/>
  <c r="U237" i="1"/>
  <c r="E41" i="3" s="1"/>
  <c r="U221" i="1"/>
  <c r="E25" i="3" s="1"/>
  <c r="U213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387" i="1"/>
  <c r="E191" i="3" s="1"/>
  <c r="U371" i="1"/>
  <c r="E175" i="3" s="1"/>
  <c r="U355" i="1"/>
  <c r="E159" i="3" s="1"/>
  <c r="U339" i="1"/>
  <c r="E143" i="3" s="1"/>
  <c r="U323" i="1"/>
  <c r="E127" i="3" s="1"/>
  <c r="U307" i="1"/>
  <c r="E111" i="3" s="1"/>
  <c r="U291" i="1"/>
  <c r="E95" i="3" s="1"/>
  <c r="U275" i="1"/>
  <c r="E79" i="3" s="1"/>
  <c r="U259" i="1"/>
  <c r="E63" i="3" s="1"/>
  <c r="U243" i="1"/>
  <c r="E47" i="3" s="1"/>
  <c r="U227" i="1"/>
  <c r="E31" i="3" s="1"/>
  <c r="U211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386" i="1"/>
  <c r="E190" i="3" s="1"/>
  <c r="U370" i="1"/>
  <c r="E174" i="3" s="1"/>
  <c r="U354" i="1"/>
  <c r="E158" i="3" s="1"/>
  <c r="U338" i="1"/>
  <c r="E142" i="3" s="1"/>
  <c r="U322" i="1"/>
  <c r="E126" i="3" s="1"/>
  <c r="U306" i="1"/>
  <c r="E110" i="3" s="1"/>
  <c r="U290" i="1"/>
  <c r="E94" i="3" s="1"/>
  <c r="U274" i="1"/>
  <c r="E78" i="3" s="1"/>
  <c r="U258" i="1"/>
  <c r="E62" i="3" s="1"/>
  <c r="U242" i="1"/>
  <c r="E46" i="3" s="1"/>
  <c r="U226" i="1"/>
  <c r="E30" i="3" s="1"/>
  <c r="U210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383" i="1"/>
  <c r="E187" i="3" s="1"/>
  <c r="U367" i="1"/>
  <c r="E171" i="3" s="1"/>
  <c r="U351" i="1"/>
  <c r="E155" i="3" s="1"/>
  <c r="U335" i="1"/>
  <c r="E139" i="3" s="1"/>
  <c r="U319" i="1"/>
  <c r="E123" i="3" s="1"/>
  <c r="U303" i="1"/>
  <c r="E107" i="3" s="1"/>
  <c r="U287" i="1"/>
  <c r="E91" i="3" s="1"/>
  <c r="U271" i="1"/>
  <c r="E75" i="3" s="1"/>
  <c r="U255" i="1"/>
  <c r="E59" i="3" s="1"/>
  <c r="U239" i="1"/>
  <c r="E43" i="3" s="1"/>
  <c r="U223" i="1"/>
  <c r="E27" i="3" s="1"/>
  <c r="U207" i="1"/>
  <c r="E11" i="3" s="1"/>
  <c r="U177" i="1"/>
  <c r="F178" i="3" s="1"/>
  <c r="U135" i="1"/>
  <c r="F136" i="3" s="1"/>
  <c r="U93" i="1"/>
  <c r="F94" i="3" s="1"/>
  <c r="U39" i="1"/>
  <c r="F40" i="3" s="1"/>
  <c r="U375" i="1"/>
  <c r="U311" i="1"/>
  <c r="E115" i="3" s="1"/>
  <c r="U215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380" i="1"/>
  <c r="E184" i="3" s="1"/>
  <c r="U364" i="1"/>
  <c r="E168" i="3" s="1"/>
  <c r="U348" i="1"/>
  <c r="E152" i="3" s="1"/>
  <c r="U332" i="1"/>
  <c r="E136" i="3" s="1"/>
  <c r="U316" i="1"/>
  <c r="E120" i="3" s="1"/>
  <c r="U300" i="1"/>
  <c r="E104" i="3" s="1"/>
  <c r="U284" i="1"/>
  <c r="E88" i="3" s="1"/>
  <c r="U268" i="1"/>
  <c r="E72" i="3" s="1"/>
  <c r="U252" i="1"/>
  <c r="E56" i="3" s="1"/>
  <c r="U236" i="1"/>
  <c r="E40" i="3" s="1"/>
  <c r="U220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378" i="1"/>
  <c r="E182" i="3" s="1"/>
  <c r="U346" i="1"/>
  <c r="E150" i="3" s="1"/>
  <c r="U314" i="1"/>
  <c r="E118" i="3" s="1"/>
  <c r="U282" i="1"/>
  <c r="E86" i="3" s="1"/>
  <c r="U234" i="1"/>
  <c r="E38" i="3" s="1"/>
  <c r="U157" i="1"/>
  <c r="F158" i="3" s="1"/>
  <c r="U72" i="1"/>
  <c r="F73" i="3" s="1"/>
  <c r="U391" i="1"/>
  <c r="E195" i="3" s="1"/>
  <c r="U343" i="1"/>
  <c r="E147" i="3" s="1"/>
  <c r="U295" i="1"/>
  <c r="E99" i="3" s="1"/>
  <c r="U247" i="1"/>
  <c r="E51" i="3" s="1"/>
  <c r="U110" i="1"/>
  <c r="F111" i="3" s="1"/>
  <c r="U20" i="1"/>
  <c r="F21" i="3" s="1"/>
  <c r="U356" i="1"/>
  <c r="E160" i="3" s="1"/>
  <c r="U308" i="1"/>
  <c r="E112" i="3" s="1"/>
  <c r="U276" i="1"/>
  <c r="E80" i="3" s="1"/>
  <c r="U212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379" i="1"/>
  <c r="E183" i="3" s="1"/>
  <c r="U363" i="1"/>
  <c r="E167" i="3" s="1"/>
  <c r="U347" i="1"/>
  <c r="E151" i="3" s="1"/>
  <c r="U331" i="1"/>
  <c r="E135" i="3" s="1"/>
  <c r="U315" i="1"/>
  <c r="E119" i="3" s="1"/>
  <c r="U299" i="1"/>
  <c r="E103" i="3" s="1"/>
  <c r="U283" i="1"/>
  <c r="E87" i="3" s="1"/>
  <c r="U267" i="1"/>
  <c r="E71" i="3" s="1"/>
  <c r="U251" i="1"/>
  <c r="E55" i="3" s="1"/>
  <c r="U235" i="1"/>
  <c r="E39" i="3" s="1"/>
  <c r="U219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362" i="1"/>
  <c r="E166" i="3" s="1"/>
  <c r="U330" i="1"/>
  <c r="E134" i="3" s="1"/>
  <c r="U298" i="1"/>
  <c r="E102" i="3" s="1"/>
  <c r="U250" i="1"/>
  <c r="E54" i="3" s="1"/>
  <c r="U218" i="1"/>
  <c r="E22" i="3" s="1"/>
  <c r="U113" i="1"/>
  <c r="F114" i="3" s="1"/>
  <c r="U55" i="1"/>
  <c r="F56" i="3" s="1"/>
  <c r="U23" i="1"/>
  <c r="F24" i="3" s="1"/>
  <c r="U359" i="1"/>
  <c r="E163" i="3" s="1"/>
  <c r="U327" i="1"/>
  <c r="E131" i="3" s="1"/>
  <c r="U279" i="1"/>
  <c r="E83" i="3" s="1"/>
  <c r="U231" i="1"/>
  <c r="E35" i="3" s="1"/>
  <c r="U194" i="1"/>
  <c r="F195" i="3" s="1"/>
  <c r="U152" i="1"/>
  <c r="F153" i="3" s="1"/>
  <c r="U88" i="1"/>
  <c r="F89" i="3" s="1"/>
  <c r="U52" i="1"/>
  <c r="F53" i="3" s="1"/>
  <c r="U388" i="1"/>
  <c r="E192" i="3" s="1"/>
  <c r="U340" i="1"/>
  <c r="E144" i="3" s="1"/>
  <c r="U292" i="1"/>
  <c r="E96" i="3" s="1"/>
  <c r="U260" i="1"/>
  <c r="E64" i="3" s="1"/>
  <c r="U228" i="1"/>
  <c r="E32" i="3" s="1"/>
  <c r="U266" i="1"/>
  <c r="E70" i="3" s="1"/>
  <c r="U263" i="1"/>
  <c r="E67" i="3" s="1"/>
  <c r="U174" i="1"/>
  <c r="F175" i="3" s="1"/>
  <c r="U130" i="1"/>
  <c r="F131" i="3" s="1"/>
  <c r="U69" i="1"/>
  <c r="F70" i="3" s="1"/>
  <c r="U36" i="1"/>
  <c r="F37" i="3" s="1"/>
  <c r="U372" i="1"/>
  <c r="E176" i="3" s="1"/>
  <c r="U324" i="1"/>
  <c r="E128" i="3" s="1"/>
  <c r="U244" i="1"/>
  <c r="E48" i="3" s="1"/>
  <c r="U392" i="1"/>
  <c r="E196" i="3" s="1"/>
  <c r="U205" i="1"/>
  <c r="E9" i="3" s="1"/>
  <c r="F16" i="4"/>
  <c r="F10" i="4"/>
  <c r="F19" i="4"/>
  <c r="F12" i="4"/>
  <c r="F20" i="4"/>
  <c r="F17" i="4"/>
  <c r="D6" i="4" s="1"/>
  <c r="F4" i="3" s="1"/>
  <c r="F11" i="4"/>
  <c r="F13" i="4"/>
  <c r="F18" i="4"/>
  <c r="F14" i="4"/>
  <c r="U204" i="5" l="1"/>
  <c r="U7" i="5"/>
  <c r="G20" i="3"/>
  <c r="E8" i="3"/>
  <c r="F8" i="3"/>
  <c r="E179" i="3"/>
  <c r="I179" i="3" s="1"/>
  <c r="J179" i="3" s="1"/>
  <c r="I132" i="3"/>
  <c r="J132" i="3" s="1"/>
  <c r="I124" i="3"/>
  <c r="J124" i="3" s="1"/>
  <c r="I93" i="3"/>
  <c r="J93" i="3" s="1"/>
  <c r="I157" i="3"/>
  <c r="J157" i="3" s="1"/>
  <c r="H95" i="3"/>
  <c r="H40" i="3"/>
  <c r="G196" i="3"/>
  <c r="H121" i="3"/>
  <c r="I194" i="3"/>
  <c r="J194" i="3" s="1"/>
  <c r="I156" i="3"/>
  <c r="J156" i="3" s="1"/>
  <c r="I130" i="3"/>
  <c r="J130" i="3" s="1"/>
  <c r="I176" i="3"/>
  <c r="J176" i="3" s="1"/>
  <c r="I102" i="3"/>
  <c r="J102" i="3" s="1"/>
  <c r="I171" i="3"/>
  <c r="J171" i="3" s="1"/>
  <c r="H189" i="3"/>
  <c r="I88" i="3"/>
  <c r="J88" i="3" s="1"/>
  <c r="H47" i="3"/>
  <c r="H167" i="3"/>
  <c r="I191" i="3"/>
  <c r="J191" i="3" s="1"/>
  <c r="H34" i="3"/>
  <c r="H192" i="3"/>
  <c r="I140" i="3"/>
  <c r="J140" i="3" s="1"/>
  <c r="G133" i="3"/>
  <c r="G56" i="3"/>
  <c r="G67" i="3"/>
  <c r="I151" i="3"/>
  <c r="J151" i="3" s="1"/>
  <c r="H90" i="3"/>
  <c r="G55" i="3"/>
  <c r="G159" i="3"/>
  <c r="I118" i="3"/>
  <c r="J118" i="3" s="1"/>
  <c r="G160" i="3"/>
  <c r="G84" i="3"/>
  <c r="I148" i="3"/>
  <c r="J148" i="3" s="1"/>
  <c r="G109" i="3"/>
  <c r="H61" i="3"/>
  <c r="I48" i="3"/>
  <c r="J48" i="3" s="1"/>
  <c r="G63" i="3"/>
  <c r="G103" i="3"/>
  <c r="I169" i="3"/>
  <c r="J169" i="3" s="1"/>
  <c r="G86" i="3"/>
  <c r="I128" i="3"/>
  <c r="J128" i="3" s="1"/>
  <c r="I170" i="3"/>
  <c r="J170" i="3" s="1"/>
  <c r="I85" i="3"/>
  <c r="J85" i="3" s="1"/>
  <c r="H117" i="3"/>
  <c r="I149" i="3"/>
  <c r="J149" i="3" s="1"/>
  <c r="I174" i="3"/>
  <c r="J174" i="3" s="1"/>
  <c r="G39" i="3"/>
  <c r="I137" i="3"/>
  <c r="J137" i="3" s="1"/>
  <c r="I64" i="3"/>
  <c r="J64" i="3" s="1"/>
  <c r="G54" i="3"/>
  <c r="I112" i="3"/>
  <c r="J112" i="3" s="1"/>
  <c r="G46" i="3"/>
  <c r="G18" i="3"/>
  <c r="I164" i="3"/>
  <c r="J164" i="3" s="1"/>
  <c r="I32" i="3"/>
  <c r="J32" i="3" s="1"/>
  <c r="I22" i="3"/>
  <c r="J22" i="3" s="1"/>
  <c r="G30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0" i="3"/>
  <c r="J150" i="3" s="1"/>
  <c r="G31" i="3"/>
  <c r="G47" i="3"/>
  <c r="I161" i="3"/>
  <c r="J161" i="3" s="1"/>
  <c r="G60" i="3"/>
  <c r="I10" i="3"/>
  <c r="J10" i="3" s="1"/>
  <c r="G74" i="3"/>
  <c r="I159" i="3"/>
  <c r="J159" i="3" s="1"/>
  <c r="I173" i="3"/>
  <c r="J173" i="3" s="1"/>
  <c r="G80" i="3"/>
  <c r="I131" i="3"/>
  <c r="J131" i="3" s="1"/>
  <c r="G131" i="3"/>
  <c r="H131" i="3"/>
  <c r="H79" i="3"/>
  <c r="G79" i="3"/>
  <c r="I79" i="3"/>
  <c r="J79" i="3" s="1"/>
  <c r="I68" i="3"/>
  <c r="J68" i="3" s="1"/>
  <c r="H68" i="3"/>
  <c r="H179" i="3"/>
  <c r="I26" i="3"/>
  <c r="J26" i="3" s="1"/>
  <c r="H26" i="3"/>
  <c r="G26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G167" i="3"/>
  <c r="I25" i="3"/>
  <c r="J25" i="3" s="1"/>
  <c r="H25" i="3"/>
  <c r="G25" i="3"/>
  <c r="H105" i="3"/>
  <c r="G105" i="3"/>
  <c r="I105" i="3"/>
  <c r="J105" i="3" s="1"/>
  <c r="H191" i="3"/>
  <c r="G68" i="3"/>
  <c r="H106" i="3"/>
  <c r="G106" i="3"/>
  <c r="H140" i="3"/>
  <c r="I69" i="3"/>
  <c r="J69" i="3" s="1"/>
  <c r="G69" i="3"/>
  <c r="H69" i="3"/>
  <c r="K191" i="3"/>
  <c r="K190" i="3"/>
  <c r="L185" i="3"/>
  <c r="L184" i="3"/>
  <c r="K183" i="3"/>
  <c r="K182" i="3"/>
  <c r="L193" i="3"/>
  <c r="L192" i="3"/>
  <c r="K193" i="3"/>
  <c r="K192" i="3"/>
  <c r="L195" i="3"/>
  <c r="L194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K189" i="3"/>
  <c r="L186" i="3"/>
  <c r="K181" i="3"/>
  <c r="L177" i="3"/>
  <c r="J31" i="2" s="1"/>
  <c r="K176" i="3"/>
  <c r="K171" i="3"/>
  <c r="K163" i="3"/>
  <c r="L162" i="3"/>
  <c r="L156" i="3"/>
  <c r="K155" i="3"/>
  <c r="K154" i="3"/>
  <c r="K149" i="3"/>
  <c r="L145" i="3"/>
  <c r="L139" i="3"/>
  <c r="K135" i="3"/>
  <c r="K133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K195" i="3"/>
  <c r="K178" i="3"/>
  <c r="K173" i="3"/>
  <c r="K167" i="3"/>
  <c r="K166" i="3"/>
  <c r="K165" i="3"/>
  <c r="K164" i="3"/>
  <c r="L157" i="3"/>
  <c r="J29" i="2" s="1"/>
  <c r="K152" i="3"/>
  <c r="K151" i="3"/>
  <c r="K150" i="3"/>
  <c r="L147" i="3"/>
  <c r="L146" i="3"/>
  <c r="L142" i="3"/>
  <c r="K141" i="3"/>
  <c r="K140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K194" i="3"/>
  <c r="L180" i="3"/>
  <c r="K175" i="3"/>
  <c r="L170" i="3"/>
  <c r="L161" i="3"/>
  <c r="L160" i="3"/>
  <c r="K159" i="3"/>
  <c r="K158" i="3"/>
  <c r="K153" i="3"/>
  <c r="K137" i="3"/>
  <c r="K131" i="3"/>
  <c r="K125" i="3"/>
  <c r="L190" i="3"/>
  <c r="K179" i="3"/>
  <c r="K169" i="3"/>
  <c r="L136" i="3"/>
  <c r="K130" i="3"/>
  <c r="L123" i="3"/>
  <c r="J25" i="2" s="1"/>
  <c r="L114" i="3"/>
  <c r="L110" i="3"/>
  <c r="J23" i="2" s="1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J19" i="2" s="1"/>
  <c r="L52" i="3"/>
  <c r="K46" i="3"/>
  <c r="L38" i="3"/>
  <c r="K34" i="3"/>
  <c r="L158" i="3"/>
  <c r="L144" i="3"/>
  <c r="J27" i="2" s="1"/>
  <c r="L126" i="3"/>
  <c r="L124" i="3"/>
  <c r="L111" i="3"/>
  <c r="K106" i="3"/>
  <c r="L100" i="3"/>
  <c r="K99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J21" i="2" s="1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K43" i="3"/>
  <c r="K41" i="3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J17" i="2" s="1"/>
  <c r="K68" i="3"/>
  <c r="L60" i="3"/>
  <c r="K35" i="3"/>
  <c r="L31" i="3"/>
  <c r="J15" i="2" s="1"/>
  <c r="L94" i="3"/>
  <c r="K58" i="3"/>
  <c r="K30" i="3"/>
  <c r="K66" i="3"/>
  <c r="L26" i="3"/>
  <c r="K23" i="3"/>
  <c r="I193" i="3"/>
  <c r="J193" i="3" s="1"/>
  <c r="H193" i="3"/>
  <c r="H154" i="3"/>
  <c r="G154" i="3"/>
  <c r="H132" i="3"/>
  <c r="G132" i="3"/>
  <c r="G40" i="3"/>
  <c r="H88" i="3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68" i="3"/>
  <c r="J168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G95" i="3"/>
  <c r="I95" i="3"/>
  <c r="J95" i="3" s="1"/>
  <c r="I162" i="3"/>
  <c r="J162" i="3" s="1"/>
  <c r="H162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G157" i="3"/>
  <c r="H157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I196" i="3"/>
  <c r="J196" i="3" s="1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I99" i="3"/>
  <c r="J99" i="3" s="1"/>
  <c r="G99" i="3"/>
  <c r="H99" i="3"/>
  <c r="H16" i="3"/>
  <c r="G16" i="3"/>
  <c r="J10" i="2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I142" i="3"/>
  <c r="J142" i="3" s="1"/>
  <c r="G142" i="3"/>
  <c r="H142" i="3"/>
  <c r="H122" i="3"/>
  <c r="G122" i="3"/>
  <c r="U204" i="1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H169" i="3"/>
  <c r="G52" i="3"/>
  <c r="H18" i="3"/>
  <c r="I18" i="3"/>
  <c r="J18" i="3" s="1"/>
  <c r="H86" i="3"/>
  <c r="I86" i="3"/>
  <c r="J86" i="3" s="1"/>
  <c r="H124" i="3"/>
  <c r="G124" i="3"/>
  <c r="G188" i="3"/>
  <c r="H188" i="3"/>
  <c r="G117" i="3"/>
  <c r="I117" i="3"/>
  <c r="J117" i="3" s="1"/>
  <c r="G181" i="3"/>
  <c r="I181" i="3"/>
  <c r="J181" i="3" s="1"/>
  <c r="H181" i="3"/>
  <c r="O41" i="3" l="1"/>
  <c r="P41" i="3" s="1"/>
  <c r="K8" i="3"/>
  <c r="J13" i="2"/>
  <c r="L8" i="3"/>
  <c r="N8" i="3" s="1"/>
  <c r="M31" i="2"/>
  <c r="M23" i="2"/>
  <c r="M15" i="2"/>
  <c r="M29" i="2"/>
  <c r="M21" i="2"/>
  <c r="M13" i="2"/>
  <c r="M27" i="2"/>
  <c r="M19" i="2"/>
  <c r="M25" i="2"/>
  <c r="M17" i="2"/>
  <c r="G179" i="3"/>
  <c r="G140" i="3"/>
  <c r="I34" i="3"/>
  <c r="J34" i="3" s="1"/>
  <c r="G34" i="3"/>
  <c r="M36" i="3"/>
  <c r="I189" i="3"/>
  <c r="J189" i="3" s="1"/>
  <c r="G191" i="3"/>
  <c r="I103" i="3"/>
  <c r="J103" i="3" s="1"/>
  <c r="H196" i="3"/>
  <c r="G121" i="3"/>
  <c r="I40" i="3"/>
  <c r="J40" i="3" s="1"/>
  <c r="G88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M47" i="3"/>
  <c r="M10" i="2"/>
  <c r="M195" i="3"/>
  <c r="O28" i="3"/>
  <c r="P28" i="3" s="1"/>
  <c r="M9" i="3"/>
  <c r="M179" i="3"/>
  <c r="O9" i="3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N168" i="3"/>
  <c r="O168" i="3"/>
  <c r="P168" i="3" s="1"/>
  <c r="M168" i="3"/>
  <c r="O157" i="3"/>
  <c r="P157" i="3" s="1"/>
  <c r="N157" i="3"/>
  <c r="M141" i="3"/>
  <c r="N141" i="3"/>
  <c r="O141" i="3"/>
  <c r="P141" i="3" s="1"/>
  <c r="N186" i="3"/>
  <c r="M186" i="3"/>
  <c r="O186" i="3"/>
  <c r="P186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N149" i="3"/>
  <c r="O149" i="3"/>
  <c r="P149" i="3" s="1"/>
  <c r="N176" i="3"/>
  <c r="M176" i="3"/>
  <c r="O176" i="3"/>
  <c r="P17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N154" i="3"/>
  <c r="M154" i="3"/>
  <c r="O154" i="3"/>
  <c r="P154" i="3" s="1"/>
  <c r="N194" i="3"/>
  <c r="O194" i="3"/>
  <c r="P194" i="3" s="1"/>
  <c r="M194" i="3"/>
  <c r="M183" i="3"/>
  <c r="N102" i="3"/>
  <c r="O102" i="3"/>
  <c r="P102" i="3" s="1"/>
  <c r="M102" i="3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195" i="3"/>
  <c r="P195" i="3" s="1"/>
  <c r="N195" i="3"/>
  <c r="N184" i="3"/>
  <c r="O184" i="3"/>
  <c r="P184" i="3" s="1"/>
  <c r="M184" i="3"/>
  <c r="N11" i="3"/>
  <c r="O11" i="3"/>
  <c r="P11" i="3" s="1"/>
  <c r="N190" i="3"/>
  <c r="O190" i="3"/>
  <c r="P190" i="3" s="1"/>
  <c r="M190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N192" i="3"/>
  <c r="M192" i="3"/>
  <c r="O192" i="3"/>
  <c r="P192" i="3" s="1"/>
  <c r="N185" i="3"/>
  <c r="O185" i="3"/>
  <c r="P185" i="3" s="1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177" i="3"/>
  <c r="P177" i="3" s="1"/>
  <c r="N177" i="3"/>
  <c r="O133" i="3"/>
  <c r="P133" i="3" s="1"/>
  <c r="N133" i="3"/>
  <c r="M13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N130" i="3"/>
  <c r="O130" i="3"/>
  <c r="P130" i="3" s="1"/>
  <c r="M130" i="3"/>
  <c r="M157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135" i="3"/>
  <c r="P135" i="3" s="1"/>
  <c r="M135" i="3"/>
  <c r="N135" i="3"/>
  <c r="N163" i="3"/>
  <c r="O163" i="3"/>
  <c r="P163" i="3" s="1"/>
  <c r="M191" i="3"/>
  <c r="P9" i="3" l="1"/>
  <c r="O8" i="3"/>
  <c r="P8" i="3" s="1"/>
  <c r="M8" i="3"/>
  <c r="J33" i="2"/>
  <c r="K23" i="2" s="1"/>
  <c r="I9" i="3"/>
  <c r="I8" i="3" s="1"/>
  <c r="H8" i="3"/>
  <c r="H9" i="3"/>
  <c r="G9" i="3"/>
  <c r="K19" i="2" l="1"/>
  <c r="K27" i="2"/>
  <c r="K31" i="2"/>
  <c r="K13" i="2"/>
  <c r="K17" i="2"/>
  <c r="K15" i="2"/>
  <c r="K29" i="2"/>
  <c r="K33" i="2"/>
  <c r="K21" i="2"/>
  <c r="K25" i="2"/>
  <c r="G8" i="3"/>
  <c r="M33" i="2"/>
  <c r="J9" i="3"/>
  <c r="J8" i="3"/>
  <c r="N29" i="2" l="1"/>
  <c r="N23" i="2"/>
  <c r="N25" i="2"/>
  <c r="N21" i="2"/>
  <c r="N17" i="2"/>
  <c r="N13" i="2"/>
  <c r="N19" i="2"/>
  <c r="N15" i="2"/>
  <c r="N27" i="2"/>
  <c r="N31" i="2"/>
  <c r="N33" i="2"/>
</calcChain>
</file>

<file path=xl/sharedStrings.xml><?xml version="1.0" encoding="utf-8"?>
<sst xmlns="http://schemas.openxmlformats.org/spreadsheetml/2006/main" count="2027" uniqueCount="367">
  <si>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</si>
  <si>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</si>
  <si>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</si>
  <si>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</si>
  <si>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</si>
  <si>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</si>
  <si>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</si>
  <si>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</si>
  <si>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</si>
  <si>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</si>
  <si>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</si>
  <si>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</si>
  <si>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</si>
  <si>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</si>
  <si>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</si>
  <si>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</si>
  <si>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</si>
  <si>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</si>
  <si>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</si>
  <si>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</si>
  <si>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</si>
  <si>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</si>
  <si>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</si>
  <si>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</si>
  <si>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</si>
  <si>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</si>
  <si>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</si>
  <si>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</si>
  <si>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</si>
  <si>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</si>
  <si>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</si>
  <si>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</si>
  <si>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</si>
  <si>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ZDRAVSTVO</t>
  </si>
  <si>
    <t>Željeznički saobraćaj</t>
  </si>
  <si>
    <t>Vazdušni saobraćaj</t>
  </si>
  <si>
    <t>Osnovno obrazovanje</t>
  </si>
  <si>
    <t>Naziv POTPROGRAMA</t>
  </si>
  <si>
    <t>Prog. Klas.</t>
  </si>
  <si>
    <t>01</t>
  </si>
  <si>
    <t>OPŠTE JAVNE SLUŽBE</t>
  </si>
  <si>
    <t>011</t>
  </si>
  <si>
    <t>Izvršni i zakonodavni organi, finansijski i fiskalni poslovi, spoljni poslovi</t>
  </si>
  <si>
    <t>0111</t>
  </si>
  <si>
    <t>Izvršni i zakonodavni organi</t>
  </si>
  <si>
    <t>0112</t>
  </si>
  <si>
    <t>Finansijski i fiskalni poslovi</t>
  </si>
  <si>
    <t>0113</t>
  </si>
  <si>
    <t>Inostrani poslovi</t>
  </si>
  <si>
    <t>012</t>
  </si>
  <si>
    <t>Inostrana ekonomska pomoć</t>
  </si>
  <si>
    <t>0121</t>
  </si>
  <si>
    <t xml:space="preserve">Ekonomska pomoć zemljama u razvoju i zemljama u tranziciji </t>
  </si>
  <si>
    <t>0122</t>
  </si>
  <si>
    <t>Ekonomska pomoć koju pružaju međunarodne organizacije</t>
  </si>
  <si>
    <t>013</t>
  </si>
  <si>
    <t>Opšte službe</t>
  </si>
  <si>
    <t>0131</t>
  </si>
  <si>
    <t>Opšte kadrovske službe</t>
  </si>
  <si>
    <t>0132</t>
  </si>
  <si>
    <t>Opšte službe planiranja i statistike</t>
  </si>
  <si>
    <t>0133</t>
  </si>
  <si>
    <t>Ostale opšte službe</t>
  </si>
  <si>
    <t>014</t>
  </si>
  <si>
    <t>Osnovno istraživanje</t>
  </si>
  <si>
    <t>0140</t>
  </si>
  <si>
    <t>015</t>
  </si>
  <si>
    <t>Opšte javne službe - istraživanje i razvoj</t>
  </si>
  <si>
    <t>0150</t>
  </si>
  <si>
    <t>016</t>
  </si>
  <si>
    <t>Opšte javne službe - neklasifikovane na drugom mestu</t>
  </si>
  <si>
    <t>0160</t>
  </si>
  <si>
    <t>017</t>
  </si>
  <si>
    <t>Poslovi javnog duga</t>
  </si>
  <si>
    <t>0170</t>
  </si>
  <si>
    <t>018</t>
  </si>
  <si>
    <t>Transferi opšteg karaktera između različitih nivoa vlasti</t>
  </si>
  <si>
    <t>0180</t>
  </si>
  <si>
    <t>02</t>
  </si>
  <si>
    <t>ODBRANA</t>
  </si>
  <si>
    <t>021</t>
  </si>
  <si>
    <t>Vojna odbrana</t>
  </si>
  <si>
    <t>0210</t>
  </si>
  <si>
    <t>022</t>
  </si>
  <si>
    <t>Civilna odbrana</t>
  </si>
  <si>
    <t>0220</t>
  </si>
  <si>
    <t>023</t>
  </si>
  <si>
    <t>Vojna pomoć inostranstvu</t>
  </si>
  <si>
    <t>0230</t>
  </si>
  <si>
    <t>024</t>
  </si>
  <si>
    <t>Vojna odbrana - istraživanje i razvoj</t>
  </si>
  <si>
    <t>0240</t>
  </si>
  <si>
    <t>025</t>
  </si>
  <si>
    <t>Odbrana - neklasifikovana na drugom mjestu</t>
  </si>
  <si>
    <t>0250</t>
  </si>
  <si>
    <t>03</t>
  </si>
  <si>
    <t>JAVNI RED I BEZBJEDNOST</t>
  </si>
  <si>
    <t>031</t>
  </si>
  <si>
    <t>Službe policije</t>
  </si>
  <si>
    <t>0310</t>
  </si>
  <si>
    <t>032</t>
  </si>
  <si>
    <t>Službe protivpožarne zaštite</t>
  </si>
  <si>
    <t>0320</t>
  </si>
  <si>
    <t>033</t>
  </si>
  <si>
    <t>Sudovi</t>
  </si>
  <si>
    <t>0330</t>
  </si>
  <si>
    <t>034</t>
  </si>
  <si>
    <t>Zatvori</t>
  </si>
  <si>
    <t>0340</t>
  </si>
  <si>
    <t>035</t>
  </si>
  <si>
    <t>Javni red i bezbjednost - istraživanje i razvoj</t>
  </si>
  <si>
    <t>0350</t>
  </si>
  <si>
    <t>036</t>
  </si>
  <si>
    <t>Javni red i bezbjednost - neklasifikovano na drugom mjestu</t>
  </si>
  <si>
    <t>0360</t>
  </si>
  <si>
    <t>04</t>
  </si>
  <si>
    <t>EKONOMSKI POSLOVI</t>
  </si>
  <si>
    <t>041</t>
  </si>
  <si>
    <t>Opšti ekonomski, komercijalni poslovi i poslovi vezani za rad</t>
  </si>
  <si>
    <t>0411</t>
  </si>
  <si>
    <t>Opšti ekonomski i komercijalni poslovi</t>
  </si>
  <si>
    <t>0412</t>
  </si>
  <si>
    <t>Opšti poslovi vezani za rad</t>
  </si>
  <si>
    <t>042</t>
  </si>
  <si>
    <t>Poljoprivreda, šumarstvo, lov i ribolov</t>
  </si>
  <si>
    <t>0421</t>
  </si>
  <si>
    <t>Poljoprivreda</t>
  </si>
  <si>
    <t>0422</t>
  </si>
  <si>
    <t>Šumarstvo</t>
  </si>
  <si>
    <t>0423</t>
  </si>
  <si>
    <t>Ribolov i lov</t>
  </si>
  <si>
    <t>043</t>
  </si>
  <si>
    <t>Gorivo i energija</t>
  </si>
  <si>
    <t>0431</t>
  </si>
  <si>
    <t>Ugalj i ostala čvrsta mineralna goriva</t>
  </si>
  <si>
    <t>0432</t>
  </si>
  <si>
    <t>Nafta i prirodni gas</t>
  </si>
  <si>
    <t>0433</t>
  </si>
  <si>
    <t>Nuklearno gorivo</t>
  </si>
  <si>
    <t>0434</t>
  </si>
  <si>
    <t>Ostala goriva</t>
  </si>
  <si>
    <t>0435</t>
  </si>
  <si>
    <t>Električna energija</t>
  </si>
  <si>
    <t>0436</t>
  </si>
  <si>
    <t>Druga energija, izuzev električne</t>
  </si>
  <si>
    <t>044</t>
  </si>
  <si>
    <t>Rudarstvo, proizvodnja i gradjevinarstvo</t>
  </si>
  <si>
    <t>0441</t>
  </si>
  <si>
    <t>Iskopavanje mineralnih resursa, izuzev mineralnih goriva</t>
  </si>
  <si>
    <t>0442</t>
  </si>
  <si>
    <t>Proizvodnja</t>
  </si>
  <si>
    <t>0443</t>
  </si>
  <si>
    <t>Gradjevinarstvo</t>
  </si>
  <si>
    <t>045</t>
  </si>
  <si>
    <t>Saobraćaj</t>
  </si>
  <si>
    <t>0451</t>
  </si>
  <si>
    <t>Drumski saobraćaj</t>
  </si>
  <si>
    <t>0452</t>
  </si>
  <si>
    <t>Vodeni saobraćaj</t>
  </si>
  <si>
    <t>0453</t>
  </si>
  <si>
    <t>0454</t>
  </si>
  <si>
    <t>0455</t>
  </si>
  <si>
    <t>Cjevovodni i drugi oblici transporta</t>
  </si>
  <si>
    <t>046</t>
  </si>
  <si>
    <t>Komunikacije</t>
  </si>
  <si>
    <t>0460</t>
  </si>
  <si>
    <t>047</t>
  </si>
  <si>
    <t>Ostale djelatnosti</t>
  </si>
  <si>
    <t>0471</t>
  </si>
  <si>
    <t>Trgovina, smještaj i skladištenje</t>
  </si>
  <si>
    <t>0472</t>
  </si>
  <si>
    <t>Hoteli i restorani</t>
  </si>
  <si>
    <t>0473</t>
  </si>
  <si>
    <t>Turizam</t>
  </si>
  <si>
    <t>0474</t>
  </si>
  <si>
    <t>Višenamjenski razvojni projekti</t>
  </si>
  <si>
    <t>048</t>
  </si>
  <si>
    <t>Ekonomski poslovi - istraživanje i razvoj</t>
  </si>
  <si>
    <t>0481</t>
  </si>
  <si>
    <t>Opšti ekonomski, komercijalni i poslovi vezani za rad - istraživanje i razvoj</t>
  </si>
  <si>
    <t>0482</t>
  </si>
  <si>
    <t>Poljoprivreda, šumarstvo, ribolov i lov - istraživanje i razvoj</t>
  </si>
  <si>
    <t>0483</t>
  </si>
  <si>
    <t>0484</t>
  </si>
  <si>
    <t>Rudarstvo, proizvodnja i gradjevinarstvo - istraživanje i razvoj</t>
  </si>
  <si>
    <t>0485</t>
  </si>
  <si>
    <t>Saobraćaj - istraživanje i razvoj</t>
  </si>
  <si>
    <t>0486</t>
  </si>
  <si>
    <t>Komunikacije - istraživanje i razvoj</t>
  </si>
  <si>
    <t>0487</t>
  </si>
  <si>
    <t>Ostale djelatnosti - istraživanje i razvoj</t>
  </si>
  <si>
    <t>049</t>
  </si>
  <si>
    <t>Ekonomski poslovi neklasifikovani na drugom mjestu</t>
  </si>
  <si>
    <t>0490</t>
  </si>
  <si>
    <t>05</t>
  </si>
  <si>
    <t>ZAŠTITA ŽIVOTNE SREDINE</t>
  </si>
  <si>
    <t>051</t>
  </si>
  <si>
    <t>Upravljanje otpadom</t>
  </si>
  <si>
    <t>0510</t>
  </si>
  <si>
    <t>052</t>
  </si>
  <si>
    <t>Upravljanje otpadnim vodama</t>
  </si>
  <si>
    <t>0520</t>
  </si>
  <si>
    <t>053</t>
  </si>
  <si>
    <t>Smanjivanje zagađenosti</t>
  </si>
  <si>
    <t>0530</t>
  </si>
  <si>
    <t>054</t>
  </si>
  <si>
    <t>Zaštita biljnog i životinjskog svijeta i okoline</t>
  </si>
  <si>
    <t>0540</t>
  </si>
  <si>
    <t>055</t>
  </si>
  <si>
    <t>Zaštita životne sredine - istaživanje i razvoj</t>
  </si>
  <si>
    <t>0550</t>
  </si>
  <si>
    <t>056</t>
  </si>
  <si>
    <t>Zaštita životne sredine neklasifikovana na drugom mjestu</t>
  </si>
  <si>
    <t>0560</t>
  </si>
  <si>
    <t>06</t>
  </si>
  <si>
    <t>POSLOVI STANOVANJA I ZAJEDNICE</t>
  </si>
  <si>
    <t>061</t>
  </si>
  <si>
    <t>Stambeni razvoj</t>
  </si>
  <si>
    <t>0610</t>
  </si>
  <si>
    <t>062</t>
  </si>
  <si>
    <t>Razvoj zajednice</t>
  </si>
  <si>
    <t>0620</t>
  </si>
  <si>
    <t>063</t>
  </si>
  <si>
    <t>Vodosnabdijevanje</t>
  </si>
  <si>
    <t>0630</t>
  </si>
  <si>
    <t>064</t>
  </si>
  <si>
    <t>Ulična rasvjeta</t>
  </si>
  <si>
    <t>0640</t>
  </si>
  <si>
    <t>065</t>
  </si>
  <si>
    <t>Poslovi stanovanja i zajednice - istraživanje i razvoj</t>
  </si>
  <si>
    <t>0650</t>
  </si>
  <si>
    <t>066</t>
  </si>
  <si>
    <t>Poslovi stanovanja i zajednice neklasifikovane na drugom mjestu</t>
  </si>
  <si>
    <t>0660</t>
  </si>
  <si>
    <t>07</t>
  </si>
  <si>
    <t>071</t>
  </si>
  <si>
    <t>Medicinski proizvodi, pomagala i oprema</t>
  </si>
  <si>
    <t>0711</t>
  </si>
  <si>
    <t>Farmaceutski proizvodi</t>
  </si>
  <si>
    <t>0712</t>
  </si>
  <si>
    <t>Ostali medicinski proizvodi</t>
  </si>
  <si>
    <t>0713</t>
  </si>
  <si>
    <t>Terapeutska pomagala i oprema</t>
  </si>
  <si>
    <t>072</t>
  </si>
  <si>
    <t>Vanbolničke usluge</t>
  </si>
  <si>
    <t>0721</t>
  </si>
  <si>
    <t>Opšte medicinske usluge</t>
  </si>
  <si>
    <t>0722</t>
  </si>
  <si>
    <t>Specijalističke medicinske usluge</t>
  </si>
  <si>
    <t>0723</t>
  </si>
  <si>
    <t>Stomatološke usluge</t>
  </si>
  <si>
    <t>0724</t>
  </si>
  <si>
    <t xml:space="preserve">Ostale medicinske usluge </t>
  </si>
  <si>
    <t>073</t>
  </si>
  <si>
    <t>Bolničke usluge</t>
  </si>
  <si>
    <t>0731</t>
  </si>
  <si>
    <t>Opšte bolničke usluge</t>
  </si>
  <si>
    <t>0732</t>
  </si>
  <si>
    <t>Specijalističke bolničke usluge</t>
  </si>
  <si>
    <t>0733</t>
  </si>
  <si>
    <t>Usluge medicinskih centara i porodilišta</t>
  </si>
  <si>
    <t>0734</t>
  </si>
  <si>
    <t>Usluge domova za njegu i oporavak</t>
  </si>
  <si>
    <t>074</t>
  </si>
  <si>
    <t>Usluge javnog zdravstva</t>
  </si>
  <si>
    <t>0740</t>
  </si>
  <si>
    <t>075</t>
  </si>
  <si>
    <t>Zdravstvo - istraživanje i razvoj</t>
  </si>
  <si>
    <t>0750</t>
  </si>
  <si>
    <t>076</t>
  </si>
  <si>
    <t>Zdravstvo - neklasifikovano na drugom mjestu</t>
  </si>
  <si>
    <t>0760</t>
  </si>
  <si>
    <t>08</t>
  </si>
  <si>
    <t>SPORT, KULTURA I RELIGIJA</t>
  </si>
  <si>
    <t>081</t>
  </si>
  <si>
    <t>Usluge rekreacije i sporta</t>
  </si>
  <si>
    <t>0810</t>
  </si>
  <si>
    <t>082</t>
  </si>
  <si>
    <t>Usluge kulture</t>
  </si>
  <si>
    <t>0820</t>
  </si>
  <si>
    <t>083</t>
  </si>
  <si>
    <t>Usluge emitovanja i štampanja</t>
  </si>
  <si>
    <t>0830</t>
  </si>
  <si>
    <t>084</t>
  </si>
  <si>
    <t>Religijske i druge službe zajednice</t>
  </si>
  <si>
    <t>0840</t>
  </si>
  <si>
    <t>085</t>
  </si>
  <si>
    <t>Sport, kultura i religija - istraživanja i razvoj</t>
  </si>
  <si>
    <t>0850</t>
  </si>
  <si>
    <t>086</t>
  </si>
  <si>
    <t>Sport, kultura i religija - neklasifikovano na drugom mjestu</t>
  </si>
  <si>
    <t>0860</t>
  </si>
  <si>
    <t>09</t>
  </si>
  <si>
    <t>OBRAZOVANJE</t>
  </si>
  <si>
    <t>091</t>
  </si>
  <si>
    <t>Predškolsko i osnovno obrazovanje</t>
  </si>
  <si>
    <t>0911</t>
  </si>
  <si>
    <t>Predškolsko obrazovanje</t>
  </si>
  <si>
    <t>0912</t>
  </si>
  <si>
    <t>092</t>
  </si>
  <si>
    <t>Srednje obrazovanje</t>
  </si>
  <si>
    <t>0921</t>
  </si>
  <si>
    <t>Niže srednje obrazovanje</t>
  </si>
  <si>
    <t>0922</t>
  </si>
  <si>
    <t>Više srednje obrazovanje</t>
  </si>
  <si>
    <t>093</t>
  </si>
  <si>
    <t>Više obrazovanje</t>
  </si>
  <si>
    <t>0930</t>
  </si>
  <si>
    <t>094</t>
  </si>
  <si>
    <t>Visoko obrazovanje</t>
  </si>
  <si>
    <t>0941</t>
  </si>
  <si>
    <t>Visoko obrazovanje - prvi stepen</t>
  </si>
  <si>
    <t>0942</t>
  </si>
  <si>
    <t>Visoko obrazovanje - drugi stepen</t>
  </si>
  <si>
    <t>095</t>
  </si>
  <si>
    <t>Obrazovanje koje nije definisano nivoom</t>
  </si>
  <si>
    <t>0950</t>
  </si>
  <si>
    <t>096</t>
  </si>
  <si>
    <t>Pomoćne usluge u obrazovanju</t>
  </si>
  <si>
    <t>0960</t>
  </si>
  <si>
    <t>097</t>
  </si>
  <si>
    <t>Obrazovanje - istraživanje i razvoj</t>
  </si>
  <si>
    <t>0970</t>
  </si>
  <si>
    <t>098</t>
  </si>
  <si>
    <t>Obrazovanje - neklasifikovano na drugom mjestu</t>
  </si>
  <si>
    <t>0980</t>
  </si>
  <si>
    <t>10</t>
  </si>
  <si>
    <t>SOCIJALNA ZAŠTITA</t>
  </si>
  <si>
    <t>101</t>
  </si>
  <si>
    <t>Bolest i invalidnost</t>
  </si>
  <si>
    <t>1011</t>
  </si>
  <si>
    <t>Bolest</t>
  </si>
  <si>
    <t>1012</t>
  </si>
  <si>
    <t>Invalidnost</t>
  </si>
  <si>
    <t>102</t>
  </si>
  <si>
    <t>Starost</t>
  </si>
  <si>
    <t>1021</t>
  </si>
  <si>
    <t>103</t>
  </si>
  <si>
    <t>Korisnici porodične penzije</t>
  </si>
  <si>
    <t>1031</t>
  </si>
  <si>
    <t>104</t>
  </si>
  <si>
    <t>Porodica i djeca</t>
  </si>
  <si>
    <t>1041</t>
  </si>
  <si>
    <t>105</t>
  </si>
  <si>
    <t>Nezaposlenost</t>
  </si>
  <si>
    <t>1051</t>
  </si>
  <si>
    <t>106</t>
  </si>
  <si>
    <t>Stanovanje</t>
  </si>
  <si>
    <t>1061</t>
  </si>
  <si>
    <t>107</t>
  </si>
  <si>
    <t>Socijalno ugrožena lica - neklasifikovano na drugom mjestu</t>
  </si>
  <si>
    <t>1071</t>
  </si>
  <si>
    <t>108</t>
  </si>
  <si>
    <t>Socijalna zaštita - istraživanje i razvoj</t>
  </si>
  <si>
    <t>1081</t>
  </si>
  <si>
    <t>109</t>
  </si>
  <si>
    <t>Socijalna zaštita - neklasifikovano na drugom mjestu</t>
  </si>
  <si>
    <t>1091</t>
  </si>
  <si>
    <r>
      <t xml:space="preserve">Ostvarenje budžeta po </t>
    </r>
    <r>
      <rPr>
        <b/>
        <sz val="14"/>
        <color theme="1"/>
        <rFont val="Cambria"/>
        <family val="1"/>
      </rPr>
      <t>FUNKCIONALNOJ</t>
    </r>
    <r>
      <rPr>
        <sz val="14"/>
        <color theme="1"/>
        <rFont val="Cambria"/>
        <family val="1"/>
      </rPr>
      <t xml:space="preserve"> KLASIFIKACIJI</t>
    </r>
  </si>
  <si>
    <t>Funk. klasif.</t>
  </si>
  <si>
    <t>Funk. Klas.</t>
  </si>
  <si>
    <t>Pregled po klasi</t>
  </si>
  <si>
    <t>Ostvarenje - 2025</t>
  </si>
  <si>
    <t>PLAN - 2025</t>
  </si>
  <si>
    <t>Ostvarenje - 2026</t>
  </si>
  <si>
    <t>PLAN - 2026</t>
  </si>
  <si>
    <t>BDP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</si>
</sst>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,,"/>
    <numFmt numFmtId="165" formatCode="0.0%"/>
    <numFmt numFmtId="166" formatCode="0.00,,"/>
    <numFmt numFmtId="167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24994659260841701"/>
      </left>
      <right/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/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17" fontId="8" fillId="4" borderId="17" xfId="0" applyNumberFormat="1" applyFont="1" applyFill="1" applyBorder="1" applyAlignment="1">
      <alignment horizontal="center" vertical="center" wrapText="1"/>
    </xf>
    <xf numFmtId="17" fontId="10" fillId="4" borderId="18" xfId="0" applyNumberFormat="1" applyFont="1" applyFill="1" applyBorder="1" applyAlignment="1">
      <alignment vertical="center"/>
    </xf>
    <xf numFmtId="17" fontId="8" fillId="5" borderId="17" xfId="0" applyNumberFormat="1" applyFont="1" applyFill="1" applyBorder="1" applyAlignment="1">
      <alignment horizontal="right" vertical="center" wrapText="1" indent="1"/>
    </xf>
    <xf numFmtId="17" fontId="4" fillId="5" borderId="18" xfId="0" applyNumberFormat="1" applyFont="1" applyFill="1" applyBorder="1" applyAlignment="1">
      <alignment vertical="center" wrapText="1"/>
    </xf>
    <xf numFmtId="17" fontId="10" fillId="5" borderId="18" xfId="0" applyNumberFormat="1" applyFont="1" applyFill="1" applyBorder="1" applyAlignment="1">
      <alignment vertical="center" wrapText="1"/>
    </xf>
    <xf numFmtId="17" fontId="10" fillId="5" borderId="19" xfId="0" applyNumberFormat="1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17" fontId="8" fillId="0" borderId="21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7" fontId="11" fillId="0" borderId="26" xfId="0" applyNumberFormat="1" applyFont="1" applyBorder="1" applyAlignment="1">
      <alignment horizontal="center" vertical="center" wrapText="1"/>
    </xf>
    <xf numFmtId="17" fontId="11" fillId="0" borderId="27" xfId="0" applyNumberFormat="1" applyFont="1" applyBorder="1" applyAlignment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0" fontId="4" fillId="0" borderId="20" xfId="0" applyFont="1" applyBorder="1"/>
    <xf numFmtId="0" fontId="13" fillId="0" borderId="0" xfId="0" applyFont="1" applyAlignment="1">
      <alignment vertical="top"/>
    </xf>
    <xf numFmtId="0" fontId="3" fillId="0" borderId="31" xfId="0" applyFont="1" applyBorder="1"/>
    <xf numFmtId="0" fontId="8" fillId="0" borderId="32" xfId="0" applyFont="1" applyBorder="1" applyAlignment="1">
      <alignment horizontal="center"/>
    </xf>
    <xf numFmtId="0" fontId="8" fillId="0" borderId="32" xfId="0" applyFont="1" applyBorder="1" applyAlignment="1">
      <alignment wrapText="1"/>
    </xf>
    <xf numFmtId="0" fontId="8" fillId="0" borderId="33" xfId="0" applyFont="1" applyBorder="1"/>
    <xf numFmtId="165" fontId="8" fillId="0" borderId="33" xfId="2" applyNumberFormat="1" applyFont="1" applyBorder="1" applyAlignment="1" applyProtection="1">
      <alignment horizontal="right" indent="1"/>
    </xf>
    <xf numFmtId="0" fontId="8" fillId="0" borderId="33" xfId="0" applyFont="1" applyBorder="1" applyAlignment="1">
      <alignment horizontal="right" indent="1"/>
    </xf>
    <xf numFmtId="0" fontId="3" fillId="0" borderId="34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>
      <alignment horizontal="right" indent="1"/>
    </xf>
    <xf numFmtId="164" fontId="8" fillId="0" borderId="0" xfId="0" applyNumberFormat="1" applyFont="1" applyAlignment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/>
    <xf numFmtId="4" fontId="8" fillId="0" borderId="0" xfId="0" applyNumberFormat="1" applyFont="1" applyAlignment="1">
      <alignment horizontal="right" indent="1"/>
    </xf>
    <xf numFmtId="0" fontId="3" fillId="0" borderId="0" xfId="0" applyFont="1" applyAlignment="1">
      <alignment wrapText="1"/>
    </xf>
    <xf numFmtId="17" fontId="8" fillId="0" borderId="35" xfId="0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39" xfId="0" applyNumberFormat="1" applyFont="1" applyFill="1" applyBorder="1" applyAlignment="1">
      <alignment horizontal="right" vertical="center" indent="1"/>
    </xf>
    <xf numFmtId="0" fontId="3" fillId="0" borderId="20" xfId="0" applyFont="1" applyBorder="1"/>
    <xf numFmtId="0" fontId="8" fillId="0" borderId="40" xfId="0" applyFont="1" applyBorder="1" applyAlignment="1">
      <alignment horizontal="right" vertical="center" indent="1"/>
    </xf>
    <xf numFmtId="0" fontId="8" fillId="0" borderId="41" xfId="0" applyFont="1" applyBorder="1" applyAlignment="1">
      <alignment horizontal="left" vertical="center" wrapText="1" indent="2"/>
    </xf>
    <xf numFmtId="4" fontId="8" fillId="0" borderId="42" xfId="0" applyNumberFormat="1" applyFont="1" applyBorder="1" applyAlignment="1">
      <alignment horizontal="right" vertical="center" wrapText="1" indent="1"/>
    </xf>
    <xf numFmtId="0" fontId="8" fillId="0" borderId="32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top" wrapText="1" indent="1"/>
    </xf>
    <xf numFmtId="166" fontId="8" fillId="0" borderId="32" xfId="0" applyNumberFormat="1" applyFont="1" applyBorder="1"/>
    <xf numFmtId="0" fontId="0" fillId="0" borderId="9" xfId="0" applyBorder="1" applyAlignment="1">
      <alignment horizontal="center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Alignment="1" applyProtection="1">
      <alignment horizontal="left" vertical="center"/>
      <protection hidden="1"/>
    </xf>
    <xf numFmtId="0" fontId="7" fillId="3" borderId="0" xfId="0" applyFont="1" applyFill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43" xfId="0" applyFont="1" applyFill="1" applyBorder="1" applyAlignment="1" applyProtection="1">
      <alignment vertical="center"/>
      <protection hidden="1"/>
    </xf>
    <xf numFmtId="0" fontId="16" fillId="3" borderId="43" xfId="0" applyFont="1" applyFill="1" applyBorder="1" applyAlignment="1" applyProtection="1">
      <alignment horizontal="center" vertical="top"/>
      <protection hidden="1"/>
    </xf>
    <xf numFmtId="0" fontId="17" fillId="3" borderId="43" xfId="0" applyFont="1" applyFill="1" applyBorder="1" applyAlignment="1" applyProtection="1">
      <alignment horizontal="center" vertical="top"/>
      <protection hidden="1"/>
    </xf>
    <xf numFmtId="0" fontId="18" fillId="3" borderId="43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43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 indent="1"/>
      <protection hidden="1"/>
    </xf>
    <xf numFmtId="166" fontId="15" fillId="3" borderId="12" xfId="1" applyNumberFormat="1" applyFont="1" applyFill="1" applyBorder="1" applyAlignment="1" applyProtection="1">
      <alignment horizontal="center" vertical="top"/>
      <protection hidden="1"/>
    </xf>
    <xf numFmtId="166" fontId="15" fillId="3" borderId="0" xfId="0" applyNumberFormat="1" applyFont="1" applyFill="1" applyAlignment="1" applyProtection="1">
      <alignment horizontal="center" vertical="top"/>
      <protection hidden="1"/>
    </xf>
    <xf numFmtId="166" fontId="15" fillId="3" borderId="0" xfId="1" applyNumberFormat="1" applyFont="1" applyFill="1" applyBorder="1" applyAlignment="1" applyProtection="1">
      <alignment horizontal="center" vertical="top"/>
      <protection hidden="1"/>
    </xf>
    <xf numFmtId="166" fontId="18" fillId="3" borderId="43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8" fillId="0" borderId="7" xfId="0" applyFont="1" applyBorder="1" applyAlignment="1">
      <alignment horizontal="left" vertical="center" wrapText="1" indent="1"/>
    </xf>
    <xf numFmtId="0" fontId="0" fillId="0" borderId="9" xfId="0" applyBorder="1"/>
    <xf numFmtId="0" fontId="2" fillId="8" borderId="9" xfId="0" applyFont="1" applyFill="1" applyBorder="1" applyAlignment="1">
      <alignment horizontal="center"/>
    </xf>
    <xf numFmtId="0" fontId="20" fillId="3" borderId="0" xfId="0" applyFont="1" applyFill="1" applyAlignment="1" applyProtection="1">
      <alignment vertical="center"/>
      <protection hidden="1"/>
    </xf>
    <xf numFmtId="167" fontId="10" fillId="0" borderId="0" xfId="1" applyNumberFormat="1" applyFont="1" applyBorder="1" applyAlignment="1" applyProtection="1">
      <alignment horizontal="left" vertical="center" wrapText="1"/>
    </xf>
    <xf numFmtId="0" fontId="10" fillId="3" borderId="45" xfId="0" applyFont="1" applyFill="1" applyBorder="1" applyAlignment="1">
      <alignment horizontal="left" vertical="center" indent="1"/>
    </xf>
    <xf numFmtId="0" fontId="10" fillId="3" borderId="46" xfId="0" applyFont="1" applyFill="1" applyBorder="1" applyAlignment="1">
      <alignment vertical="center" wrapText="1"/>
    </xf>
    <xf numFmtId="0" fontId="10" fillId="3" borderId="40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left" vertical="center" wrapText="1" indent="1"/>
    </xf>
    <xf numFmtId="4" fontId="10" fillId="3" borderId="47" xfId="0" applyNumberFormat="1" applyFont="1" applyFill="1" applyBorder="1" applyAlignment="1">
      <alignment horizontal="right" vertical="center" indent="1"/>
    </xf>
    <xf numFmtId="4" fontId="10" fillId="3" borderId="48" xfId="0" applyNumberFormat="1" applyFont="1" applyFill="1" applyBorder="1" applyAlignment="1">
      <alignment horizontal="right" vertical="center" indent="1"/>
    </xf>
    <xf numFmtId="166" fontId="10" fillId="6" borderId="49" xfId="0" applyNumberFormat="1" applyFont="1" applyFill="1" applyBorder="1" applyAlignment="1">
      <alignment horizontal="right" vertical="center" indent="1"/>
    </xf>
    <xf numFmtId="166" fontId="10" fillId="6" borderId="50" xfId="0" applyNumberFormat="1" applyFont="1" applyFill="1" applyBorder="1" applyAlignment="1">
      <alignment horizontal="right" vertical="center" indent="1"/>
    </xf>
    <xf numFmtId="9" fontId="10" fillId="6" borderId="51" xfId="2" applyFont="1" applyFill="1" applyBorder="1" applyAlignment="1" applyProtection="1">
      <alignment horizontal="right" vertical="center" indent="1"/>
    </xf>
    <xf numFmtId="9" fontId="10" fillId="6" borderId="52" xfId="2" applyFont="1" applyFill="1" applyBorder="1" applyAlignment="1" applyProtection="1">
      <alignment horizontal="right" vertical="center" indent="1"/>
    </xf>
    <xf numFmtId="9" fontId="10" fillId="6" borderId="53" xfId="2" applyFont="1" applyFill="1" applyBorder="1" applyAlignment="1" applyProtection="1">
      <alignment horizontal="right" vertical="center" indent="1"/>
    </xf>
    <xf numFmtId="166" fontId="10" fillId="3" borderId="54" xfId="0" applyNumberFormat="1" applyFont="1" applyFill="1" applyBorder="1" applyAlignment="1">
      <alignment horizontal="right" vertical="center" indent="1"/>
    </xf>
    <xf numFmtId="166" fontId="10" fillId="3" borderId="47" xfId="0" applyNumberFormat="1" applyFont="1" applyFill="1" applyBorder="1" applyAlignment="1">
      <alignment horizontal="right" vertical="center" indent="1"/>
    </xf>
    <xf numFmtId="9" fontId="10" fillId="3" borderId="45" xfId="2" applyFont="1" applyFill="1" applyBorder="1" applyAlignment="1" applyProtection="1">
      <alignment horizontal="right" vertical="center" indent="1"/>
    </xf>
    <xf numFmtId="9" fontId="10" fillId="3" borderId="46" xfId="2" applyFont="1" applyFill="1" applyBorder="1" applyAlignment="1" applyProtection="1">
      <alignment horizontal="right" vertical="center" wrapText="1" indent="1"/>
    </xf>
    <xf numFmtId="9" fontId="10" fillId="3" borderId="55" xfId="2" applyFont="1" applyFill="1" applyBorder="1" applyAlignment="1" applyProtection="1">
      <alignment horizontal="right" vertical="center" wrapText="1" indent="1"/>
    </xf>
    <xf numFmtId="166" fontId="10" fillId="3" borderId="56" xfId="0" applyNumberFormat="1" applyFont="1" applyFill="1" applyBorder="1" applyAlignment="1">
      <alignment horizontal="right" vertical="center" indent="1"/>
    </xf>
    <xf numFmtId="166" fontId="10" fillId="3" borderId="48" xfId="0" applyNumberFormat="1" applyFont="1" applyFill="1" applyBorder="1" applyAlignment="1">
      <alignment horizontal="right" vertical="center" indent="1"/>
    </xf>
    <xf numFmtId="9" fontId="10" fillId="3" borderId="40" xfId="2" applyFont="1" applyFill="1" applyBorder="1" applyAlignment="1" applyProtection="1">
      <alignment horizontal="right" vertical="center" indent="1"/>
    </xf>
    <xf numFmtId="9" fontId="10" fillId="3" borderId="41" xfId="2" applyFont="1" applyFill="1" applyBorder="1" applyAlignment="1" applyProtection="1">
      <alignment horizontal="right" vertical="center" wrapText="1" indent="1"/>
    </xf>
    <xf numFmtId="9" fontId="10" fillId="3" borderId="57" xfId="2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Border="1" applyAlignment="1">
      <alignment horizontal="right" vertical="center" wrapText="1" indent="1"/>
    </xf>
    <xf numFmtId="166" fontId="8" fillId="0" borderId="59" xfId="0" applyNumberFormat="1" applyFont="1" applyBorder="1" applyAlignment="1">
      <alignment horizontal="right" vertical="center" wrapText="1" indent="1"/>
    </xf>
    <xf numFmtId="9" fontId="8" fillId="0" borderId="40" xfId="2" applyFont="1" applyFill="1" applyBorder="1" applyAlignment="1" applyProtection="1">
      <alignment horizontal="right" vertical="center" indent="1"/>
    </xf>
    <xf numFmtId="9" fontId="8" fillId="0" borderId="41" xfId="2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Border="1" applyAlignment="1">
      <alignment horizontal="right" vertical="center" wrapText="1" indent="1"/>
    </xf>
    <xf numFmtId="9" fontId="8" fillId="0" borderId="57" xfId="2" applyFont="1" applyFill="1" applyBorder="1" applyAlignment="1" applyProtection="1">
      <alignment horizontal="right" vertical="center" wrapText="1" indent="1"/>
    </xf>
    <xf numFmtId="166" fontId="8" fillId="0" borderId="60" xfId="0" applyNumberFormat="1" applyFont="1" applyBorder="1" applyAlignment="1">
      <alignment horizontal="right" vertical="center" wrapText="1" indent="1"/>
    </xf>
    <xf numFmtId="166" fontId="8" fillId="0" borderId="61" xfId="0" applyNumberFormat="1" applyFont="1" applyBorder="1" applyAlignment="1">
      <alignment horizontal="right" vertical="center" wrapText="1" indent="1"/>
    </xf>
    <xf numFmtId="9" fontId="8" fillId="0" borderId="62" xfId="2" applyFont="1" applyBorder="1" applyAlignment="1" applyProtection="1">
      <alignment horizontal="right" vertical="center" indent="1"/>
    </xf>
    <xf numFmtId="9" fontId="8" fillId="0" borderId="63" xfId="2" applyFont="1" applyBorder="1" applyAlignment="1" applyProtection="1">
      <alignment horizontal="right" vertical="center" wrapText="1" indent="1"/>
    </xf>
    <xf numFmtId="9" fontId="8" fillId="0" borderId="64" xfId="2" applyFont="1" applyBorder="1" applyAlignment="1" applyProtection="1">
      <alignment horizontal="right" vertical="center" wrapText="1" indent="1"/>
    </xf>
    <xf numFmtId="166" fontId="8" fillId="0" borderId="65" xfId="0" applyNumberFormat="1" applyFont="1" applyBorder="1" applyAlignment="1">
      <alignment horizontal="right" vertical="center" wrapText="1" indent="1"/>
    </xf>
    <xf numFmtId="166" fontId="8" fillId="0" borderId="66" xfId="0" applyNumberFormat="1" applyFont="1" applyBorder="1" applyAlignment="1">
      <alignment horizontal="right" vertical="center" wrapText="1" indent="1"/>
    </xf>
    <xf numFmtId="4" fontId="3" fillId="0" borderId="0" xfId="0" applyNumberFormat="1" applyFont="1"/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>
      <alignment horizontal="center" vertical="center" wrapText="1"/>
    </xf>
    <xf numFmtId="17" fontId="8" fillId="0" borderId="25" xfId="0" applyNumberFormat="1" applyFont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wrapText="1"/>
    </xf>
    <xf numFmtId="0" fontId="10" fillId="6" borderId="44" xfId="0" applyFont="1" applyFill="1" applyBorder="1" applyAlignment="1">
      <alignment horizontal="center" wrapText="1"/>
    </xf>
    <xf numFmtId="17" fontId="8" fillId="0" borderId="22" xfId="0" applyNumberFormat="1" applyFont="1" applyBorder="1" applyAlignment="1">
      <alignment horizontal="center" vertical="center" wrapText="1"/>
    </xf>
    <xf numFmtId="17" fontId="8" fillId="0" borderId="23" xfId="0" applyNumberFormat="1" applyFont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43" xfId="0" applyFont="1" applyFill="1" applyBorder="1" applyAlignment="1">
      <alignment horizontal="center" vertical="center"/>
    </xf>
    <xf numFmtId="0" fontId="14" fillId="7" borderId="10" xfId="0" applyFont="1" applyFill="1" applyBorder="1" applyAlignment="1">
      <alignment horizontal="center" vertical="center"/>
    </xf>
    <xf numFmtId="0" fontId="14" fillId="7" borderId="43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246527</xdr:colOff>
      <xdr:row>7</xdr:row>
      <xdr:rowOff>190500</xdr:rowOff>
    </xdr:from>
    <xdr:to>
      <xdr:col>22</xdr:col>
      <xdr:colOff>403411</xdr:colOff>
      <xdr:row>31</xdr:row>
      <xdr:rowOff>22412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1" y="1557618"/>
          <a:ext cx="4392707" cy="35298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2026.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pripremljen je u skladu sa Zakonom o budžetu Crne Gore za 2026. godinu.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27">
        <v>2026</v>
      </c>
    </row>
    <row r="3" spans="2:7" ht="7.15" customHeight="1" thickBot="1" x14ac:dyDescent="0.3"/>
    <row r="4" spans="2:7" ht="15.75" thickBot="1" x14ac:dyDescent="0.3">
      <c r="B4" t="s">
        <v>5</v>
      </c>
      <c r="C4" s="128">
        <v>4</v>
      </c>
      <c r="D4" t="str">
        <f>VLOOKUP(C4,C9:D20,2,FALSE)</f>
        <v>April</v>
      </c>
    </row>
    <row r="5" spans="2:7" ht="7.15" customHeight="1" thickBot="1" x14ac:dyDescent="0.3"/>
    <row r="6" spans="2:7" ht="15.75" thickBot="1" x14ac:dyDescent="0.3">
      <c r="B6" t="s">
        <v>6</v>
      </c>
      <c r="C6" s="104">
        <f>VLOOKUP(C4,C9:F20,3,FALSE)</f>
        <v>4</v>
      </c>
      <c r="D6" t="str">
        <f>VLOOKUP(C6,E9:F20,2,FALSE)</f>
        <v>Januar - April</v>
      </c>
    </row>
    <row r="8" spans="2:7" x14ac:dyDescent="0.25">
      <c r="D8" t="s">
        <v>5</v>
      </c>
      <c r="F8" t="s">
        <v>6</v>
      </c>
      <c r="G8" s="50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0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0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0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0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0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0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0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0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0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0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0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0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8"/>
  <sheetViews>
    <sheetView tabSelected="1" zoomScale="85" zoomScaleNormal="85" zoomScaleSheetLayoutView="85" workbookViewId="0">
      <selection activeCell="T35" sqref="T35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 customWidth="1"/>
    <col min="13" max="13" width="15.28515625" style="6" customWidth="1"/>
    <col min="14" max="14" width="9.28515625" style="6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29" customFormat="1" ht="18" x14ac:dyDescent="0.25">
      <c r="C7" s="129" t="s">
        <v>358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25" t="s">
        <v>361</v>
      </c>
      <c r="E10" s="125"/>
      <c r="F10" s="125"/>
      <c r="G10" s="125"/>
      <c r="H10" s="107" t="s">
        <v>32</v>
      </c>
      <c r="I10" s="120" t="s">
        <v>5</v>
      </c>
      <c r="J10" s="166" t="str">
        <f>'Analitika 2026'!L4</f>
        <v>April</v>
      </c>
      <c r="K10" s="167"/>
      <c r="L10" s="120" t="s">
        <v>6</v>
      </c>
      <c r="M10" s="166" t="str">
        <f>IF(J10="Januar","-",'Analitika 2026'!F4)</f>
        <v>Januar - April</v>
      </c>
      <c r="N10" s="167"/>
      <c r="O10" s="21"/>
    </row>
    <row r="11" spans="3:15" x14ac:dyDescent="0.25">
      <c r="C11" s="10"/>
      <c r="I11" s="20"/>
      <c r="J11" s="108" t="s">
        <v>7</v>
      </c>
      <c r="K11" s="108" t="s">
        <v>8</v>
      </c>
      <c r="L11" s="108"/>
      <c r="M11" s="108" t="s">
        <v>7</v>
      </c>
      <c r="N11" s="108" t="s">
        <v>8</v>
      </c>
      <c r="O11" s="21"/>
    </row>
    <row r="12" spans="3:15" x14ac:dyDescent="0.25">
      <c r="C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10"/>
      <c r="D13" s="22" t="s">
        <v>39</v>
      </c>
      <c r="E13" s="22" t="s">
        <v>40</v>
      </c>
      <c r="F13" s="22"/>
      <c r="G13" s="23"/>
      <c r="H13" s="24"/>
      <c r="I13" s="24"/>
      <c r="J13" s="121">
        <f>VLOOKUP(D13,'Analitika 2026'!$C$9:$L$196,10,FALSE)</f>
        <v>100984006.22000001</v>
      </c>
      <c r="K13" s="116">
        <f>IFERROR($J13/$J$33,0)</f>
        <v>0.32206739688084379</v>
      </c>
      <c r="L13" s="109"/>
      <c r="M13" s="121">
        <f>IF($J$10="Januar","-",
VLOOKUP(D13,'Analitika 2026'!$C$9:$L$196,4,FALSE))</f>
        <v>303873581.72000003</v>
      </c>
      <c r="N13" s="116">
        <f>IF($J$10="Januar","-",IFERROR($M13/$M$33,0))</f>
        <v>0.26186291962132036</v>
      </c>
      <c r="O13" s="11"/>
    </row>
    <row r="14" spans="3:15" ht="7.15" customHeight="1" x14ac:dyDescent="0.25">
      <c r="C14" s="10"/>
      <c r="H14" s="18"/>
      <c r="I14" s="18"/>
      <c r="J14" s="122"/>
      <c r="K14" s="117"/>
      <c r="L14" s="110"/>
      <c r="M14" s="123"/>
      <c r="N14" s="117"/>
      <c r="O14" s="11"/>
    </row>
    <row r="15" spans="3:15" x14ac:dyDescent="0.25">
      <c r="C15" s="10"/>
      <c r="D15" s="22" t="s">
        <v>78</v>
      </c>
      <c r="E15" s="22" t="s">
        <v>79</v>
      </c>
      <c r="F15" s="22"/>
      <c r="G15" s="22"/>
      <c r="H15" s="24"/>
      <c r="I15" s="24"/>
      <c r="J15" s="121">
        <f>VLOOKUP(D15,'Analitika 2026'!$C$9:$L$196,10,FALSE)</f>
        <v>6257301.620000001</v>
      </c>
      <c r="K15" s="116">
        <f>IFERROR($J15/$J$33,0)</f>
        <v>1.9956356651777991E-2</v>
      </c>
      <c r="L15" s="109"/>
      <c r="M15" s="121">
        <f>IF($J$10="Januar","-",
VLOOKUP(D15,'Analitika 2026'!$C$9:$L$196,4,FALSE))</f>
        <v>35772149.510000005</v>
      </c>
      <c r="N15" s="116">
        <f>IF($J$10="Januar","-",IFERROR($M15/$M$33,0))</f>
        <v>3.0826633426957274E-2</v>
      </c>
      <c r="O15" s="11"/>
    </row>
    <row r="16" spans="3:15" ht="7.15" customHeight="1" x14ac:dyDescent="0.25">
      <c r="C16" s="10"/>
      <c r="H16" s="18"/>
      <c r="I16" s="18"/>
      <c r="J16" s="122"/>
      <c r="K16" s="117"/>
      <c r="L16" s="110"/>
      <c r="M16" s="123"/>
      <c r="N16" s="117"/>
      <c r="O16" s="11"/>
    </row>
    <row r="17" spans="3:15" x14ac:dyDescent="0.25">
      <c r="C17" s="10"/>
      <c r="D17" s="22" t="s">
        <v>95</v>
      </c>
      <c r="E17" s="22" t="s">
        <v>96</v>
      </c>
      <c r="F17" s="22"/>
      <c r="G17" s="22"/>
      <c r="H17" s="24"/>
      <c r="I17" s="24"/>
      <c r="J17" s="121">
        <f>VLOOKUP(D17,'Analitika 2026'!$C$9:$L$196,10,FALSE)</f>
        <v>16971794.029999997</v>
      </c>
      <c r="K17" s="116">
        <f>IFERROR($J17/$J$33,0)</f>
        <v>5.412799242418434E-2</v>
      </c>
      <c r="L17" s="109"/>
      <c r="M17" s="121">
        <f>IF($J$10="Januar","-",
VLOOKUP(D17,'Analitika 2026'!$C$9:$L$196,4,FALSE))</f>
        <v>65785657.210000008</v>
      </c>
      <c r="N17" s="116">
        <f>IF($J$10="Januar","-",IFERROR($M17/$M$33,0))</f>
        <v>5.66907599163766E-2</v>
      </c>
      <c r="O17" s="11"/>
    </row>
    <row r="18" spans="3:15" ht="7.15" customHeight="1" x14ac:dyDescent="0.25">
      <c r="C18" s="10"/>
      <c r="H18" s="18"/>
      <c r="I18" s="18"/>
      <c r="J18" s="122"/>
      <c r="K18" s="117"/>
      <c r="L18" s="110"/>
      <c r="M18" s="123"/>
      <c r="N18" s="117"/>
      <c r="O18" s="11"/>
    </row>
    <row r="19" spans="3:15" x14ac:dyDescent="0.25">
      <c r="C19" s="10"/>
      <c r="D19" s="22" t="s">
        <v>115</v>
      </c>
      <c r="E19" s="22" t="s">
        <v>116</v>
      </c>
      <c r="F19" s="22"/>
      <c r="G19" s="22"/>
      <c r="H19" s="24"/>
      <c r="I19" s="24"/>
      <c r="J19" s="121">
        <f>VLOOKUP(D19,'Analitika 2026'!$C$9:$L$196,10,FALSE)</f>
        <v>28358431.070000004</v>
      </c>
      <c r="K19" s="116">
        <f>IFERROR($J19/$J$33,0)</f>
        <v>9.0443293113586898E-2</v>
      </c>
      <c r="L19" s="109"/>
      <c r="M19" s="121">
        <f>IF($J$10="Januar","-",
VLOOKUP(D19,'Analitika 2026'!$C$9:$L$196,4,FALSE))</f>
        <v>87088427.980000004</v>
      </c>
      <c r="N19" s="116">
        <f>IF($J$10="Januar","-",IFERROR($M19/$M$33,0))</f>
        <v>7.5048412853103638E-2</v>
      </c>
      <c r="O19" s="11"/>
    </row>
    <row r="20" spans="3:15" ht="7.15" customHeight="1" x14ac:dyDescent="0.25">
      <c r="C20" s="10"/>
      <c r="H20" s="18"/>
      <c r="I20" s="18"/>
      <c r="J20" s="122"/>
      <c r="K20" s="117"/>
      <c r="L20" s="110"/>
      <c r="M20" s="123"/>
      <c r="N20" s="117"/>
      <c r="O20" s="11"/>
    </row>
    <row r="21" spans="3:15" x14ac:dyDescent="0.25">
      <c r="C21" s="10"/>
      <c r="D21" s="22" t="s">
        <v>194</v>
      </c>
      <c r="E21" s="22" t="s">
        <v>195</v>
      </c>
      <c r="F21" s="22"/>
      <c r="G21" s="23"/>
      <c r="H21" s="24"/>
      <c r="I21" s="24"/>
      <c r="J21" s="121">
        <f>VLOOKUP(D21,'Analitika 2026'!$C$9:$L$196,10,FALSE)</f>
        <v>1984907.7799999998</v>
      </c>
      <c r="K21" s="116">
        <f>IFERROR($J21/$J$33,0)</f>
        <v>6.3304488075115158E-3</v>
      </c>
      <c r="L21" s="109"/>
      <c r="M21" s="121">
        <f>IF($J$10="Januar","-",
VLOOKUP(D21,'Analitika 2026'!$C$9:$L$196,4,FALSE))</f>
        <v>4814890.33</v>
      </c>
      <c r="N21" s="116">
        <f>IF($J$10="Januar","-",IFERROR($M21/$M$33,0))</f>
        <v>4.149229532668117E-3</v>
      </c>
      <c r="O21" s="11"/>
    </row>
    <row r="22" spans="3:15" ht="7.15" customHeight="1" x14ac:dyDescent="0.25">
      <c r="C22" s="10"/>
      <c r="H22" s="18"/>
      <c r="I22" s="18"/>
      <c r="J22" s="122"/>
      <c r="K22" s="117"/>
      <c r="L22" s="110"/>
      <c r="M22" s="123"/>
      <c r="N22" s="117"/>
      <c r="O22" s="11"/>
    </row>
    <row r="23" spans="3:15" x14ac:dyDescent="0.25">
      <c r="C23" s="10"/>
      <c r="D23" s="22" t="s">
        <v>214</v>
      </c>
      <c r="E23" s="22" t="s">
        <v>215</v>
      </c>
      <c r="F23" s="22"/>
      <c r="G23" s="22"/>
      <c r="H23" s="24"/>
      <c r="I23" s="24"/>
      <c r="J23" s="121">
        <f>VLOOKUP(D23,'Analitika 2026'!$C$9:$L$196,10,FALSE)</f>
        <v>526329.76</v>
      </c>
      <c r="K23" s="116">
        <f>IFERROR($J23/$J$33,0)</f>
        <v>1.6786188432138759E-3</v>
      </c>
      <c r="L23" s="109"/>
      <c r="M23" s="121">
        <f>IF($J$10="Januar","-",
VLOOKUP(D23,'Analitika 2026'!$C$9:$L$196,4,FALSE))</f>
        <v>2009950.24</v>
      </c>
      <c r="N23" s="116">
        <f>IF($J$10="Januar","-",IFERROR($M23/$M$33,0))</f>
        <v>1.7320736970973482E-3</v>
      </c>
      <c r="O23" s="11"/>
    </row>
    <row r="24" spans="3:15" ht="7.15" customHeight="1" x14ac:dyDescent="0.25">
      <c r="C24" s="10"/>
      <c r="H24" s="18"/>
      <c r="I24" s="18"/>
      <c r="J24" s="122"/>
      <c r="K24" s="117"/>
      <c r="L24" s="110"/>
      <c r="M24" s="123"/>
      <c r="N24" s="117"/>
      <c r="O24" s="11"/>
    </row>
    <row r="25" spans="3:15" x14ac:dyDescent="0.25">
      <c r="C25" s="10"/>
      <c r="D25" s="22" t="s">
        <v>234</v>
      </c>
      <c r="E25" s="22" t="s">
        <v>33</v>
      </c>
      <c r="F25" s="22"/>
      <c r="G25" s="22"/>
      <c r="H25" s="24"/>
      <c r="I25" s="24"/>
      <c r="J25" s="121">
        <f>VLOOKUP(D25,'Analitika 2026'!$C$9:$L$196,10,FALSE)</f>
        <v>20944718.370000001</v>
      </c>
      <c r="K25" s="116">
        <f>IFERROR($J25/$J$33,0)</f>
        <v>6.6798804843734891E-2</v>
      </c>
      <c r="L25" s="109"/>
      <c r="M25" s="121">
        <f>IF($J$10="Januar","-",
VLOOKUP(D25,'Analitika 2026'!$C$9:$L$196,4,FALSE))</f>
        <v>143366507.37</v>
      </c>
      <c r="N25" s="116">
        <f>IF($J$10="Januar","-",IFERROR($M25/$M$33,0))</f>
        <v>0.12354602194544384</v>
      </c>
      <c r="O25" s="11"/>
    </row>
    <row r="26" spans="3:15" ht="7.15" customHeight="1" x14ac:dyDescent="0.25">
      <c r="C26" s="10"/>
      <c r="H26" s="18"/>
      <c r="I26" s="18"/>
      <c r="J26" s="122"/>
      <c r="K26" s="117"/>
      <c r="L26" s="110"/>
      <c r="M26" s="123"/>
      <c r="N26" s="117"/>
      <c r="O26" s="11"/>
    </row>
    <row r="27" spans="3:15" x14ac:dyDescent="0.25">
      <c r="C27" s="10"/>
      <c r="D27" s="22" t="s">
        <v>272</v>
      </c>
      <c r="E27" s="22" t="s">
        <v>273</v>
      </c>
      <c r="F27" s="22"/>
      <c r="G27" s="22"/>
      <c r="H27" s="24"/>
      <c r="I27" s="24"/>
      <c r="J27" s="121">
        <f>VLOOKUP(D27,'Analitika 2026'!$C$9:$L$196,10,FALSE)</f>
        <v>3457657.8600000003</v>
      </c>
      <c r="K27" s="116">
        <f>IFERROR($J27/$J$33,0)</f>
        <v>1.1027477597281534E-2</v>
      </c>
      <c r="L27" s="109"/>
      <c r="M27" s="121">
        <f>IF($J$10="Januar","-",
VLOOKUP(D27,'Analitika 2026'!$C$9:$L$196,4,FALSE))</f>
        <v>13472878.52</v>
      </c>
      <c r="N27" s="116">
        <f>IF($J$10="Januar","-",IFERROR($M27/$M$33,0))</f>
        <v>1.1610246882868028E-2</v>
      </c>
      <c r="O27" s="11"/>
    </row>
    <row r="28" spans="3:15" ht="7.15" customHeight="1" x14ac:dyDescent="0.25">
      <c r="C28" s="10"/>
      <c r="H28" s="18"/>
      <c r="I28" s="18"/>
      <c r="J28" s="122"/>
      <c r="K28" s="117"/>
      <c r="L28" s="110"/>
      <c r="M28" s="123"/>
      <c r="N28" s="117"/>
      <c r="O28" s="11"/>
    </row>
    <row r="29" spans="3:15" x14ac:dyDescent="0.25">
      <c r="C29" s="10"/>
      <c r="D29" s="22" t="s">
        <v>292</v>
      </c>
      <c r="E29" s="22" t="s">
        <v>293</v>
      </c>
      <c r="F29" s="22"/>
      <c r="G29" s="23"/>
      <c r="H29" s="24"/>
      <c r="I29" s="24"/>
      <c r="J29" s="121">
        <f>VLOOKUP(D29,'Analitika 2026'!$C$9:$L$196,10,FALSE)</f>
        <v>33714695.579999991</v>
      </c>
      <c r="K29" s="116">
        <f>IFERROR($J29/$J$33,0)</f>
        <v>0.1075259800886189</v>
      </c>
      <c r="L29" s="109"/>
      <c r="M29" s="121">
        <f>IF($J$10="Januar","-",
VLOOKUP(D29,'Analitika 2026'!$C$9:$L$196,4,FALSE))</f>
        <v>113121499.25999999</v>
      </c>
      <c r="N29" s="116">
        <f>IF($J$10="Januar","-",IFERROR($M29/$M$33,0))</f>
        <v>9.7482400083926016E-2</v>
      </c>
      <c r="O29" s="11"/>
    </row>
    <row r="30" spans="3:15" ht="7.15" customHeight="1" x14ac:dyDescent="0.25">
      <c r="C30" s="10"/>
      <c r="H30" s="18"/>
      <c r="I30" s="18"/>
      <c r="J30" s="122"/>
      <c r="K30" s="117"/>
      <c r="L30" s="110"/>
      <c r="M30" s="123"/>
      <c r="N30" s="117"/>
      <c r="O30" s="11"/>
    </row>
    <row r="31" spans="3:15" x14ac:dyDescent="0.25">
      <c r="C31" s="10"/>
      <c r="D31" s="22" t="s">
        <v>326</v>
      </c>
      <c r="E31" s="22" t="s">
        <v>327</v>
      </c>
      <c r="F31" s="22"/>
      <c r="G31" s="22"/>
      <c r="H31" s="24"/>
      <c r="I31" s="24"/>
      <c r="J31" s="121">
        <f>VLOOKUP(D31,'Analitika 2026'!$C$9:$L$196,10,FALSE)</f>
        <v>100349455.76999998</v>
      </c>
      <c r="K31" s="116">
        <f>IFERROR($J31/$J$33,0)</f>
        <v>0.32004363074924619</v>
      </c>
      <c r="L31" s="109"/>
      <c r="M31" s="121">
        <f>IF($J$10="Januar","-",
VLOOKUP(D31,'Analitika 2026'!$C$9:$L$196,4,FALSE))</f>
        <v>391124434.57999992</v>
      </c>
      <c r="N31" s="116">
        <f>IF($J$10="Januar","-",IFERROR($M31/$M$33,0))</f>
        <v>0.33705130204023875</v>
      </c>
      <c r="O31" s="11"/>
    </row>
    <row r="32" spans="3:15" ht="15.75" thickBot="1" x14ac:dyDescent="0.3">
      <c r="C32" s="10"/>
      <c r="G32" s="13"/>
      <c r="H32" s="18"/>
      <c r="I32" s="18"/>
      <c r="J32" s="123"/>
      <c r="K32" s="117"/>
      <c r="L32" s="110"/>
      <c r="M32" s="123"/>
      <c r="N32" s="117"/>
      <c r="O32" s="11"/>
    </row>
    <row r="33" spans="3:15" ht="15.75" thickBot="1" x14ac:dyDescent="0.3">
      <c r="C33" s="10"/>
      <c r="D33" s="111"/>
      <c r="E33" s="112" t="s">
        <v>26</v>
      </c>
      <c r="F33" s="112"/>
      <c r="G33" s="113"/>
      <c r="H33" s="114"/>
      <c r="I33" s="114"/>
      <c r="J33" s="124">
        <f>SUM(J13:J31)</f>
        <v>313549298.06</v>
      </c>
      <c r="K33" s="118">
        <f>IFERROR($J33/$J$33,0)</f>
        <v>1</v>
      </c>
      <c r="L33" s="115"/>
      <c r="M33" s="124">
        <f>SUM(M13:M31)</f>
        <v>1160429976.72</v>
      </c>
      <c r="N33" s="119">
        <f>IFERROR($M33/$M$33,0)</f>
        <v>1</v>
      </c>
      <c r="O33" s="11"/>
    </row>
    <row r="34" spans="3:15" x14ac:dyDescent="0.25">
      <c r="C34" s="10"/>
      <c r="G34" s="13"/>
      <c r="H34" s="18"/>
      <c r="I34" s="18"/>
      <c r="J34" s="18"/>
      <c r="K34" s="18"/>
      <c r="L34" s="18"/>
      <c r="M34" s="18"/>
      <c r="N34" s="18"/>
      <c r="O34" s="11"/>
    </row>
    <row r="35" spans="3:15" ht="15.75" thickBot="1" x14ac:dyDescent="0.3"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6"/>
    </row>
    <row r="38" spans="3:15" x14ac:dyDescent="0.25">
      <c r="H38" s="17"/>
    </row>
  </sheetData>
  <sheetProtection algorithmName="SHA-512" hashValue="1J6Ma5jFu7KmE6hkd6hfbHyqBk1BHgjinXU54RT5qZ/ETW7I2spS5fqYcUssFjNwYJHjqHq/y6uZ+ztXmAHtxw==" saltValue="uoo3CzjkILqbtFTID0A/YQ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00"/>
  <sheetViews>
    <sheetView showGridLines="0" zoomScale="85" zoomScaleNormal="85" zoomScaleSheetLayoutView="85" workbookViewId="0">
      <selection activeCell="L10" sqref="L10"/>
    </sheetView>
  </sheetViews>
  <sheetFormatPr defaultColWidth="8.85546875" defaultRowHeight="15" x14ac:dyDescent="0.2"/>
  <cols>
    <col min="1" max="1" width="8.85546875" style="31"/>
    <col min="2" max="2" width="3.5703125" style="25" customWidth="1"/>
    <col min="3" max="3" width="10.5703125" style="80" bestFit="1" customWidth="1"/>
    <col min="4" max="4" width="57.140625" style="81" bestFit="1" customWidth="1"/>
    <col min="5" max="6" width="10.85546875" style="82" customWidth="1"/>
    <col min="7" max="7" width="9.42578125" style="83" customWidth="1"/>
    <col min="8" max="8" width="8.85546875" style="83" customWidth="1"/>
    <col min="9" max="9" width="10.85546875" style="82" customWidth="1"/>
    <col min="10" max="10" width="10.5703125" style="83" customWidth="1"/>
    <col min="11" max="11" width="10.85546875" style="84" customWidth="1"/>
    <col min="12" max="13" width="12" style="82" customWidth="1"/>
    <col min="14" max="14" width="8.85546875" style="83" customWidth="1"/>
    <col min="15" max="15" width="10.85546875" style="82" customWidth="1"/>
    <col min="16" max="16" width="10" style="83" customWidth="1"/>
    <col min="17" max="17" width="3.85546875" style="25" customWidth="1"/>
    <col min="18" max="16384" width="8.85546875" style="31"/>
  </cols>
  <sheetData>
    <row r="2" spans="2:17" ht="15.75" thickBot="1" x14ac:dyDescent="0.25">
      <c r="C2" s="26"/>
      <c r="D2" s="27"/>
      <c r="E2" s="28"/>
      <c r="F2" s="28"/>
      <c r="G2" s="29"/>
      <c r="H2" s="29"/>
      <c r="I2" s="28"/>
      <c r="J2" s="29"/>
      <c r="K2" s="30"/>
      <c r="L2" s="28"/>
      <c r="M2" s="28"/>
      <c r="N2" s="29"/>
      <c r="O2" s="28"/>
      <c r="P2" s="29"/>
    </row>
    <row r="3" spans="2:17" ht="22.5" thickTop="1" thickBot="1" x14ac:dyDescent="0.25">
      <c r="B3" s="32"/>
      <c r="C3" s="33"/>
      <c r="D3" s="34"/>
      <c r="E3" s="35"/>
      <c r="F3" s="35"/>
      <c r="G3" s="36"/>
      <c r="H3" s="36"/>
      <c r="I3" s="35"/>
      <c r="J3" s="36"/>
      <c r="K3" s="37"/>
      <c r="L3" s="35"/>
      <c r="M3" s="35"/>
      <c r="N3" s="36"/>
      <c r="O3" s="35"/>
      <c r="P3" s="36"/>
      <c r="Q3" s="38"/>
    </row>
    <row r="4" spans="2:17" s="48" customFormat="1" ht="15.75" thickTop="1" x14ac:dyDescent="0.25">
      <c r="B4" s="39"/>
      <c r="C4" s="40" t="s">
        <v>366</v>
      </c>
      <c r="D4" s="130">
        <v>8564600000</v>
      </c>
      <c r="E4" s="41" t="s">
        <v>9</v>
      </c>
      <c r="F4" s="42" t="str">
        <f>Master!D6</f>
        <v>Januar - April</v>
      </c>
      <c r="G4" s="42"/>
      <c r="H4" s="42"/>
      <c r="I4" s="42"/>
      <c r="J4" s="42"/>
      <c r="K4" s="43" t="s">
        <v>10</v>
      </c>
      <c r="L4" s="44" t="str">
        <f>Master!D4</f>
        <v>April</v>
      </c>
      <c r="M4" s="45"/>
      <c r="N4" s="45"/>
      <c r="O4" s="45"/>
      <c r="P4" s="46"/>
      <c r="Q4" s="47"/>
    </row>
    <row r="5" spans="2:17" ht="13.9" customHeight="1" x14ac:dyDescent="0.2">
      <c r="B5" s="49"/>
      <c r="C5" s="50"/>
      <c r="D5" s="27"/>
      <c r="E5" s="51" t="s">
        <v>11</v>
      </c>
      <c r="F5" s="172" t="s">
        <v>12</v>
      </c>
      <c r="G5" s="173"/>
      <c r="H5" s="173"/>
      <c r="I5" s="168" t="s">
        <v>28</v>
      </c>
      <c r="J5" s="169"/>
      <c r="K5" s="51" t="s">
        <v>11</v>
      </c>
      <c r="L5" s="172" t="s">
        <v>12</v>
      </c>
      <c r="M5" s="173"/>
      <c r="N5" s="173"/>
      <c r="O5" s="168" t="s">
        <v>28</v>
      </c>
      <c r="P5" s="169"/>
      <c r="Q5" s="52"/>
    </row>
    <row r="6" spans="2:17" s="63" customFormat="1" ht="12.75" thickBot="1" x14ac:dyDescent="0.25">
      <c r="B6" s="53"/>
      <c r="C6" s="54"/>
      <c r="D6" s="55"/>
      <c r="E6" s="56" t="s">
        <v>3</v>
      </c>
      <c r="F6" s="57" t="s">
        <v>3</v>
      </c>
      <c r="G6" s="58" t="s">
        <v>13</v>
      </c>
      <c r="H6" s="59" t="s">
        <v>14</v>
      </c>
      <c r="I6" s="60" t="s">
        <v>3</v>
      </c>
      <c r="J6" s="61" t="s">
        <v>13</v>
      </c>
      <c r="K6" s="56" t="s">
        <v>3</v>
      </c>
      <c r="L6" s="57" t="s">
        <v>3</v>
      </c>
      <c r="M6" s="58" t="s">
        <v>13</v>
      </c>
      <c r="N6" s="59" t="s">
        <v>14</v>
      </c>
      <c r="O6" s="60" t="s">
        <v>3</v>
      </c>
      <c r="P6" s="61" t="s">
        <v>13</v>
      </c>
      <c r="Q6" s="62"/>
    </row>
    <row r="7" spans="2:17" ht="16.5" thickTop="1" thickBot="1" x14ac:dyDescent="0.3">
      <c r="B7" s="64"/>
      <c r="C7" s="65" t="s">
        <v>359</v>
      </c>
      <c r="D7" s="126" t="s">
        <v>37</v>
      </c>
      <c r="E7" s="66"/>
      <c r="F7" s="66"/>
      <c r="G7" s="67"/>
      <c r="H7" s="67"/>
      <c r="I7" s="66"/>
      <c r="J7" s="67"/>
      <c r="K7" s="68"/>
      <c r="L7" s="66"/>
      <c r="M7" s="66"/>
      <c r="N7" s="67"/>
      <c r="O7" s="66"/>
      <c r="P7" s="67"/>
      <c r="Q7" s="69"/>
    </row>
    <row r="8" spans="2:17" s="72" customFormat="1" ht="15" customHeight="1" thickTop="1" thickBot="1" x14ac:dyDescent="0.25">
      <c r="B8" s="70"/>
      <c r="C8" s="170" t="s">
        <v>31</v>
      </c>
      <c r="D8" s="171"/>
      <c r="E8" s="137">
        <f>E9+E31+E42+E55+E97+E110+E123+E144+E157+E177</f>
        <v>1301255221.2399998</v>
      </c>
      <c r="F8" s="138">
        <f>F9+F31+F42+F55+F97+F110+F123+F144+F157+F177</f>
        <v>1160429976.72</v>
      </c>
      <c r="G8" s="139">
        <f t="shared" ref="G8" si="0">IFERROR(F8/E8,0)</f>
        <v>0.89177738369740889</v>
      </c>
      <c r="H8" s="140">
        <f>F8/$D$4</f>
        <v>0.1354914387969082</v>
      </c>
      <c r="I8" s="138">
        <f>I9+I31+I42+I55+I97+I110+I123+I144+I157+I177</f>
        <v>-140825244.51999983</v>
      </c>
      <c r="J8" s="141">
        <f t="shared" ref="J8:J9" si="1">IFERROR(I8/E8,0)</f>
        <v>-0.10822261630259114</v>
      </c>
      <c r="K8" s="137">
        <f>K9+K31+K42+K55+K97+K110+K123+K144+K157+K177</f>
        <v>389901819.4799999</v>
      </c>
      <c r="L8" s="138">
        <f>L9+L31+L42+L55+L97+L110+L123+L144+L157+L177</f>
        <v>313549298.06</v>
      </c>
      <c r="M8" s="139">
        <f>IFERROR(L8/K8,0)</f>
        <v>0.80417500610325721</v>
      </c>
      <c r="N8" s="140">
        <f>L8/$D$4</f>
        <v>3.6609917341148449E-2</v>
      </c>
      <c r="O8" s="138">
        <f>O9+O31+O42+O55+O97+O110+O123+O144+O157+O177</f>
        <v>-76352521.419999957</v>
      </c>
      <c r="P8" s="141">
        <f t="shared" ref="P8:P9" si="2">IFERROR(O8/K8,0)</f>
        <v>-0.19582499389674296</v>
      </c>
      <c r="Q8" s="71"/>
    </row>
    <row r="9" spans="2:17" s="72" customFormat="1" ht="12.75" x14ac:dyDescent="0.2">
      <c r="B9" s="70"/>
      <c r="C9" s="131" t="s">
        <v>39</v>
      </c>
      <c r="D9" s="132" t="s">
        <v>40</v>
      </c>
      <c r="E9" s="142">
        <f>IFERROR(VLOOKUP($C9,'2026'!$C$205:$U$392,19,FALSE),0)</f>
        <v>342399189.72000003</v>
      </c>
      <c r="F9" s="143">
        <f>IFERROR(VLOOKUP($C9,'2026'!$C$8:$U$195,19,FALSE),0)</f>
        <v>303873581.72000003</v>
      </c>
      <c r="G9" s="144">
        <f t="shared" ref="G9" si="3">IFERROR(F9/E9,0)</f>
        <v>0.88748335522784194</v>
      </c>
      <c r="H9" s="145">
        <f t="shared" ref="H9" si="4">F9/$D$4</f>
        <v>3.5480183747051822E-2</v>
      </c>
      <c r="I9" s="143">
        <f t="shared" ref="I9" si="5">F9-E9</f>
        <v>-38525608</v>
      </c>
      <c r="J9" s="146">
        <f t="shared" si="1"/>
        <v>-0.11251664477215807</v>
      </c>
      <c r="K9" s="142">
        <f>VLOOKUP($C9,'2026'!$C$205:$U$392,VLOOKUP($L$4,Master!$D$9:$G$20,4,FALSE),FALSE)</f>
        <v>148259241.35999992</v>
      </c>
      <c r="L9" s="143">
        <f>VLOOKUP($C9,'2026'!$C$8:$U$195,VLOOKUP($L$4,Master!$D$9:$G$20,4,FALSE),FALSE)</f>
        <v>100984006.22000001</v>
      </c>
      <c r="M9" s="145">
        <f>IFERROR(L9/K9,0)</f>
        <v>0.68113127582241439</v>
      </c>
      <c r="N9" s="145">
        <f>L9/$D$4</f>
        <v>1.1790860778086543E-2</v>
      </c>
      <c r="O9" s="143">
        <f>L9-K9</f>
        <v>-47275235.139999911</v>
      </c>
      <c r="P9" s="146">
        <f t="shared" si="2"/>
        <v>-0.31886872417758561</v>
      </c>
      <c r="Q9" s="71"/>
    </row>
    <row r="10" spans="2:17" s="72" customFormat="1" ht="25.5" x14ac:dyDescent="0.2">
      <c r="B10" s="70"/>
      <c r="C10" s="133" t="s">
        <v>41</v>
      </c>
      <c r="D10" s="134" t="s">
        <v>42</v>
      </c>
      <c r="E10" s="147">
        <f>IFERROR(VLOOKUP($C10,'2026'!$C$205:$U$392,19,FALSE),0)</f>
        <v>246714738.52999997</v>
      </c>
      <c r="F10" s="148">
        <f>IFERROR(VLOOKUP($C10,'2026'!$C$8:$U$195,19,FALSE),0)</f>
        <v>214581692.85999998</v>
      </c>
      <c r="G10" s="149">
        <f t="shared" ref="G10:G73" si="6">IFERROR(F10/E10,0)</f>
        <v>0.86975627860152072</v>
      </c>
      <c r="H10" s="150">
        <f t="shared" ref="H10:H73" si="7">F10/$D$4</f>
        <v>2.50544909114261E-2</v>
      </c>
      <c r="I10" s="148">
        <f t="shared" ref="I10:I73" si="8">F10-E10</f>
        <v>-32133045.669999987</v>
      </c>
      <c r="J10" s="151">
        <f t="shared" ref="J10:J73" si="9">IFERROR(I10/E10,0)</f>
        <v>-0.13024372139847931</v>
      </c>
      <c r="K10" s="147">
        <f>VLOOKUP($C10,'2026'!$C$205:$U$392,VLOOKUP($L$4,Master!$D$9:$G$20,4,FALSE),FALSE)</f>
        <v>95045684.249999925</v>
      </c>
      <c r="L10" s="148">
        <f>VLOOKUP($C10,'2026'!$C$8:$U$195,VLOOKUP($L$4,Master!$D$9:$G$20,4,FALSE),FALSE)</f>
        <v>90095531.460000008</v>
      </c>
      <c r="M10" s="150">
        <f t="shared" ref="M10:M73" si="10">IFERROR(L10/K10,0)</f>
        <v>0.94791817399115708</v>
      </c>
      <c r="N10" s="150">
        <f t="shared" ref="N10:N73" si="11">L10/$D$4</f>
        <v>1.0519525892627795E-2</v>
      </c>
      <c r="O10" s="148">
        <f t="shared" ref="O10:O73" si="12">L10-K10</f>
        <v>-4950152.7899999171</v>
      </c>
      <c r="P10" s="151">
        <f t="shared" ref="P10:P73" si="13">IFERROR(O10/K10,0)</f>
        <v>-5.208182600884291E-2</v>
      </c>
      <c r="Q10" s="71"/>
    </row>
    <row r="11" spans="2:17" s="72" customFormat="1" ht="12.75" x14ac:dyDescent="0.2">
      <c r="B11" s="70"/>
      <c r="C11" s="98" t="s">
        <v>43</v>
      </c>
      <c r="D11" s="99" t="s">
        <v>44</v>
      </c>
      <c r="E11" s="152">
        <f>IFERROR(VLOOKUP($C11,'2026'!$C$205:$U$392,19,FALSE),0)</f>
        <v>21703270.209999986</v>
      </c>
      <c r="F11" s="153">
        <f>IFERROR(VLOOKUP($C11,'2026'!$C$8:$U$195,19,FALSE),0)</f>
        <v>17383501.719999999</v>
      </c>
      <c r="G11" s="154">
        <f t="shared" si="6"/>
        <v>0.8009623228111673</v>
      </c>
      <c r="H11" s="155">
        <f t="shared" si="7"/>
        <v>2.0296921887770591E-3</v>
      </c>
      <c r="I11" s="156">
        <f t="shared" si="8"/>
        <v>-4319768.4899999872</v>
      </c>
      <c r="J11" s="157">
        <f t="shared" si="9"/>
        <v>-0.19903767718883272</v>
      </c>
      <c r="K11" s="163">
        <f>VLOOKUP($C11,'2026'!$C$205:$U$392,VLOOKUP($L$4,Master!$D$9:$G$20,4,FALSE),FALSE)</f>
        <v>4491201.9900000012</v>
      </c>
      <c r="L11" s="164">
        <f>VLOOKUP($C11,'2026'!$C$8:$U$195,VLOOKUP($L$4,Master!$D$9:$G$20,4,FALSE),FALSE)</f>
        <v>4318268.8099999996</v>
      </c>
      <c r="M11" s="155">
        <f t="shared" si="10"/>
        <v>0.96149512304611318</v>
      </c>
      <c r="N11" s="155">
        <f t="shared" si="11"/>
        <v>5.0419970693319003E-4</v>
      </c>
      <c r="O11" s="156">
        <f t="shared" si="12"/>
        <v>-172933.18000000156</v>
      </c>
      <c r="P11" s="157">
        <f t="shared" si="13"/>
        <v>-3.8504876953886796E-2</v>
      </c>
      <c r="Q11" s="71"/>
    </row>
    <row r="12" spans="2:17" s="72" customFormat="1" ht="12.75" x14ac:dyDescent="0.2">
      <c r="B12" s="70"/>
      <c r="C12" s="98" t="s">
        <v>45</v>
      </c>
      <c r="D12" s="99" t="s">
        <v>46</v>
      </c>
      <c r="E12" s="152">
        <f>IFERROR(VLOOKUP($C12,'2026'!$C$205:$U$392,19,FALSE),0)</f>
        <v>215289819.45999998</v>
      </c>
      <c r="F12" s="153">
        <f>IFERROR(VLOOKUP($C12,'2026'!$C$8:$U$195,19,FALSE),0)</f>
        <v>187784580.62</v>
      </c>
      <c r="G12" s="154">
        <f t="shared" si="6"/>
        <v>0.87224087553703233</v>
      </c>
      <c r="H12" s="155">
        <f t="shared" si="7"/>
        <v>2.1925668521588865E-2</v>
      </c>
      <c r="I12" s="156">
        <f t="shared" si="8"/>
        <v>-27505238.839999974</v>
      </c>
      <c r="J12" s="157">
        <f t="shared" si="9"/>
        <v>-0.12775912446296767</v>
      </c>
      <c r="K12" s="163">
        <f>VLOOKUP($C12,'2026'!$C$205:$U$392,VLOOKUP($L$4,Master!$D$9:$G$20,4,FALSE),FALSE)</f>
        <v>88320191.029999927</v>
      </c>
      <c r="L12" s="164">
        <f>VLOOKUP($C12,'2026'!$C$8:$U$195,VLOOKUP($L$4,Master!$D$9:$G$20,4,FALSE),FALSE)</f>
        <v>83022776.390000001</v>
      </c>
      <c r="M12" s="155">
        <f t="shared" si="10"/>
        <v>0.94002034440572557</v>
      </c>
      <c r="N12" s="155">
        <f t="shared" si="11"/>
        <v>9.6937132370455131E-3</v>
      </c>
      <c r="O12" s="156">
        <f t="shared" si="12"/>
        <v>-5297414.6399999261</v>
      </c>
      <c r="P12" s="157">
        <f t="shared" si="13"/>
        <v>-5.9979655594274484E-2</v>
      </c>
      <c r="Q12" s="71"/>
    </row>
    <row r="13" spans="2:17" s="72" customFormat="1" ht="12.75" x14ac:dyDescent="0.2">
      <c r="B13" s="70"/>
      <c r="C13" s="98" t="s">
        <v>47</v>
      </c>
      <c r="D13" s="99" t="s">
        <v>48</v>
      </c>
      <c r="E13" s="152">
        <f>IFERROR(VLOOKUP($C13,'2026'!$C$205:$U$392,19,FALSE),0)</f>
        <v>9721648.8599999957</v>
      </c>
      <c r="F13" s="153">
        <f>IFERROR(VLOOKUP($C13,'2026'!$C$8:$U$195,19,FALSE),0)</f>
        <v>9413610.5199999996</v>
      </c>
      <c r="G13" s="154">
        <f t="shared" si="6"/>
        <v>0.96831418780538059</v>
      </c>
      <c r="H13" s="155">
        <f t="shared" si="7"/>
        <v>1.0991302010601779E-3</v>
      </c>
      <c r="I13" s="156">
        <f t="shared" si="8"/>
        <v>-308038.33999999613</v>
      </c>
      <c r="J13" s="157">
        <f t="shared" si="9"/>
        <v>-3.1685812194619446E-2</v>
      </c>
      <c r="K13" s="163">
        <f>VLOOKUP($C13,'2026'!$C$205:$U$392,VLOOKUP($L$4,Master!$D$9:$G$20,4,FALSE),FALSE)</f>
        <v>2234291.2299999986</v>
      </c>
      <c r="L13" s="164">
        <f>VLOOKUP($C13,'2026'!$C$8:$U$195,VLOOKUP($L$4,Master!$D$9:$G$20,4,FALSE),FALSE)</f>
        <v>2754486.2599999993</v>
      </c>
      <c r="M13" s="155">
        <f t="shared" si="10"/>
        <v>1.232823287768086</v>
      </c>
      <c r="N13" s="155">
        <f t="shared" si="11"/>
        <v>3.2161294864909036E-4</v>
      </c>
      <c r="O13" s="156">
        <f t="shared" si="12"/>
        <v>520195.03000000073</v>
      </c>
      <c r="P13" s="157">
        <f t="shared" si="13"/>
        <v>0.23282328776808611</v>
      </c>
      <c r="Q13" s="71"/>
    </row>
    <row r="14" spans="2:17" s="72" customFormat="1" ht="12.75" x14ac:dyDescent="0.2">
      <c r="B14" s="70"/>
      <c r="C14" s="133" t="s">
        <v>49</v>
      </c>
      <c r="D14" s="134" t="s">
        <v>50</v>
      </c>
      <c r="E14" s="147">
        <f>IFERROR(VLOOKUP($C14,'2026'!$C$205:$U$392,19,FALSE),0)</f>
        <v>0</v>
      </c>
      <c r="F14" s="148">
        <f>IFERROR(VLOOKUP($C14,'2026'!$C$8:$U$195,19,FALSE),0)</f>
        <v>0</v>
      </c>
      <c r="G14" s="149">
        <f t="shared" si="6"/>
        <v>0</v>
      </c>
      <c r="H14" s="150">
        <f t="shared" si="7"/>
        <v>0</v>
      </c>
      <c r="I14" s="148">
        <f t="shared" si="8"/>
        <v>0</v>
      </c>
      <c r="J14" s="151">
        <f t="shared" si="9"/>
        <v>0</v>
      </c>
      <c r="K14" s="147">
        <f>VLOOKUP($C14,'2026'!$C$205:$U$392,VLOOKUP($L$4,Master!$D$9:$G$20,4,FALSE),FALSE)</f>
        <v>0</v>
      </c>
      <c r="L14" s="148">
        <f>VLOOKUP($C14,'2026'!$C$8:$U$195,VLOOKUP($L$4,Master!$D$9:$G$20,4,FALSE),FALSE)</f>
        <v>0</v>
      </c>
      <c r="M14" s="150">
        <f t="shared" si="10"/>
        <v>0</v>
      </c>
      <c r="N14" s="150">
        <f t="shared" si="11"/>
        <v>0</v>
      </c>
      <c r="O14" s="148">
        <f t="shared" si="12"/>
        <v>0</v>
      </c>
      <c r="P14" s="151">
        <f t="shared" si="13"/>
        <v>0</v>
      </c>
      <c r="Q14" s="71"/>
    </row>
    <row r="15" spans="2:17" s="72" customFormat="1" ht="12.75" x14ac:dyDescent="0.2">
      <c r="B15" s="70"/>
      <c r="C15" s="98" t="s">
        <v>51</v>
      </c>
      <c r="D15" s="99" t="s">
        <v>52</v>
      </c>
      <c r="E15" s="152">
        <f>IFERROR(VLOOKUP($C15,'2026'!$C$205:$U$392,19,FALSE),0)</f>
        <v>0</v>
      </c>
      <c r="F15" s="153">
        <f>IFERROR(VLOOKUP($C15,'2026'!$C$8:$U$195,19,FALSE),0)</f>
        <v>0</v>
      </c>
      <c r="G15" s="154">
        <f t="shared" si="6"/>
        <v>0</v>
      </c>
      <c r="H15" s="155">
        <f t="shared" si="7"/>
        <v>0</v>
      </c>
      <c r="I15" s="156">
        <f t="shared" si="8"/>
        <v>0</v>
      </c>
      <c r="J15" s="157">
        <f t="shared" si="9"/>
        <v>0</v>
      </c>
      <c r="K15" s="163">
        <f>VLOOKUP($C15,'2026'!$C$205:$U$392,VLOOKUP($L$4,Master!$D$9:$G$20,4,FALSE),FALSE)</f>
        <v>0</v>
      </c>
      <c r="L15" s="164">
        <f>VLOOKUP($C15,'2026'!$C$8:$U$195,VLOOKUP($L$4,Master!$D$9:$G$20,4,FALSE),FALSE)</f>
        <v>0</v>
      </c>
      <c r="M15" s="155">
        <f t="shared" si="10"/>
        <v>0</v>
      </c>
      <c r="N15" s="155">
        <f t="shared" si="11"/>
        <v>0</v>
      </c>
      <c r="O15" s="156">
        <f t="shared" si="12"/>
        <v>0</v>
      </c>
      <c r="P15" s="157">
        <f t="shared" si="13"/>
        <v>0</v>
      </c>
      <c r="Q15" s="71"/>
    </row>
    <row r="16" spans="2:17" s="72" customFormat="1" ht="12.75" x14ac:dyDescent="0.2">
      <c r="B16" s="70"/>
      <c r="C16" s="98" t="s">
        <v>53</v>
      </c>
      <c r="D16" s="99" t="s">
        <v>54</v>
      </c>
      <c r="E16" s="152">
        <f>IFERROR(VLOOKUP($C16,'2026'!$C$205:$U$392,19,FALSE),0)</f>
        <v>0</v>
      </c>
      <c r="F16" s="153">
        <f>IFERROR(VLOOKUP($C16,'2026'!$C$8:$U$195,19,FALSE),0)</f>
        <v>0</v>
      </c>
      <c r="G16" s="154">
        <f t="shared" si="6"/>
        <v>0</v>
      </c>
      <c r="H16" s="155">
        <f t="shared" si="7"/>
        <v>0</v>
      </c>
      <c r="I16" s="156">
        <f t="shared" si="8"/>
        <v>0</v>
      </c>
      <c r="J16" s="157">
        <f t="shared" si="9"/>
        <v>0</v>
      </c>
      <c r="K16" s="163">
        <f>VLOOKUP($C16,'2026'!$C$205:$U$392,VLOOKUP($L$4,Master!$D$9:$G$20,4,FALSE),FALSE)</f>
        <v>0</v>
      </c>
      <c r="L16" s="164">
        <f>VLOOKUP($C16,'2026'!$C$8:$U$195,VLOOKUP($L$4,Master!$D$9:$G$20,4,FALSE),FALSE)</f>
        <v>0</v>
      </c>
      <c r="M16" s="155">
        <f t="shared" si="10"/>
        <v>0</v>
      </c>
      <c r="N16" s="155">
        <f t="shared" si="11"/>
        <v>0</v>
      </c>
      <c r="O16" s="156">
        <f t="shared" si="12"/>
        <v>0</v>
      </c>
      <c r="P16" s="157">
        <f t="shared" si="13"/>
        <v>0</v>
      </c>
      <c r="Q16" s="71"/>
    </row>
    <row r="17" spans="2:17" s="72" customFormat="1" ht="12.75" x14ac:dyDescent="0.2">
      <c r="B17" s="70"/>
      <c r="C17" s="133" t="s">
        <v>55</v>
      </c>
      <c r="D17" s="134" t="s">
        <v>56</v>
      </c>
      <c r="E17" s="147">
        <f>IFERROR(VLOOKUP($C17,'2026'!$C$205:$U$392,19,FALSE),0)</f>
        <v>4604967.33</v>
      </c>
      <c r="F17" s="148">
        <f>IFERROR(VLOOKUP($C17,'2026'!$C$8:$U$195,19,FALSE),0)</f>
        <v>3271347.68</v>
      </c>
      <c r="G17" s="149">
        <f t="shared" si="6"/>
        <v>0.71039541555227492</v>
      </c>
      <c r="H17" s="150">
        <f t="shared" si="7"/>
        <v>3.819615253485277E-4</v>
      </c>
      <c r="I17" s="148">
        <f t="shared" si="8"/>
        <v>-1333619.6499999999</v>
      </c>
      <c r="J17" s="151">
        <f t="shared" si="9"/>
        <v>-0.28960458444772502</v>
      </c>
      <c r="K17" s="147">
        <f>VLOOKUP($C17,'2026'!$C$205:$U$392,VLOOKUP($L$4,Master!$D$9:$G$20,4,FALSE),FALSE)</f>
        <v>1214612.4800000004</v>
      </c>
      <c r="L17" s="148">
        <f>VLOOKUP($C17,'2026'!$C$8:$U$195,VLOOKUP($L$4,Master!$D$9:$G$20,4,FALSE),FALSE)</f>
        <v>1085735.6400000001</v>
      </c>
      <c r="M17" s="150">
        <f t="shared" si="10"/>
        <v>0.89389468482984769</v>
      </c>
      <c r="N17" s="150">
        <f t="shared" si="11"/>
        <v>1.2677015155407144E-4</v>
      </c>
      <c r="O17" s="148">
        <f t="shared" si="12"/>
        <v>-128876.84000000032</v>
      </c>
      <c r="P17" s="151">
        <f t="shared" si="13"/>
        <v>-0.10610531517015227</v>
      </c>
      <c r="Q17" s="71"/>
    </row>
    <row r="18" spans="2:17" s="72" customFormat="1" ht="12.75" x14ac:dyDescent="0.2">
      <c r="B18" s="70"/>
      <c r="C18" s="98" t="s">
        <v>57</v>
      </c>
      <c r="D18" s="99" t="s">
        <v>58</v>
      </c>
      <c r="E18" s="152">
        <f>IFERROR(VLOOKUP($C18,'2026'!$C$205:$U$392,19,FALSE),0)</f>
        <v>658642.89999999991</v>
      </c>
      <c r="F18" s="153">
        <f>IFERROR(VLOOKUP($C18,'2026'!$C$8:$U$195,19,FALSE),0)</f>
        <v>385859.9599999999</v>
      </c>
      <c r="G18" s="154">
        <f t="shared" si="6"/>
        <v>0.58584091622334344</v>
      </c>
      <c r="H18" s="155">
        <f t="shared" si="7"/>
        <v>4.5052887467015378E-5</v>
      </c>
      <c r="I18" s="156">
        <f t="shared" si="8"/>
        <v>-272782.94</v>
      </c>
      <c r="J18" s="157">
        <f t="shared" si="9"/>
        <v>-0.41415908377665656</v>
      </c>
      <c r="K18" s="163">
        <f>VLOOKUP($C18,'2026'!$C$205:$U$392,VLOOKUP($L$4,Master!$D$9:$G$20,4,FALSE),FALSE)</f>
        <v>174089.82</v>
      </c>
      <c r="L18" s="164">
        <f>VLOOKUP($C18,'2026'!$C$8:$U$195,VLOOKUP($L$4,Master!$D$9:$G$20,4,FALSE),FALSE)</f>
        <v>110853.14999999998</v>
      </c>
      <c r="M18" s="155">
        <f t="shared" si="10"/>
        <v>0.63675836990353585</v>
      </c>
      <c r="N18" s="155">
        <f t="shared" si="11"/>
        <v>1.2943178899189685E-5</v>
      </c>
      <c r="O18" s="156">
        <f t="shared" si="12"/>
        <v>-63236.670000000027</v>
      </c>
      <c r="P18" s="157">
        <f t="shared" si="13"/>
        <v>-0.36324163009646415</v>
      </c>
      <c r="Q18" s="71"/>
    </row>
    <row r="19" spans="2:17" s="72" customFormat="1" ht="12.75" x14ac:dyDescent="0.2">
      <c r="B19" s="70"/>
      <c r="C19" s="98" t="s">
        <v>59</v>
      </c>
      <c r="D19" s="99" t="s">
        <v>60</v>
      </c>
      <c r="E19" s="152">
        <f>IFERROR(VLOOKUP($C19,'2026'!$C$205:$U$392,19,FALSE),0)</f>
        <v>789730.84000000008</v>
      </c>
      <c r="F19" s="153">
        <f>IFERROR(VLOOKUP($C19,'2026'!$C$8:$U$195,19,FALSE),0)</f>
        <v>854485.57000000007</v>
      </c>
      <c r="G19" s="154">
        <f t="shared" si="6"/>
        <v>1.0819959494047364</v>
      </c>
      <c r="H19" s="155">
        <f t="shared" si="7"/>
        <v>9.9769466174719202E-5</v>
      </c>
      <c r="I19" s="156">
        <f t="shared" si="8"/>
        <v>64754.729999999981</v>
      </c>
      <c r="J19" s="157">
        <f t="shared" si="9"/>
        <v>8.1995949404736396E-2</v>
      </c>
      <c r="K19" s="163">
        <f>VLOOKUP($C19,'2026'!$C$205:$U$392,VLOOKUP($L$4,Master!$D$9:$G$20,4,FALSE),FALSE)</f>
        <v>202920.82000000004</v>
      </c>
      <c r="L19" s="164">
        <f>VLOOKUP($C19,'2026'!$C$8:$U$195,VLOOKUP($L$4,Master!$D$9:$G$20,4,FALSE),FALSE)</f>
        <v>395015.24000000005</v>
      </c>
      <c r="M19" s="155">
        <f t="shared" si="10"/>
        <v>1.9466471700636729</v>
      </c>
      <c r="N19" s="155">
        <f t="shared" si="11"/>
        <v>4.6121855077878716E-5</v>
      </c>
      <c r="O19" s="156">
        <f t="shared" si="12"/>
        <v>192094.42</v>
      </c>
      <c r="P19" s="157">
        <f t="shared" si="13"/>
        <v>0.94664717006367305</v>
      </c>
      <c r="Q19" s="71"/>
    </row>
    <row r="20" spans="2:17" s="72" customFormat="1" ht="12.75" x14ac:dyDescent="0.2">
      <c r="B20" s="70"/>
      <c r="C20" s="98" t="s">
        <v>61</v>
      </c>
      <c r="D20" s="99" t="s">
        <v>62</v>
      </c>
      <c r="E20" s="152">
        <f>IFERROR(VLOOKUP($C20,'2026'!$C$205:$U$392,19,FALSE),0)</f>
        <v>3156593.59</v>
      </c>
      <c r="F20" s="153">
        <f>IFERROR(VLOOKUP($C20,'2026'!$C$8:$U$195,19,FALSE),0)</f>
        <v>2031002.1500000004</v>
      </c>
      <c r="G20" s="154">
        <f>IFERROR(F20/E20,0)</f>
        <v>0.64341578733295235</v>
      </c>
      <c r="H20" s="155">
        <f t="shared" si="7"/>
        <v>2.3713917170679313E-4</v>
      </c>
      <c r="I20" s="156">
        <f t="shared" si="8"/>
        <v>-1125591.4399999995</v>
      </c>
      <c r="J20" s="157">
        <f t="shared" si="9"/>
        <v>-0.35658421266704771</v>
      </c>
      <c r="K20" s="163">
        <f>VLOOKUP($C20,'2026'!$C$205:$U$392,VLOOKUP($L$4,Master!$D$9:$G$20,4,FALSE),FALSE)</f>
        <v>837601.84000000032</v>
      </c>
      <c r="L20" s="164">
        <f>VLOOKUP($C20,'2026'!$C$8:$U$195,VLOOKUP($L$4,Master!$D$9:$G$20,4,FALSE),FALSE)</f>
        <v>579867.25</v>
      </c>
      <c r="M20" s="155">
        <f t="shared" si="10"/>
        <v>0.69229462294399902</v>
      </c>
      <c r="N20" s="155">
        <f t="shared" si="11"/>
        <v>6.7705117577003014E-5</v>
      </c>
      <c r="O20" s="156">
        <f t="shared" si="12"/>
        <v>-257734.59000000032</v>
      </c>
      <c r="P20" s="157">
        <f t="shared" si="13"/>
        <v>-0.30770537705600098</v>
      </c>
      <c r="Q20" s="71"/>
    </row>
    <row r="21" spans="2:17" s="72" customFormat="1" ht="12.75" x14ac:dyDescent="0.2">
      <c r="B21" s="70"/>
      <c r="C21" s="133" t="s">
        <v>63</v>
      </c>
      <c r="D21" s="134" t="s">
        <v>64</v>
      </c>
      <c r="E21" s="147">
        <f>IFERROR(VLOOKUP($C21,'2026'!$C$205:$U$392,19,FALSE),0)</f>
        <v>4808440.74</v>
      </c>
      <c r="F21" s="148">
        <f>IFERROR(VLOOKUP($C21,'2026'!$C$8:$U$195,19,FALSE),0)</f>
        <v>2144290.3800000004</v>
      </c>
      <c r="G21" s="149">
        <f t="shared" si="6"/>
        <v>0.44594297734861971</v>
      </c>
      <c r="H21" s="150">
        <f t="shared" si="7"/>
        <v>2.503666697802583E-4</v>
      </c>
      <c r="I21" s="148">
        <f t="shared" si="8"/>
        <v>-2664150.36</v>
      </c>
      <c r="J21" s="151">
        <f t="shared" si="9"/>
        <v>-0.55405702265138024</v>
      </c>
      <c r="K21" s="147">
        <f>VLOOKUP($C21,'2026'!$C$205:$U$392,VLOOKUP($L$4,Master!$D$9:$G$20,4,FALSE),FALSE)</f>
        <v>1205635.0699999998</v>
      </c>
      <c r="L21" s="148">
        <f>VLOOKUP($C21,'2026'!$C$8:$U$195,VLOOKUP($L$4,Master!$D$9:$G$20,4,FALSE),FALSE)</f>
        <v>467416.25000000006</v>
      </c>
      <c r="M21" s="150">
        <f t="shared" si="10"/>
        <v>0.38769297744465919</v>
      </c>
      <c r="N21" s="150">
        <f t="shared" si="11"/>
        <v>5.4575374214791125E-5</v>
      </c>
      <c r="O21" s="148">
        <f t="shared" si="12"/>
        <v>-738218.81999999983</v>
      </c>
      <c r="P21" s="151">
        <f t="shared" si="13"/>
        <v>-0.61230702255534086</v>
      </c>
      <c r="Q21" s="71"/>
    </row>
    <row r="22" spans="2:17" s="72" customFormat="1" ht="12.75" x14ac:dyDescent="0.2">
      <c r="B22" s="70"/>
      <c r="C22" s="98" t="s">
        <v>65</v>
      </c>
      <c r="D22" s="99" t="s">
        <v>64</v>
      </c>
      <c r="E22" s="152">
        <f>IFERROR(VLOOKUP($C22,'2026'!$C$205:$U$392,19,FALSE),0)</f>
        <v>4808440.74</v>
      </c>
      <c r="F22" s="153">
        <f>IFERROR(VLOOKUP($C22,'2026'!$C$8:$U$195,19,FALSE),0)</f>
        <v>2144290.3800000004</v>
      </c>
      <c r="G22" s="154">
        <f t="shared" si="6"/>
        <v>0.44594297734861971</v>
      </c>
      <c r="H22" s="155">
        <f t="shared" si="7"/>
        <v>2.503666697802583E-4</v>
      </c>
      <c r="I22" s="156">
        <f t="shared" si="8"/>
        <v>-2664150.36</v>
      </c>
      <c r="J22" s="157">
        <f t="shared" si="9"/>
        <v>-0.55405702265138024</v>
      </c>
      <c r="K22" s="163">
        <f>VLOOKUP($C22,'2026'!$C$205:$U$392,VLOOKUP($L$4,Master!$D$9:$G$20,4,FALSE),FALSE)</f>
        <v>1205635.0699999998</v>
      </c>
      <c r="L22" s="164">
        <f>VLOOKUP($C22,'2026'!$C$8:$U$195,VLOOKUP($L$4,Master!$D$9:$G$20,4,FALSE),FALSE)</f>
        <v>467416.25000000006</v>
      </c>
      <c r="M22" s="155">
        <f t="shared" si="10"/>
        <v>0.38769297744465919</v>
      </c>
      <c r="N22" s="155">
        <f t="shared" si="11"/>
        <v>5.4575374214791125E-5</v>
      </c>
      <c r="O22" s="156">
        <f t="shared" si="12"/>
        <v>-738218.81999999983</v>
      </c>
      <c r="P22" s="157">
        <f t="shared" si="13"/>
        <v>-0.61230702255534086</v>
      </c>
      <c r="Q22" s="71"/>
    </row>
    <row r="23" spans="2:17" s="72" customFormat="1" ht="12.75" x14ac:dyDescent="0.2">
      <c r="B23" s="70"/>
      <c r="C23" s="133" t="s">
        <v>66</v>
      </c>
      <c r="D23" s="134" t="s">
        <v>67</v>
      </c>
      <c r="E23" s="147">
        <f>IFERROR(VLOOKUP($C23,'2026'!$C$205:$U$392,19,FALSE),0)</f>
        <v>0</v>
      </c>
      <c r="F23" s="148">
        <f>IFERROR(VLOOKUP($C23,'2026'!$C$8:$U$195,19,FALSE),0)</f>
        <v>0</v>
      </c>
      <c r="G23" s="149">
        <f t="shared" si="6"/>
        <v>0</v>
      </c>
      <c r="H23" s="150">
        <f t="shared" si="7"/>
        <v>0</v>
      </c>
      <c r="I23" s="148">
        <f t="shared" si="8"/>
        <v>0</v>
      </c>
      <c r="J23" s="151">
        <f t="shared" si="9"/>
        <v>0</v>
      </c>
      <c r="K23" s="147">
        <f>VLOOKUP($C23,'2026'!$C$205:$U$392,VLOOKUP($L$4,Master!$D$9:$G$20,4,FALSE),FALSE)</f>
        <v>0</v>
      </c>
      <c r="L23" s="148">
        <f>VLOOKUP($C23,'2026'!$C$8:$U$195,VLOOKUP($L$4,Master!$D$9:$G$20,4,FALSE),FALSE)</f>
        <v>0</v>
      </c>
      <c r="M23" s="150">
        <f t="shared" si="10"/>
        <v>0</v>
      </c>
      <c r="N23" s="150">
        <f t="shared" si="11"/>
        <v>0</v>
      </c>
      <c r="O23" s="148">
        <f t="shared" si="12"/>
        <v>0</v>
      </c>
      <c r="P23" s="151">
        <f t="shared" si="13"/>
        <v>0</v>
      </c>
      <c r="Q23" s="71"/>
    </row>
    <row r="24" spans="2:17" s="72" customFormat="1" ht="12.75" x14ac:dyDescent="0.2">
      <c r="B24" s="70"/>
      <c r="C24" s="98" t="s">
        <v>68</v>
      </c>
      <c r="D24" s="99" t="s">
        <v>67</v>
      </c>
      <c r="E24" s="152">
        <f>IFERROR(VLOOKUP($C24,'2026'!$C$205:$U$392,19,FALSE),0)</f>
        <v>0</v>
      </c>
      <c r="F24" s="153">
        <f>IFERROR(VLOOKUP($C24,'2026'!$C$8:$U$195,19,FALSE),0)</f>
        <v>0</v>
      </c>
      <c r="G24" s="154">
        <f t="shared" si="6"/>
        <v>0</v>
      </c>
      <c r="H24" s="155">
        <f t="shared" si="7"/>
        <v>0</v>
      </c>
      <c r="I24" s="156">
        <f t="shared" si="8"/>
        <v>0</v>
      </c>
      <c r="J24" s="157">
        <f t="shared" si="9"/>
        <v>0</v>
      </c>
      <c r="K24" s="163">
        <f>VLOOKUP($C24,'2026'!$C$205:$U$392,VLOOKUP($L$4,Master!$D$9:$G$20,4,FALSE),FALSE)</f>
        <v>0</v>
      </c>
      <c r="L24" s="164">
        <f>VLOOKUP($C24,'2026'!$C$8:$U$195,VLOOKUP($L$4,Master!$D$9:$G$20,4,FALSE),FALSE)</f>
        <v>0</v>
      </c>
      <c r="M24" s="155">
        <f t="shared" si="10"/>
        <v>0</v>
      </c>
      <c r="N24" s="155">
        <f t="shared" si="11"/>
        <v>0</v>
      </c>
      <c r="O24" s="156">
        <f t="shared" si="12"/>
        <v>0</v>
      </c>
      <c r="P24" s="157">
        <f t="shared" si="13"/>
        <v>0</v>
      </c>
      <c r="Q24" s="71"/>
    </row>
    <row r="25" spans="2:17" s="72" customFormat="1" ht="12.75" x14ac:dyDescent="0.2">
      <c r="B25" s="70"/>
      <c r="C25" s="133" t="s">
        <v>69</v>
      </c>
      <c r="D25" s="134" t="s">
        <v>70</v>
      </c>
      <c r="E25" s="147">
        <f>IFERROR(VLOOKUP($C25,'2026'!$C$205:$U$392,19,FALSE),0)</f>
        <v>2105057.6499999994</v>
      </c>
      <c r="F25" s="148">
        <f>IFERROR(VLOOKUP($C25,'2026'!$C$8:$U$195,19,FALSE),0)</f>
        <v>1591103.89</v>
      </c>
      <c r="G25" s="149">
        <f t="shared" si="6"/>
        <v>0.75584813081009938</v>
      </c>
      <c r="H25" s="150">
        <f t="shared" si="7"/>
        <v>1.8577678934217592E-4</v>
      </c>
      <c r="I25" s="148">
        <f t="shared" si="8"/>
        <v>-513953.75999999954</v>
      </c>
      <c r="J25" s="151">
        <f t="shared" si="9"/>
        <v>-0.24415186918990064</v>
      </c>
      <c r="K25" s="147">
        <f>VLOOKUP($C25,'2026'!$C$205:$U$392,VLOOKUP($L$4,Master!$D$9:$G$20,4,FALSE),FALSE)</f>
        <v>517978.92999999988</v>
      </c>
      <c r="L25" s="148">
        <f>VLOOKUP($C25,'2026'!$C$8:$U$195,VLOOKUP($L$4,Master!$D$9:$G$20,4,FALSE),FALSE)</f>
        <v>237015.67</v>
      </c>
      <c r="M25" s="150">
        <f t="shared" si="10"/>
        <v>0.45757782078124309</v>
      </c>
      <c r="N25" s="150">
        <f t="shared" si="11"/>
        <v>2.7673875020432946E-5</v>
      </c>
      <c r="O25" s="148">
        <f t="shared" si="12"/>
        <v>-280963.25999999989</v>
      </c>
      <c r="P25" s="151">
        <f t="shared" si="13"/>
        <v>-0.54242217921875691</v>
      </c>
      <c r="Q25" s="71"/>
    </row>
    <row r="26" spans="2:17" s="72" customFormat="1" ht="12.75" x14ac:dyDescent="0.2">
      <c r="B26" s="70"/>
      <c r="C26" s="98" t="s">
        <v>71</v>
      </c>
      <c r="D26" s="99" t="s">
        <v>70</v>
      </c>
      <c r="E26" s="152">
        <f>IFERROR(VLOOKUP($C26,'2026'!$C$205:$U$392,19,FALSE),0)</f>
        <v>2105057.6499999994</v>
      </c>
      <c r="F26" s="153">
        <f>IFERROR(VLOOKUP($C26,'2026'!$C$8:$U$195,19,FALSE),0)</f>
        <v>1591103.89</v>
      </c>
      <c r="G26" s="154">
        <f t="shared" si="6"/>
        <v>0.75584813081009938</v>
      </c>
      <c r="H26" s="155">
        <f t="shared" si="7"/>
        <v>1.8577678934217592E-4</v>
      </c>
      <c r="I26" s="156">
        <f t="shared" si="8"/>
        <v>-513953.75999999954</v>
      </c>
      <c r="J26" s="157">
        <f t="shared" si="9"/>
        <v>-0.24415186918990064</v>
      </c>
      <c r="K26" s="163">
        <f>VLOOKUP($C26,'2026'!$C$205:$U$392,VLOOKUP($L$4,Master!$D$9:$G$20,4,FALSE),FALSE)</f>
        <v>517978.92999999988</v>
      </c>
      <c r="L26" s="164">
        <f>VLOOKUP($C26,'2026'!$C$8:$U$195,VLOOKUP($L$4,Master!$D$9:$G$20,4,FALSE),FALSE)</f>
        <v>237015.67</v>
      </c>
      <c r="M26" s="155">
        <f t="shared" si="10"/>
        <v>0.45757782078124309</v>
      </c>
      <c r="N26" s="155">
        <f t="shared" si="11"/>
        <v>2.7673875020432946E-5</v>
      </c>
      <c r="O26" s="156">
        <f t="shared" si="12"/>
        <v>-280963.25999999989</v>
      </c>
      <c r="P26" s="157">
        <f t="shared" si="13"/>
        <v>-0.54242217921875691</v>
      </c>
      <c r="Q26" s="71"/>
    </row>
    <row r="27" spans="2:17" s="72" customFormat="1" ht="12.75" x14ac:dyDescent="0.2">
      <c r="B27" s="70"/>
      <c r="C27" s="133" t="s">
        <v>72</v>
      </c>
      <c r="D27" s="134" t="s">
        <v>73</v>
      </c>
      <c r="E27" s="147">
        <f>IFERROR(VLOOKUP($C27,'2026'!$C$205:$U$392,19,FALSE),0)</f>
        <v>84165985.469999999</v>
      </c>
      <c r="F27" s="148">
        <f>IFERROR(VLOOKUP($C27,'2026'!$C$8:$U$195,19,FALSE),0)</f>
        <v>82285146.910000011</v>
      </c>
      <c r="G27" s="149">
        <f t="shared" si="6"/>
        <v>0.97765322238553964</v>
      </c>
      <c r="H27" s="150">
        <f t="shared" si="7"/>
        <v>9.6075878511547551E-3</v>
      </c>
      <c r="I27" s="148">
        <f t="shared" si="8"/>
        <v>-1880838.5599999875</v>
      </c>
      <c r="J27" s="151">
        <f t="shared" si="9"/>
        <v>-2.2346777614460307E-2</v>
      </c>
      <c r="K27" s="147">
        <f>VLOOKUP($C27,'2026'!$C$205:$U$392,VLOOKUP($L$4,Master!$D$9:$G$20,4,FALSE),FALSE)</f>
        <v>50275330.629999995</v>
      </c>
      <c r="L27" s="148">
        <f>VLOOKUP($C27,'2026'!$C$8:$U$195,VLOOKUP($L$4,Master!$D$9:$G$20,4,FALSE),FALSE)</f>
        <v>9098307.1999999993</v>
      </c>
      <c r="M27" s="150">
        <f t="shared" si="10"/>
        <v>0.18096961444090259</v>
      </c>
      <c r="N27" s="150">
        <f t="shared" si="11"/>
        <v>1.0623154846694533E-3</v>
      </c>
      <c r="O27" s="148">
        <f t="shared" si="12"/>
        <v>-41177023.429999992</v>
      </c>
      <c r="P27" s="151">
        <f t="shared" si="13"/>
        <v>-0.81903038555909735</v>
      </c>
      <c r="Q27" s="71"/>
    </row>
    <row r="28" spans="2:17" s="72" customFormat="1" ht="12.75" x14ac:dyDescent="0.2">
      <c r="B28" s="70"/>
      <c r="C28" s="98" t="s">
        <v>74</v>
      </c>
      <c r="D28" s="99" t="s">
        <v>73</v>
      </c>
      <c r="E28" s="152">
        <f>IFERROR(VLOOKUP($C28,'2026'!$C$205:$U$392,19,FALSE),0)</f>
        <v>84165985.469999999</v>
      </c>
      <c r="F28" s="153">
        <f>IFERROR(VLOOKUP($C28,'2026'!$C$8:$U$195,19,FALSE),0)</f>
        <v>82285146.910000011</v>
      </c>
      <c r="G28" s="154">
        <f t="shared" si="6"/>
        <v>0.97765322238553964</v>
      </c>
      <c r="H28" s="155">
        <f t="shared" si="7"/>
        <v>9.6075878511547551E-3</v>
      </c>
      <c r="I28" s="156">
        <f t="shared" si="8"/>
        <v>-1880838.5599999875</v>
      </c>
      <c r="J28" s="157">
        <f t="shared" si="9"/>
        <v>-2.2346777614460307E-2</v>
      </c>
      <c r="K28" s="163">
        <f>VLOOKUP($C28,'2026'!$C$205:$U$392,VLOOKUP($L$4,Master!$D$9:$G$20,4,FALSE),FALSE)</f>
        <v>50275330.629999995</v>
      </c>
      <c r="L28" s="164">
        <f>VLOOKUP($C28,'2026'!$C$8:$U$195,VLOOKUP($L$4,Master!$D$9:$G$20,4,FALSE),FALSE)</f>
        <v>9098307.1999999993</v>
      </c>
      <c r="M28" s="155">
        <f t="shared" si="10"/>
        <v>0.18096961444090259</v>
      </c>
      <c r="N28" s="155">
        <f t="shared" si="11"/>
        <v>1.0623154846694533E-3</v>
      </c>
      <c r="O28" s="156">
        <f t="shared" si="12"/>
        <v>-41177023.429999992</v>
      </c>
      <c r="P28" s="157">
        <f t="shared" si="13"/>
        <v>-0.81903038555909735</v>
      </c>
      <c r="Q28" s="71"/>
    </row>
    <row r="29" spans="2:17" s="72" customFormat="1" ht="12.75" x14ac:dyDescent="0.2">
      <c r="B29" s="70"/>
      <c r="C29" s="133" t="s">
        <v>75</v>
      </c>
      <c r="D29" s="134" t="s">
        <v>76</v>
      </c>
      <c r="E29" s="147">
        <f>IFERROR(VLOOKUP($C29,'2026'!$C$205:$U$392,19,FALSE),0)</f>
        <v>0</v>
      </c>
      <c r="F29" s="148">
        <f>IFERROR(VLOOKUP($C29,'2026'!$C$8:$U$195,19,FALSE),0)</f>
        <v>0</v>
      </c>
      <c r="G29" s="149">
        <f t="shared" si="6"/>
        <v>0</v>
      </c>
      <c r="H29" s="150">
        <f t="shared" si="7"/>
        <v>0</v>
      </c>
      <c r="I29" s="148">
        <f t="shared" si="8"/>
        <v>0</v>
      </c>
      <c r="J29" s="151">
        <f t="shared" si="9"/>
        <v>0</v>
      </c>
      <c r="K29" s="147">
        <f>VLOOKUP($C29,'2026'!$C$205:$U$392,VLOOKUP($L$4,Master!$D$9:$G$20,4,FALSE),FALSE)</f>
        <v>0</v>
      </c>
      <c r="L29" s="148">
        <f>VLOOKUP($C29,'2026'!$C$8:$U$195,VLOOKUP($L$4,Master!$D$9:$G$20,4,FALSE),FALSE)</f>
        <v>0</v>
      </c>
      <c r="M29" s="150">
        <f t="shared" si="10"/>
        <v>0</v>
      </c>
      <c r="N29" s="150">
        <f t="shared" si="11"/>
        <v>0</v>
      </c>
      <c r="O29" s="148">
        <f t="shared" si="12"/>
        <v>0</v>
      </c>
      <c r="P29" s="151">
        <f t="shared" si="13"/>
        <v>0</v>
      </c>
      <c r="Q29" s="71"/>
    </row>
    <row r="30" spans="2:17" s="72" customFormat="1" ht="12.75" x14ac:dyDescent="0.2">
      <c r="B30" s="70"/>
      <c r="C30" s="98" t="s">
        <v>77</v>
      </c>
      <c r="D30" s="99" t="s">
        <v>76</v>
      </c>
      <c r="E30" s="152">
        <f>IFERROR(VLOOKUP($C30,'2026'!$C$205:$U$392,19,FALSE),0)</f>
        <v>0</v>
      </c>
      <c r="F30" s="153">
        <f>IFERROR(VLOOKUP($C30,'2026'!$C$8:$U$195,19,FALSE),0)</f>
        <v>0</v>
      </c>
      <c r="G30" s="154">
        <f t="shared" si="6"/>
        <v>0</v>
      </c>
      <c r="H30" s="155">
        <f t="shared" si="7"/>
        <v>0</v>
      </c>
      <c r="I30" s="156">
        <f t="shared" si="8"/>
        <v>0</v>
      </c>
      <c r="J30" s="157">
        <f t="shared" si="9"/>
        <v>0</v>
      </c>
      <c r="K30" s="163">
        <f>VLOOKUP($C30,'2026'!$C$205:$U$392,VLOOKUP($L$4,Master!$D$9:$G$20,4,FALSE),FALSE)</f>
        <v>0</v>
      </c>
      <c r="L30" s="164">
        <f>VLOOKUP($C30,'2026'!$C$8:$U$195,VLOOKUP($L$4,Master!$D$9:$G$20,4,FALSE),FALSE)</f>
        <v>0</v>
      </c>
      <c r="M30" s="155">
        <f t="shared" si="10"/>
        <v>0</v>
      </c>
      <c r="N30" s="155">
        <f t="shared" si="11"/>
        <v>0</v>
      </c>
      <c r="O30" s="156">
        <f t="shared" si="12"/>
        <v>0</v>
      </c>
      <c r="P30" s="157">
        <f t="shared" si="13"/>
        <v>0</v>
      </c>
      <c r="Q30" s="71"/>
    </row>
    <row r="31" spans="2:17" s="72" customFormat="1" ht="12.75" x14ac:dyDescent="0.2">
      <c r="B31" s="70"/>
      <c r="C31" s="131" t="s">
        <v>78</v>
      </c>
      <c r="D31" s="132" t="s">
        <v>79</v>
      </c>
      <c r="E31" s="142">
        <f>IFERROR(VLOOKUP($C31,'2026'!$C$205:$U$392,19,FALSE),0)</f>
        <v>27497871.359999999</v>
      </c>
      <c r="F31" s="143">
        <f>IFERROR(VLOOKUP($C31,'2026'!$C$8:$U$195,19,FALSE),0)</f>
        <v>35772149.510000005</v>
      </c>
      <c r="G31" s="144">
        <f t="shared" si="6"/>
        <v>1.3009061334847996</v>
      </c>
      <c r="H31" s="145">
        <f t="shared" si="7"/>
        <v>4.1767449162833066E-3</v>
      </c>
      <c r="I31" s="143">
        <f t="shared" si="8"/>
        <v>8274278.150000006</v>
      </c>
      <c r="J31" s="146">
        <f t="shared" si="9"/>
        <v>0.30090613348479955</v>
      </c>
      <c r="K31" s="142">
        <f>VLOOKUP($C31,'2026'!$C$205:$U$392,VLOOKUP($L$4,Master!$D$9:$G$20,4,FALSE),FALSE)</f>
        <v>7773865.9100000057</v>
      </c>
      <c r="L31" s="143">
        <f>VLOOKUP($C31,'2026'!$C$8:$U$195,VLOOKUP($L$4,Master!$D$9:$G$20,4,FALSE),FALSE)</f>
        <v>6257301.620000001</v>
      </c>
      <c r="M31" s="145">
        <f t="shared" si="10"/>
        <v>0.8049150438716528</v>
      </c>
      <c r="N31" s="145">
        <f t="shared" si="11"/>
        <v>7.3060056745207023E-4</v>
      </c>
      <c r="O31" s="143">
        <f t="shared" si="12"/>
        <v>-1516564.2900000047</v>
      </c>
      <c r="P31" s="146">
        <f t="shared" si="13"/>
        <v>-0.19508495612834717</v>
      </c>
      <c r="Q31" s="71"/>
    </row>
    <row r="32" spans="2:17" s="72" customFormat="1" ht="12.75" x14ac:dyDescent="0.2">
      <c r="B32" s="70"/>
      <c r="C32" s="133" t="s">
        <v>80</v>
      </c>
      <c r="D32" s="134" t="s">
        <v>81</v>
      </c>
      <c r="E32" s="147">
        <f>IFERROR(VLOOKUP($C32,'2026'!$C$205:$U$392,19,FALSE),0)</f>
        <v>27265991.449999999</v>
      </c>
      <c r="F32" s="148">
        <f>IFERROR(VLOOKUP($C32,'2026'!$C$8:$U$195,19,FALSE),0)</f>
        <v>35616136.539999999</v>
      </c>
      <c r="G32" s="149">
        <f t="shared" si="6"/>
        <v>1.3062476237224816</v>
      </c>
      <c r="H32" s="150">
        <f t="shared" si="7"/>
        <v>4.1585288910165096E-3</v>
      </c>
      <c r="I32" s="148">
        <f t="shared" si="8"/>
        <v>8350145.0899999999</v>
      </c>
      <c r="J32" s="151">
        <f t="shared" si="9"/>
        <v>0.3062476237224816</v>
      </c>
      <c r="K32" s="147">
        <f>VLOOKUP($C32,'2026'!$C$205:$U$392,VLOOKUP($L$4,Master!$D$9:$G$20,4,FALSE),FALSE)</f>
        <v>7727629.3500000061</v>
      </c>
      <c r="L32" s="148">
        <f>VLOOKUP($C32,'2026'!$C$8:$U$195,VLOOKUP($L$4,Master!$D$9:$G$20,4,FALSE),FALSE)</f>
        <v>6222463.3900000006</v>
      </c>
      <c r="M32" s="150">
        <f t="shared" si="10"/>
        <v>0.80522280613782227</v>
      </c>
      <c r="N32" s="150">
        <f t="shared" si="11"/>
        <v>7.2653286668379147E-4</v>
      </c>
      <c r="O32" s="148">
        <f t="shared" si="12"/>
        <v>-1505165.9600000056</v>
      </c>
      <c r="P32" s="151">
        <f t="shared" si="13"/>
        <v>-0.19477719386217771</v>
      </c>
      <c r="Q32" s="71"/>
    </row>
    <row r="33" spans="2:17" s="72" customFormat="1" ht="12.75" x14ac:dyDescent="0.2">
      <c r="B33" s="70"/>
      <c r="C33" s="98" t="s">
        <v>82</v>
      </c>
      <c r="D33" s="99" t="s">
        <v>81</v>
      </c>
      <c r="E33" s="152">
        <f>IFERROR(VLOOKUP($C33,'2026'!$C$205:$U$392,19,FALSE),0)</f>
        <v>27265991.449999999</v>
      </c>
      <c r="F33" s="153">
        <f>IFERROR(VLOOKUP($C33,'2026'!$C$8:$U$195,19,FALSE),0)</f>
        <v>35616136.539999999</v>
      </c>
      <c r="G33" s="154">
        <f t="shared" si="6"/>
        <v>1.3062476237224816</v>
      </c>
      <c r="H33" s="155">
        <f t="shared" si="7"/>
        <v>4.1585288910165096E-3</v>
      </c>
      <c r="I33" s="156">
        <f t="shared" si="8"/>
        <v>8350145.0899999999</v>
      </c>
      <c r="J33" s="157">
        <f t="shared" si="9"/>
        <v>0.3062476237224816</v>
      </c>
      <c r="K33" s="163">
        <f>VLOOKUP($C33,'2026'!$C$205:$U$392,VLOOKUP($L$4,Master!$D$9:$G$20,4,FALSE),FALSE)</f>
        <v>7727629.3500000061</v>
      </c>
      <c r="L33" s="164">
        <f>VLOOKUP($C33,'2026'!$C$8:$U$195,VLOOKUP($L$4,Master!$D$9:$G$20,4,FALSE),FALSE)</f>
        <v>6222463.3900000006</v>
      </c>
      <c r="M33" s="155">
        <f t="shared" si="10"/>
        <v>0.80522280613782227</v>
      </c>
      <c r="N33" s="155">
        <f t="shared" si="11"/>
        <v>7.2653286668379147E-4</v>
      </c>
      <c r="O33" s="156">
        <f t="shared" si="12"/>
        <v>-1505165.9600000056</v>
      </c>
      <c r="P33" s="157">
        <f t="shared" si="13"/>
        <v>-0.19477719386217771</v>
      </c>
      <c r="Q33" s="71"/>
    </row>
    <row r="34" spans="2:17" s="72" customFormat="1" ht="12.75" x14ac:dyDescent="0.2">
      <c r="B34" s="70"/>
      <c r="C34" s="133" t="s">
        <v>83</v>
      </c>
      <c r="D34" s="134" t="s">
        <v>84</v>
      </c>
      <c r="E34" s="147">
        <f>IFERROR(VLOOKUP($C34,'2026'!$C$205:$U$392,19,FALSE),0)</f>
        <v>0</v>
      </c>
      <c r="F34" s="148">
        <f>IFERROR(VLOOKUP($C34,'2026'!$C$8:$U$195,19,FALSE),0)</f>
        <v>0</v>
      </c>
      <c r="G34" s="149">
        <f t="shared" si="6"/>
        <v>0</v>
      </c>
      <c r="H34" s="150">
        <f t="shared" si="7"/>
        <v>0</v>
      </c>
      <c r="I34" s="148">
        <f t="shared" si="8"/>
        <v>0</v>
      </c>
      <c r="J34" s="151">
        <f t="shared" si="9"/>
        <v>0</v>
      </c>
      <c r="K34" s="147">
        <f>VLOOKUP($C34,'2026'!$C$205:$U$392,VLOOKUP($L$4,Master!$D$9:$G$20,4,FALSE),FALSE)</f>
        <v>0</v>
      </c>
      <c r="L34" s="148">
        <f>VLOOKUP($C34,'2026'!$C$8:$U$195,VLOOKUP($L$4,Master!$D$9:$G$20,4,FALSE),FALSE)</f>
        <v>0</v>
      </c>
      <c r="M34" s="150">
        <f t="shared" si="10"/>
        <v>0</v>
      </c>
      <c r="N34" s="150">
        <f t="shared" si="11"/>
        <v>0</v>
      </c>
      <c r="O34" s="148">
        <f t="shared" si="12"/>
        <v>0</v>
      </c>
      <c r="P34" s="151">
        <f t="shared" si="13"/>
        <v>0</v>
      </c>
      <c r="Q34" s="71"/>
    </row>
    <row r="35" spans="2:17" s="72" customFormat="1" ht="12.75" x14ac:dyDescent="0.2">
      <c r="B35" s="70"/>
      <c r="C35" s="98" t="s">
        <v>85</v>
      </c>
      <c r="D35" s="99" t="s">
        <v>84</v>
      </c>
      <c r="E35" s="152">
        <f>IFERROR(VLOOKUP($C35,'2026'!$C$205:$U$392,19,FALSE),0)</f>
        <v>0</v>
      </c>
      <c r="F35" s="153">
        <f>IFERROR(VLOOKUP($C35,'2026'!$C$8:$U$195,19,FALSE),0)</f>
        <v>0</v>
      </c>
      <c r="G35" s="154">
        <f t="shared" si="6"/>
        <v>0</v>
      </c>
      <c r="H35" s="155">
        <f t="shared" si="7"/>
        <v>0</v>
      </c>
      <c r="I35" s="156">
        <f t="shared" si="8"/>
        <v>0</v>
      </c>
      <c r="J35" s="157">
        <f t="shared" si="9"/>
        <v>0</v>
      </c>
      <c r="K35" s="163">
        <f>VLOOKUP($C35,'2026'!$C$205:$U$392,VLOOKUP($L$4,Master!$D$9:$G$20,4,FALSE),FALSE)</f>
        <v>0</v>
      </c>
      <c r="L35" s="164">
        <f>VLOOKUP($C35,'2026'!$C$8:$U$195,VLOOKUP($L$4,Master!$D$9:$G$20,4,FALSE),FALSE)</f>
        <v>0</v>
      </c>
      <c r="M35" s="155">
        <f t="shared" si="10"/>
        <v>0</v>
      </c>
      <c r="N35" s="155">
        <f t="shared" si="11"/>
        <v>0</v>
      </c>
      <c r="O35" s="156">
        <f t="shared" si="12"/>
        <v>0</v>
      </c>
      <c r="P35" s="157">
        <f t="shared" si="13"/>
        <v>0</v>
      </c>
      <c r="Q35" s="71"/>
    </row>
    <row r="36" spans="2:17" s="72" customFormat="1" ht="12.75" x14ac:dyDescent="0.2">
      <c r="B36" s="70"/>
      <c r="C36" s="133" t="s">
        <v>86</v>
      </c>
      <c r="D36" s="134" t="s">
        <v>87</v>
      </c>
      <c r="E36" s="147">
        <f>IFERROR(VLOOKUP($C36,'2026'!$C$205:$U$392,19,FALSE),0)</f>
        <v>0</v>
      </c>
      <c r="F36" s="148">
        <f>IFERROR(VLOOKUP($C36,'2026'!$C$8:$U$195,19,FALSE),0)</f>
        <v>0</v>
      </c>
      <c r="G36" s="149">
        <f t="shared" si="6"/>
        <v>0</v>
      </c>
      <c r="H36" s="150">
        <f t="shared" si="7"/>
        <v>0</v>
      </c>
      <c r="I36" s="148">
        <f t="shared" si="8"/>
        <v>0</v>
      </c>
      <c r="J36" s="151">
        <f t="shared" si="9"/>
        <v>0</v>
      </c>
      <c r="K36" s="147">
        <f>VLOOKUP($C36,'2026'!$C$205:$U$392,VLOOKUP($L$4,Master!$D$9:$G$20,4,FALSE),FALSE)</f>
        <v>0</v>
      </c>
      <c r="L36" s="148">
        <f>VLOOKUP($C36,'2026'!$C$8:$U$195,VLOOKUP($L$4,Master!$D$9:$G$20,4,FALSE),FALSE)</f>
        <v>0</v>
      </c>
      <c r="M36" s="150">
        <f t="shared" si="10"/>
        <v>0</v>
      </c>
      <c r="N36" s="150">
        <f t="shared" si="11"/>
        <v>0</v>
      </c>
      <c r="O36" s="148">
        <f t="shared" si="12"/>
        <v>0</v>
      </c>
      <c r="P36" s="151">
        <f t="shared" si="13"/>
        <v>0</v>
      </c>
      <c r="Q36" s="71"/>
    </row>
    <row r="37" spans="2:17" s="72" customFormat="1" ht="12.75" x14ac:dyDescent="0.2">
      <c r="B37" s="70"/>
      <c r="C37" s="98" t="s">
        <v>88</v>
      </c>
      <c r="D37" s="99" t="s">
        <v>87</v>
      </c>
      <c r="E37" s="152">
        <f>IFERROR(VLOOKUP($C37,'2026'!$C$205:$U$392,19,FALSE),0)</f>
        <v>0</v>
      </c>
      <c r="F37" s="153">
        <f>IFERROR(VLOOKUP($C37,'2026'!$C$8:$U$195,19,FALSE),0)</f>
        <v>0</v>
      </c>
      <c r="G37" s="154">
        <f t="shared" si="6"/>
        <v>0</v>
      </c>
      <c r="H37" s="155">
        <f t="shared" si="7"/>
        <v>0</v>
      </c>
      <c r="I37" s="156">
        <f t="shared" si="8"/>
        <v>0</v>
      </c>
      <c r="J37" s="157">
        <f t="shared" si="9"/>
        <v>0</v>
      </c>
      <c r="K37" s="163">
        <f>VLOOKUP($C37,'2026'!$C$205:$U$392,VLOOKUP($L$4,Master!$D$9:$G$20,4,FALSE),FALSE)</f>
        <v>0</v>
      </c>
      <c r="L37" s="164">
        <f>VLOOKUP($C37,'2026'!$C$8:$U$195,VLOOKUP($L$4,Master!$D$9:$G$20,4,FALSE),FALSE)</f>
        <v>0</v>
      </c>
      <c r="M37" s="155">
        <f t="shared" si="10"/>
        <v>0</v>
      </c>
      <c r="N37" s="155">
        <f t="shared" si="11"/>
        <v>0</v>
      </c>
      <c r="O37" s="156">
        <f t="shared" si="12"/>
        <v>0</v>
      </c>
      <c r="P37" s="157">
        <f t="shared" si="13"/>
        <v>0</v>
      </c>
      <c r="Q37" s="71"/>
    </row>
    <row r="38" spans="2:17" s="72" customFormat="1" ht="12.75" x14ac:dyDescent="0.2">
      <c r="B38" s="70"/>
      <c r="C38" s="133" t="s">
        <v>89</v>
      </c>
      <c r="D38" s="134" t="s">
        <v>90</v>
      </c>
      <c r="E38" s="147">
        <f>IFERROR(VLOOKUP($C38,'2026'!$C$205:$U$392,19,FALSE),0)</f>
        <v>0</v>
      </c>
      <c r="F38" s="148">
        <f>IFERROR(VLOOKUP($C38,'2026'!$C$8:$U$195,19,FALSE),0)</f>
        <v>0</v>
      </c>
      <c r="G38" s="149">
        <f t="shared" si="6"/>
        <v>0</v>
      </c>
      <c r="H38" s="150">
        <f t="shared" si="7"/>
        <v>0</v>
      </c>
      <c r="I38" s="148">
        <f t="shared" si="8"/>
        <v>0</v>
      </c>
      <c r="J38" s="151">
        <f t="shared" si="9"/>
        <v>0</v>
      </c>
      <c r="K38" s="147">
        <f>VLOOKUP($C38,'2026'!$C$205:$U$392,VLOOKUP($L$4,Master!$D$9:$G$20,4,FALSE),FALSE)</f>
        <v>0</v>
      </c>
      <c r="L38" s="148">
        <f>VLOOKUP($C38,'2026'!$C$8:$U$195,VLOOKUP($L$4,Master!$D$9:$G$20,4,FALSE),FALSE)</f>
        <v>0</v>
      </c>
      <c r="M38" s="150">
        <f t="shared" si="10"/>
        <v>0</v>
      </c>
      <c r="N38" s="150">
        <f t="shared" si="11"/>
        <v>0</v>
      </c>
      <c r="O38" s="148">
        <f t="shared" si="12"/>
        <v>0</v>
      </c>
      <c r="P38" s="151">
        <f t="shared" si="13"/>
        <v>0</v>
      </c>
      <c r="Q38" s="71"/>
    </row>
    <row r="39" spans="2:17" s="72" customFormat="1" ht="12.75" x14ac:dyDescent="0.2">
      <c r="B39" s="70"/>
      <c r="C39" s="98" t="s">
        <v>91</v>
      </c>
      <c r="D39" s="99" t="s">
        <v>90</v>
      </c>
      <c r="E39" s="152">
        <f>IFERROR(VLOOKUP($C39,'2026'!$C$205:$U$392,19,FALSE),0)</f>
        <v>0</v>
      </c>
      <c r="F39" s="153">
        <f>IFERROR(VLOOKUP($C39,'2026'!$C$8:$U$195,19,FALSE),0)</f>
        <v>0</v>
      </c>
      <c r="G39" s="154">
        <f t="shared" si="6"/>
        <v>0</v>
      </c>
      <c r="H39" s="155">
        <f t="shared" si="7"/>
        <v>0</v>
      </c>
      <c r="I39" s="156">
        <f t="shared" si="8"/>
        <v>0</v>
      </c>
      <c r="J39" s="157">
        <f t="shared" si="9"/>
        <v>0</v>
      </c>
      <c r="K39" s="163">
        <f>VLOOKUP($C39,'2026'!$C$205:$U$392,VLOOKUP($L$4,Master!$D$9:$G$20,4,FALSE),FALSE)</f>
        <v>0</v>
      </c>
      <c r="L39" s="164">
        <f>VLOOKUP($C39,'2026'!$C$8:$U$195,VLOOKUP($L$4,Master!$D$9:$G$20,4,FALSE),FALSE)</f>
        <v>0</v>
      </c>
      <c r="M39" s="155">
        <f t="shared" si="10"/>
        <v>0</v>
      </c>
      <c r="N39" s="155">
        <f t="shared" si="11"/>
        <v>0</v>
      </c>
      <c r="O39" s="156">
        <f t="shared" si="12"/>
        <v>0</v>
      </c>
      <c r="P39" s="157">
        <f t="shared" si="13"/>
        <v>0</v>
      </c>
      <c r="Q39" s="71"/>
    </row>
    <row r="40" spans="2:17" s="72" customFormat="1" ht="12.75" x14ac:dyDescent="0.2">
      <c r="B40" s="70"/>
      <c r="C40" s="133" t="s">
        <v>92</v>
      </c>
      <c r="D40" s="134" t="s">
        <v>93</v>
      </c>
      <c r="E40" s="147">
        <f>IFERROR(VLOOKUP($C40,'2026'!$C$205:$U$392,19,FALSE),0)</f>
        <v>231879.91000000003</v>
      </c>
      <c r="F40" s="148">
        <f>IFERROR(VLOOKUP($C40,'2026'!$C$8:$U$195,19,FALSE),0)</f>
        <v>156012.97000000003</v>
      </c>
      <c r="G40" s="149">
        <f t="shared" si="6"/>
        <v>0.67281796857692422</v>
      </c>
      <c r="H40" s="150">
        <f t="shared" si="7"/>
        <v>1.8216025266795885E-5</v>
      </c>
      <c r="I40" s="148">
        <f t="shared" si="8"/>
        <v>-75866.94</v>
      </c>
      <c r="J40" s="151">
        <f t="shared" si="9"/>
        <v>-0.32718203142307584</v>
      </c>
      <c r="K40" s="147">
        <f>VLOOKUP($C40,'2026'!$C$205:$U$392,VLOOKUP($L$4,Master!$D$9:$G$20,4,FALSE),FALSE)</f>
        <v>46236.56</v>
      </c>
      <c r="L40" s="148">
        <f>VLOOKUP($C40,'2026'!$C$8:$U$195,VLOOKUP($L$4,Master!$D$9:$G$20,4,FALSE),FALSE)</f>
        <v>34838.23000000001</v>
      </c>
      <c r="M40" s="150">
        <f t="shared" si="10"/>
        <v>0.75347798365622387</v>
      </c>
      <c r="N40" s="150">
        <f t="shared" si="11"/>
        <v>4.06770076827873E-6</v>
      </c>
      <c r="O40" s="148">
        <f t="shared" si="12"/>
        <v>-11398.329999999987</v>
      </c>
      <c r="P40" s="151">
        <f t="shared" si="13"/>
        <v>-0.24652201634377618</v>
      </c>
      <c r="Q40" s="71"/>
    </row>
    <row r="41" spans="2:17" s="72" customFormat="1" ht="12.75" x14ac:dyDescent="0.2">
      <c r="B41" s="70"/>
      <c r="C41" s="98" t="s">
        <v>94</v>
      </c>
      <c r="D41" s="99" t="s">
        <v>93</v>
      </c>
      <c r="E41" s="152">
        <f>IFERROR(VLOOKUP($C41,'2026'!$C$205:$U$392,19,FALSE),0)</f>
        <v>231879.91000000003</v>
      </c>
      <c r="F41" s="153">
        <f>IFERROR(VLOOKUP($C41,'2026'!$C$8:$U$195,19,FALSE),0)</f>
        <v>156012.97000000003</v>
      </c>
      <c r="G41" s="154">
        <f t="shared" si="6"/>
        <v>0.67281796857692422</v>
      </c>
      <c r="H41" s="155">
        <f t="shared" si="7"/>
        <v>1.8216025266795885E-5</v>
      </c>
      <c r="I41" s="156">
        <f t="shared" si="8"/>
        <v>-75866.94</v>
      </c>
      <c r="J41" s="157">
        <f t="shared" si="9"/>
        <v>-0.32718203142307584</v>
      </c>
      <c r="K41" s="163">
        <f>VLOOKUP($C41,'2026'!$C$205:$U$392,VLOOKUP($L$4,Master!$D$9:$G$20,4,FALSE),FALSE)</f>
        <v>46236.56</v>
      </c>
      <c r="L41" s="164">
        <f>VLOOKUP($C41,'2026'!$C$8:$U$195,VLOOKUP($L$4,Master!$D$9:$G$20,4,FALSE),FALSE)</f>
        <v>34838.23000000001</v>
      </c>
      <c r="M41" s="155">
        <f t="shared" si="10"/>
        <v>0.75347798365622387</v>
      </c>
      <c r="N41" s="155">
        <f t="shared" si="11"/>
        <v>4.06770076827873E-6</v>
      </c>
      <c r="O41" s="156">
        <f t="shared" si="12"/>
        <v>-11398.329999999987</v>
      </c>
      <c r="P41" s="157">
        <f t="shared" si="13"/>
        <v>-0.24652201634377618</v>
      </c>
      <c r="Q41" s="71"/>
    </row>
    <row r="42" spans="2:17" s="72" customFormat="1" ht="12.75" x14ac:dyDescent="0.2">
      <c r="B42" s="70"/>
      <c r="C42" s="131" t="s">
        <v>95</v>
      </c>
      <c r="D42" s="132" t="s">
        <v>96</v>
      </c>
      <c r="E42" s="142">
        <f>IFERROR(VLOOKUP($C42,'2026'!$C$205:$U$392,19,FALSE),0)</f>
        <v>82168967.769999966</v>
      </c>
      <c r="F42" s="143">
        <f>IFERROR(VLOOKUP($C42,'2026'!$C$8:$U$195,19,FALSE),0)</f>
        <v>65785657.210000008</v>
      </c>
      <c r="G42" s="144">
        <f t="shared" si="6"/>
        <v>0.80061438028698795</v>
      </c>
      <c r="H42" s="145">
        <f t="shared" si="7"/>
        <v>7.6811126275599575E-3</v>
      </c>
      <c r="I42" s="143">
        <f t="shared" si="8"/>
        <v>-16383310.559999958</v>
      </c>
      <c r="J42" s="146">
        <f t="shared" si="9"/>
        <v>-0.19938561971301205</v>
      </c>
      <c r="K42" s="142">
        <f>VLOOKUP($C42,'2026'!$C$205:$U$392,VLOOKUP($L$4,Master!$D$9:$G$20,4,FALSE),FALSE)</f>
        <v>21272832.239999991</v>
      </c>
      <c r="L42" s="143">
        <f>VLOOKUP($C42,'2026'!$C$8:$U$195,VLOOKUP($L$4,Master!$D$9:$G$20,4,FALSE),FALSE)</f>
        <v>16971794.029999997</v>
      </c>
      <c r="M42" s="145">
        <f t="shared" si="10"/>
        <v>0.79781544077085265</v>
      </c>
      <c r="N42" s="145">
        <f t="shared" si="11"/>
        <v>1.9816213284916981E-3</v>
      </c>
      <c r="O42" s="143">
        <f t="shared" si="12"/>
        <v>-4301038.2099999934</v>
      </c>
      <c r="P42" s="146">
        <f t="shared" si="13"/>
        <v>-0.20218455922914735</v>
      </c>
      <c r="Q42" s="71"/>
    </row>
    <row r="43" spans="2:17" s="72" customFormat="1" ht="12.75" x14ac:dyDescent="0.2">
      <c r="B43" s="70"/>
      <c r="C43" s="133" t="s">
        <v>97</v>
      </c>
      <c r="D43" s="134" t="s">
        <v>98</v>
      </c>
      <c r="E43" s="147">
        <f>IFERROR(VLOOKUP($C43,'2026'!$C$205:$U$392,19,FALSE),0)</f>
        <v>47418156.309999995</v>
      </c>
      <c r="F43" s="148">
        <f>IFERROR(VLOOKUP($C43,'2026'!$C$8:$U$195,19,FALSE),0)</f>
        <v>34423732.170000002</v>
      </c>
      <c r="G43" s="149">
        <f t="shared" si="6"/>
        <v>0.7259609999374943</v>
      </c>
      <c r="H43" s="150">
        <f t="shared" si="7"/>
        <v>4.01930413212526E-3</v>
      </c>
      <c r="I43" s="148">
        <f t="shared" si="8"/>
        <v>-12994424.139999993</v>
      </c>
      <c r="J43" s="151">
        <f t="shared" si="9"/>
        <v>-0.2740390000625057</v>
      </c>
      <c r="K43" s="147">
        <f>VLOOKUP($C43,'2026'!$C$205:$U$392,VLOOKUP($L$4,Master!$D$9:$G$20,4,FALSE),FALSE)</f>
        <v>11841653.76</v>
      </c>
      <c r="L43" s="148">
        <f>VLOOKUP($C43,'2026'!$C$8:$U$195,VLOOKUP($L$4,Master!$D$9:$G$20,4,FALSE),FALSE)</f>
        <v>8340310.7400000021</v>
      </c>
      <c r="M43" s="150">
        <f t="shared" si="10"/>
        <v>0.70431976048588696</v>
      </c>
      <c r="N43" s="150">
        <f t="shared" si="11"/>
        <v>9.7381205660509562E-4</v>
      </c>
      <c r="O43" s="148">
        <f t="shared" si="12"/>
        <v>-3501343.0199999977</v>
      </c>
      <c r="P43" s="151">
        <f t="shared" si="13"/>
        <v>-0.2956802395141131</v>
      </c>
      <c r="Q43" s="71"/>
    </row>
    <row r="44" spans="2:17" s="72" customFormat="1" ht="12.75" x14ac:dyDescent="0.2">
      <c r="B44" s="70"/>
      <c r="C44" s="98" t="s">
        <v>99</v>
      </c>
      <c r="D44" s="99" t="s">
        <v>98</v>
      </c>
      <c r="E44" s="152">
        <f>IFERROR(VLOOKUP($C44,'2026'!$C$205:$U$392,19,FALSE),0)</f>
        <v>47418156.309999995</v>
      </c>
      <c r="F44" s="153">
        <f>IFERROR(VLOOKUP($C44,'2026'!$C$8:$U$195,19,FALSE),0)</f>
        <v>34423732.170000002</v>
      </c>
      <c r="G44" s="154">
        <f t="shared" si="6"/>
        <v>0.7259609999374943</v>
      </c>
      <c r="H44" s="155">
        <f t="shared" si="7"/>
        <v>4.01930413212526E-3</v>
      </c>
      <c r="I44" s="156">
        <f t="shared" si="8"/>
        <v>-12994424.139999993</v>
      </c>
      <c r="J44" s="157">
        <f t="shared" si="9"/>
        <v>-0.2740390000625057</v>
      </c>
      <c r="K44" s="163">
        <f>VLOOKUP($C44,'2026'!$C$205:$U$392,VLOOKUP($L$4,Master!$D$9:$G$20,4,FALSE),FALSE)</f>
        <v>11841653.76</v>
      </c>
      <c r="L44" s="164">
        <f>VLOOKUP($C44,'2026'!$C$8:$U$195,VLOOKUP($L$4,Master!$D$9:$G$20,4,FALSE),FALSE)</f>
        <v>8340310.7400000021</v>
      </c>
      <c r="M44" s="155">
        <f t="shared" si="10"/>
        <v>0.70431976048588696</v>
      </c>
      <c r="N44" s="155">
        <f t="shared" si="11"/>
        <v>9.7381205660509562E-4</v>
      </c>
      <c r="O44" s="156">
        <f t="shared" si="12"/>
        <v>-3501343.0199999977</v>
      </c>
      <c r="P44" s="157">
        <f t="shared" si="13"/>
        <v>-0.2956802395141131</v>
      </c>
      <c r="Q44" s="71"/>
    </row>
    <row r="45" spans="2:17" s="72" customFormat="1" ht="12.75" x14ac:dyDescent="0.2">
      <c r="B45" s="70"/>
      <c r="C45" s="133" t="s">
        <v>100</v>
      </c>
      <c r="D45" s="134" t="s">
        <v>101</v>
      </c>
      <c r="E45" s="147">
        <f>IFERROR(VLOOKUP($C45,'2026'!$C$205:$U$392,19,FALSE),0)</f>
        <v>0</v>
      </c>
      <c r="F45" s="148">
        <f>IFERROR(VLOOKUP($C45,'2026'!$C$8:$U$195,19,FALSE),0)</f>
        <v>0</v>
      </c>
      <c r="G45" s="149">
        <f t="shared" si="6"/>
        <v>0</v>
      </c>
      <c r="H45" s="150">
        <f t="shared" si="7"/>
        <v>0</v>
      </c>
      <c r="I45" s="148">
        <f t="shared" si="8"/>
        <v>0</v>
      </c>
      <c r="J45" s="151">
        <f t="shared" si="9"/>
        <v>0</v>
      </c>
      <c r="K45" s="147">
        <f>VLOOKUP($C45,'2026'!$C$205:$U$392,VLOOKUP($L$4,Master!$D$9:$G$20,4,FALSE),FALSE)</f>
        <v>0</v>
      </c>
      <c r="L45" s="148">
        <f>VLOOKUP($C45,'2026'!$C$8:$U$195,VLOOKUP($L$4,Master!$D$9:$G$20,4,FALSE),FALSE)</f>
        <v>0</v>
      </c>
      <c r="M45" s="150">
        <f t="shared" si="10"/>
        <v>0</v>
      </c>
      <c r="N45" s="150">
        <f t="shared" si="11"/>
        <v>0</v>
      </c>
      <c r="O45" s="148">
        <f t="shared" si="12"/>
        <v>0</v>
      </c>
      <c r="P45" s="151">
        <f t="shared" si="13"/>
        <v>0</v>
      </c>
      <c r="Q45" s="71"/>
    </row>
    <row r="46" spans="2:17" s="72" customFormat="1" ht="12.75" x14ac:dyDescent="0.2">
      <c r="B46" s="70"/>
      <c r="C46" s="98" t="s">
        <v>102</v>
      </c>
      <c r="D46" s="99" t="s">
        <v>101</v>
      </c>
      <c r="E46" s="152">
        <f>IFERROR(VLOOKUP($C46,'2026'!$C$205:$U$392,19,FALSE),0)</f>
        <v>0</v>
      </c>
      <c r="F46" s="153">
        <f>IFERROR(VLOOKUP($C46,'2026'!$C$8:$U$195,19,FALSE),0)</f>
        <v>0</v>
      </c>
      <c r="G46" s="154">
        <f t="shared" si="6"/>
        <v>0</v>
      </c>
      <c r="H46" s="155">
        <f t="shared" si="7"/>
        <v>0</v>
      </c>
      <c r="I46" s="156">
        <f t="shared" si="8"/>
        <v>0</v>
      </c>
      <c r="J46" s="157">
        <f t="shared" si="9"/>
        <v>0</v>
      </c>
      <c r="K46" s="163">
        <f>VLOOKUP($C46,'2026'!$C$205:$U$392,VLOOKUP($L$4,Master!$D$9:$G$20,4,FALSE),FALSE)</f>
        <v>0</v>
      </c>
      <c r="L46" s="164">
        <f>VLOOKUP($C46,'2026'!$C$8:$U$195,VLOOKUP($L$4,Master!$D$9:$G$20,4,FALSE),FALSE)</f>
        <v>0</v>
      </c>
      <c r="M46" s="155">
        <f t="shared" si="10"/>
        <v>0</v>
      </c>
      <c r="N46" s="155">
        <f t="shared" si="11"/>
        <v>0</v>
      </c>
      <c r="O46" s="156">
        <f t="shared" si="12"/>
        <v>0</v>
      </c>
      <c r="P46" s="157">
        <f t="shared" si="13"/>
        <v>0</v>
      </c>
      <c r="Q46" s="71"/>
    </row>
    <row r="47" spans="2:17" s="72" customFormat="1" ht="12.75" x14ac:dyDescent="0.2">
      <c r="B47" s="70"/>
      <c r="C47" s="133" t="s">
        <v>103</v>
      </c>
      <c r="D47" s="134" t="s">
        <v>104</v>
      </c>
      <c r="E47" s="147">
        <f>IFERROR(VLOOKUP($C47,'2026'!$C$205:$U$392,19,FALSE),0)</f>
        <v>17690665.539999969</v>
      </c>
      <c r="F47" s="148">
        <f>IFERROR(VLOOKUP($C47,'2026'!$C$8:$U$195,19,FALSE),0)</f>
        <v>17690208.810000002</v>
      </c>
      <c r="G47" s="149">
        <f t="shared" si="6"/>
        <v>0.99997418242977154</v>
      </c>
      <c r="H47" s="150">
        <f t="shared" si="7"/>
        <v>2.0655032120589405E-3</v>
      </c>
      <c r="I47" s="148">
        <f t="shared" si="8"/>
        <v>-456.72999996691942</v>
      </c>
      <c r="J47" s="151">
        <f t="shared" si="9"/>
        <v>-2.5817570228447167E-5</v>
      </c>
      <c r="K47" s="147">
        <f>VLOOKUP($C47,'2026'!$C$205:$U$392,VLOOKUP($L$4,Master!$D$9:$G$20,4,FALSE),FALSE)</f>
        <v>4604262.77999999</v>
      </c>
      <c r="L47" s="148">
        <f>VLOOKUP($C47,'2026'!$C$8:$U$195,VLOOKUP($L$4,Master!$D$9:$G$20,4,FALSE),FALSE)</f>
        <v>4581857.7199999942</v>
      </c>
      <c r="M47" s="150">
        <f t="shared" si="10"/>
        <v>0.99513384420686868</v>
      </c>
      <c r="N47" s="150">
        <f t="shared" si="11"/>
        <v>5.3497626509118863E-4</v>
      </c>
      <c r="O47" s="148">
        <f t="shared" si="12"/>
        <v>-22405.059999995865</v>
      </c>
      <c r="P47" s="151">
        <f t="shared" si="13"/>
        <v>-4.8661557931313198E-3</v>
      </c>
      <c r="Q47" s="71"/>
    </row>
    <row r="48" spans="2:17" s="72" customFormat="1" ht="12.75" x14ac:dyDescent="0.2">
      <c r="B48" s="70"/>
      <c r="C48" s="98" t="s">
        <v>105</v>
      </c>
      <c r="D48" s="99" t="s">
        <v>104</v>
      </c>
      <c r="E48" s="152">
        <f>IFERROR(VLOOKUP($C48,'2026'!$C$205:$U$392,19,FALSE),0)</f>
        <v>17690665.539999969</v>
      </c>
      <c r="F48" s="153">
        <f>IFERROR(VLOOKUP($C48,'2026'!$C$8:$U$195,19,FALSE),0)</f>
        <v>17690208.810000002</v>
      </c>
      <c r="G48" s="154">
        <f t="shared" si="6"/>
        <v>0.99997418242977154</v>
      </c>
      <c r="H48" s="155">
        <f t="shared" si="7"/>
        <v>2.0655032120589405E-3</v>
      </c>
      <c r="I48" s="156">
        <f t="shared" si="8"/>
        <v>-456.72999996691942</v>
      </c>
      <c r="J48" s="157">
        <f t="shared" si="9"/>
        <v>-2.5817570228447167E-5</v>
      </c>
      <c r="K48" s="163">
        <f>VLOOKUP($C48,'2026'!$C$205:$U$392,VLOOKUP($L$4,Master!$D$9:$G$20,4,FALSE),FALSE)</f>
        <v>4604262.77999999</v>
      </c>
      <c r="L48" s="164">
        <f>VLOOKUP($C48,'2026'!$C$8:$U$195,VLOOKUP($L$4,Master!$D$9:$G$20,4,FALSE),FALSE)</f>
        <v>4581857.7199999942</v>
      </c>
      <c r="M48" s="155">
        <f t="shared" si="10"/>
        <v>0.99513384420686868</v>
      </c>
      <c r="N48" s="155">
        <f t="shared" si="11"/>
        <v>5.3497626509118863E-4</v>
      </c>
      <c r="O48" s="156">
        <f t="shared" si="12"/>
        <v>-22405.059999995865</v>
      </c>
      <c r="P48" s="157">
        <f t="shared" si="13"/>
        <v>-4.8661557931313198E-3</v>
      </c>
      <c r="Q48" s="71"/>
    </row>
    <row r="49" spans="2:17" s="72" customFormat="1" ht="12.75" x14ac:dyDescent="0.2">
      <c r="B49" s="70"/>
      <c r="C49" s="133" t="s">
        <v>106</v>
      </c>
      <c r="D49" s="134" t="s">
        <v>107</v>
      </c>
      <c r="E49" s="147">
        <f>IFERROR(VLOOKUP($C49,'2026'!$C$205:$U$392,19,FALSE),0)</f>
        <v>5917226.0600000005</v>
      </c>
      <c r="F49" s="148">
        <f>IFERROR(VLOOKUP($C49,'2026'!$C$8:$U$195,19,FALSE),0)</f>
        <v>4171666.71</v>
      </c>
      <c r="G49" s="149">
        <f t="shared" si="6"/>
        <v>0.70500377502900402</v>
      </c>
      <c r="H49" s="150">
        <f t="shared" si="7"/>
        <v>4.8708249188520185E-4</v>
      </c>
      <c r="I49" s="148">
        <f t="shared" si="8"/>
        <v>-1745559.3500000006</v>
      </c>
      <c r="J49" s="151">
        <f t="shared" si="9"/>
        <v>-0.29499622497099603</v>
      </c>
      <c r="K49" s="147">
        <f>VLOOKUP($C49,'2026'!$C$205:$U$392,VLOOKUP($L$4,Master!$D$9:$G$20,4,FALSE),FALSE)</f>
        <v>1461028.5600000003</v>
      </c>
      <c r="L49" s="148">
        <f>VLOOKUP($C49,'2026'!$C$8:$U$195,VLOOKUP($L$4,Master!$D$9:$G$20,4,FALSE),FALSE)</f>
        <v>1036774.7499999999</v>
      </c>
      <c r="M49" s="150">
        <f t="shared" si="10"/>
        <v>0.70961976951360872</v>
      </c>
      <c r="N49" s="150">
        <f t="shared" si="11"/>
        <v>1.2105349344978164E-4</v>
      </c>
      <c r="O49" s="148">
        <f t="shared" si="12"/>
        <v>-424253.81000000041</v>
      </c>
      <c r="P49" s="151">
        <f t="shared" si="13"/>
        <v>-0.29038023048639128</v>
      </c>
      <c r="Q49" s="71"/>
    </row>
    <row r="50" spans="2:17" s="72" customFormat="1" ht="12.75" x14ac:dyDescent="0.2">
      <c r="B50" s="70"/>
      <c r="C50" s="98" t="s">
        <v>108</v>
      </c>
      <c r="D50" s="99" t="s">
        <v>107</v>
      </c>
      <c r="E50" s="152">
        <f>IFERROR(VLOOKUP($C50,'2026'!$C$205:$U$392,19,FALSE),0)</f>
        <v>5917226.0600000005</v>
      </c>
      <c r="F50" s="153">
        <f>IFERROR(VLOOKUP($C50,'2026'!$C$8:$U$195,19,FALSE),0)</f>
        <v>4171666.71</v>
      </c>
      <c r="G50" s="154">
        <f t="shared" si="6"/>
        <v>0.70500377502900402</v>
      </c>
      <c r="H50" s="155">
        <f t="shared" si="7"/>
        <v>4.8708249188520185E-4</v>
      </c>
      <c r="I50" s="156">
        <f t="shared" si="8"/>
        <v>-1745559.3500000006</v>
      </c>
      <c r="J50" s="157">
        <f t="shared" si="9"/>
        <v>-0.29499622497099603</v>
      </c>
      <c r="K50" s="163">
        <f>VLOOKUP($C50,'2026'!$C$205:$U$392,VLOOKUP($L$4,Master!$D$9:$G$20,4,FALSE),FALSE)</f>
        <v>1461028.5600000003</v>
      </c>
      <c r="L50" s="164">
        <f>VLOOKUP($C50,'2026'!$C$8:$U$195,VLOOKUP($L$4,Master!$D$9:$G$20,4,FALSE),FALSE)</f>
        <v>1036774.7499999999</v>
      </c>
      <c r="M50" s="155">
        <f t="shared" si="10"/>
        <v>0.70961976951360872</v>
      </c>
      <c r="N50" s="155">
        <f t="shared" si="11"/>
        <v>1.2105349344978164E-4</v>
      </c>
      <c r="O50" s="156">
        <f t="shared" si="12"/>
        <v>-424253.81000000041</v>
      </c>
      <c r="P50" s="157">
        <f t="shared" si="13"/>
        <v>-0.29038023048639128</v>
      </c>
      <c r="Q50" s="71"/>
    </row>
    <row r="51" spans="2:17" s="72" customFormat="1" ht="12.75" x14ac:dyDescent="0.2">
      <c r="B51" s="70"/>
      <c r="C51" s="133" t="s">
        <v>109</v>
      </c>
      <c r="D51" s="134" t="s">
        <v>110</v>
      </c>
      <c r="E51" s="147">
        <f>IFERROR(VLOOKUP($C51,'2026'!$C$205:$U$392,19,FALSE),0)</f>
        <v>0</v>
      </c>
      <c r="F51" s="148">
        <f>IFERROR(VLOOKUP($C51,'2026'!$C$8:$U$195,19,FALSE),0)</f>
        <v>0</v>
      </c>
      <c r="G51" s="149">
        <f t="shared" si="6"/>
        <v>0</v>
      </c>
      <c r="H51" s="150">
        <f t="shared" si="7"/>
        <v>0</v>
      </c>
      <c r="I51" s="148">
        <f t="shared" si="8"/>
        <v>0</v>
      </c>
      <c r="J51" s="151">
        <f t="shared" si="9"/>
        <v>0</v>
      </c>
      <c r="K51" s="147">
        <f>VLOOKUP($C51,'2026'!$C$205:$U$392,VLOOKUP($L$4,Master!$D$9:$G$20,4,FALSE),FALSE)</f>
        <v>0</v>
      </c>
      <c r="L51" s="148">
        <f>VLOOKUP($C51,'2026'!$C$8:$U$195,VLOOKUP($L$4,Master!$D$9:$G$20,4,FALSE),FALSE)</f>
        <v>0</v>
      </c>
      <c r="M51" s="150">
        <f t="shared" si="10"/>
        <v>0</v>
      </c>
      <c r="N51" s="150">
        <f t="shared" si="11"/>
        <v>0</v>
      </c>
      <c r="O51" s="148">
        <f t="shared" si="12"/>
        <v>0</v>
      </c>
      <c r="P51" s="151">
        <f t="shared" si="13"/>
        <v>0</v>
      </c>
      <c r="Q51" s="71"/>
    </row>
    <row r="52" spans="2:17" s="72" customFormat="1" ht="12.75" x14ac:dyDescent="0.2">
      <c r="B52" s="70"/>
      <c r="C52" s="98" t="s">
        <v>111</v>
      </c>
      <c r="D52" s="99" t="s">
        <v>110</v>
      </c>
      <c r="E52" s="152">
        <f>IFERROR(VLOOKUP($C52,'2026'!$C$205:$U$392,19,FALSE),0)</f>
        <v>0</v>
      </c>
      <c r="F52" s="153">
        <f>IFERROR(VLOOKUP($C52,'2026'!$C$8:$U$195,19,FALSE),0)</f>
        <v>0</v>
      </c>
      <c r="G52" s="154">
        <f t="shared" si="6"/>
        <v>0</v>
      </c>
      <c r="H52" s="155">
        <f t="shared" si="7"/>
        <v>0</v>
      </c>
      <c r="I52" s="156">
        <f t="shared" si="8"/>
        <v>0</v>
      </c>
      <c r="J52" s="157">
        <f t="shared" si="9"/>
        <v>0</v>
      </c>
      <c r="K52" s="163">
        <f>VLOOKUP($C52,'2026'!$C$205:$U$392,VLOOKUP($L$4,Master!$D$9:$G$20,4,FALSE),FALSE)</f>
        <v>0</v>
      </c>
      <c r="L52" s="164">
        <f>VLOOKUP($C52,'2026'!$C$8:$U$195,VLOOKUP($L$4,Master!$D$9:$G$20,4,FALSE),FALSE)</f>
        <v>0</v>
      </c>
      <c r="M52" s="155">
        <f t="shared" si="10"/>
        <v>0</v>
      </c>
      <c r="N52" s="155">
        <f t="shared" si="11"/>
        <v>0</v>
      </c>
      <c r="O52" s="156">
        <f t="shared" si="12"/>
        <v>0</v>
      </c>
      <c r="P52" s="157">
        <f t="shared" si="13"/>
        <v>0</v>
      </c>
      <c r="Q52" s="71"/>
    </row>
    <row r="53" spans="2:17" s="72" customFormat="1" ht="12.75" x14ac:dyDescent="0.2">
      <c r="B53" s="70"/>
      <c r="C53" s="133" t="s">
        <v>112</v>
      </c>
      <c r="D53" s="134" t="s">
        <v>113</v>
      </c>
      <c r="E53" s="147">
        <f>IFERROR(VLOOKUP($C53,'2026'!$C$205:$U$392,19,FALSE),0)</f>
        <v>11142919.859999996</v>
      </c>
      <c r="F53" s="148">
        <f>IFERROR(VLOOKUP($C53,'2026'!$C$8:$U$195,19,FALSE),0)</f>
        <v>9500049.5199999996</v>
      </c>
      <c r="G53" s="149">
        <f t="shared" si="6"/>
        <v>0.85256374804440205</v>
      </c>
      <c r="H53" s="150">
        <f t="shared" si="7"/>
        <v>1.1092227914905541E-3</v>
      </c>
      <c r="I53" s="148">
        <f t="shared" si="8"/>
        <v>-1642870.3399999961</v>
      </c>
      <c r="J53" s="151">
        <f t="shared" si="9"/>
        <v>-0.14743625195559801</v>
      </c>
      <c r="K53" s="147">
        <f>VLOOKUP($C53,'2026'!$C$205:$U$392,VLOOKUP($L$4,Master!$D$9:$G$20,4,FALSE),FALSE)</f>
        <v>3365887.1400000011</v>
      </c>
      <c r="L53" s="148">
        <f>VLOOKUP($C53,'2026'!$C$8:$U$195,VLOOKUP($L$4,Master!$D$9:$G$20,4,FALSE),FALSE)</f>
        <v>3012850.8199999989</v>
      </c>
      <c r="M53" s="150">
        <f t="shared" si="10"/>
        <v>0.89511344102880341</v>
      </c>
      <c r="N53" s="150">
        <f t="shared" si="11"/>
        <v>3.5177951334563188E-4</v>
      </c>
      <c r="O53" s="148">
        <f t="shared" si="12"/>
        <v>-353036.32000000216</v>
      </c>
      <c r="P53" s="151">
        <f t="shared" si="13"/>
        <v>-0.10488655897119653</v>
      </c>
      <c r="Q53" s="71"/>
    </row>
    <row r="54" spans="2:17" s="72" customFormat="1" ht="12.75" x14ac:dyDescent="0.2">
      <c r="B54" s="70"/>
      <c r="C54" s="98" t="s">
        <v>114</v>
      </c>
      <c r="D54" s="99" t="s">
        <v>113</v>
      </c>
      <c r="E54" s="152">
        <f>IFERROR(VLOOKUP($C54,'2026'!$C$205:$U$392,19,FALSE),0)</f>
        <v>11142919.859999996</v>
      </c>
      <c r="F54" s="153">
        <f>IFERROR(VLOOKUP($C54,'2026'!$C$8:$U$195,19,FALSE),0)</f>
        <v>9500049.5199999996</v>
      </c>
      <c r="G54" s="154">
        <f t="shared" si="6"/>
        <v>0.85256374804440205</v>
      </c>
      <c r="H54" s="155">
        <f t="shared" si="7"/>
        <v>1.1092227914905541E-3</v>
      </c>
      <c r="I54" s="156">
        <f t="shared" si="8"/>
        <v>-1642870.3399999961</v>
      </c>
      <c r="J54" s="157">
        <f t="shared" si="9"/>
        <v>-0.14743625195559801</v>
      </c>
      <c r="K54" s="163">
        <f>VLOOKUP($C54,'2026'!$C$205:$U$392,VLOOKUP($L$4,Master!$D$9:$G$20,4,FALSE),FALSE)</f>
        <v>3365887.1400000011</v>
      </c>
      <c r="L54" s="164">
        <f>VLOOKUP($C54,'2026'!$C$8:$U$195,VLOOKUP($L$4,Master!$D$9:$G$20,4,FALSE),FALSE)</f>
        <v>3012850.8199999989</v>
      </c>
      <c r="M54" s="155">
        <f t="shared" si="10"/>
        <v>0.89511344102880341</v>
      </c>
      <c r="N54" s="155">
        <f t="shared" si="11"/>
        <v>3.5177951334563188E-4</v>
      </c>
      <c r="O54" s="156">
        <f t="shared" si="12"/>
        <v>-353036.32000000216</v>
      </c>
      <c r="P54" s="157">
        <f t="shared" si="13"/>
        <v>-0.10488655897119653</v>
      </c>
      <c r="Q54" s="71"/>
    </row>
    <row r="55" spans="2:17" s="72" customFormat="1" ht="12.75" x14ac:dyDescent="0.2">
      <c r="B55" s="70"/>
      <c r="C55" s="131" t="s">
        <v>115</v>
      </c>
      <c r="D55" s="132" t="s">
        <v>116</v>
      </c>
      <c r="E55" s="142">
        <f>IFERROR(VLOOKUP($C55,'2026'!$C$205:$U$392,19,FALSE),0)</f>
        <v>129165233.15000001</v>
      </c>
      <c r="F55" s="143">
        <f>IFERROR(VLOOKUP($C55,'2026'!$C$8:$U$195,19,FALSE),0)</f>
        <v>87088427.980000004</v>
      </c>
      <c r="G55" s="144">
        <f t="shared" si="6"/>
        <v>0.67424047366417805</v>
      </c>
      <c r="H55" s="145">
        <f t="shared" si="7"/>
        <v>1.016841743689139E-2</v>
      </c>
      <c r="I55" s="143">
        <f t="shared" si="8"/>
        <v>-42076805.170000002</v>
      </c>
      <c r="J55" s="146">
        <f t="shared" si="9"/>
        <v>-0.32575952633582189</v>
      </c>
      <c r="K55" s="142">
        <f>VLOOKUP($C55,'2026'!$C$205:$U$392,VLOOKUP($L$4,Master!$D$9:$G$20,4,FALSE),FALSE)</f>
        <v>33471091.750000004</v>
      </c>
      <c r="L55" s="143">
        <f>VLOOKUP($C55,'2026'!$C$8:$U$195,VLOOKUP($L$4,Master!$D$9:$G$20,4,FALSE),FALSE)</f>
        <v>28358431.070000004</v>
      </c>
      <c r="M55" s="145">
        <f t="shared" si="10"/>
        <v>0.84725145154549675</v>
      </c>
      <c r="N55" s="145">
        <f t="shared" si="11"/>
        <v>3.311121484949677E-3</v>
      </c>
      <c r="O55" s="143">
        <f t="shared" si="12"/>
        <v>-5112660.68</v>
      </c>
      <c r="P55" s="146">
        <f t="shared" si="13"/>
        <v>-0.15274854845450325</v>
      </c>
      <c r="Q55" s="71"/>
    </row>
    <row r="56" spans="2:17" s="72" customFormat="1" ht="12.75" x14ac:dyDescent="0.2">
      <c r="B56" s="70"/>
      <c r="C56" s="133" t="s">
        <v>117</v>
      </c>
      <c r="D56" s="134" t="s">
        <v>118</v>
      </c>
      <c r="E56" s="147">
        <f>IFERROR(VLOOKUP($C56,'2026'!$C$205:$U$392,19,FALSE),0)</f>
        <v>14509019.889999989</v>
      </c>
      <c r="F56" s="148">
        <f>IFERROR(VLOOKUP($C56,'2026'!$C$8:$U$195,19,FALSE),0)</f>
        <v>12774356.299999997</v>
      </c>
      <c r="G56" s="149">
        <f t="shared" si="6"/>
        <v>0.88044240044115107</v>
      </c>
      <c r="H56" s="150">
        <f t="shared" si="7"/>
        <v>1.4915298204236037E-3</v>
      </c>
      <c r="I56" s="148">
        <f t="shared" si="8"/>
        <v>-1734663.5899999924</v>
      </c>
      <c r="J56" s="151">
        <f t="shared" si="9"/>
        <v>-0.11955759955884888</v>
      </c>
      <c r="K56" s="147">
        <f>VLOOKUP($C56,'2026'!$C$205:$U$392,VLOOKUP($L$4,Master!$D$9:$G$20,4,FALSE),FALSE)</f>
        <v>3597541.2699999972</v>
      </c>
      <c r="L56" s="148">
        <f>VLOOKUP($C56,'2026'!$C$8:$U$195,VLOOKUP($L$4,Master!$D$9:$G$20,4,FALSE),FALSE)</f>
        <v>4787090.839999998</v>
      </c>
      <c r="M56" s="150">
        <f t="shared" si="10"/>
        <v>1.3306562679126686</v>
      </c>
      <c r="N56" s="150">
        <f t="shared" si="11"/>
        <v>5.5893921957826383E-4</v>
      </c>
      <c r="O56" s="148">
        <f t="shared" si="12"/>
        <v>1189549.5700000008</v>
      </c>
      <c r="P56" s="151">
        <f t="shared" si="13"/>
        <v>0.3306562679126685</v>
      </c>
      <c r="Q56" s="71"/>
    </row>
    <row r="57" spans="2:17" s="72" customFormat="1" ht="12.75" x14ac:dyDescent="0.2">
      <c r="B57" s="70"/>
      <c r="C57" s="98" t="s">
        <v>119</v>
      </c>
      <c r="D57" s="99" t="s">
        <v>120</v>
      </c>
      <c r="E57" s="152">
        <f>IFERROR(VLOOKUP($C57,'2026'!$C$205:$U$392,19,FALSE),0)</f>
        <v>14509019.889999989</v>
      </c>
      <c r="F57" s="153">
        <f>IFERROR(VLOOKUP($C57,'2026'!$C$8:$U$195,19,FALSE),0)</f>
        <v>12774356.299999997</v>
      </c>
      <c r="G57" s="154">
        <f t="shared" si="6"/>
        <v>0.88044240044115107</v>
      </c>
      <c r="H57" s="155">
        <f t="shared" si="7"/>
        <v>1.4915298204236037E-3</v>
      </c>
      <c r="I57" s="156">
        <f t="shared" si="8"/>
        <v>-1734663.5899999924</v>
      </c>
      <c r="J57" s="157">
        <f t="shared" si="9"/>
        <v>-0.11955759955884888</v>
      </c>
      <c r="K57" s="163">
        <f>VLOOKUP($C57,'2026'!$C$205:$U$392,VLOOKUP($L$4,Master!$D$9:$G$20,4,FALSE),FALSE)</f>
        <v>3597541.2699999972</v>
      </c>
      <c r="L57" s="164">
        <f>VLOOKUP($C57,'2026'!$C$8:$U$195,VLOOKUP($L$4,Master!$D$9:$G$20,4,FALSE),FALSE)</f>
        <v>4787090.839999998</v>
      </c>
      <c r="M57" s="155">
        <f t="shared" si="10"/>
        <v>1.3306562679126686</v>
      </c>
      <c r="N57" s="155">
        <f t="shared" si="11"/>
        <v>5.5893921957826383E-4</v>
      </c>
      <c r="O57" s="156">
        <f t="shared" si="12"/>
        <v>1189549.5700000008</v>
      </c>
      <c r="P57" s="157">
        <f t="shared" si="13"/>
        <v>0.3306562679126685</v>
      </c>
      <c r="Q57" s="71"/>
    </row>
    <row r="58" spans="2:17" s="72" customFormat="1" ht="12.75" x14ac:dyDescent="0.2">
      <c r="B58" s="70"/>
      <c r="C58" s="98" t="s">
        <v>121</v>
      </c>
      <c r="D58" s="99" t="s">
        <v>122</v>
      </c>
      <c r="E58" s="152">
        <f>IFERROR(VLOOKUP($C58,'2026'!$C$205:$U$392,19,FALSE),0)</f>
        <v>0</v>
      </c>
      <c r="F58" s="153">
        <f>IFERROR(VLOOKUP($C58,'2026'!$C$8:$U$195,19,FALSE),0)</f>
        <v>0</v>
      </c>
      <c r="G58" s="154">
        <f t="shared" si="6"/>
        <v>0</v>
      </c>
      <c r="H58" s="155">
        <f t="shared" si="7"/>
        <v>0</v>
      </c>
      <c r="I58" s="156">
        <f t="shared" si="8"/>
        <v>0</v>
      </c>
      <c r="J58" s="157">
        <f t="shared" si="9"/>
        <v>0</v>
      </c>
      <c r="K58" s="163">
        <f>VLOOKUP($C58,'2026'!$C$205:$U$392,VLOOKUP($L$4,Master!$D$9:$G$20,4,FALSE),FALSE)</f>
        <v>0</v>
      </c>
      <c r="L58" s="164">
        <f>VLOOKUP($C58,'2026'!$C$8:$U$195,VLOOKUP($L$4,Master!$D$9:$G$20,4,FALSE),FALSE)</f>
        <v>0</v>
      </c>
      <c r="M58" s="155">
        <f t="shared" si="10"/>
        <v>0</v>
      </c>
      <c r="N58" s="155">
        <f t="shared" si="11"/>
        <v>0</v>
      </c>
      <c r="O58" s="156">
        <f t="shared" si="12"/>
        <v>0</v>
      </c>
      <c r="P58" s="157">
        <f t="shared" si="13"/>
        <v>0</v>
      </c>
      <c r="Q58" s="71"/>
    </row>
    <row r="59" spans="2:17" s="72" customFormat="1" ht="12.75" x14ac:dyDescent="0.2">
      <c r="B59" s="70"/>
      <c r="C59" s="133" t="s">
        <v>123</v>
      </c>
      <c r="D59" s="134" t="s">
        <v>124</v>
      </c>
      <c r="E59" s="147">
        <f>IFERROR(VLOOKUP($C59,'2026'!$C$205:$U$392,19,FALSE),0)</f>
        <v>10045250.839999998</v>
      </c>
      <c r="F59" s="148">
        <f>IFERROR(VLOOKUP($C59,'2026'!$C$8:$U$195,19,FALSE),0)</f>
        <v>10953943.530000001</v>
      </c>
      <c r="G59" s="149">
        <f t="shared" si="6"/>
        <v>1.0904599302171336</v>
      </c>
      <c r="H59" s="150">
        <f t="shared" si="7"/>
        <v>1.2789789984354203E-3</v>
      </c>
      <c r="I59" s="148">
        <f t="shared" si="8"/>
        <v>908692.6900000032</v>
      </c>
      <c r="J59" s="151">
        <f t="shared" si="9"/>
        <v>9.0459930217133666E-2</v>
      </c>
      <c r="K59" s="147">
        <f>VLOOKUP($C59,'2026'!$C$205:$U$392,VLOOKUP($L$4,Master!$D$9:$G$20,4,FALSE),FALSE)</f>
        <v>3320194.8099999982</v>
      </c>
      <c r="L59" s="148">
        <f>VLOOKUP($C59,'2026'!$C$8:$U$195,VLOOKUP($L$4,Master!$D$9:$G$20,4,FALSE),FALSE)</f>
        <v>7616962.9600000018</v>
      </c>
      <c r="M59" s="150">
        <f t="shared" si="10"/>
        <v>2.2941313374319763</v>
      </c>
      <c r="N59" s="150">
        <f t="shared" si="11"/>
        <v>8.8935419751068378E-4</v>
      </c>
      <c r="O59" s="148">
        <f t="shared" si="12"/>
        <v>4296768.1500000041</v>
      </c>
      <c r="P59" s="151">
        <f t="shared" si="13"/>
        <v>1.2941313374319763</v>
      </c>
      <c r="Q59" s="71"/>
    </row>
    <row r="60" spans="2:17" s="72" customFormat="1" ht="12.75" x14ac:dyDescent="0.2">
      <c r="B60" s="70"/>
      <c r="C60" s="98" t="s">
        <v>125</v>
      </c>
      <c r="D60" s="99" t="s">
        <v>126</v>
      </c>
      <c r="E60" s="152">
        <f>IFERROR(VLOOKUP($C60,'2026'!$C$205:$U$392,19,FALSE),0)</f>
        <v>9581742.4699999969</v>
      </c>
      <c r="F60" s="153">
        <f>IFERROR(VLOOKUP($C60,'2026'!$C$8:$U$195,19,FALSE),0)</f>
        <v>10823406.590000002</v>
      </c>
      <c r="G60" s="154">
        <f t="shared" si="6"/>
        <v>1.1295864634107626</v>
      </c>
      <c r="H60" s="155">
        <f t="shared" si="7"/>
        <v>1.2637375464119751E-3</v>
      </c>
      <c r="I60" s="156">
        <f t="shared" si="8"/>
        <v>1241664.1200000048</v>
      </c>
      <c r="J60" s="157">
        <f t="shared" si="9"/>
        <v>0.1295864634107626</v>
      </c>
      <c r="K60" s="163">
        <f>VLOOKUP($C60,'2026'!$C$205:$U$392,VLOOKUP($L$4,Master!$D$9:$G$20,4,FALSE),FALSE)</f>
        <v>3186122.5099999979</v>
      </c>
      <c r="L60" s="164">
        <f>VLOOKUP($C60,'2026'!$C$8:$U$195,VLOOKUP($L$4,Master!$D$9:$G$20,4,FALSE),FALSE)</f>
        <v>7576783.4400000013</v>
      </c>
      <c r="M60" s="155">
        <f t="shared" si="10"/>
        <v>2.3780577853549034</v>
      </c>
      <c r="N60" s="155">
        <f t="shared" si="11"/>
        <v>8.8466284940335812E-4</v>
      </c>
      <c r="O60" s="156">
        <f t="shared" si="12"/>
        <v>4390660.9300000034</v>
      </c>
      <c r="P60" s="157">
        <f t="shared" si="13"/>
        <v>1.3780577853549034</v>
      </c>
      <c r="Q60" s="71"/>
    </row>
    <row r="61" spans="2:17" s="72" customFormat="1" ht="12.75" x14ac:dyDescent="0.2">
      <c r="B61" s="70"/>
      <c r="C61" s="98" t="s">
        <v>127</v>
      </c>
      <c r="D61" s="99" t="s">
        <v>128</v>
      </c>
      <c r="E61" s="152">
        <f>IFERROR(VLOOKUP($C61,'2026'!$C$205:$U$392,19,FALSE),0)</f>
        <v>97495.170000000013</v>
      </c>
      <c r="F61" s="153">
        <f>IFERROR(VLOOKUP($C61,'2026'!$C$8:$U$195,19,FALSE),0)</f>
        <v>70977.55</v>
      </c>
      <c r="G61" s="154">
        <f t="shared" si="6"/>
        <v>0.72801093633664105</v>
      </c>
      <c r="H61" s="155">
        <f t="shared" si="7"/>
        <v>8.2873163953949983E-6</v>
      </c>
      <c r="I61" s="156">
        <f t="shared" si="8"/>
        <v>-26517.62000000001</v>
      </c>
      <c r="J61" s="157">
        <f t="shared" si="9"/>
        <v>-0.27198906366335895</v>
      </c>
      <c r="K61" s="163">
        <f>VLOOKUP($C61,'2026'!$C$205:$U$392,VLOOKUP($L$4,Master!$D$9:$G$20,4,FALSE),FALSE)</f>
        <v>27366.450000000004</v>
      </c>
      <c r="L61" s="164">
        <f>VLOOKUP($C61,'2026'!$C$8:$U$195,VLOOKUP($L$4,Master!$D$9:$G$20,4,FALSE),FALSE)</f>
        <v>24477.78</v>
      </c>
      <c r="M61" s="155">
        <f t="shared" si="10"/>
        <v>0.89444484030628724</v>
      </c>
      <c r="N61" s="155">
        <f t="shared" si="11"/>
        <v>2.8580178875837749E-6</v>
      </c>
      <c r="O61" s="156">
        <f t="shared" si="12"/>
        <v>-2888.6700000000055</v>
      </c>
      <c r="P61" s="157">
        <f t="shared" si="13"/>
        <v>-0.10555515969371274</v>
      </c>
      <c r="Q61" s="71"/>
    </row>
    <row r="62" spans="2:17" s="72" customFormat="1" ht="12.75" x14ac:dyDescent="0.2">
      <c r="B62" s="70"/>
      <c r="C62" s="98" t="s">
        <v>129</v>
      </c>
      <c r="D62" s="99" t="s">
        <v>130</v>
      </c>
      <c r="E62" s="152">
        <f>IFERROR(VLOOKUP($C62,'2026'!$C$205:$U$392,19,FALSE),0)</f>
        <v>366013.19999999995</v>
      </c>
      <c r="F62" s="153">
        <f>IFERROR(VLOOKUP($C62,'2026'!$C$8:$U$195,19,FALSE),0)</f>
        <v>59559.39</v>
      </c>
      <c r="G62" s="154">
        <f t="shared" si="6"/>
        <v>0.16272470501063899</v>
      </c>
      <c r="H62" s="155">
        <f t="shared" si="7"/>
        <v>6.9541356280503469E-6</v>
      </c>
      <c r="I62" s="156">
        <f t="shared" si="8"/>
        <v>-306453.80999999994</v>
      </c>
      <c r="J62" s="157">
        <f t="shared" si="9"/>
        <v>-0.83727529498936093</v>
      </c>
      <c r="K62" s="163">
        <f>VLOOKUP($C62,'2026'!$C$205:$U$392,VLOOKUP($L$4,Master!$D$9:$G$20,4,FALSE),FALSE)</f>
        <v>106705.84999999999</v>
      </c>
      <c r="L62" s="164">
        <f>VLOOKUP($C62,'2026'!$C$8:$U$195,VLOOKUP($L$4,Master!$D$9:$G$20,4,FALSE),FALSE)</f>
        <v>15701.740000000002</v>
      </c>
      <c r="M62" s="155">
        <f t="shared" si="10"/>
        <v>0.14714975795610083</v>
      </c>
      <c r="N62" s="155">
        <f t="shared" si="11"/>
        <v>1.8333302197417278E-6</v>
      </c>
      <c r="O62" s="156">
        <f t="shared" si="12"/>
        <v>-91004.109999999986</v>
      </c>
      <c r="P62" s="157">
        <f t="shared" si="13"/>
        <v>-0.85285024204389914</v>
      </c>
      <c r="Q62" s="71"/>
    </row>
    <row r="63" spans="2:17" s="72" customFormat="1" ht="12.75" x14ac:dyDescent="0.2">
      <c r="B63" s="70"/>
      <c r="C63" s="133" t="s">
        <v>131</v>
      </c>
      <c r="D63" s="134" t="s">
        <v>132</v>
      </c>
      <c r="E63" s="147">
        <f>IFERROR(VLOOKUP($C63,'2026'!$C$205:$U$392,19,FALSE),0)</f>
        <v>172194.01</v>
      </c>
      <c r="F63" s="148">
        <f>IFERROR(VLOOKUP($C63,'2026'!$C$8:$U$195,19,FALSE),0)</f>
        <v>84248.979999999981</v>
      </c>
      <c r="G63" s="149">
        <f t="shared" si="6"/>
        <v>0.48926777418099487</v>
      </c>
      <c r="H63" s="150">
        <f t="shared" si="7"/>
        <v>9.8368843845596972E-6</v>
      </c>
      <c r="I63" s="148">
        <f t="shared" si="8"/>
        <v>-87945.030000000028</v>
      </c>
      <c r="J63" s="151">
        <f t="shared" si="9"/>
        <v>-0.51073222581900513</v>
      </c>
      <c r="K63" s="147">
        <f>VLOOKUP($C63,'2026'!$C$205:$U$392,VLOOKUP($L$4,Master!$D$9:$G$20,4,FALSE),FALSE)</f>
        <v>46678.42</v>
      </c>
      <c r="L63" s="148">
        <f>VLOOKUP($C63,'2026'!$C$8:$U$195,VLOOKUP($L$4,Master!$D$9:$G$20,4,FALSE),FALSE)</f>
        <v>16415.21</v>
      </c>
      <c r="M63" s="150">
        <f t="shared" si="10"/>
        <v>0.35166593042352334</v>
      </c>
      <c r="N63" s="150">
        <f t="shared" si="11"/>
        <v>1.9166347523527078E-6</v>
      </c>
      <c r="O63" s="148">
        <f t="shared" si="12"/>
        <v>-30263.21</v>
      </c>
      <c r="P63" s="151">
        <f t="shared" si="13"/>
        <v>-0.64833406957647666</v>
      </c>
      <c r="Q63" s="71"/>
    </row>
    <row r="64" spans="2:17" s="72" customFormat="1" ht="12.75" x14ac:dyDescent="0.2">
      <c r="B64" s="70"/>
      <c r="C64" s="98" t="s">
        <v>133</v>
      </c>
      <c r="D64" s="99" t="s">
        <v>134</v>
      </c>
      <c r="E64" s="152">
        <f>IFERROR(VLOOKUP($C64,'2026'!$C$205:$U$392,19,FALSE),0)</f>
        <v>0</v>
      </c>
      <c r="F64" s="153">
        <f>IFERROR(VLOOKUP($C64,'2026'!$C$8:$U$195,19,FALSE),0)</f>
        <v>0</v>
      </c>
      <c r="G64" s="154">
        <f t="shared" si="6"/>
        <v>0</v>
      </c>
      <c r="H64" s="155">
        <f t="shared" si="7"/>
        <v>0</v>
      </c>
      <c r="I64" s="156">
        <f t="shared" si="8"/>
        <v>0</v>
      </c>
      <c r="J64" s="157">
        <f t="shared" si="9"/>
        <v>0</v>
      </c>
      <c r="K64" s="163">
        <f>VLOOKUP($C64,'2026'!$C$205:$U$392,VLOOKUP($L$4,Master!$D$9:$G$20,4,FALSE),FALSE)</f>
        <v>0</v>
      </c>
      <c r="L64" s="164">
        <f>VLOOKUP($C64,'2026'!$C$8:$U$195,VLOOKUP($L$4,Master!$D$9:$G$20,4,FALSE),FALSE)</f>
        <v>0</v>
      </c>
      <c r="M64" s="155">
        <f t="shared" si="10"/>
        <v>0</v>
      </c>
      <c r="N64" s="155">
        <f t="shared" si="11"/>
        <v>0</v>
      </c>
      <c r="O64" s="156">
        <f t="shared" si="12"/>
        <v>0</v>
      </c>
      <c r="P64" s="157">
        <f t="shared" si="13"/>
        <v>0</v>
      </c>
      <c r="Q64" s="71"/>
    </row>
    <row r="65" spans="2:17" s="72" customFormat="1" ht="12.75" x14ac:dyDescent="0.2">
      <c r="B65" s="70"/>
      <c r="C65" s="98" t="s">
        <v>135</v>
      </c>
      <c r="D65" s="99" t="s">
        <v>136</v>
      </c>
      <c r="E65" s="152">
        <f>IFERROR(VLOOKUP($C65,'2026'!$C$205:$U$392,19,FALSE),0)</f>
        <v>172194.01</v>
      </c>
      <c r="F65" s="153">
        <f>IFERROR(VLOOKUP($C65,'2026'!$C$8:$U$195,19,FALSE),0)</f>
        <v>84248.979999999981</v>
      </c>
      <c r="G65" s="154">
        <f t="shared" si="6"/>
        <v>0.48926777418099487</v>
      </c>
      <c r="H65" s="155">
        <f t="shared" si="7"/>
        <v>9.8368843845596972E-6</v>
      </c>
      <c r="I65" s="156">
        <f t="shared" si="8"/>
        <v>-87945.030000000028</v>
      </c>
      <c r="J65" s="157">
        <f t="shared" si="9"/>
        <v>-0.51073222581900513</v>
      </c>
      <c r="K65" s="163">
        <f>VLOOKUP($C65,'2026'!$C$205:$U$392,VLOOKUP($L$4,Master!$D$9:$G$20,4,FALSE),FALSE)</f>
        <v>46678.42</v>
      </c>
      <c r="L65" s="164">
        <f>VLOOKUP($C65,'2026'!$C$8:$U$195,VLOOKUP($L$4,Master!$D$9:$G$20,4,FALSE),FALSE)</f>
        <v>16415.21</v>
      </c>
      <c r="M65" s="155">
        <f t="shared" si="10"/>
        <v>0.35166593042352334</v>
      </c>
      <c r="N65" s="155">
        <f t="shared" si="11"/>
        <v>1.9166347523527078E-6</v>
      </c>
      <c r="O65" s="156">
        <f t="shared" si="12"/>
        <v>-30263.21</v>
      </c>
      <c r="P65" s="157">
        <f t="shared" si="13"/>
        <v>-0.64833406957647666</v>
      </c>
      <c r="Q65" s="71"/>
    </row>
    <row r="66" spans="2:17" s="72" customFormat="1" ht="12.75" x14ac:dyDescent="0.2">
      <c r="B66" s="70"/>
      <c r="C66" s="98" t="s">
        <v>137</v>
      </c>
      <c r="D66" s="99" t="s">
        <v>138</v>
      </c>
      <c r="E66" s="152">
        <f>IFERROR(VLOOKUP($C66,'2026'!$C$205:$U$392,19,FALSE),0)</f>
        <v>0</v>
      </c>
      <c r="F66" s="153">
        <f>IFERROR(VLOOKUP($C66,'2026'!$C$8:$U$195,19,FALSE),0)</f>
        <v>0</v>
      </c>
      <c r="G66" s="154">
        <f t="shared" si="6"/>
        <v>0</v>
      </c>
      <c r="H66" s="155">
        <f t="shared" si="7"/>
        <v>0</v>
      </c>
      <c r="I66" s="156">
        <f t="shared" si="8"/>
        <v>0</v>
      </c>
      <c r="J66" s="157">
        <f t="shared" si="9"/>
        <v>0</v>
      </c>
      <c r="K66" s="163">
        <f>VLOOKUP($C66,'2026'!$C$205:$U$392,VLOOKUP($L$4,Master!$D$9:$G$20,4,FALSE),FALSE)</f>
        <v>0</v>
      </c>
      <c r="L66" s="164">
        <f>VLOOKUP($C66,'2026'!$C$8:$U$195,VLOOKUP($L$4,Master!$D$9:$G$20,4,FALSE),FALSE)</f>
        <v>0</v>
      </c>
      <c r="M66" s="155">
        <f t="shared" si="10"/>
        <v>0</v>
      </c>
      <c r="N66" s="155">
        <f t="shared" si="11"/>
        <v>0</v>
      </c>
      <c r="O66" s="156">
        <f t="shared" si="12"/>
        <v>0</v>
      </c>
      <c r="P66" s="157">
        <f t="shared" si="13"/>
        <v>0</v>
      </c>
      <c r="Q66" s="71"/>
    </row>
    <row r="67" spans="2:17" s="72" customFormat="1" ht="12.75" x14ac:dyDescent="0.2">
      <c r="B67" s="70"/>
      <c r="C67" s="98" t="s">
        <v>139</v>
      </c>
      <c r="D67" s="99" t="s">
        <v>140</v>
      </c>
      <c r="E67" s="152">
        <f>IFERROR(VLOOKUP($C67,'2026'!$C$205:$U$392,19,FALSE),0)</f>
        <v>0</v>
      </c>
      <c r="F67" s="153">
        <f>IFERROR(VLOOKUP($C67,'2026'!$C$8:$U$195,19,FALSE),0)</f>
        <v>0</v>
      </c>
      <c r="G67" s="154">
        <f t="shared" si="6"/>
        <v>0</v>
      </c>
      <c r="H67" s="155">
        <f t="shared" si="7"/>
        <v>0</v>
      </c>
      <c r="I67" s="156">
        <f t="shared" si="8"/>
        <v>0</v>
      </c>
      <c r="J67" s="157">
        <f t="shared" si="9"/>
        <v>0</v>
      </c>
      <c r="K67" s="163">
        <f>VLOOKUP($C67,'2026'!$C$205:$U$392,VLOOKUP($L$4,Master!$D$9:$G$20,4,FALSE),FALSE)</f>
        <v>0</v>
      </c>
      <c r="L67" s="164">
        <f>VLOOKUP($C67,'2026'!$C$8:$U$195,VLOOKUP($L$4,Master!$D$9:$G$20,4,FALSE),FALSE)</f>
        <v>0</v>
      </c>
      <c r="M67" s="155">
        <f t="shared" si="10"/>
        <v>0</v>
      </c>
      <c r="N67" s="155">
        <f t="shared" si="11"/>
        <v>0</v>
      </c>
      <c r="O67" s="156">
        <f t="shared" si="12"/>
        <v>0</v>
      </c>
      <c r="P67" s="157">
        <f t="shared" si="13"/>
        <v>0</v>
      </c>
      <c r="Q67" s="71"/>
    </row>
    <row r="68" spans="2:17" s="72" customFormat="1" ht="12.75" x14ac:dyDescent="0.2">
      <c r="B68" s="70"/>
      <c r="C68" s="98" t="s">
        <v>141</v>
      </c>
      <c r="D68" s="99" t="s">
        <v>142</v>
      </c>
      <c r="E68" s="152">
        <f>IFERROR(VLOOKUP($C68,'2026'!$C$205:$U$392,19,FALSE),0)</f>
        <v>0</v>
      </c>
      <c r="F68" s="153">
        <f>IFERROR(VLOOKUP($C68,'2026'!$C$8:$U$195,19,FALSE),0)</f>
        <v>0</v>
      </c>
      <c r="G68" s="154">
        <f t="shared" si="6"/>
        <v>0</v>
      </c>
      <c r="H68" s="155">
        <f t="shared" si="7"/>
        <v>0</v>
      </c>
      <c r="I68" s="156">
        <f t="shared" si="8"/>
        <v>0</v>
      </c>
      <c r="J68" s="157">
        <f t="shared" si="9"/>
        <v>0</v>
      </c>
      <c r="K68" s="163">
        <f>VLOOKUP($C68,'2026'!$C$205:$U$392,VLOOKUP($L$4,Master!$D$9:$G$20,4,FALSE),FALSE)</f>
        <v>0</v>
      </c>
      <c r="L68" s="164">
        <f>VLOOKUP($C68,'2026'!$C$8:$U$195,VLOOKUP($L$4,Master!$D$9:$G$20,4,FALSE),FALSE)</f>
        <v>0</v>
      </c>
      <c r="M68" s="155">
        <f t="shared" si="10"/>
        <v>0</v>
      </c>
      <c r="N68" s="155">
        <f t="shared" si="11"/>
        <v>0</v>
      </c>
      <c r="O68" s="156">
        <f t="shared" si="12"/>
        <v>0</v>
      </c>
      <c r="P68" s="157">
        <f t="shared" si="13"/>
        <v>0</v>
      </c>
      <c r="Q68" s="71"/>
    </row>
    <row r="69" spans="2:17" s="72" customFormat="1" ht="12.75" x14ac:dyDescent="0.2">
      <c r="B69" s="70"/>
      <c r="C69" s="98" t="s">
        <v>143</v>
      </c>
      <c r="D69" s="99" t="s">
        <v>144</v>
      </c>
      <c r="E69" s="152">
        <f>IFERROR(VLOOKUP($C69,'2026'!$C$205:$U$392,19,FALSE),0)</f>
        <v>0</v>
      </c>
      <c r="F69" s="153">
        <f>IFERROR(VLOOKUP($C69,'2026'!$C$8:$U$195,19,FALSE),0)</f>
        <v>0</v>
      </c>
      <c r="G69" s="154">
        <f t="shared" si="6"/>
        <v>0</v>
      </c>
      <c r="H69" s="155">
        <f t="shared" si="7"/>
        <v>0</v>
      </c>
      <c r="I69" s="156">
        <f t="shared" si="8"/>
        <v>0</v>
      </c>
      <c r="J69" s="157">
        <f t="shared" si="9"/>
        <v>0</v>
      </c>
      <c r="K69" s="163">
        <f>VLOOKUP($C69,'2026'!$C$205:$U$392,VLOOKUP($L$4,Master!$D$9:$G$20,4,FALSE),FALSE)</f>
        <v>0</v>
      </c>
      <c r="L69" s="164">
        <f>VLOOKUP($C69,'2026'!$C$8:$U$195,VLOOKUP($L$4,Master!$D$9:$G$20,4,FALSE),FALSE)</f>
        <v>0</v>
      </c>
      <c r="M69" s="155">
        <f t="shared" si="10"/>
        <v>0</v>
      </c>
      <c r="N69" s="155">
        <f t="shared" si="11"/>
        <v>0</v>
      </c>
      <c r="O69" s="156">
        <f t="shared" si="12"/>
        <v>0</v>
      </c>
      <c r="P69" s="157">
        <f t="shared" si="13"/>
        <v>0</v>
      </c>
      <c r="Q69" s="71"/>
    </row>
    <row r="70" spans="2:17" s="72" customFormat="1" ht="12.75" x14ac:dyDescent="0.2">
      <c r="B70" s="70"/>
      <c r="C70" s="133" t="s">
        <v>145</v>
      </c>
      <c r="D70" s="134" t="s">
        <v>146</v>
      </c>
      <c r="E70" s="147">
        <f>IFERROR(VLOOKUP($C70,'2026'!$C$205:$U$392,19,FALSE),0)</f>
        <v>1156174.55</v>
      </c>
      <c r="F70" s="148">
        <f>IFERROR(VLOOKUP($C70,'2026'!$C$8:$U$195,19,FALSE),0)</f>
        <v>712116.2</v>
      </c>
      <c r="G70" s="149">
        <f t="shared" si="6"/>
        <v>0.61592447264991257</v>
      </c>
      <c r="H70" s="150">
        <f t="shared" si="7"/>
        <v>8.314646334913481E-5</v>
      </c>
      <c r="I70" s="148">
        <f t="shared" si="8"/>
        <v>-444058.35000000009</v>
      </c>
      <c r="J70" s="151">
        <f t="shared" si="9"/>
        <v>-0.38407552735008749</v>
      </c>
      <c r="K70" s="147">
        <f>VLOOKUP($C70,'2026'!$C$205:$U$392,VLOOKUP($L$4,Master!$D$9:$G$20,4,FALSE),FALSE)</f>
        <v>417561.57</v>
      </c>
      <c r="L70" s="148">
        <f>VLOOKUP($C70,'2026'!$C$8:$U$195,VLOOKUP($L$4,Master!$D$9:$G$20,4,FALSE),FALSE)</f>
        <v>65519.68</v>
      </c>
      <c r="M70" s="150">
        <f t="shared" si="10"/>
        <v>0.1569102252393581</v>
      </c>
      <c r="N70" s="150">
        <f t="shared" si="11"/>
        <v>7.6500572122457556E-6</v>
      </c>
      <c r="O70" s="148">
        <f t="shared" si="12"/>
        <v>-352041.89</v>
      </c>
      <c r="P70" s="151">
        <f t="shared" si="13"/>
        <v>-0.84308977476064195</v>
      </c>
      <c r="Q70" s="71"/>
    </row>
    <row r="71" spans="2:17" s="72" customFormat="1" ht="12.75" x14ac:dyDescent="0.2">
      <c r="B71" s="70"/>
      <c r="C71" s="98" t="s">
        <v>147</v>
      </c>
      <c r="D71" s="99" t="s">
        <v>148</v>
      </c>
      <c r="E71" s="152">
        <f>IFERROR(VLOOKUP($C71,'2026'!$C$205:$U$392,19,FALSE),0)</f>
        <v>0</v>
      </c>
      <c r="F71" s="153">
        <f>IFERROR(VLOOKUP($C71,'2026'!$C$8:$U$195,19,FALSE),0)</f>
        <v>0</v>
      </c>
      <c r="G71" s="154">
        <f t="shared" si="6"/>
        <v>0</v>
      </c>
      <c r="H71" s="155">
        <f t="shared" si="7"/>
        <v>0</v>
      </c>
      <c r="I71" s="156">
        <f t="shared" si="8"/>
        <v>0</v>
      </c>
      <c r="J71" s="157">
        <f t="shared" si="9"/>
        <v>0</v>
      </c>
      <c r="K71" s="163">
        <f>VLOOKUP($C71,'2026'!$C$205:$U$392,VLOOKUP($L$4,Master!$D$9:$G$20,4,FALSE),FALSE)</f>
        <v>0</v>
      </c>
      <c r="L71" s="164">
        <f>VLOOKUP($C71,'2026'!$C$8:$U$195,VLOOKUP($L$4,Master!$D$9:$G$20,4,FALSE),FALSE)</f>
        <v>0</v>
      </c>
      <c r="M71" s="155">
        <f t="shared" si="10"/>
        <v>0</v>
      </c>
      <c r="N71" s="155">
        <f t="shared" si="11"/>
        <v>0</v>
      </c>
      <c r="O71" s="156">
        <f t="shared" si="12"/>
        <v>0</v>
      </c>
      <c r="P71" s="157">
        <f t="shared" si="13"/>
        <v>0</v>
      </c>
      <c r="Q71" s="71"/>
    </row>
    <row r="72" spans="2:17" s="72" customFormat="1" ht="12.75" x14ac:dyDescent="0.2">
      <c r="B72" s="70"/>
      <c r="C72" s="98" t="s">
        <v>149</v>
      </c>
      <c r="D72" s="99" t="s">
        <v>150</v>
      </c>
      <c r="E72" s="152">
        <f>IFERROR(VLOOKUP($C72,'2026'!$C$205:$U$392,19,FALSE),0)</f>
        <v>0</v>
      </c>
      <c r="F72" s="153">
        <f>IFERROR(VLOOKUP($C72,'2026'!$C$8:$U$195,19,FALSE),0)</f>
        <v>0</v>
      </c>
      <c r="G72" s="154">
        <f t="shared" si="6"/>
        <v>0</v>
      </c>
      <c r="H72" s="155">
        <f t="shared" si="7"/>
        <v>0</v>
      </c>
      <c r="I72" s="156">
        <f t="shared" si="8"/>
        <v>0</v>
      </c>
      <c r="J72" s="157">
        <f t="shared" si="9"/>
        <v>0</v>
      </c>
      <c r="K72" s="163">
        <f>VLOOKUP($C72,'2026'!$C$205:$U$392,VLOOKUP($L$4,Master!$D$9:$G$20,4,FALSE),FALSE)</f>
        <v>0</v>
      </c>
      <c r="L72" s="164">
        <f>VLOOKUP($C72,'2026'!$C$8:$U$195,VLOOKUP($L$4,Master!$D$9:$G$20,4,FALSE),FALSE)</f>
        <v>0</v>
      </c>
      <c r="M72" s="155">
        <f t="shared" si="10"/>
        <v>0</v>
      </c>
      <c r="N72" s="155">
        <f t="shared" si="11"/>
        <v>0</v>
      </c>
      <c r="O72" s="156">
        <f t="shared" si="12"/>
        <v>0</v>
      </c>
      <c r="P72" s="157">
        <f t="shared" si="13"/>
        <v>0</v>
      </c>
      <c r="Q72" s="71"/>
    </row>
    <row r="73" spans="2:17" s="72" customFormat="1" ht="12.75" x14ac:dyDescent="0.2">
      <c r="B73" s="70"/>
      <c r="C73" s="98" t="s">
        <v>151</v>
      </c>
      <c r="D73" s="99" t="s">
        <v>152</v>
      </c>
      <c r="E73" s="152">
        <f>IFERROR(VLOOKUP($C73,'2026'!$C$205:$U$392,19,FALSE),0)</f>
        <v>1156174.55</v>
      </c>
      <c r="F73" s="153">
        <f>IFERROR(VLOOKUP($C73,'2026'!$C$8:$U$195,19,FALSE),0)</f>
        <v>712116.2</v>
      </c>
      <c r="G73" s="154">
        <f t="shared" si="6"/>
        <v>0.61592447264991257</v>
      </c>
      <c r="H73" s="155">
        <f t="shared" si="7"/>
        <v>8.314646334913481E-5</v>
      </c>
      <c r="I73" s="156">
        <f t="shared" si="8"/>
        <v>-444058.35000000009</v>
      </c>
      <c r="J73" s="157">
        <f t="shared" si="9"/>
        <v>-0.38407552735008749</v>
      </c>
      <c r="K73" s="163">
        <f>VLOOKUP($C73,'2026'!$C$205:$U$392,VLOOKUP($L$4,Master!$D$9:$G$20,4,FALSE),FALSE)</f>
        <v>417561.57</v>
      </c>
      <c r="L73" s="164">
        <f>VLOOKUP($C73,'2026'!$C$8:$U$195,VLOOKUP($L$4,Master!$D$9:$G$20,4,FALSE),FALSE)</f>
        <v>65519.68</v>
      </c>
      <c r="M73" s="155">
        <f t="shared" si="10"/>
        <v>0.1569102252393581</v>
      </c>
      <c r="N73" s="155">
        <f t="shared" si="11"/>
        <v>7.6500572122457556E-6</v>
      </c>
      <c r="O73" s="156">
        <f t="shared" si="12"/>
        <v>-352041.89</v>
      </c>
      <c r="P73" s="157">
        <f t="shared" si="13"/>
        <v>-0.84308977476064195</v>
      </c>
      <c r="Q73" s="71"/>
    </row>
    <row r="74" spans="2:17" s="72" customFormat="1" ht="12.75" x14ac:dyDescent="0.2">
      <c r="B74" s="70"/>
      <c r="C74" s="133" t="s">
        <v>153</v>
      </c>
      <c r="D74" s="134" t="s">
        <v>154</v>
      </c>
      <c r="E74" s="147">
        <f>IFERROR(VLOOKUP($C74,'2026'!$C$205:$U$392,19,FALSE),0)</f>
        <v>79205179.75</v>
      </c>
      <c r="F74" s="148">
        <f>IFERROR(VLOOKUP($C74,'2026'!$C$8:$U$195,19,FALSE),0)</f>
        <v>49368032.540000007</v>
      </c>
      <c r="G74" s="149">
        <f t="shared" ref="G74:G137" si="14">IFERROR(F74/E74,0)</f>
        <v>0.6232929802801187</v>
      </c>
      <c r="H74" s="150">
        <f t="shared" ref="H74:H137" si="15">F74/$D$4</f>
        <v>5.7641959390981488E-3</v>
      </c>
      <c r="I74" s="148">
        <f t="shared" ref="I74:I137" si="16">F74-E74</f>
        <v>-29837147.209999993</v>
      </c>
      <c r="J74" s="151">
        <f t="shared" ref="J74:J137" si="17">IFERROR(I74/E74,0)</f>
        <v>-0.3767070197198813</v>
      </c>
      <c r="K74" s="147">
        <f>VLOOKUP($C74,'2026'!$C$205:$U$392,VLOOKUP($L$4,Master!$D$9:$G$20,4,FALSE),FALSE)</f>
        <v>19668915.870000005</v>
      </c>
      <c r="L74" s="148">
        <f>VLOOKUP($C74,'2026'!$C$8:$U$195,VLOOKUP($L$4,Master!$D$9:$G$20,4,FALSE),FALSE)</f>
        <v>12675535.440000001</v>
      </c>
      <c r="M74" s="150">
        <f t="shared" ref="M74:M137" si="18">IFERROR(L74/K74,0)</f>
        <v>0.64444504840926942</v>
      </c>
      <c r="N74" s="150">
        <f t="shared" ref="N74:N137" si="19">L74/$D$4</f>
        <v>1.4799915279172409E-3</v>
      </c>
      <c r="O74" s="148">
        <f t="shared" ref="O74:O137" si="20">L74-K74</f>
        <v>-6993380.4300000034</v>
      </c>
      <c r="P74" s="151">
        <f t="shared" ref="P74:P137" si="21">IFERROR(O74/K74,0)</f>
        <v>-0.35555495159073053</v>
      </c>
      <c r="Q74" s="71"/>
    </row>
    <row r="75" spans="2:17" s="72" customFormat="1" ht="12.75" x14ac:dyDescent="0.2">
      <c r="B75" s="70"/>
      <c r="C75" s="98" t="s">
        <v>155</v>
      </c>
      <c r="D75" s="99" t="s">
        <v>156</v>
      </c>
      <c r="E75" s="152">
        <f>IFERROR(VLOOKUP($C75,'2026'!$C$205:$U$392,19,FALSE),0)</f>
        <v>69499741.269999996</v>
      </c>
      <c r="F75" s="153">
        <f>IFERROR(VLOOKUP($C75,'2026'!$C$8:$U$195,19,FALSE),0)</f>
        <v>41026783.57</v>
      </c>
      <c r="G75" s="154">
        <f t="shared" si="14"/>
        <v>0.59031563024982758</v>
      </c>
      <c r="H75" s="155">
        <f t="shared" si="15"/>
        <v>4.7902743350535931E-3</v>
      </c>
      <c r="I75" s="156">
        <f t="shared" si="16"/>
        <v>-28472957.699999996</v>
      </c>
      <c r="J75" s="157">
        <f t="shared" si="17"/>
        <v>-0.40968436975017242</v>
      </c>
      <c r="K75" s="163">
        <f>VLOOKUP($C75,'2026'!$C$205:$U$392,VLOOKUP($L$4,Master!$D$9:$G$20,4,FALSE),FALSE)</f>
        <v>17130329.060000006</v>
      </c>
      <c r="L75" s="164">
        <f>VLOOKUP($C75,'2026'!$C$8:$U$195,VLOOKUP($L$4,Master!$D$9:$G$20,4,FALSE),FALSE)</f>
        <v>7896542.8900000015</v>
      </c>
      <c r="M75" s="155">
        <f t="shared" si="18"/>
        <v>0.46096854662522163</v>
      </c>
      <c r="N75" s="155">
        <f t="shared" si="19"/>
        <v>9.2199786213016384E-4</v>
      </c>
      <c r="O75" s="156">
        <f t="shared" si="20"/>
        <v>-9233786.1700000055</v>
      </c>
      <c r="P75" s="157">
        <f t="shared" si="21"/>
        <v>-0.53903145337477842</v>
      </c>
      <c r="Q75" s="71"/>
    </row>
    <row r="76" spans="2:17" s="72" customFormat="1" ht="12.75" x14ac:dyDescent="0.2">
      <c r="B76" s="70"/>
      <c r="C76" s="98" t="s">
        <v>157</v>
      </c>
      <c r="D76" s="99" t="s">
        <v>158</v>
      </c>
      <c r="E76" s="152">
        <f>IFERROR(VLOOKUP($C76,'2026'!$C$205:$U$392,19,FALSE),0)</f>
        <v>1044891.6600000001</v>
      </c>
      <c r="F76" s="153">
        <f>IFERROR(VLOOKUP($C76,'2026'!$C$8:$U$195,19,FALSE),0)</f>
        <v>690659.5</v>
      </c>
      <c r="G76" s="154">
        <f t="shared" si="14"/>
        <v>0.66098670937808035</v>
      </c>
      <c r="H76" s="155">
        <f t="shared" si="15"/>
        <v>8.0641185811363057E-5</v>
      </c>
      <c r="I76" s="156">
        <f t="shared" si="16"/>
        <v>-354232.16000000015</v>
      </c>
      <c r="J76" s="157">
        <f t="shared" si="17"/>
        <v>-0.33901329062191971</v>
      </c>
      <c r="K76" s="163">
        <f>VLOOKUP($C76,'2026'!$C$205:$U$392,VLOOKUP($L$4,Master!$D$9:$G$20,4,FALSE),FALSE)</f>
        <v>300765.52</v>
      </c>
      <c r="L76" s="164">
        <f>VLOOKUP($C76,'2026'!$C$8:$U$195,VLOOKUP($L$4,Master!$D$9:$G$20,4,FALSE),FALSE)</f>
        <v>218233.43</v>
      </c>
      <c r="M76" s="155">
        <f t="shared" si="18"/>
        <v>0.72559324619391208</v>
      </c>
      <c r="N76" s="155">
        <f t="shared" si="19"/>
        <v>2.5480866590383671E-5</v>
      </c>
      <c r="O76" s="156">
        <f t="shared" si="20"/>
        <v>-82532.090000000026</v>
      </c>
      <c r="P76" s="157">
        <f t="shared" si="21"/>
        <v>-0.27440675380608792</v>
      </c>
      <c r="Q76" s="71"/>
    </row>
    <row r="77" spans="2:17" s="72" customFormat="1" ht="12.75" x14ac:dyDescent="0.2">
      <c r="B77" s="70"/>
      <c r="C77" s="98" t="s">
        <v>159</v>
      </c>
      <c r="D77" s="99" t="s">
        <v>34</v>
      </c>
      <c r="E77" s="152">
        <f>IFERROR(VLOOKUP($C77,'2026'!$C$205:$U$392,19,FALSE),0)</f>
        <v>7532136.6100000013</v>
      </c>
      <c r="F77" s="153">
        <f>IFERROR(VLOOKUP($C77,'2026'!$C$8:$U$195,19,FALSE),0)</f>
        <v>7603679.9000000004</v>
      </c>
      <c r="G77" s="154">
        <f t="shared" si="14"/>
        <v>1.0094984057916601</v>
      </c>
      <c r="H77" s="155">
        <f t="shared" si="15"/>
        <v>8.878032716063798E-4</v>
      </c>
      <c r="I77" s="156">
        <f t="shared" si="16"/>
        <v>71543.289999999106</v>
      </c>
      <c r="J77" s="157">
        <f t="shared" si="17"/>
        <v>9.4984057916601035E-3</v>
      </c>
      <c r="K77" s="163">
        <f>VLOOKUP($C77,'2026'!$C$205:$U$392,VLOOKUP($L$4,Master!$D$9:$G$20,4,FALSE),FALSE)</f>
        <v>1900201.66</v>
      </c>
      <c r="L77" s="164">
        <f>VLOOKUP($C77,'2026'!$C$8:$U$195,VLOOKUP($L$4,Master!$D$9:$G$20,4,FALSE),FALSE)</f>
        <v>4546803.8900000006</v>
      </c>
      <c r="M77" s="155">
        <f t="shared" si="18"/>
        <v>2.3928007146357304</v>
      </c>
      <c r="N77" s="155">
        <f t="shared" si="19"/>
        <v>5.3088339093477815E-4</v>
      </c>
      <c r="O77" s="156">
        <f t="shared" si="20"/>
        <v>2646602.2300000004</v>
      </c>
      <c r="P77" s="157">
        <f t="shared" si="21"/>
        <v>1.39280071463573</v>
      </c>
      <c r="Q77" s="71"/>
    </row>
    <row r="78" spans="2:17" s="72" customFormat="1" ht="12.75" x14ac:dyDescent="0.2">
      <c r="B78" s="70"/>
      <c r="C78" s="98" t="s">
        <v>160</v>
      </c>
      <c r="D78" s="99" t="s">
        <v>35</v>
      </c>
      <c r="E78" s="152">
        <f>IFERROR(VLOOKUP($C78,'2026'!$C$205:$U$392,19,FALSE),0)</f>
        <v>1128410.21</v>
      </c>
      <c r="F78" s="153">
        <f>IFERROR(VLOOKUP($C78,'2026'!$C$8:$U$195,19,FALSE),0)</f>
        <v>46909.570000000007</v>
      </c>
      <c r="G78" s="154">
        <f t="shared" si="14"/>
        <v>4.1571380322764015E-2</v>
      </c>
      <c r="H78" s="155">
        <f t="shared" si="15"/>
        <v>5.4771466268126951E-6</v>
      </c>
      <c r="I78" s="156">
        <f t="shared" si="16"/>
        <v>-1081500.6399999999</v>
      </c>
      <c r="J78" s="157">
        <f t="shared" si="17"/>
        <v>-0.95842861967723592</v>
      </c>
      <c r="K78" s="163">
        <f>VLOOKUP($C78,'2026'!$C$205:$U$392,VLOOKUP($L$4,Master!$D$9:$G$20,4,FALSE),FALSE)</f>
        <v>337619.63</v>
      </c>
      <c r="L78" s="164">
        <f>VLOOKUP($C78,'2026'!$C$8:$U$195,VLOOKUP($L$4,Master!$D$9:$G$20,4,FALSE),FALSE)</f>
        <v>13955.23</v>
      </c>
      <c r="M78" s="155">
        <f t="shared" si="18"/>
        <v>4.1334178347390518E-2</v>
      </c>
      <c r="N78" s="155">
        <f t="shared" si="19"/>
        <v>1.6294082619153258E-6</v>
      </c>
      <c r="O78" s="156">
        <f t="shared" si="20"/>
        <v>-323664.40000000002</v>
      </c>
      <c r="P78" s="157">
        <f t="shared" si="21"/>
        <v>-0.9586658216526095</v>
      </c>
      <c r="Q78" s="71"/>
    </row>
    <row r="79" spans="2:17" s="72" customFormat="1" ht="12.75" x14ac:dyDescent="0.2">
      <c r="B79" s="70"/>
      <c r="C79" s="98" t="s">
        <v>161</v>
      </c>
      <c r="D79" s="99" t="s">
        <v>162</v>
      </c>
      <c r="E79" s="152">
        <f>IFERROR(VLOOKUP($C79,'2026'!$C$205:$U$392,19,FALSE),0)</f>
        <v>0</v>
      </c>
      <c r="F79" s="153">
        <f>IFERROR(VLOOKUP($C79,'2026'!$C$8:$U$195,19,FALSE),0)</f>
        <v>0</v>
      </c>
      <c r="G79" s="154">
        <f t="shared" si="14"/>
        <v>0</v>
      </c>
      <c r="H79" s="155">
        <f t="shared" si="15"/>
        <v>0</v>
      </c>
      <c r="I79" s="156">
        <f t="shared" si="16"/>
        <v>0</v>
      </c>
      <c r="J79" s="157">
        <f t="shared" si="17"/>
        <v>0</v>
      </c>
      <c r="K79" s="163">
        <f>VLOOKUP($C79,'2026'!$C$205:$U$392,VLOOKUP($L$4,Master!$D$9:$G$20,4,FALSE),FALSE)</f>
        <v>0</v>
      </c>
      <c r="L79" s="164">
        <f>VLOOKUP($C79,'2026'!$C$8:$U$195,VLOOKUP($L$4,Master!$D$9:$G$20,4,FALSE),FALSE)</f>
        <v>0</v>
      </c>
      <c r="M79" s="155">
        <f t="shared" si="18"/>
        <v>0</v>
      </c>
      <c r="N79" s="155">
        <f t="shared" si="19"/>
        <v>0</v>
      </c>
      <c r="O79" s="156">
        <f t="shared" si="20"/>
        <v>0</v>
      </c>
      <c r="P79" s="157">
        <f t="shared" si="21"/>
        <v>0</v>
      </c>
      <c r="Q79" s="71"/>
    </row>
    <row r="80" spans="2:17" s="72" customFormat="1" ht="12.75" x14ac:dyDescent="0.2">
      <c r="B80" s="70"/>
      <c r="C80" s="133" t="s">
        <v>163</v>
      </c>
      <c r="D80" s="134" t="s">
        <v>164</v>
      </c>
      <c r="E80" s="147">
        <f>IFERROR(VLOOKUP($C80,'2026'!$C$205:$U$392,19,FALSE),0)</f>
        <v>7193333.3600000003</v>
      </c>
      <c r="F80" s="148">
        <f>IFERROR(VLOOKUP($C80,'2026'!$C$8:$U$195,19,FALSE),0)</f>
        <v>7193333.3600000003</v>
      </c>
      <c r="G80" s="149">
        <f t="shared" si="14"/>
        <v>1</v>
      </c>
      <c r="H80" s="150">
        <f t="shared" si="15"/>
        <v>8.3989133876655067E-4</v>
      </c>
      <c r="I80" s="148">
        <f t="shared" si="16"/>
        <v>0</v>
      </c>
      <c r="J80" s="151">
        <f t="shared" si="17"/>
        <v>0</v>
      </c>
      <c r="K80" s="147">
        <f>VLOOKUP($C80,'2026'!$C$205:$U$392,VLOOKUP($L$4,Master!$D$9:$G$20,4,FALSE),FALSE)</f>
        <v>1798333.33</v>
      </c>
      <c r="L80" s="148">
        <f>VLOOKUP($C80,'2026'!$C$8:$U$195,VLOOKUP($L$4,Master!$D$9:$G$20,4,FALSE),FALSE)</f>
        <v>1798333.33</v>
      </c>
      <c r="M80" s="150">
        <f t="shared" si="18"/>
        <v>1</v>
      </c>
      <c r="N80" s="150">
        <f t="shared" si="19"/>
        <v>2.0997283352404083E-4</v>
      </c>
      <c r="O80" s="148">
        <f t="shared" si="20"/>
        <v>0</v>
      </c>
      <c r="P80" s="151">
        <f t="shared" si="21"/>
        <v>0</v>
      </c>
      <c r="Q80" s="71"/>
    </row>
    <row r="81" spans="2:17" s="72" customFormat="1" ht="12.75" x14ac:dyDescent="0.2">
      <c r="B81" s="70"/>
      <c r="C81" s="98" t="s">
        <v>165</v>
      </c>
      <c r="D81" s="99" t="s">
        <v>164</v>
      </c>
      <c r="E81" s="152">
        <f>IFERROR(VLOOKUP($C81,'2026'!$C$205:$U$392,19,FALSE),0)</f>
        <v>7193333.3600000003</v>
      </c>
      <c r="F81" s="153">
        <f>IFERROR(VLOOKUP($C81,'2026'!$C$8:$U$195,19,FALSE),0)</f>
        <v>7193333.3600000003</v>
      </c>
      <c r="G81" s="154">
        <f t="shared" si="14"/>
        <v>1</v>
      </c>
      <c r="H81" s="155">
        <f t="shared" si="15"/>
        <v>8.3989133876655067E-4</v>
      </c>
      <c r="I81" s="156">
        <f t="shared" si="16"/>
        <v>0</v>
      </c>
      <c r="J81" s="157">
        <f t="shared" si="17"/>
        <v>0</v>
      </c>
      <c r="K81" s="163">
        <f>VLOOKUP($C81,'2026'!$C$205:$U$392,VLOOKUP($L$4,Master!$D$9:$G$20,4,FALSE),FALSE)</f>
        <v>1798333.33</v>
      </c>
      <c r="L81" s="164">
        <f>VLOOKUP($C81,'2026'!$C$8:$U$195,VLOOKUP($L$4,Master!$D$9:$G$20,4,FALSE),FALSE)</f>
        <v>1798333.33</v>
      </c>
      <c r="M81" s="155">
        <f t="shared" si="18"/>
        <v>1</v>
      </c>
      <c r="N81" s="155">
        <f t="shared" si="19"/>
        <v>2.0997283352404083E-4</v>
      </c>
      <c r="O81" s="156">
        <f t="shared" si="20"/>
        <v>0</v>
      </c>
      <c r="P81" s="157">
        <f t="shared" si="21"/>
        <v>0</v>
      </c>
      <c r="Q81" s="71"/>
    </row>
    <row r="82" spans="2:17" s="72" customFormat="1" ht="12.75" x14ac:dyDescent="0.2">
      <c r="B82" s="70"/>
      <c r="C82" s="133" t="s">
        <v>166</v>
      </c>
      <c r="D82" s="134" t="s">
        <v>167</v>
      </c>
      <c r="E82" s="147">
        <f>IFERROR(VLOOKUP($C82,'2026'!$C$205:$U$392,19,FALSE),0)</f>
        <v>11511175.720000006</v>
      </c>
      <c r="F82" s="148">
        <f>IFERROR(VLOOKUP($C82,'2026'!$C$8:$U$195,19,FALSE),0)</f>
        <v>3482229.6399999997</v>
      </c>
      <c r="G82" s="149">
        <f t="shared" si="14"/>
        <v>0.3025085990086856</v>
      </c>
      <c r="H82" s="150">
        <f t="shared" si="15"/>
        <v>4.0658403661583724E-4</v>
      </c>
      <c r="I82" s="148">
        <f t="shared" si="16"/>
        <v>-8028946.0800000066</v>
      </c>
      <c r="J82" s="151">
        <f t="shared" si="17"/>
        <v>-0.69749140099131435</v>
      </c>
      <c r="K82" s="147">
        <f>VLOOKUP($C82,'2026'!$C$205:$U$392,VLOOKUP($L$4,Master!$D$9:$G$20,4,FALSE),FALSE)</f>
        <v>2857295.0000000019</v>
      </c>
      <c r="L82" s="148">
        <f>VLOOKUP($C82,'2026'!$C$8:$U$195,VLOOKUP($L$4,Master!$D$9:$G$20,4,FALSE),FALSE)</f>
        <v>770412.07</v>
      </c>
      <c r="M82" s="150">
        <f t="shared" si="18"/>
        <v>0.26962986670959754</v>
      </c>
      <c r="N82" s="150">
        <f t="shared" si="19"/>
        <v>8.9953070779721166E-5</v>
      </c>
      <c r="O82" s="148">
        <f t="shared" si="20"/>
        <v>-2086882.930000002</v>
      </c>
      <c r="P82" s="151">
        <f t="shared" si="21"/>
        <v>-0.73037013329040257</v>
      </c>
      <c r="Q82" s="71"/>
    </row>
    <row r="83" spans="2:17" s="72" customFormat="1" ht="12.75" x14ac:dyDescent="0.2">
      <c r="B83" s="70"/>
      <c r="C83" s="98" t="s">
        <v>168</v>
      </c>
      <c r="D83" s="99" t="s">
        <v>169</v>
      </c>
      <c r="E83" s="152">
        <f>IFERROR(VLOOKUP($C83,'2026'!$C$205:$U$392,19,FALSE),0)</f>
        <v>0</v>
      </c>
      <c r="F83" s="153">
        <f>IFERROR(VLOOKUP($C83,'2026'!$C$8:$U$195,19,FALSE),0)</f>
        <v>0</v>
      </c>
      <c r="G83" s="154">
        <f t="shared" si="14"/>
        <v>0</v>
      </c>
      <c r="H83" s="155">
        <f t="shared" si="15"/>
        <v>0</v>
      </c>
      <c r="I83" s="156">
        <f t="shared" si="16"/>
        <v>0</v>
      </c>
      <c r="J83" s="157">
        <f t="shared" si="17"/>
        <v>0</v>
      </c>
      <c r="K83" s="163">
        <f>VLOOKUP($C83,'2026'!$C$205:$U$392,VLOOKUP($L$4,Master!$D$9:$G$20,4,FALSE),FALSE)</f>
        <v>0</v>
      </c>
      <c r="L83" s="164">
        <f>VLOOKUP($C83,'2026'!$C$8:$U$195,VLOOKUP($L$4,Master!$D$9:$G$20,4,FALSE),FALSE)</f>
        <v>0</v>
      </c>
      <c r="M83" s="155">
        <f t="shared" si="18"/>
        <v>0</v>
      </c>
      <c r="N83" s="155">
        <f t="shared" si="19"/>
        <v>0</v>
      </c>
      <c r="O83" s="156">
        <f t="shared" si="20"/>
        <v>0</v>
      </c>
      <c r="P83" s="157">
        <f t="shared" si="21"/>
        <v>0</v>
      </c>
      <c r="Q83" s="71"/>
    </row>
    <row r="84" spans="2:17" s="72" customFormat="1" ht="12.75" x14ac:dyDescent="0.2">
      <c r="B84" s="70"/>
      <c r="C84" s="98" t="s">
        <v>170</v>
      </c>
      <c r="D84" s="99" t="s">
        <v>171</v>
      </c>
      <c r="E84" s="152">
        <f>IFERROR(VLOOKUP($C84,'2026'!$C$205:$U$392,19,FALSE),0)</f>
        <v>0</v>
      </c>
      <c r="F84" s="153">
        <f>IFERROR(VLOOKUP($C84,'2026'!$C$8:$U$195,19,FALSE),0)</f>
        <v>0</v>
      </c>
      <c r="G84" s="154">
        <f t="shared" si="14"/>
        <v>0</v>
      </c>
      <c r="H84" s="155">
        <f t="shared" si="15"/>
        <v>0</v>
      </c>
      <c r="I84" s="156">
        <f t="shared" si="16"/>
        <v>0</v>
      </c>
      <c r="J84" s="157">
        <f t="shared" si="17"/>
        <v>0</v>
      </c>
      <c r="K84" s="163">
        <f>VLOOKUP($C84,'2026'!$C$205:$U$392,VLOOKUP($L$4,Master!$D$9:$G$20,4,FALSE),FALSE)</f>
        <v>0</v>
      </c>
      <c r="L84" s="164">
        <f>VLOOKUP($C84,'2026'!$C$8:$U$195,VLOOKUP($L$4,Master!$D$9:$G$20,4,FALSE),FALSE)</f>
        <v>0</v>
      </c>
      <c r="M84" s="155">
        <f t="shared" si="18"/>
        <v>0</v>
      </c>
      <c r="N84" s="155">
        <f t="shared" si="19"/>
        <v>0</v>
      </c>
      <c r="O84" s="156">
        <f t="shared" si="20"/>
        <v>0</v>
      </c>
      <c r="P84" s="157">
        <f t="shared" si="21"/>
        <v>0</v>
      </c>
      <c r="Q84" s="71"/>
    </row>
    <row r="85" spans="2:17" s="72" customFormat="1" ht="12.75" x14ac:dyDescent="0.2">
      <c r="B85" s="70"/>
      <c r="C85" s="98" t="s">
        <v>172</v>
      </c>
      <c r="D85" s="99" t="s">
        <v>173</v>
      </c>
      <c r="E85" s="152">
        <f>IFERROR(VLOOKUP($C85,'2026'!$C$205:$U$392,19,FALSE),0)</f>
        <v>7654713.7000000067</v>
      </c>
      <c r="F85" s="153">
        <f>IFERROR(VLOOKUP($C85,'2026'!$C$8:$U$195,19,FALSE),0)</f>
        <v>1597649.9300000002</v>
      </c>
      <c r="G85" s="154">
        <f t="shared" si="14"/>
        <v>0.20871452448966168</v>
      </c>
      <c r="H85" s="155">
        <f t="shared" si="15"/>
        <v>1.8654110291198658E-4</v>
      </c>
      <c r="I85" s="156">
        <f t="shared" si="16"/>
        <v>-6057063.770000007</v>
      </c>
      <c r="J85" s="157">
        <f t="shared" si="17"/>
        <v>-0.79128547551033834</v>
      </c>
      <c r="K85" s="163">
        <f>VLOOKUP($C85,'2026'!$C$205:$U$392,VLOOKUP($L$4,Master!$D$9:$G$20,4,FALSE),FALSE)</f>
        <v>1930997.0400000017</v>
      </c>
      <c r="L85" s="164">
        <f>VLOOKUP($C85,'2026'!$C$8:$U$195,VLOOKUP($L$4,Master!$D$9:$G$20,4,FALSE),FALSE)</f>
        <v>595668.75</v>
      </c>
      <c r="M85" s="155">
        <f t="shared" si="18"/>
        <v>0.30847729833910026</v>
      </c>
      <c r="N85" s="155">
        <f t="shared" si="19"/>
        <v>6.9550095742941878E-5</v>
      </c>
      <c r="O85" s="156">
        <f t="shared" si="20"/>
        <v>-1335328.2900000017</v>
      </c>
      <c r="P85" s="157">
        <f t="shared" si="21"/>
        <v>-0.6915227016608998</v>
      </c>
      <c r="Q85" s="71"/>
    </row>
    <row r="86" spans="2:17" s="72" customFormat="1" ht="12.75" x14ac:dyDescent="0.2">
      <c r="B86" s="70"/>
      <c r="C86" s="98" t="s">
        <v>174</v>
      </c>
      <c r="D86" s="99" t="s">
        <v>175</v>
      </c>
      <c r="E86" s="152">
        <f>IFERROR(VLOOKUP($C86,'2026'!$C$205:$U$392,19,FALSE),0)</f>
        <v>3856462.0199999996</v>
      </c>
      <c r="F86" s="153">
        <f>IFERROR(VLOOKUP($C86,'2026'!$C$8:$U$195,19,FALSE),0)</f>
        <v>1884579.71</v>
      </c>
      <c r="G86" s="154">
        <f t="shared" si="14"/>
        <v>0.48868099834158363</v>
      </c>
      <c r="H86" s="155">
        <f t="shared" si="15"/>
        <v>2.2004293370385072E-4</v>
      </c>
      <c r="I86" s="156">
        <f t="shared" si="16"/>
        <v>-1971882.3099999996</v>
      </c>
      <c r="J86" s="157">
        <f t="shared" si="17"/>
        <v>-0.51131900165841637</v>
      </c>
      <c r="K86" s="163">
        <f>VLOOKUP($C86,'2026'!$C$205:$U$392,VLOOKUP($L$4,Master!$D$9:$G$20,4,FALSE),FALSE)</f>
        <v>926297.96</v>
      </c>
      <c r="L86" s="164">
        <f>VLOOKUP($C86,'2026'!$C$8:$U$195,VLOOKUP($L$4,Master!$D$9:$G$20,4,FALSE),FALSE)</f>
        <v>174743.31999999998</v>
      </c>
      <c r="M86" s="155">
        <f t="shared" si="18"/>
        <v>0.18864698784395464</v>
      </c>
      <c r="N86" s="155">
        <f t="shared" si="19"/>
        <v>2.0402975036779298E-5</v>
      </c>
      <c r="O86" s="156">
        <f t="shared" si="20"/>
        <v>-751554.64</v>
      </c>
      <c r="P86" s="157">
        <f t="shared" si="21"/>
        <v>-0.81135301215604538</v>
      </c>
      <c r="Q86" s="71"/>
    </row>
    <row r="87" spans="2:17" s="72" customFormat="1" ht="12.75" x14ac:dyDescent="0.2">
      <c r="B87" s="70"/>
      <c r="C87" s="133" t="s">
        <v>176</v>
      </c>
      <c r="D87" s="134" t="s">
        <v>177</v>
      </c>
      <c r="E87" s="147">
        <f>IFERROR(VLOOKUP($C87,'2026'!$C$205:$U$392,19,FALSE),0)</f>
        <v>2630445.8099999996</v>
      </c>
      <c r="F87" s="148">
        <f>IFERROR(VLOOKUP($C87,'2026'!$C$8:$U$195,19,FALSE),0)</f>
        <v>1923580.67</v>
      </c>
      <c r="G87" s="149">
        <f t="shared" si="14"/>
        <v>0.73127553614191365</v>
      </c>
      <c r="H87" s="150">
        <f t="shared" si="15"/>
        <v>2.245966735165682E-4</v>
      </c>
      <c r="I87" s="148">
        <f t="shared" si="16"/>
        <v>-706865.13999999966</v>
      </c>
      <c r="J87" s="151">
        <f t="shared" si="17"/>
        <v>-0.2687244638580864</v>
      </c>
      <c r="K87" s="147">
        <f>VLOOKUP($C87,'2026'!$C$205:$U$392,VLOOKUP($L$4,Master!$D$9:$G$20,4,FALSE),FALSE)</f>
        <v>659415.87999999989</v>
      </c>
      <c r="L87" s="148">
        <f>VLOOKUP($C87,'2026'!$C$8:$U$195,VLOOKUP($L$4,Master!$D$9:$G$20,4,FALSE),FALSE)</f>
        <v>483957.12</v>
      </c>
      <c r="M87" s="150">
        <f t="shared" si="18"/>
        <v>0.73391790322065054</v>
      </c>
      <c r="N87" s="150">
        <f t="shared" si="19"/>
        <v>5.6506680989188052E-5</v>
      </c>
      <c r="O87" s="148">
        <f t="shared" si="20"/>
        <v>-175458.75999999989</v>
      </c>
      <c r="P87" s="151">
        <f t="shared" si="21"/>
        <v>-0.26608209677934952</v>
      </c>
      <c r="Q87" s="71"/>
    </row>
    <row r="88" spans="2:17" s="72" customFormat="1" ht="25.5" x14ac:dyDescent="0.2">
      <c r="B88" s="70"/>
      <c r="C88" s="98" t="s">
        <v>178</v>
      </c>
      <c r="D88" s="99" t="s">
        <v>179</v>
      </c>
      <c r="E88" s="152">
        <f>IFERROR(VLOOKUP($C88,'2026'!$C$205:$U$392,19,FALSE),0)</f>
        <v>0</v>
      </c>
      <c r="F88" s="153">
        <f>IFERROR(VLOOKUP($C88,'2026'!$C$8:$U$195,19,FALSE),0)</f>
        <v>0</v>
      </c>
      <c r="G88" s="154">
        <f t="shared" si="14"/>
        <v>0</v>
      </c>
      <c r="H88" s="155">
        <f t="shared" si="15"/>
        <v>0</v>
      </c>
      <c r="I88" s="156">
        <f t="shared" si="16"/>
        <v>0</v>
      </c>
      <c r="J88" s="157">
        <f t="shared" si="17"/>
        <v>0</v>
      </c>
      <c r="K88" s="163">
        <f>VLOOKUP($C88,'2026'!$C$205:$U$392,VLOOKUP($L$4,Master!$D$9:$G$20,4,FALSE),FALSE)</f>
        <v>0</v>
      </c>
      <c r="L88" s="164">
        <f>VLOOKUP($C88,'2026'!$C$8:$U$195,VLOOKUP($L$4,Master!$D$9:$G$20,4,FALSE),FALSE)</f>
        <v>0</v>
      </c>
      <c r="M88" s="155">
        <f t="shared" si="18"/>
        <v>0</v>
      </c>
      <c r="N88" s="155">
        <f t="shared" si="19"/>
        <v>0</v>
      </c>
      <c r="O88" s="156">
        <f t="shared" si="20"/>
        <v>0</v>
      </c>
      <c r="P88" s="157">
        <f t="shared" si="21"/>
        <v>0</v>
      </c>
      <c r="Q88" s="71"/>
    </row>
    <row r="89" spans="2:17" s="72" customFormat="1" ht="12.75" x14ac:dyDescent="0.2">
      <c r="B89" s="70"/>
      <c r="C89" s="98" t="s">
        <v>180</v>
      </c>
      <c r="D89" s="99" t="s">
        <v>181</v>
      </c>
      <c r="E89" s="152">
        <f>IFERROR(VLOOKUP($C89,'2026'!$C$205:$U$392,19,FALSE),0)</f>
        <v>2410358.3899999997</v>
      </c>
      <c r="F89" s="153">
        <f>IFERROR(VLOOKUP($C89,'2026'!$C$8:$U$195,19,FALSE),0)</f>
        <v>1722747.3199999998</v>
      </c>
      <c r="G89" s="154">
        <f t="shared" si="14"/>
        <v>0.71472662619271321</v>
      </c>
      <c r="H89" s="155">
        <f t="shared" si="15"/>
        <v>2.0114743478971578E-4</v>
      </c>
      <c r="I89" s="156">
        <f t="shared" si="16"/>
        <v>-687611.06999999983</v>
      </c>
      <c r="J89" s="157">
        <f t="shared" si="17"/>
        <v>-0.28527337380728679</v>
      </c>
      <c r="K89" s="163">
        <f>VLOOKUP($C89,'2026'!$C$205:$U$392,VLOOKUP($L$4,Master!$D$9:$G$20,4,FALSE),FALSE)</f>
        <v>617911.77999999991</v>
      </c>
      <c r="L89" s="164">
        <f>VLOOKUP($C89,'2026'!$C$8:$U$195,VLOOKUP($L$4,Master!$D$9:$G$20,4,FALSE),FALSE)</f>
        <v>427826.89999999997</v>
      </c>
      <c r="M89" s="155">
        <f t="shared" si="18"/>
        <v>0.69237537436169294</v>
      </c>
      <c r="N89" s="155">
        <f t="shared" si="19"/>
        <v>4.9952934170889474E-5</v>
      </c>
      <c r="O89" s="156">
        <f t="shared" si="20"/>
        <v>-190084.87999999995</v>
      </c>
      <c r="P89" s="157">
        <f t="shared" si="21"/>
        <v>-0.30762462563830711</v>
      </c>
      <c r="Q89" s="71"/>
    </row>
    <row r="90" spans="2:17" s="72" customFormat="1" ht="12.75" x14ac:dyDescent="0.2">
      <c r="B90" s="70"/>
      <c r="C90" s="98" t="s">
        <v>182</v>
      </c>
      <c r="D90" s="99" t="s">
        <v>132</v>
      </c>
      <c r="E90" s="152">
        <f>IFERROR(VLOOKUP($C90,'2026'!$C$205:$U$392,19,FALSE),0)</f>
        <v>0</v>
      </c>
      <c r="F90" s="153">
        <f>IFERROR(VLOOKUP($C90,'2026'!$C$8:$U$195,19,FALSE),0)</f>
        <v>0</v>
      </c>
      <c r="G90" s="154">
        <f t="shared" si="14"/>
        <v>0</v>
      </c>
      <c r="H90" s="155">
        <f t="shared" si="15"/>
        <v>0</v>
      </c>
      <c r="I90" s="156">
        <f t="shared" si="16"/>
        <v>0</v>
      </c>
      <c r="J90" s="157">
        <f t="shared" si="17"/>
        <v>0</v>
      </c>
      <c r="K90" s="163">
        <f>VLOOKUP($C90,'2026'!$C$205:$U$392,VLOOKUP($L$4,Master!$D$9:$G$20,4,FALSE),FALSE)</f>
        <v>0</v>
      </c>
      <c r="L90" s="164">
        <f>VLOOKUP($C90,'2026'!$C$8:$U$195,VLOOKUP($L$4,Master!$D$9:$G$20,4,FALSE),FALSE)</f>
        <v>0</v>
      </c>
      <c r="M90" s="155">
        <f t="shared" si="18"/>
        <v>0</v>
      </c>
      <c r="N90" s="155">
        <f t="shared" si="19"/>
        <v>0</v>
      </c>
      <c r="O90" s="156">
        <f t="shared" si="20"/>
        <v>0</v>
      </c>
      <c r="P90" s="157">
        <f t="shared" si="21"/>
        <v>0</v>
      </c>
      <c r="Q90" s="71"/>
    </row>
    <row r="91" spans="2:17" s="72" customFormat="1" ht="12.75" x14ac:dyDescent="0.2">
      <c r="B91" s="70"/>
      <c r="C91" s="98" t="s">
        <v>183</v>
      </c>
      <c r="D91" s="99" t="s">
        <v>184</v>
      </c>
      <c r="E91" s="152">
        <f>IFERROR(VLOOKUP($C91,'2026'!$C$205:$U$392,19,FALSE),0)</f>
        <v>0</v>
      </c>
      <c r="F91" s="153">
        <f>IFERROR(VLOOKUP($C91,'2026'!$C$8:$U$195,19,FALSE),0)</f>
        <v>0</v>
      </c>
      <c r="G91" s="154">
        <f t="shared" si="14"/>
        <v>0</v>
      </c>
      <c r="H91" s="155">
        <f t="shared" si="15"/>
        <v>0</v>
      </c>
      <c r="I91" s="156">
        <f t="shared" si="16"/>
        <v>0</v>
      </c>
      <c r="J91" s="157">
        <f t="shared" si="17"/>
        <v>0</v>
      </c>
      <c r="K91" s="163">
        <f>VLOOKUP($C91,'2026'!$C$205:$U$392,VLOOKUP($L$4,Master!$D$9:$G$20,4,FALSE),FALSE)</f>
        <v>0</v>
      </c>
      <c r="L91" s="164">
        <f>VLOOKUP($C91,'2026'!$C$8:$U$195,VLOOKUP($L$4,Master!$D$9:$G$20,4,FALSE),FALSE)</f>
        <v>0</v>
      </c>
      <c r="M91" s="155">
        <f t="shared" si="18"/>
        <v>0</v>
      </c>
      <c r="N91" s="155">
        <f t="shared" si="19"/>
        <v>0</v>
      </c>
      <c r="O91" s="156">
        <f t="shared" si="20"/>
        <v>0</v>
      </c>
      <c r="P91" s="157">
        <f t="shared" si="21"/>
        <v>0</v>
      </c>
      <c r="Q91" s="71"/>
    </row>
    <row r="92" spans="2:17" s="72" customFormat="1" ht="12.75" x14ac:dyDescent="0.2">
      <c r="B92" s="70"/>
      <c r="C92" s="98" t="s">
        <v>185</v>
      </c>
      <c r="D92" s="99" t="s">
        <v>186</v>
      </c>
      <c r="E92" s="152">
        <f>IFERROR(VLOOKUP($C92,'2026'!$C$205:$U$392,19,FALSE),0)</f>
        <v>0</v>
      </c>
      <c r="F92" s="153">
        <f>IFERROR(VLOOKUP($C92,'2026'!$C$8:$U$195,19,FALSE),0)</f>
        <v>0</v>
      </c>
      <c r="G92" s="154">
        <f t="shared" si="14"/>
        <v>0</v>
      </c>
      <c r="H92" s="155">
        <f t="shared" si="15"/>
        <v>0</v>
      </c>
      <c r="I92" s="156">
        <f t="shared" si="16"/>
        <v>0</v>
      </c>
      <c r="J92" s="157">
        <f t="shared" si="17"/>
        <v>0</v>
      </c>
      <c r="K92" s="163">
        <f>VLOOKUP($C92,'2026'!$C$205:$U$392,VLOOKUP($L$4,Master!$D$9:$G$20,4,FALSE),FALSE)</f>
        <v>0</v>
      </c>
      <c r="L92" s="164">
        <f>VLOOKUP($C92,'2026'!$C$8:$U$195,VLOOKUP($L$4,Master!$D$9:$G$20,4,FALSE),FALSE)</f>
        <v>0</v>
      </c>
      <c r="M92" s="155">
        <f t="shared" si="18"/>
        <v>0</v>
      </c>
      <c r="N92" s="155">
        <f t="shared" si="19"/>
        <v>0</v>
      </c>
      <c r="O92" s="156">
        <f t="shared" si="20"/>
        <v>0</v>
      </c>
      <c r="P92" s="157">
        <f t="shared" si="21"/>
        <v>0</v>
      </c>
      <c r="Q92" s="71"/>
    </row>
    <row r="93" spans="2:17" s="72" customFormat="1" ht="12.75" x14ac:dyDescent="0.2">
      <c r="B93" s="70"/>
      <c r="C93" s="98" t="s">
        <v>187</v>
      </c>
      <c r="D93" s="99" t="s">
        <v>188</v>
      </c>
      <c r="E93" s="152">
        <f>IFERROR(VLOOKUP($C93,'2026'!$C$205:$U$392,19,FALSE),0)</f>
        <v>0</v>
      </c>
      <c r="F93" s="153">
        <f>IFERROR(VLOOKUP($C93,'2026'!$C$8:$U$195,19,FALSE),0)</f>
        <v>0</v>
      </c>
      <c r="G93" s="154">
        <f t="shared" si="14"/>
        <v>0</v>
      </c>
      <c r="H93" s="155">
        <f t="shared" si="15"/>
        <v>0</v>
      </c>
      <c r="I93" s="156">
        <f t="shared" si="16"/>
        <v>0</v>
      </c>
      <c r="J93" s="157">
        <f t="shared" si="17"/>
        <v>0</v>
      </c>
      <c r="K93" s="163">
        <f>VLOOKUP($C93,'2026'!$C$205:$U$392,VLOOKUP($L$4,Master!$D$9:$G$20,4,FALSE),FALSE)</f>
        <v>0</v>
      </c>
      <c r="L93" s="164">
        <f>VLOOKUP($C93,'2026'!$C$8:$U$195,VLOOKUP($L$4,Master!$D$9:$G$20,4,FALSE),FALSE)</f>
        <v>0</v>
      </c>
      <c r="M93" s="155">
        <f t="shared" si="18"/>
        <v>0</v>
      </c>
      <c r="N93" s="155">
        <f t="shared" si="19"/>
        <v>0</v>
      </c>
      <c r="O93" s="156">
        <f t="shared" si="20"/>
        <v>0</v>
      </c>
      <c r="P93" s="157">
        <f t="shared" si="21"/>
        <v>0</v>
      </c>
      <c r="Q93" s="71"/>
    </row>
    <row r="94" spans="2:17" s="72" customFormat="1" ht="12.75" x14ac:dyDescent="0.2">
      <c r="B94" s="70"/>
      <c r="C94" s="98" t="s">
        <v>189</v>
      </c>
      <c r="D94" s="99" t="s">
        <v>190</v>
      </c>
      <c r="E94" s="152">
        <f>IFERROR(VLOOKUP($C94,'2026'!$C$205:$U$392,19,FALSE),0)</f>
        <v>220087.42</v>
      </c>
      <c r="F94" s="153">
        <f>IFERROR(VLOOKUP($C94,'2026'!$C$8:$U$195,19,FALSE),0)</f>
        <v>200833.35</v>
      </c>
      <c r="G94" s="154">
        <f t="shared" si="14"/>
        <v>0.91251626285591425</v>
      </c>
      <c r="H94" s="155">
        <f t="shared" si="15"/>
        <v>2.3449238726852392E-5</v>
      </c>
      <c r="I94" s="156">
        <f t="shared" si="16"/>
        <v>-19254.070000000007</v>
      </c>
      <c r="J94" s="157">
        <f t="shared" si="17"/>
        <v>-8.7483737144085777E-2</v>
      </c>
      <c r="K94" s="163">
        <f>VLOOKUP($C94,'2026'!$C$205:$U$392,VLOOKUP($L$4,Master!$D$9:$G$20,4,FALSE),FALSE)</f>
        <v>41504.1</v>
      </c>
      <c r="L94" s="164">
        <f>VLOOKUP($C94,'2026'!$C$8:$U$195,VLOOKUP($L$4,Master!$D$9:$G$20,4,FALSE),FALSE)</f>
        <v>56130.220000000008</v>
      </c>
      <c r="M94" s="155">
        <f t="shared" si="18"/>
        <v>1.3524018109054288</v>
      </c>
      <c r="N94" s="155">
        <f t="shared" si="19"/>
        <v>6.5537468182985789E-6</v>
      </c>
      <c r="O94" s="156">
        <f t="shared" si="20"/>
        <v>14626.12000000001</v>
      </c>
      <c r="P94" s="157">
        <f t="shared" si="21"/>
        <v>0.35240181090542888</v>
      </c>
      <c r="Q94" s="71"/>
    </row>
    <row r="95" spans="2:17" s="72" customFormat="1" ht="12.75" x14ac:dyDescent="0.2">
      <c r="B95" s="70"/>
      <c r="C95" s="133" t="s">
        <v>191</v>
      </c>
      <c r="D95" s="134" t="s">
        <v>192</v>
      </c>
      <c r="E95" s="147">
        <f>IFERROR(VLOOKUP($C95,'2026'!$C$205:$U$392,19,FALSE),0)</f>
        <v>2742459.2199999997</v>
      </c>
      <c r="F95" s="148">
        <f>IFERROR(VLOOKUP($C95,'2026'!$C$8:$U$195,19,FALSE),0)</f>
        <v>596586.76</v>
      </c>
      <c r="G95" s="149">
        <f t="shared" si="14"/>
        <v>0.21753714901182744</v>
      </c>
      <c r="H95" s="150">
        <f t="shared" si="15"/>
        <v>6.9657282301566916E-5</v>
      </c>
      <c r="I95" s="148">
        <f t="shared" si="16"/>
        <v>-2145872.46</v>
      </c>
      <c r="J95" s="151">
        <f t="shared" si="17"/>
        <v>-0.78246285098817259</v>
      </c>
      <c r="K95" s="147">
        <f>VLOOKUP($C95,'2026'!$C$205:$U$392,VLOOKUP($L$4,Master!$D$9:$G$20,4,FALSE),FALSE)</f>
        <v>1105155.6000000006</v>
      </c>
      <c r="L95" s="148">
        <f>VLOOKUP($C95,'2026'!$C$8:$U$195,VLOOKUP($L$4,Master!$D$9:$G$20,4,FALSE),FALSE)</f>
        <v>144204.42000000001</v>
      </c>
      <c r="M95" s="150">
        <f t="shared" si="18"/>
        <v>0.13048336360961293</v>
      </c>
      <c r="N95" s="150">
        <f t="shared" si="19"/>
        <v>1.6837262685939801E-5</v>
      </c>
      <c r="O95" s="148">
        <f t="shared" si="20"/>
        <v>-960951.18000000052</v>
      </c>
      <c r="P95" s="151">
        <f t="shared" si="21"/>
        <v>-0.86951663639038701</v>
      </c>
      <c r="Q95" s="71"/>
    </row>
    <row r="96" spans="2:17" s="72" customFormat="1" ht="12.75" x14ac:dyDescent="0.2">
      <c r="B96" s="70"/>
      <c r="C96" s="98" t="s">
        <v>193</v>
      </c>
      <c r="D96" s="99" t="s">
        <v>192</v>
      </c>
      <c r="E96" s="152">
        <f>IFERROR(VLOOKUP($C96,'2026'!$C$205:$U$392,19,FALSE),0)</f>
        <v>2742459.2199999997</v>
      </c>
      <c r="F96" s="153">
        <f>IFERROR(VLOOKUP($C96,'2026'!$C$8:$U$195,19,FALSE),0)</f>
        <v>596586.76</v>
      </c>
      <c r="G96" s="154">
        <f t="shared" si="14"/>
        <v>0.21753714901182744</v>
      </c>
      <c r="H96" s="155">
        <f t="shared" si="15"/>
        <v>6.9657282301566916E-5</v>
      </c>
      <c r="I96" s="156">
        <f t="shared" si="16"/>
        <v>-2145872.46</v>
      </c>
      <c r="J96" s="157">
        <f t="shared" si="17"/>
        <v>-0.78246285098817259</v>
      </c>
      <c r="K96" s="163">
        <f>VLOOKUP($C96,'2026'!$C$205:$U$392,VLOOKUP($L$4,Master!$D$9:$G$20,4,FALSE),FALSE)</f>
        <v>1105155.6000000006</v>
      </c>
      <c r="L96" s="164">
        <f>VLOOKUP($C96,'2026'!$C$8:$U$195,VLOOKUP($L$4,Master!$D$9:$G$20,4,FALSE),FALSE)</f>
        <v>144204.42000000001</v>
      </c>
      <c r="M96" s="155">
        <f t="shared" si="18"/>
        <v>0.13048336360961293</v>
      </c>
      <c r="N96" s="155">
        <f t="shared" si="19"/>
        <v>1.6837262685939801E-5</v>
      </c>
      <c r="O96" s="156">
        <f t="shared" si="20"/>
        <v>-960951.18000000052</v>
      </c>
      <c r="P96" s="157">
        <f t="shared" si="21"/>
        <v>-0.86951663639038701</v>
      </c>
      <c r="Q96" s="71"/>
    </row>
    <row r="97" spans="2:17" s="72" customFormat="1" ht="12.75" x14ac:dyDescent="0.2">
      <c r="B97" s="70"/>
      <c r="C97" s="131" t="s">
        <v>194</v>
      </c>
      <c r="D97" s="132" t="s">
        <v>195</v>
      </c>
      <c r="E97" s="142">
        <f>IFERROR(VLOOKUP($C97,'2026'!$C$205:$U$392,19,FALSE),0)</f>
        <v>6359284.540000001</v>
      </c>
      <c r="F97" s="143">
        <f>IFERROR(VLOOKUP($C97,'2026'!$C$8:$U$195,19,FALSE),0)</f>
        <v>4814890.33</v>
      </c>
      <c r="G97" s="144">
        <f t="shared" si="14"/>
        <v>0.75714340185822215</v>
      </c>
      <c r="H97" s="145">
        <f t="shared" si="15"/>
        <v>5.6218507927982629E-4</v>
      </c>
      <c r="I97" s="143">
        <f t="shared" si="16"/>
        <v>-1544394.2100000009</v>
      </c>
      <c r="J97" s="146">
        <f t="shared" si="17"/>
        <v>-0.24285659814177785</v>
      </c>
      <c r="K97" s="142">
        <f>VLOOKUP($C97,'2026'!$C$205:$U$392,VLOOKUP($L$4,Master!$D$9:$G$20,4,FALSE),FALSE)</f>
        <v>1262675.3399999992</v>
      </c>
      <c r="L97" s="143">
        <f>VLOOKUP($C97,'2026'!$C$8:$U$195,VLOOKUP($L$4,Master!$D$9:$G$20,4,FALSE),FALSE)</f>
        <v>1984907.7799999998</v>
      </c>
      <c r="M97" s="145">
        <f t="shared" si="18"/>
        <v>1.5719858598014602</v>
      </c>
      <c r="N97" s="145">
        <f t="shared" si="19"/>
        <v>2.3175720757536835E-4</v>
      </c>
      <c r="O97" s="143">
        <f t="shared" si="20"/>
        <v>722232.44000000064</v>
      </c>
      <c r="P97" s="146">
        <f t="shared" si="21"/>
        <v>0.57198585980146022</v>
      </c>
      <c r="Q97" s="71"/>
    </row>
    <row r="98" spans="2:17" s="72" customFormat="1" ht="12.75" x14ac:dyDescent="0.2">
      <c r="B98" s="70"/>
      <c r="C98" s="133" t="s">
        <v>196</v>
      </c>
      <c r="D98" s="134" t="s">
        <v>197</v>
      </c>
      <c r="E98" s="147">
        <f>IFERROR(VLOOKUP($C98,'2026'!$C$205:$U$392,19,FALSE),0)</f>
        <v>0</v>
      </c>
      <c r="F98" s="148">
        <f>IFERROR(VLOOKUP($C98,'2026'!$C$8:$U$195,19,FALSE),0)</f>
        <v>0</v>
      </c>
      <c r="G98" s="149">
        <f t="shared" si="14"/>
        <v>0</v>
      </c>
      <c r="H98" s="150">
        <f t="shared" si="15"/>
        <v>0</v>
      </c>
      <c r="I98" s="148">
        <f t="shared" si="16"/>
        <v>0</v>
      </c>
      <c r="J98" s="151">
        <f t="shared" si="17"/>
        <v>0</v>
      </c>
      <c r="K98" s="147">
        <f>VLOOKUP($C98,'2026'!$C$205:$U$392,VLOOKUP($L$4,Master!$D$9:$G$20,4,FALSE),FALSE)</f>
        <v>0</v>
      </c>
      <c r="L98" s="148">
        <f>VLOOKUP($C98,'2026'!$C$8:$U$195,VLOOKUP($L$4,Master!$D$9:$G$20,4,FALSE),FALSE)</f>
        <v>0</v>
      </c>
      <c r="M98" s="150">
        <f t="shared" si="18"/>
        <v>0</v>
      </c>
      <c r="N98" s="150">
        <f t="shared" si="19"/>
        <v>0</v>
      </c>
      <c r="O98" s="148">
        <f t="shared" si="20"/>
        <v>0</v>
      </c>
      <c r="P98" s="151">
        <f t="shared" si="21"/>
        <v>0</v>
      </c>
      <c r="Q98" s="71"/>
    </row>
    <row r="99" spans="2:17" s="72" customFormat="1" ht="12.75" x14ac:dyDescent="0.2">
      <c r="B99" s="70"/>
      <c r="C99" s="98" t="s">
        <v>198</v>
      </c>
      <c r="D99" s="99" t="s">
        <v>197</v>
      </c>
      <c r="E99" s="152">
        <f>IFERROR(VLOOKUP($C99,'2026'!$C$205:$U$392,19,FALSE),0)</f>
        <v>0</v>
      </c>
      <c r="F99" s="153">
        <f>IFERROR(VLOOKUP($C99,'2026'!$C$8:$U$195,19,FALSE),0)</f>
        <v>0</v>
      </c>
      <c r="G99" s="154">
        <f t="shared" si="14"/>
        <v>0</v>
      </c>
      <c r="H99" s="155">
        <f t="shared" si="15"/>
        <v>0</v>
      </c>
      <c r="I99" s="156">
        <f t="shared" si="16"/>
        <v>0</v>
      </c>
      <c r="J99" s="157">
        <f t="shared" si="17"/>
        <v>0</v>
      </c>
      <c r="K99" s="163">
        <f>VLOOKUP($C99,'2026'!$C$205:$U$392,VLOOKUP($L$4,Master!$D$9:$G$20,4,FALSE),FALSE)</f>
        <v>0</v>
      </c>
      <c r="L99" s="164">
        <f>VLOOKUP($C99,'2026'!$C$8:$U$195,VLOOKUP($L$4,Master!$D$9:$G$20,4,FALSE),FALSE)</f>
        <v>0</v>
      </c>
      <c r="M99" s="155">
        <f t="shared" si="18"/>
        <v>0</v>
      </c>
      <c r="N99" s="155">
        <f t="shared" si="19"/>
        <v>0</v>
      </c>
      <c r="O99" s="156">
        <f t="shared" si="20"/>
        <v>0</v>
      </c>
      <c r="P99" s="157">
        <f t="shared" si="21"/>
        <v>0</v>
      </c>
      <c r="Q99" s="71"/>
    </row>
    <row r="100" spans="2:17" s="72" customFormat="1" ht="12.75" x14ac:dyDescent="0.2">
      <c r="B100" s="70"/>
      <c r="C100" s="133" t="s">
        <v>199</v>
      </c>
      <c r="D100" s="134" t="s">
        <v>200</v>
      </c>
      <c r="E100" s="147">
        <f>IFERROR(VLOOKUP($C100,'2026'!$C$205:$U$392,19,FALSE),0)</f>
        <v>0</v>
      </c>
      <c r="F100" s="148">
        <f>IFERROR(VLOOKUP($C100,'2026'!$C$8:$U$195,19,FALSE),0)</f>
        <v>0</v>
      </c>
      <c r="G100" s="149">
        <f t="shared" si="14"/>
        <v>0</v>
      </c>
      <c r="H100" s="150">
        <f t="shared" si="15"/>
        <v>0</v>
      </c>
      <c r="I100" s="148">
        <f t="shared" si="16"/>
        <v>0</v>
      </c>
      <c r="J100" s="151">
        <f t="shared" si="17"/>
        <v>0</v>
      </c>
      <c r="K100" s="147">
        <f>VLOOKUP($C100,'2026'!$C$205:$U$392,VLOOKUP($L$4,Master!$D$9:$G$20,4,FALSE),FALSE)</f>
        <v>0</v>
      </c>
      <c r="L100" s="148">
        <f>VLOOKUP($C100,'2026'!$C$8:$U$195,VLOOKUP($L$4,Master!$D$9:$G$20,4,FALSE),FALSE)</f>
        <v>0</v>
      </c>
      <c r="M100" s="150">
        <f t="shared" si="18"/>
        <v>0</v>
      </c>
      <c r="N100" s="150">
        <f t="shared" si="19"/>
        <v>0</v>
      </c>
      <c r="O100" s="148">
        <f t="shared" si="20"/>
        <v>0</v>
      </c>
      <c r="P100" s="151">
        <f t="shared" si="21"/>
        <v>0</v>
      </c>
      <c r="Q100" s="71"/>
    </row>
    <row r="101" spans="2:17" s="72" customFormat="1" ht="12.75" x14ac:dyDescent="0.2">
      <c r="B101" s="70"/>
      <c r="C101" s="98" t="s">
        <v>201</v>
      </c>
      <c r="D101" s="99" t="s">
        <v>200</v>
      </c>
      <c r="E101" s="152">
        <f>IFERROR(VLOOKUP($C101,'2026'!$C$205:$U$392,19,FALSE),0)</f>
        <v>0</v>
      </c>
      <c r="F101" s="153">
        <f>IFERROR(VLOOKUP($C101,'2026'!$C$8:$U$195,19,FALSE),0)</f>
        <v>0</v>
      </c>
      <c r="G101" s="154">
        <f t="shared" si="14"/>
        <v>0</v>
      </c>
      <c r="H101" s="155">
        <f t="shared" si="15"/>
        <v>0</v>
      </c>
      <c r="I101" s="156">
        <f t="shared" si="16"/>
        <v>0</v>
      </c>
      <c r="J101" s="157">
        <f t="shared" si="17"/>
        <v>0</v>
      </c>
      <c r="K101" s="163">
        <f>VLOOKUP($C101,'2026'!$C$205:$U$392,VLOOKUP($L$4,Master!$D$9:$G$20,4,FALSE),FALSE)</f>
        <v>0</v>
      </c>
      <c r="L101" s="164">
        <f>VLOOKUP($C101,'2026'!$C$8:$U$195,VLOOKUP($L$4,Master!$D$9:$G$20,4,FALSE),FALSE)</f>
        <v>0</v>
      </c>
      <c r="M101" s="155">
        <f t="shared" si="18"/>
        <v>0</v>
      </c>
      <c r="N101" s="155">
        <f t="shared" si="19"/>
        <v>0</v>
      </c>
      <c r="O101" s="156">
        <f t="shared" si="20"/>
        <v>0</v>
      </c>
      <c r="P101" s="157">
        <f t="shared" si="21"/>
        <v>0</v>
      </c>
      <c r="Q101" s="71"/>
    </row>
    <row r="102" spans="2:17" s="72" customFormat="1" ht="12.75" x14ac:dyDescent="0.2">
      <c r="B102" s="70"/>
      <c r="C102" s="133" t="s">
        <v>202</v>
      </c>
      <c r="D102" s="134" t="s">
        <v>203</v>
      </c>
      <c r="E102" s="147">
        <f>IFERROR(VLOOKUP($C102,'2026'!$C$205:$U$392,19,FALSE),0)</f>
        <v>0</v>
      </c>
      <c r="F102" s="148">
        <f>IFERROR(VLOOKUP($C102,'2026'!$C$8:$U$195,19,FALSE),0)</f>
        <v>0</v>
      </c>
      <c r="G102" s="149">
        <f t="shared" si="14"/>
        <v>0</v>
      </c>
      <c r="H102" s="150">
        <f t="shared" si="15"/>
        <v>0</v>
      </c>
      <c r="I102" s="148">
        <f t="shared" si="16"/>
        <v>0</v>
      </c>
      <c r="J102" s="151">
        <f t="shared" si="17"/>
        <v>0</v>
      </c>
      <c r="K102" s="147">
        <f>VLOOKUP($C102,'2026'!$C$205:$U$392,VLOOKUP($L$4,Master!$D$9:$G$20,4,FALSE),FALSE)</f>
        <v>0</v>
      </c>
      <c r="L102" s="148">
        <f>VLOOKUP($C102,'2026'!$C$8:$U$195,VLOOKUP($L$4,Master!$D$9:$G$20,4,FALSE),FALSE)</f>
        <v>0</v>
      </c>
      <c r="M102" s="150">
        <f t="shared" si="18"/>
        <v>0</v>
      </c>
      <c r="N102" s="150">
        <f t="shared" si="19"/>
        <v>0</v>
      </c>
      <c r="O102" s="148">
        <f t="shared" si="20"/>
        <v>0</v>
      </c>
      <c r="P102" s="151">
        <f t="shared" si="21"/>
        <v>0</v>
      </c>
      <c r="Q102" s="71"/>
    </row>
    <row r="103" spans="2:17" s="72" customFormat="1" ht="12.75" x14ac:dyDescent="0.2">
      <c r="B103" s="70"/>
      <c r="C103" s="98" t="s">
        <v>204</v>
      </c>
      <c r="D103" s="99" t="s">
        <v>203</v>
      </c>
      <c r="E103" s="152">
        <f>IFERROR(VLOOKUP($C103,'2026'!$C$205:$U$392,19,FALSE),0)</f>
        <v>0</v>
      </c>
      <c r="F103" s="153">
        <f>IFERROR(VLOOKUP($C103,'2026'!$C$8:$U$195,19,FALSE),0)</f>
        <v>0</v>
      </c>
      <c r="G103" s="154">
        <f t="shared" si="14"/>
        <v>0</v>
      </c>
      <c r="H103" s="155">
        <f t="shared" si="15"/>
        <v>0</v>
      </c>
      <c r="I103" s="156">
        <f t="shared" si="16"/>
        <v>0</v>
      </c>
      <c r="J103" s="157">
        <f t="shared" si="17"/>
        <v>0</v>
      </c>
      <c r="K103" s="163">
        <f>VLOOKUP($C103,'2026'!$C$205:$U$392,VLOOKUP($L$4,Master!$D$9:$G$20,4,FALSE),FALSE)</f>
        <v>0</v>
      </c>
      <c r="L103" s="164">
        <f>VLOOKUP($C103,'2026'!$C$8:$U$195,VLOOKUP($L$4,Master!$D$9:$G$20,4,FALSE),FALSE)</f>
        <v>0</v>
      </c>
      <c r="M103" s="155">
        <f t="shared" si="18"/>
        <v>0</v>
      </c>
      <c r="N103" s="155">
        <f t="shared" si="19"/>
        <v>0</v>
      </c>
      <c r="O103" s="156">
        <f t="shared" si="20"/>
        <v>0</v>
      </c>
      <c r="P103" s="157">
        <f t="shared" si="21"/>
        <v>0</v>
      </c>
      <c r="Q103" s="71"/>
    </row>
    <row r="104" spans="2:17" s="72" customFormat="1" ht="12.75" x14ac:dyDescent="0.2">
      <c r="B104" s="70"/>
      <c r="C104" s="133" t="s">
        <v>205</v>
      </c>
      <c r="D104" s="134" t="s">
        <v>206</v>
      </c>
      <c r="E104" s="147">
        <f>IFERROR(VLOOKUP($C104,'2026'!$C$205:$U$392,19,FALSE),0)</f>
        <v>0</v>
      </c>
      <c r="F104" s="148">
        <f>IFERROR(VLOOKUP($C104,'2026'!$C$8:$U$195,19,FALSE),0)</f>
        <v>0</v>
      </c>
      <c r="G104" s="149">
        <f t="shared" si="14"/>
        <v>0</v>
      </c>
      <c r="H104" s="150">
        <f t="shared" si="15"/>
        <v>0</v>
      </c>
      <c r="I104" s="148">
        <f t="shared" si="16"/>
        <v>0</v>
      </c>
      <c r="J104" s="151">
        <f t="shared" si="17"/>
        <v>0</v>
      </c>
      <c r="K104" s="147">
        <f>VLOOKUP($C104,'2026'!$C$205:$U$392,VLOOKUP($L$4,Master!$D$9:$G$20,4,FALSE),FALSE)</f>
        <v>0</v>
      </c>
      <c r="L104" s="148">
        <f>VLOOKUP($C104,'2026'!$C$8:$U$195,VLOOKUP($L$4,Master!$D$9:$G$20,4,FALSE),FALSE)</f>
        <v>0</v>
      </c>
      <c r="M104" s="150">
        <f t="shared" si="18"/>
        <v>0</v>
      </c>
      <c r="N104" s="150">
        <f t="shared" si="19"/>
        <v>0</v>
      </c>
      <c r="O104" s="148">
        <f t="shared" si="20"/>
        <v>0</v>
      </c>
      <c r="P104" s="151">
        <f t="shared" si="21"/>
        <v>0</v>
      </c>
      <c r="Q104" s="71"/>
    </row>
    <row r="105" spans="2:17" s="72" customFormat="1" ht="12.75" x14ac:dyDescent="0.2">
      <c r="B105" s="70"/>
      <c r="C105" s="98" t="s">
        <v>207</v>
      </c>
      <c r="D105" s="99" t="s">
        <v>206</v>
      </c>
      <c r="E105" s="152">
        <f>IFERROR(VLOOKUP($C105,'2026'!$C$205:$U$392,19,FALSE),0)</f>
        <v>0</v>
      </c>
      <c r="F105" s="153">
        <f>IFERROR(VLOOKUP($C105,'2026'!$C$8:$U$195,19,FALSE),0)</f>
        <v>0</v>
      </c>
      <c r="G105" s="154">
        <f t="shared" si="14"/>
        <v>0</v>
      </c>
      <c r="H105" s="155">
        <f t="shared" si="15"/>
        <v>0</v>
      </c>
      <c r="I105" s="156">
        <f t="shared" si="16"/>
        <v>0</v>
      </c>
      <c r="J105" s="157">
        <f t="shared" si="17"/>
        <v>0</v>
      </c>
      <c r="K105" s="163">
        <f>VLOOKUP($C105,'2026'!$C$205:$U$392,VLOOKUP($L$4,Master!$D$9:$G$20,4,FALSE),FALSE)</f>
        <v>0</v>
      </c>
      <c r="L105" s="164">
        <f>VLOOKUP($C105,'2026'!$C$8:$U$195,VLOOKUP($L$4,Master!$D$9:$G$20,4,FALSE),FALSE)</f>
        <v>0</v>
      </c>
      <c r="M105" s="155">
        <f t="shared" si="18"/>
        <v>0</v>
      </c>
      <c r="N105" s="155">
        <f t="shared" si="19"/>
        <v>0</v>
      </c>
      <c r="O105" s="156">
        <f t="shared" si="20"/>
        <v>0</v>
      </c>
      <c r="P105" s="157">
        <f t="shared" si="21"/>
        <v>0</v>
      </c>
      <c r="Q105" s="71"/>
    </row>
    <row r="106" spans="2:17" s="72" customFormat="1" ht="12.75" x14ac:dyDescent="0.2">
      <c r="B106" s="70"/>
      <c r="C106" s="133" t="s">
        <v>208</v>
      </c>
      <c r="D106" s="134" t="s">
        <v>209</v>
      </c>
      <c r="E106" s="147">
        <f>IFERROR(VLOOKUP($C106,'2026'!$C$205:$U$392,19,FALSE),0)</f>
        <v>0</v>
      </c>
      <c r="F106" s="148">
        <f>IFERROR(VLOOKUP($C106,'2026'!$C$8:$U$195,19,FALSE),0)</f>
        <v>0</v>
      </c>
      <c r="G106" s="149">
        <f t="shared" si="14"/>
        <v>0</v>
      </c>
      <c r="H106" s="150">
        <f t="shared" si="15"/>
        <v>0</v>
      </c>
      <c r="I106" s="148">
        <f t="shared" si="16"/>
        <v>0</v>
      </c>
      <c r="J106" s="151">
        <f t="shared" si="17"/>
        <v>0</v>
      </c>
      <c r="K106" s="147">
        <f>VLOOKUP($C106,'2026'!$C$205:$U$392,VLOOKUP($L$4,Master!$D$9:$G$20,4,FALSE),FALSE)</f>
        <v>0</v>
      </c>
      <c r="L106" s="148">
        <f>VLOOKUP($C106,'2026'!$C$8:$U$195,VLOOKUP($L$4,Master!$D$9:$G$20,4,FALSE),FALSE)</f>
        <v>0</v>
      </c>
      <c r="M106" s="150">
        <f t="shared" si="18"/>
        <v>0</v>
      </c>
      <c r="N106" s="150">
        <f t="shared" si="19"/>
        <v>0</v>
      </c>
      <c r="O106" s="148">
        <f t="shared" si="20"/>
        <v>0</v>
      </c>
      <c r="P106" s="151">
        <f t="shared" si="21"/>
        <v>0</v>
      </c>
      <c r="Q106" s="71"/>
    </row>
    <row r="107" spans="2:17" s="72" customFormat="1" ht="12.75" x14ac:dyDescent="0.2">
      <c r="B107" s="70"/>
      <c r="C107" s="98" t="s">
        <v>210</v>
      </c>
      <c r="D107" s="99" t="s">
        <v>209</v>
      </c>
      <c r="E107" s="152">
        <f>IFERROR(VLOOKUP($C107,'2026'!$C$205:$U$392,19,FALSE),0)</f>
        <v>0</v>
      </c>
      <c r="F107" s="153">
        <f>IFERROR(VLOOKUP($C107,'2026'!$C$8:$U$195,19,FALSE),0)</f>
        <v>0</v>
      </c>
      <c r="G107" s="154">
        <f t="shared" si="14"/>
        <v>0</v>
      </c>
      <c r="H107" s="155">
        <f t="shared" si="15"/>
        <v>0</v>
      </c>
      <c r="I107" s="156">
        <f t="shared" si="16"/>
        <v>0</v>
      </c>
      <c r="J107" s="157">
        <f t="shared" si="17"/>
        <v>0</v>
      </c>
      <c r="K107" s="163">
        <f>VLOOKUP($C107,'2026'!$C$205:$U$392,VLOOKUP($L$4,Master!$D$9:$G$20,4,FALSE),FALSE)</f>
        <v>0</v>
      </c>
      <c r="L107" s="164">
        <f>VLOOKUP($C107,'2026'!$C$8:$U$195,VLOOKUP($L$4,Master!$D$9:$G$20,4,FALSE),FALSE)</f>
        <v>0</v>
      </c>
      <c r="M107" s="155">
        <f t="shared" si="18"/>
        <v>0</v>
      </c>
      <c r="N107" s="155">
        <f t="shared" si="19"/>
        <v>0</v>
      </c>
      <c r="O107" s="156">
        <f t="shared" si="20"/>
        <v>0</v>
      </c>
      <c r="P107" s="157">
        <f t="shared" si="21"/>
        <v>0</v>
      </c>
      <c r="Q107" s="71"/>
    </row>
    <row r="108" spans="2:17" s="72" customFormat="1" ht="12.75" x14ac:dyDescent="0.2">
      <c r="B108" s="70"/>
      <c r="C108" s="133" t="s">
        <v>211</v>
      </c>
      <c r="D108" s="134" t="s">
        <v>212</v>
      </c>
      <c r="E108" s="147">
        <f>IFERROR(VLOOKUP($C108,'2026'!$C$205:$U$392,19,FALSE),0)</f>
        <v>6359284.540000001</v>
      </c>
      <c r="F108" s="148">
        <f>IFERROR(VLOOKUP($C108,'2026'!$C$8:$U$195,19,FALSE),0)</f>
        <v>4814890.33</v>
      </c>
      <c r="G108" s="149">
        <f t="shared" si="14"/>
        <v>0.75714340185822215</v>
      </c>
      <c r="H108" s="150">
        <f t="shared" si="15"/>
        <v>5.6218507927982629E-4</v>
      </c>
      <c r="I108" s="148">
        <f t="shared" si="16"/>
        <v>-1544394.2100000009</v>
      </c>
      <c r="J108" s="151">
        <f t="shared" si="17"/>
        <v>-0.24285659814177785</v>
      </c>
      <c r="K108" s="147">
        <f>VLOOKUP($C108,'2026'!$C$205:$U$392,VLOOKUP($L$4,Master!$D$9:$G$20,4,FALSE),FALSE)</f>
        <v>1262675.3399999992</v>
      </c>
      <c r="L108" s="148">
        <f>VLOOKUP($C108,'2026'!$C$8:$U$195,VLOOKUP($L$4,Master!$D$9:$G$20,4,FALSE),FALSE)</f>
        <v>1984907.7799999998</v>
      </c>
      <c r="M108" s="150">
        <f t="shared" si="18"/>
        <v>1.5719858598014602</v>
      </c>
      <c r="N108" s="150">
        <f t="shared" si="19"/>
        <v>2.3175720757536835E-4</v>
      </c>
      <c r="O108" s="148">
        <f t="shared" si="20"/>
        <v>722232.44000000064</v>
      </c>
      <c r="P108" s="151">
        <f t="shared" si="21"/>
        <v>0.57198585980146022</v>
      </c>
      <c r="Q108" s="71"/>
    </row>
    <row r="109" spans="2:17" s="72" customFormat="1" ht="12.75" x14ac:dyDescent="0.2">
      <c r="B109" s="70"/>
      <c r="C109" s="98" t="s">
        <v>213</v>
      </c>
      <c r="D109" s="99" t="s">
        <v>212</v>
      </c>
      <c r="E109" s="152">
        <f>IFERROR(VLOOKUP($C109,'2026'!$C$205:$U$392,19,FALSE),0)</f>
        <v>6359284.540000001</v>
      </c>
      <c r="F109" s="153">
        <f>IFERROR(VLOOKUP($C109,'2026'!$C$8:$U$195,19,FALSE),0)</f>
        <v>4814890.33</v>
      </c>
      <c r="G109" s="154">
        <f t="shared" si="14"/>
        <v>0.75714340185822215</v>
      </c>
      <c r="H109" s="155">
        <f t="shared" si="15"/>
        <v>5.6218507927982629E-4</v>
      </c>
      <c r="I109" s="156">
        <f t="shared" si="16"/>
        <v>-1544394.2100000009</v>
      </c>
      <c r="J109" s="157">
        <f t="shared" si="17"/>
        <v>-0.24285659814177785</v>
      </c>
      <c r="K109" s="163">
        <f>VLOOKUP($C109,'2026'!$C$205:$U$392,VLOOKUP($L$4,Master!$D$9:$G$20,4,FALSE),FALSE)</f>
        <v>1262675.3399999992</v>
      </c>
      <c r="L109" s="164">
        <f>VLOOKUP($C109,'2026'!$C$8:$U$195,VLOOKUP($L$4,Master!$D$9:$G$20,4,FALSE),FALSE)</f>
        <v>1984907.7799999998</v>
      </c>
      <c r="M109" s="155">
        <f t="shared" si="18"/>
        <v>1.5719858598014602</v>
      </c>
      <c r="N109" s="155">
        <f t="shared" si="19"/>
        <v>2.3175720757536835E-4</v>
      </c>
      <c r="O109" s="156">
        <f t="shared" si="20"/>
        <v>722232.44000000064</v>
      </c>
      <c r="P109" s="157">
        <f t="shared" si="21"/>
        <v>0.57198585980146022</v>
      </c>
      <c r="Q109" s="71"/>
    </row>
    <row r="110" spans="2:17" s="72" customFormat="1" ht="12.75" x14ac:dyDescent="0.2">
      <c r="B110" s="70"/>
      <c r="C110" s="131" t="s">
        <v>214</v>
      </c>
      <c r="D110" s="132" t="s">
        <v>215</v>
      </c>
      <c r="E110" s="142">
        <f>IFERROR(VLOOKUP($C110,'2026'!$C$205:$U$392,19,FALSE),0)</f>
        <v>5609878.6300000008</v>
      </c>
      <c r="F110" s="143">
        <f>IFERROR(VLOOKUP($C110,'2026'!$C$8:$U$195,19,FALSE),0)</f>
        <v>2009950.24</v>
      </c>
      <c r="G110" s="144">
        <f t="shared" si="14"/>
        <v>0.35828765158151021</v>
      </c>
      <c r="H110" s="145">
        <f t="shared" si="15"/>
        <v>2.3468115732199987E-4</v>
      </c>
      <c r="I110" s="143">
        <f t="shared" si="16"/>
        <v>-3599928.3900000006</v>
      </c>
      <c r="J110" s="146">
        <f t="shared" si="17"/>
        <v>-0.64171234841848979</v>
      </c>
      <c r="K110" s="142">
        <f>VLOOKUP($C110,'2026'!$C$205:$U$392,VLOOKUP($L$4,Master!$D$9:$G$20,4,FALSE),FALSE)</f>
        <v>1454402.0700000003</v>
      </c>
      <c r="L110" s="143">
        <f>VLOOKUP($C110,'2026'!$C$8:$U$195,VLOOKUP($L$4,Master!$D$9:$G$20,4,FALSE),FALSE)</f>
        <v>526329.76</v>
      </c>
      <c r="M110" s="145">
        <f t="shared" si="18"/>
        <v>0.36188738372738971</v>
      </c>
      <c r="N110" s="145">
        <f t="shared" si="19"/>
        <v>6.145409709735423E-5</v>
      </c>
      <c r="O110" s="143">
        <f t="shared" si="20"/>
        <v>-928072.31000000029</v>
      </c>
      <c r="P110" s="146">
        <f t="shared" si="21"/>
        <v>-0.63811261627261029</v>
      </c>
      <c r="Q110" s="71"/>
    </row>
    <row r="111" spans="2:17" s="72" customFormat="1" ht="12.75" x14ac:dyDescent="0.2">
      <c r="B111" s="70"/>
      <c r="C111" s="133" t="s">
        <v>216</v>
      </c>
      <c r="D111" s="134" t="s">
        <v>217</v>
      </c>
      <c r="E111" s="147">
        <f>IFERROR(VLOOKUP($C111,'2026'!$C$205:$U$392,19,FALSE),0)</f>
        <v>0</v>
      </c>
      <c r="F111" s="148">
        <f>IFERROR(VLOOKUP($C111,'2026'!$C$8:$U$195,19,FALSE),0)</f>
        <v>0</v>
      </c>
      <c r="G111" s="149">
        <f t="shared" si="14"/>
        <v>0</v>
      </c>
      <c r="H111" s="150">
        <f t="shared" si="15"/>
        <v>0</v>
      </c>
      <c r="I111" s="148">
        <f t="shared" si="16"/>
        <v>0</v>
      </c>
      <c r="J111" s="151">
        <f t="shared" si="17"/>
        <v>0</v>
      </c>
      <c r="K111" s="147">
        <f>VLOOKUP($C111,'2026'!$C$205:$U$392,VLOOKUP($L$4,Master!$D$9:$G$20,4,FALSE),FALSE)</f>
        <v>0</v>
      </c>
      <c r="L111" s="148">
        <f>VLOOKUP($C111,'2026'!$C$8:$U$195,VLOOKUP($L$4,Master!$D$9:$G$20,4,FALSE),FALSE)</f>
        <v>0</v>
      </c>
      <c r="M111" s="150">
        <f t="shared" si="18"/>
        <v>0</v>
      </c>
      <c r="N111" s="150">
        <f t="shared" si="19"/>
        <v>0</v>
      </c>
      <c r="O111" s="148">
        <f t="shared" si="20"/>
        <v>0</v>
      </c>
      <c r="P111" s="151">
        <f t="shared" si="21"/>
        <v>0</v>
      </c>
      <c r="Q111" s="71"/>
    </row>
    <row r="112" spans="2:17" s="72" customFormat="1" ht="12.75" x14ac:dyDescent="0.2">
      <c r="B112" s="70"/>
      <c r="C112" s="98" t="s">
        <v>218</v>
      </c>
      <c r="D112" s="99" t="s">
        <v>217</v>
      </c>
      <c r="E112" s="152">
        <f>IFERROR(VLOOKUP($C112,'2026'!$C$205:$U$392,19,FALSE),0)</f>
        <v>0</v>
      </c>
      <c r="F112" s="153">
        <f>IFERROR(VLOOKUP($C112,'2026'!$C$8:$U$195,19,FALSE),0)</f>
        <v>0</v>
      </c>
      <c r="G112" s="154">
        <f t="shared" si="14"/>
        <v>0</v>
      </c>
      <c r="H112" s="155">
        <f t="shared" si="15"/>
        <v>0</v>
      </c>
      <c r="I112" s="156">
        <f t="shared" si="16"/>
        <v>0</v>
      </c>
      <c r="J112" s="157">
        <f t="shared" si="17"/>
        <v>0</v>
      </c>
      <c r="K112" s="163">
        <f>VLOOKUP($C112,'2026'!$C$205:$U$392,VLOOKUP($L$4,Master!$D$9:$G$20,4,FALSE),FALSE)</f>
        <v>0</v>
      </c>
      <c r="L112" s="164">
        <f>VLOOKUP($C112,'2026'!$C$8:$U$195,VLOOKUP($L$4,Master!$D$9:$G$20,4,FALSE),FALSE)</f>
        <v>0</v>
      </c>
      <c r="M112" s="155">
        <f t="shared" si="18"/>
        <v>0</v>
      </c>
      <c r="N112" s="155">
        <f t="shared" si="19"/>
        <v>0</v>
      </c>
      <c r="O112" s="156">
        <f t="shared" si="20"/>
        <v>0</v>
      </c>
      <c r="P112" s="157">
        <f t="shared" si="21"/>
        <v>0</v>
      </c>
      <c r="Q112" s="71"/>
    </row>
    <row r="113" spans="2:17" s="72" customFormat="1" ht="12.75" x14ac:dyDescent="0.2">
      <c r="B113" s="70"/>
      <c r="C113" s="133" t="s">
        <v>219</v>
      </c>
      <c r="D113" s="134" t="s">
        <v>220</v>
      </c>
      <c r="E113" s="147">
        <f>IFERROR(VLOOKUP($C113,'2026'!$C$205:$U$392,19,FALSE),0)</f>
        <v>0</v>
      </c>
      <c r="F113" s="148">
        <f>IFERROR(VLOOKUP($C113,'2026'!$C$8:$U$195,19,FALSE),0)</f>
        <v>0</v>
      </c>
      <c r="G113" s="149">
        <f t="shared" si="14"/>
        <v>0</v>
      </c>
      <c r="H113" s="150">
        <f t="shared" si="15"/>
        <v>0</v>
      </c>
      <c r="I113" s="148">
        <f t="shared" si="16"/>
        <v>0</v>
      </c>
      <c r="J113" s="151">
        <f t="shared" si="17"/>
        <v>0</v>
      </c>
      <c r="K113" s="147">
        <f>VLOOKUP($C113,'2026'!$C$205:$U$392,VLOOKUP($L$4,Master!$D$9:$G$20,4,FALSE),FALSE)</f>
        <v>0</v>
      </c>
      <c r="L113" s="148">
        <f>VLOOKUP($C113,'2026'!$C$8:$U$195,VLOOKUP($L$4,Master!$D$9:$G$20,4,FALSE),FALSE)</f>
        <v>0</v>
      </c>
      <c r="M113" s="150">
        <f t="shared" si="18"/>
        <v>0</v>
      </c>
      <c r="N113" s="150">
        <f t="shared" si="19"/>
        <v>0</v>
      </c>
      <c r="O113" s="148">
        <f t="shared" si="20"/>
        <v>0</v>
      </c>
      <c r="P113" s="151">
        <f t="shared" si="21"/>
        <v>0</v>
      </c>
      <c r="Q113" s="71"/>
    </row>
    <row r="114" spans="2:17" s="72" customFormat="1" ht="12.75" x14ac:dyDescent="0.2">
      <c r="B114" s="70"/>
      <c r="C114" s="98" t="s">
        <v>221</v>
      </c>
      <c r="D114" s="99" t="s">
        <v>220</v>
      </c>
      <c r="E114" s="152">
        <f>IFERROR(VLOOKUP($C114,'2026'!$C$205:$U$392,19,FALSE),0)</f>
        <v>0</v>
      </c>
      <c r="F114" s="153">
        <f>IFERROR(VLOOKUP($C114,'2026'!$C$8:$U$195,19,FALSE),0)</f>
        <v>0</v>
      </c>
      <c r="G114" s="154">
        <f t="shared" si="14"/>
        <v>0</v>
      </c>
      <c r="H114" s="155">
        <f t="shared" si="15"/>
        <v>0</v>
      </c>
      <c r="I114" s="156">
        <f t="shared" si="16"/>
        <v>0</v>
      </c>
      <c r="J114" s="157">
        <f t="shared" si="17"/>
        <v>0</v>
      </c>
      <c r="K114" s="163">
        <f>VLOOKUP($C114,'2026'!$C$205:$U$392,VLOOKUP($L$4,Master!$D$9:$G$20,4,FALSE),FALSE)</f>
        <v>0</v>
      </c>
      <c r="L114" s="164">
        <f>VLOOKUP($C114,'2026'!$C$8:$U$195,VLOOKUP($L$4,Master!$D$9:$G$20,4,FALSE),FALSE)</f>
        <v>0</v>
      </c>
      <c r="M114" s="155">
        <f t="shared" si="18"/>
        <v>0</v>
      </c>
      <c r="N114" s="155">
        <f t="shared" si="19"/>
        <v>0</v>
      </c>
      <c r="O114" s="156">
        <f t="shared" si="20"/>
        <v>0</v>
      </c>
      <c r="P114" s="157">
        <f t="shared" si="21"/>
        <v>0</v>
      </c>
      <c r="Q114" s="71"/>
    </row>
    <row r="115" spans="2:17" s="72" customFormat="1" ht="12.75" x14ac:dyDescent="0.2">
      <c r="B115" s="70"/>
      <c r="C115" s="133" t="s">
        <v>222</v>
      </c>
      <c r="D115" s="134" t="s">
        <v>223</v>
      </c>
      <c r="E115" s="147">
        <f>IFERROR(VLOOKUP($C115,'2026'!$C$205:$U$392,19,FALSE),0)</f>
        <v>0</v>
      </c>
      <c r="F115" s="148">
        <f>IFERROR(VLOOKUP($C115,'2026'!$C$8:$U$195,19,FALSE),0)</f>
        <v>0</v>
      </c>
      <c r="G115" s="149">
        <f t="shared" si="14"/>
        <v>0</v>
      </c>
      <c r="H115" s="150">
        <f t="shared" si="15"/>
        <v>0</v>
      </c>
      <c r="I115" s="148">
        <f t="shared" si="16"/>
        <v>0</v>
      </c>
      <c r="J115" s="151">
        <f t="shared" si="17"/>
        <v>0</v>
      </c>
      <c r="K115" s="147">
        <f>VLOOKUP($C115,'2026'!$C$205:$U$392,VLOOKUP($L$4,Master!$D$9:$G$20,4,FALSE),FALSE)</f>
        <v>0</v>
      </c>
      <c r="L115" s="148">
        <f>VLOOKUP($C115,'2026'!$C$8:$U$195,VLOOKUP($L$4,Master!$D$9:$G$20,4,FALSE),FALSE)</f>
        <v>0</v>
      </c>
      <c r="M115" s="150">
        <f t="shared" si="18"/>
        <v>0</v>
      </c>
      <c r="N115" s="150">
        <f t="shared" si="19"/>
        <v>0</v>
      </c>
      <c r="O115" s="148">
        <f t="shared" si="20"/>
        <v>0</v>
      </c>
      <c r="P115" s="151">
        <f t="shared" si="21"/>
        <v>0</v>
      </c>
      <c r="Q115" s="71"/>
    </row>
    <row r="116" spans="2:17" s="72" customFormat="1" ht="12.75" x14ac:dyDescent="0.2">
      <c r="B116" s="70"/>
      <c r="C116" s="98" t="s">
        <v>224</v>
      </c>
      <c r="D116" s="99" t="s">
        <v>223</v>
      </c>
      <c r="E116" s="152">
        <f>IFERROR(VLOOKUP($C116,'2026'!$C$205:$U$392,19,FALSE),0)</f>
        <v>0</v>
      </c>
      <c r="F116" s="153">
        <f>IFERROR(VLOOKUP($C116,'2026'!$C$8:$U$195,19,FALSE),0)</f>
        <v>0</v>
      </c>
      <c r="G116" s="154">
        <f t="shared" si="14"/>
        <v>0</v>
      </c>
      <c r="H116" s="155">
        <f t="shared" si="15"/>
        <v>0</v>
      </c>
      <c r="I116" s="156">
        <f t="shared" si="16"/>
        <v>0</v>
      </c>
      <c r="J116" s="157">
        <f t="shared" si="17"/>
        <v>0</v>
      </c>
      <c r="K116" s="163">
        <f>VLOOKUP($C116,'2026'!$C$205:$U$392,VLOOKUP($L$4,Master!$D$9:$G$20,4,FALSE),FALSE)</f>
        <v>0</v>
      </c>
      <c r="L116" s="164">
        <f>VLOOKUP($C116,'2026'!$C$8:$U$195,VLOOKUP($L$4,Master!$D$9:$G$20,4,FALSE),FALSE)</f>
        <v>0</v>
      </c>
      <c r="M116" s="155">
        <f t="shared" si="18"/>
        <v>0</v>
      </c>
      <c r="N116" s="155">
        <f t="shared" si="19"/>
        <v>0</v>
      </c>
      <c r="O116" s="156">
        <f t="shared" si="20"/>
        <v>0</v>
      </c>
      <c r="P116" s="157">
        <f t="shared" si="21"/>
        <v>0</v>
      </c>
      <c r="Q116" s="71"/>
    </row>
    <row r="117" spans="2:17" s="72" customFormat="1" ht="12.75" x14ac:dyDescent="0.2">
      <c r="B117" s="70"/>
      <c r="C117" s="133" t="s">
        <v>225</v>
      </c>
      <c r="D117" s="134" t="s">
        <v>226</v>
      </c>
      <c r="E117" s="147">
        <f>IFERROR(VLOOKUP($C117,'2026'!$C$205:$U$392,19,FALSE),0)</f>
        <v>0</v>
      </c>
      <c r="F117" s="148">
        <f>IFERROR(VLOOKUP($C117,'2026'!$C$8:$U$195,19,FALSE),0)</f>
        <v>0</v>
      </c>
      <c r="G117" s="149">
        <f t="shared" si="14"/>
        <v>0</v>
      </c>
      <c r="H117" s="150">
        <f t="shared" si="15"/>
        <v>0</v>
      </c>
      <c r="I117" s="148">
        <f t="shared" si="16"/>
        <v>0</v>
      </c>
      <c r="J117" s="151">
        <f t="shared" si="17"/>
        <v>0</v>
      </c>
      <c r="K117" s="147">
        <f>VLOOKUP($C117,'2026'!$C$205:$U$392,VLOOKUP($L$4,Master!$D$9:$G$20,4,FALSE),FALSE)</f>
        <v>0</v>
      </c>
      <c r="L117" s="148">
        <f>VLOOKUP($C117,'2026'!$C$8:$U$195,VLOOKUP($L$4,Master!$D$9:$G$20,4,FALSE),FALSE)</f>
        <v>0</v>
      </c>
      <c r="M117" s="150">
        <f t="shared" si="18"/>
        <v>0</v>
      </c>
      <c r="N117" s="150">
        <f t="shared" si="19"/>
        <v>0</v>
      </c>
      <c r="O117" s="148">
        <f t="shared" si="20"/>
        <v>0</v>
      </c>
      <c r="P117" s="151">
        <f t="shared" si="21"/>
        <v>0</v>
      </c>
      <c r="Q117" s="71"/>
    </row>
    <row r="118" spans="2:17" s="72" customFormat="1" ht="12.75" x14ac:dyDescent="0.2">
      <c r="B118" s="70"/>
      <c r="C118" s="98" t="s">
        <v>227</v>
      </c>
      <c r="D118" s="99" t="s">
        <v>226</v>
      </c>
      <c r="E118" s="152">
        <f>IFERROR(VLOOKUP($C118,'2026'!$C$205:$U$392,19,FALSE),0)</f>
        <v>0</v>
      </c>
      <c r="F118" s="153">
        <f>IFERROR(VLOOKUP($C118,'2026'!$C$8:$U$195,19,FALSE),0)</f>
        <v>0</v>
      </c>
      <c r="G118" s="154">
        <f t="shared" si="14"/>
        <v>0</v>
      </c>
      <c r="H118" s="155">
        <f t="shared" si="15"/>
        <v>0</v>
      </c>
      <c r="I118" s="156">
        <f t="shared" si="16"/>
        <v>0</v>
      </c>
      <c r="J118" s="157">
        <f t="shared" si="17"/>
        <v>0</v>
      </c>
      <c r="K118" s="163">
        <f>VLOOKUP($C118,'2026'!$C$205:$U$392,VLOOKUP($L$4,Master!$D$9:$G$20,4,FALSE),FALSE)</f>
        <v>0</v>
      </c>
      <c r="L118" s="164">
        <f>VLOOKUP($C118,'2026'!$C$8:$U$195,VLOOKUP($L$4,Master!$D$9:$G$20,4,FALSE),FALSE)</f>
        <v>0</v>
      </c>
      <c r="M118" s="155">
        <f t="shared" si="18"/>
        <v>0</v>
      </c>
      <c r="N118" s="155">
        <f t="shared" si="19"/>
        <v>0</v>
      </c>
      <c r="O118" s="156">
        <f t="shared" si="20"/>
        <v>0</v>
      </c>
      <c r="P118" s="157">
        <f t="shared" si="21"/>
        <v>0</v>
      </c>
      <c r="Q118" s="71"/>
    </row>
    <row r="119" spans="2:17" s="72" customFormat="1" ht="12.75" x14ac:dyDescent="0.2">
      <c r="B119" s="70"/>
      <c r="C119" s="133" t="s">
        <v>228</v>
      </c>
      <c r="D119" s="134" t="s">
        <v>229</v>
      </c>
      <c r="E119" s="147">
        <f>IFERROR(VLOOKUP($C119,'2026'!$C$205:$U$392,19,FALSE),0)</f>
        <v>0</v>
      </c>
      <c r="F119" s="148">
        <f>IFERROR(VLOOKUP($C119,'2026'!$C$8:$U$195,19,FALSE),0)</f>
        <v>0</v>
      </c>
      <c r="G119" s="149">
        <f t="shared" si="14"/>
        <v>0</v>
      </c>
      <c r="H119" s="150">
        <f t="shared" si="15"/>
        <v>0</v>
      </c>
      <c r="I119" s="148">
        <f t="shared" si="16"/>
        <v>0</v>
      </c>
      <c r="J119" s="151">
        <f t="shared" si="17"/>
        <v>0</v>
      </c>
      <c r="K119" s="147">
        <f>VLOOKUP($C119,'2026'!$C$205:$U$392,VLOOKUP($L$4,Master!$D$9:$G$20,4,FALSE),FALSE)</f>
        <v>0</v>
      </c>
      <c r="L119" s="148">
        <f>VLOOKUP($C119,'2026'!$C$8:$U$195,VLOOKUP($L$4,Master!$D$9:$G$20,4,FALSE),FALSE)</f>
        <v>0</v>
      </c>
      <c r="M119" s="150">
        <f t="shared" si="18"/>
        <v>0</v>
      </c>
      <c r="N119" s="150">
        <f t="shared" si="19"/>
        <v>0</v>
      </c>
      <c r="O119" s="148">
        <f t="shared" si="20"/>
        <v>0</v>
      </c>
      <c r="P119" s="151">
        <f t="shared" si="21"/>
        <v>0</v>
      </c>
      <c r="Q119" s="71"/>
    </row>
    <row r="120" spans="2:17" s="72" customFormat="1" ht="12.75" x14ac:dyDescent="0.2">
      <c r="B120" s="70"/>
      <c r="C120" s="98" t="s">
        <v>230</v>
      </c>
      <c r="D120" s="99" t="s">
        <v>229</v>
      </c>
      <c r="E120" s="152">
        <f>IFERROR(VLOOKUP($C120,'2026'!$C$205:$U$392,19,FALSE),0)</f>
        <v>0</v>
      </c>
      <c r="F120" s="153">
        <f>IFERROR(VLOOKUP($C120,'2026'!$C$8:$U$195,19,FALSE),0)</f>
        <v>0</v>
      </c>
      <c r="G120" s="154">
        <f t="shared" si="14"/>
        <v>0</v>
      </c>
      <c r="H120" s="155">
        <f t="shared" si="15"/>
        <v>0</v>
      </c>
      <c r="I120" s="156">
        <f t="shared" si="16"/>
        <v>0</v>
      </c>
      <c r="J120" s="157">
        <f t="shared" si="17"/>
        <v>0</v>
      </c>
      <c r="K120" s="163">
        <f>VLOOKUP($C120,'2026'!$C$205:$U$392,VLOOKUP($L$4,Master!$D$9:$G$20,4,FALSE),FALSE)</f>
        <v>0</v>
      </c>
      <c r="L120" s="164">
        <f>VLOOKUP($C120,'2026'!$C$8:$U$195,VLOOKUP($L$4,Master!$D$9:$G$20,4,FALSE),FALSE)</f>
        <v>0</v>
      </c>
      <c r="M120" s="155">
        <f t="shared" si="18"/>
        <v>0</v>
      </c>
      <c r="N120" s="155">
        <f t="shared" si="19"/>
        <v>0</v>
      </c>
      <c r="O120" s="156">
        <f t="shared" si="20"/>
        <v>0</v>
      </c>
      <c r="P120" s="157">
        <f t="shared" si="21"/>
        <v>0</v>
      </c>
      <c r="Q120" s="71"/>
    </row>
    <row r="121" spans="2:17" s="72" customFormat="1" ht="12.75" x14ac:dyDescent="0.2">
      <c r="B121" s="70"/>
      <c r="C121" s="133" t="s">
        <v>231</v>
      </c>
      <c r="D121" s="134" t="s">
        <v>232</v>
      </c>
      <c r="E121" s="147">
        <f>IFERROR(VLOOKUP($C121,'2026'!$C$205:$U$392,19,FALSE),0)</f>
        <v>5609878.6300000008</v>
      </c>
      <c r="F121" s="148">
        <f>IFERROR(VLOOKUP($C121,'2026'!$C$8:$U$195,19,FALSE),0)</f>
        <v>2009950.24</v>
      </c>
      <c r="G121" s="149">
        <f t="shared" si="14"/>
        <v>0.35828765158151021</v>
      </c>
      <c r="H121" s="150">
        <f t="shared" si="15"/>
        <v>2.3468115732199987E-4</v>
      </c>
      <c r="I121" s="148">
        <f t="shared" si="16"/>
        <v>-3599928.3900000006</v>
      </c>
      <c r="J121" s="151">
        <f t="shared" si="17"/>
        <v>-0.64171234841848979</v>
      </c>
      <c r="K121" s="147">
        <f>VLOOKUP($C121,'2026'!$C$205:$U$392,VLOOKUP($L$4,Master!$D$9:$G$20,4,FALSE),FALSE)</f>
        <v>1454402.0700000003</v>
      </c>
      <c r="L121" s="148">
        <f>VLOOKUP($C121,'2026'!$C$8:$U$195,VLOOKUP($L$4,Master!$D$9:$G$20,4,FALSE),FALSE)</f>
        <v>526329.76</v>
      </c>
      <c r="M121" s="150">
        <f t="shared" si="18"/>
        <v>0.36188738372738971</v>
      </c>
      <c r="N121" s="150">
        <f t="shared" si="19"/>
        <v>6.145409709735423E-5</v>
      </c>
      <c r="O121" s="148">
        <f t="shared" si="20"/>
        <v>-928072.31000000029</v>
      </c>
      <c r="P121" s="151">
        <f t="shared" si="21"/>
        <v>-0.63811261627261029</v>
      </c>
      <c r="Q121" s="71"/>
    </row>
    <row r="122" spans="2:17" s="72" customFormat="1" ht="12.75" x14ac:dyDescent="0.2">
      <c r="B122" s="70"/>
      <c r="C122" s="98" t="s">
        <v>233</v>
      </c>
      <c r="D122" s="99" t="s">
        <v>232</v>
      </c>
      <c r="E122" s="152">
        <f>IFERROR(VLOOKUP($C122,'2026'!$C$205:$U$392,19,FALSE),0)</f>
        <v>5609878.6300000008</v>
      </c>
      <c r="F122" s="153">
        <f>IFERROR(VLOOKUP($C122,'2026'!$C$8:$U$195,19,FALSE),0)</f>
        <v>2009950.24</v>
      </c>
      <c r="G122" s="154">
        <f t="shared" si="14"/>
        <v>0.35828765158151021</v>
      </c>
      <c r="H122" s="155">
        <f t="shared" si="15"/>
        <v>2.3468115732199987E-4</v>
      </c>
      <c r="I122" s="156">
        <f t="shared" si="16"/>
        <v>-3599928.3900000006</v>
      </c>
      <c r="J122" s="157">
        <f t="shared" si="17"/>
        <v>-0.64171234841848979</v>
      </c>
      <c r="K122" s="163">
        <f>VLOOKUP($C122,'2026'!$C$205:$U$392,VLOOKUP($L$4,Master!$D$9:$G$20,4,FALSE),FALSE)</f>
        <v>1454402.0700000003</v>
      </c>
      <c r="L122" s="164">
        <f>VLOOKUP($C122,'2026'!$C$8:$U$195,VLOOKUP($L$4,Master!$D$9:$G$20,4,FALSE),FALSE)</f>
        <v>526329.76</v>
      </c>
      <c r="M122" s="155">
        <f t="shared" si="18"/>
        <v>0.36188738372738971</v>
      </c>
      <c r="N122" s="155">
        <f t="shared" si="19"/>
        <v>6.145409709735423E-5</v>
      </c>
      <c r="O122" s="156">
        <f t="shared" si="20"/>
        <v>-928072.31000000029</v>
      </c>
      <c r="P122" s="157">
        <f t="shared" si="21"/>
        <v>-0.63811261627261029</v>
      </c>
      <c r="Q122" s="71"/>
    </row>
    <row r="123" spans="2:17" s="72" customFormat="1" ht="12.75" x14ac:dyDescent="0.2">
      <c r="B123" s="70"/>
      <c r="C123" s="131" t="s">
        <v>234</v>
      </c>
      <c r="D123" s="132" t="s">
        <v>33</v>
      </c>
      <c r="E123" s="142">
        <f>IFERROR(VLOOKUP($C123,'2026'!$C$205:$U$392,19,FALSE),0)</f>
        <v>177303712.64999995</v>
      </c>
      <c r="F123" s="143">
        <f>IFERROR(VLOOKUP($C123,'2026'!$C$8:$U$195,19,FALSE),0)</f>
        <v>143366507.37</v>
      </c>
      <c r="G123" s="144">
        <f t="shared" si="14"/>
        <v>0.80859281076086398</v>
      </c>
      <c r="H123" s="145">
        <f t="shared" si="15"/>
        <v>1.6739428271022583E-2</v>
      </c>
      <c r="I123" s="143">
        <f t="shared" si="16"/>
        <v>-33937205.279999942</v>
      </c>
      <c r="J123" s="146">
        <f t="shared" si="17"/>
        <v>-0.19140718923913605</v>
      </c>
      <c r="K123" s="142">
        <f>VLOOKUP($C123,'2026'!$C$205:$U$392,VLOOKUP($L$4,Master!$D$9:$G$20,4,FALSE),FALSE)</f>
        <v>42437702.039999992</v>
      </c>
      <c r="L123" s="143">
        <f>VLOOKUP($C123,'2026'!$C$8:$U$195,VLOOKUP($L$4,Master!$D$9:$G$20,4,FALSE),FALSE)</f>
        <v>20944718.370000001</v>
      </c>
      <c r="M123" s="145">
        <f t="shared" si="18"/>
        <v>0.49354035122491768</v>
      </c>
      <c r="N123" s="145">
        <f t="shared" si="19"/>
        <v>2.4454987238166407E-3</v>
      </c>
      <c r="O123" s="143">
        <f t="shared" si="20"/>
        <v>-21492983.669999991</v>
      </c>
      <c r="P123" s="146">
        <f t="shared" si="21"/>
        <v>-0.50645964877508232</v>
      </c>
      <c r="Q123" s="71"/>
    </row>
    <row r="124" spans="2:17" s="72" customFormat="1" ht="12.75" x14ac:dyDescent="0.2">
      <c r="B124" s="70"/>
      <c r="C124" s="133" t="s">
        <v>235</v>
      </c>
      <c r="D124" s="134" t="s">
        <v>236</v>
      </c>
      <c r="E124" s="147">
        <f>IFERROR(VLOOKUP($C124,'2026'!$C$205:$U$392,19,FALSE),0)</f>
        <v>0</v>
      </c>
      <c r="F124" s="148">
        <f>IFERROR(VLOOKUP($C124,'2026'!$C$8:$U$195,19,FALSE),0)</f>
        <v>0</v>
      </c>
      <c r="G124" s="149">
        <f t="shared" si="14"/>
        <v>0</v>
      </c>
      <c r="H124" s="150">
        <f t="shared" si="15"/>
        <v>0</v>
      </c>
      <c r="I124" s="148">
        <f t="shared" si="16"/>
        <v>0</v>
      </c>
      <c r="J124" s="151">
        <f t="shared" si="17"/>
        <v>0</v>
      </c>
      <c r="K124" s="147">
        <f>VLOOKUP($C124,'2026'!$C$205:$U$392,VLOOKUP($L$4,Master!$D$9:$G$20,4,FALSE),FALSE)</f>
        <v>0</v>
      </c>
      <c r="L124" s="148">
        <f>VLOOKUP($C124,'2026'!$C$8:$U$195,VLOOKUP($L$4,Master!$D$9:$G$20,4,FALSE),FALSE)</f>
        <v>0</v>
      </c>
      <c r="M124" s="150">
        <f t="shared" si="18"/>
        <v>0</v>
      </c>
      <c r="N124" s="150">
        <f t="shared" si="19"/>
        <v>0</v>
      </c>
      <c r="O124" s="148">
        <f t="shared" si="20"/>
        <v>0</v>
      </c>
      <c r="P124" s="151">
        <f t="shared" si="21"/>
        <v>0</v>
      </c>
      <c r="Q124" s="71"/>
    </row>
    <row r="125" spans="2:17" s="72" customFormat="1" ht="12.75" x14ac:dyDescent="0.2">
      <c r="B125" s="70"/>
      <c r="C125" s="98" t="s">
        <v>237</v>
      </c>
      <c r="D125" s="99" t="s">
        <v>238</v>
      </c>
      <c r="E125" s="152">
        <f>IFERROR(VLOOKUP($C125,'2026'!$C$205:$U$392,19,FALSE),0)</f>
        <v>0</v>
      </c>
      <c r="F125" s="153">
        <f>IFERROR(VLOOKUP($C125,'2026'!$C$8:$U$195,19,FALSE),0)</f>
        <v>0</v>
      </c>
      <c r="G125" s="154">
        <f t="shared" si="14"/>
        <v>0</v>
      </c>
      <c r="H125" s="155">
        <f t="shared" si="15"/>
        <v>0</v>
      </c>
      <c r="I125" s="156">
        <f t="shared" si="16"/>
        <v>0</v>
      </c>
      <c r="J125" s="157">
        <f t="shared" si="17"/>
        <v>0</v>
      </c>
      <c r="K125" s="163">
        <f>VLOOKUP($C125,'2026'!$C$205:$U$392,VLOOKUP($L$4,Master!$D$9:$G$20,4,FALSE),FALSE)</f>
        <v>0</v>
      </c>
      <c r="L125" s="164">
        <f>VLOOKUP($C125,'2026'!$C$8:$U$195,VLOOKUP($L$4,Master!$D$9:$G$20,4,FALSE),FALSE)</f>
        <v>0</v>
      </c>
      <c r="M125" s="155">
        <f t="shared" si="18"/>
        <v>0</v>
      </c>
      <c r="N125" s="155">
        <f t="shared" si="19"/>
        <v>0</v>
      </c>
      <c r="O125" s="156">
        <f t="shared" si="20"/>
        <v>0</v>
      </c>
      <c r="P125" s="157">
        <f t="shared" si="21"/>
        <v>0</v>
      </c>
      <c r="Q125" s="71"/>
    </row>
    <row r="126" spans="2:17" s="72" customFormat="1" ht="12.75" x14ac:dyDescent="0.2">
      <c r="B126" s="70"/>
      <c r="C126" s="98" t="s">
        <v>239</v>
      </c>
      <c r="D126" s="99" t="s">
        <v>240</v>
      </c>
      <c r="E126" s="152">
        <f>IFERROR(VLOOKUP($C126,'2026'!$C$205:$U$392,19,FALSE),0)</f>
        <v>0</v>
      </c>
      <c r="F126" s="153">
        <f>IFERROR(VLOOKUP($C126,'2026'!$C$8:$U$195,19,FALSE),0)</f>
        <v>0</v>
      </c>
      <c r="G126" s="154">
        <f t="shared" si="14"/>
        <v>0</v>
      </c>
      <c r="H126" s="155">
        <f t="shared" si="15"/>
        <v>0</v>
      </c>
      <c r="I126" s="156">
        <f t="shared" si="16"/>
        <v>0</v>
      </c>
      <c r="J126" s="157">
        <f t="shared" si="17"/>
        <v>0</v>
      </c>
      <c r="K126" s="163">
        <f>VLOOKUP($C126,'2026'!$C$205:$U$392,VLOOKUP($L$4,Master!$D$9:$G$20,4,FALSE),FALSE)</f>
        <v>0</v>
      </c>
      <c r="L126" s="164">
        <f>VLOOKUP($C126,'2026'!$C$8:$U$195,VLOOKUP($L$4,Master!$D$9:$G$20,4,FALSE),FALSE)</f>
        <v>0</v>
      </c>
      <c r="M126" s="155">
        <f t="shared" si="18"/>
        <v>0</v>
      </c>
      <c r="N126" s="155">
        <f t="shared" si="19"/>
        <v>0</v>
      </c>
      <c r="O126" s="156">
        <f t="shared" si="20"/>
        <v>0</v>
      </c>
      <c r="P126" s="157">
        <f t="shared" si="21"/>
        <v>0</v>
      </c>
      <c r="Q126" s="71"/>
    </row>
    <row r="127" spans="2:17" s="72" customFormat="1" ht="12.75" x14ac:dyDescent="0.2">
      <c r="B127" s="70"/>
      <c r="C127" s="98" t="s">
        <v>241</v>
      </c>
      <c r="D127" s="99" t="s">
        <v>242</v>
      </c>
      <c r="E127" s="152">
        <f>IFERROR(VLOOKUP($C127,'2026'!$C$205:$U$392,19,FALSE),0)</f>
        <v>0</v>
      </c>
      <c r="F127" s="153">
        <f>IFERROR(VLOOKUP($C127,'2026'!$C$8:$U$195,19,FALSE),0)</f>
        <v>0</v>
      </c>
      <c r="G127" s="154">
        <f t="shared" si="14"/>
        <v>0</v>
      </c>
      <c r="H127" s="155">
        <f t="shared" si="15"/>
        <v>0</v>
      </c>
      <c r="I127" s="156">
        <f t="shared" si="16"/>
        <v>0</v>
      </c>
      <c r="J127" s="157">
        <f t="shared" si="17"/>
        <v>0</v>
      </c>
      <c r="K127" s="163">
        <f>VLOOKUP($C127,'2026'!$C$205:$U$392,VLOOKUP($L$4,Master!$D$9:$G$20,4,FALSE),FALSE)</f>
        <v>0</v>
      </c>
      <c r="L127" s="164">
        <f>VLOOKUP($C127,'2026'!$C$8:$U$195,VLOOKUP($L$4,Master!$D$9:$G$20,4,FALSE),FALSE)</f>
        <v>0</v>
      </c>
      <c r="M127" s="155">
        <f t="shared" si="18"/>
        <v>0</v>
      </c>
      <c r="N127" s="155">
        <f t="shared" si="19"/>
        <v>0</v>
      </c>
      <c r="O127" s="156">
        <f t="shared" si="20"/>
        <v>0</v>
      </c>
      <c r="P127" s="157">
        <f t="shared" si="21"/>
        <v>0</v>
      </c>
      <c r="Q127" s="71"/>
    </row>
    <row r="128" spans="2:17" s="72" customFormat="1" ht="12.75" x14ac:dyDescent="0.2">
      <c r="B128" s="70"/>
      <c r="C128" s="133" t="s">
        <v>243</v>
      </c>
      <c r="D128" s="134" t="s">
        <v>244</v>
      </c>
      <c r="E128" s="147">
        <f>IFERROR(VLOOKUP($C128,'2026'!$C$205:$U$392,19,FALSE),0)</f>
        <v>0</v>
      </c>
      <c r="F128" s="148">
        <f>IFERROR(VLOOKUP($C128,'2026'!$C$8:$U$195,19,FALSE),0)</f>
        <v>0</v>
      </c>
      <c r="G128" s="149">
        <f t="shared" si="14"/>
        <v>0</v>
      </c>
      <c r="H128" s="150">
        <f t="shared" si="15"/>
        <v>0</v>
      </c>
      <c r="I128" s="148">
        <f t="shared" si="16"/>
        <v>0</v>
      </c>
      <c r="J128" s="151">
        <f t="shared" si="17"/>
        <v>0</v>
      </c>
      <c r="K128" s="147">
        <f>VLOOKUP($C128,'2026'!$C$205:$U$392,VLOOKUP($L$4,Master!$D$9:$G$20,4,FALSE),FALSE)</f>
        <v>0</v>
      </c>
      <c r="L128" s="148">
        <f>VLOOKUP($C128,'2026'!$C$8:$U$195,VLOOKUP($L$4,Master!$D$9:$G$20,4,FALSE),FALSE)</f>
        <v>0</v>
      </c>
      <c r="M128" s="150">
        <f t="shared" si="18"/>
        <v>0</v>
      </c>
      <c r="N128" s="150">
        <f t="shared" si="19"/>
        <v>0</v>
      </c>
      <c r="O128" s="148">
        <f t="shared" si="20"/>
        <v>0</v>
      </c>
      <c r="P128" s="151">
        <f t="shared" si="21"/>
        <v>0</v>
      </c>
      <c r="Q128" s="71"/>
    </row>
    <row r="129" spans="2:17" s="72" customFormat="1" ht="12.75" x14ac:dyDescent="0.2">
      <c r="B129" s="70"/>
      <c r="C129" s="98" t="s">
        <v>245</v>
      </c>
      <c r="D129" s="99" t="s">
        <v>246</v>
      </c>
      <c r="E129" s="152">
        <f>IFERROR(VLOOKUP($C129,'2026'!$C$205:$U$392,19,FALSE),0)</f>
        <v>0</v>
      </c>
      <c r="F129" s="153">
        <f>IFERROR(VLOOKUP($C129,'2026'!$C$8:$U$195,19,FALSE),0)</f>
        <v>0</v>
      </c>
      <c r="G129" s="154">
        <f t="shared" si="14"/>
        <v>0</v>
      </c>
      <c r="H129" s="155">
        <f t="shared" si="15"/>
        <v>0</v>
      </c>
      <c r="I129" s="156">
        <f t="shared" si="16"/>
        <v>0</v>
      </c>
      <c r="J129" s="157">
        <f t="shared" si="17"/>
        <v>0</v>
      </c>
      <c r="K129" s="163">
        <f>VLOOKUP($C129,'2026'!$C$205:$U$392,VLOOKUP($L$4,Master!$D$9:$G$20,4,FALSE),FALSE)</f>
        <v>0</v>
      </c>
      <c r="L129" s="164">
        <f>VLOOKUP($C129,'2026'!$C$8:$U$195,VLOOKUP($L$4,Master!$D$9:$G$20,4,FALSE),FALSE)</f>
        <v>0</v>
      </c>
      <c r="M129" s="155">
        <f t="shared" si="18"/>
        <v>0</v>
      </c>
      <c r="N129" s="155">
        <f t="shared" si="19"/>
        <v>0</v>
      </c>
      <c r="O129" s="156">
        <f t="shared" si="20"/>
        <v>0</v>
      </c>
      <c r="P129" s="157">
        <f t="shared" si="21"/>
        <v>0</v>
      </c>
      <c r="Q129" s="71"/>
    </row>
    <row r="130" spans="2:17" s="72" customFormat="1" ht="12.75" x14ac:dyDescent="0.2">
      <c r="B130" s="70"/>
      <c r="C130" s="98" t="s">
        <v>247</v>
      </c>
      <c r="D130" s="99" t="s">
        <v>248</v>
      </c>
      <c r="E130" s="152">
        <f>IFERROR(VLOOKUP($C130,'2026'!$C$205:$U$392,19,FALSE),0)</f>
        <v>0</v>
      </c>
      <c r="F130" s="153">
        <f>IFERROR(VLOOKUP($C130,'2026'!$C$8:$U$195,19,FALSE),0)</f>
        <v>0</v>
      </c>
      <c r="G130" s="154">
        <f t="shared" si="14"/>
        <v>0</v>
      </c>
      <c r="H130" s="155">
        <f t="shared" si="15"/>
        <v>0</v>
      </c>
      <c r="I130" s="156">
        <f t="shared" si="16"/>
        <v>0</v>
      </c>
      <c r="J130" s="157">
        <f t="shared" si="17"/>
        <v>0</v>
      </c>
      <c r="K130" s="163">
        <f>VLOOKUP($C130,'2026'!$C$205:$U$392,VLOOKUP($L$4,Master!$D$9:$G$20,4,FALSE),FALSE)</f>
        <v>0</v>
      </c>
      <c r="L130" s="164">
        <f>VLOOKUP($C130,'2026'!$C$8:$U$195,VLOOKUP($L$4,Master!$D$9:$G$20,4,FALSE),FALSE)</f>
        <v>0</v>
      </c>
      <c r="M130" s="155">
        <f t="shared" si="18"/>
        <v>0</v>
      </c>
      <c r="N130" s="155">
        <f t="shared" si="19"/>
        <v>0</v>
      </c>
      <c r="O130" s="156">
        <f t="shared" si="20"/>
        <v>0</v>
      </c>
      <c r="P130" s="157">
        <f t="shared" si="21"/>
        <v>0</v>
      </c>
      <c r="Q130" s="71"/>
    </row>
    <row r="131" spans="2:17" s="72" customFormat="1" ht="12.75" x14ac:dyDescent="0.2">
      <c r="B131" s="70"/>
      <c r="C131" s="98" t="s">
        <v>249</v>
      </c>
      <c r="D131" s="99" t="s">
        <v>250</v>
      </c>
      <c r="E131" s="152">
        <f>IFERROR(VLOOKUP($C131,'2026'!$C$205:$U$392,19,FALSE),0)</f>
        <v>0</v>
      </c>
      <c r="F131" s="153">
        <f>IFERROR(VLOOKUP($C131,'2026'!$C$8:$U$195,19,FALSE),0)</f>
        <v>0</v>
      </c>
      <c r="G131" s="154">
        <f t="shared" si="14"/>
        <v>0</v>
      </c>
      <c r="H131" s="155">
        <f t="shared" si="15"/>
        <v>0</v>
      </c>
      <c r="I131" s="156">
        <f t="shared" si="16"/>
        <v>0</v>
      </c>
      <c r="J131" s="157">
        <f t="shared" si="17"/>
        <v>0</v>
      </c>
      <c r="K131" s="163">
        <f>VLOOKUP($C131,'2026'!$C$205:$U$392,VLOOKUP($L$4,Master!$D$9:$G$20,4,FALSE),FALSE)</f>
        <v>0</v>
      </c>
      <c r="L131" s="164">
        <f>VLOOKUP($C131,'2026'!$C$8:$U$195,VLOOKUP($L$4,Master!$D$9:$G$20,4,FALSE),FALSE)</f>
        <v>0</v>
      </c>
      <c r="M131" s="155">
        <f t="shared" si="18"/>
        <v>0</v>
      </c>
      <c r="N131" s="155">
        <f t="shared" si="19"/>
        <v>0</v>
      </c>
      <c r="O131" s="156">
        <f t="shared" si="20"/>
        <v>0</v>
      </c>
      <c r="P131" s="157">
        <f t="shared" si="21"/>
        <v>0</v>
      </c>
      <c r="Q131" s="71"/>
    </row>
    <row r="132" spans="2:17" s="72" customFormat="1" ht="12.75" x14ac:dyDescent="0.2">
      <c r="B132" s="70"/>
      <c r="C132" s="98" t="s">
        <v>251</v>
      </c>
      <c r="D132" s="99" t="s">
        <v>252</v>
      </c>
      <c r="E132" s="152">
        <f>IFERROR(VLOOKUP($C132,'2026'!$C$205:$U$392,19,FALSE),0)</f>
        <v>0</v>
      </c>
      <c r="F132" s="153">
        <f>IFERROR(VLOOKUP($C132,'2026'!$C$8:$U$195,19,FALSE),0)</f>
        <v>0</v>
      </c>
      <c r="G132" s="154">
        <f t="shared" si="14"/>
        <v>0</v>
      </c>
      <c r="H132" s="155">
        <f t="shared" si="15"/>
        <v>0</v>
      </c>
      <c r="I132" s="156">
        <f t="shared" si="16"/>
        <v>0</v>
      </c>
      <c r="J132" s="157">
        <f t="shared" si="17"/>
        <v>0</v>
      </c>
      <c r="K132" s="163">
        <f>VLOOKUP($C132,'2026'!$C$205:$U$392,VLOOKUP($L$4,Master!$D$9:$G$20,4,FALSE),FALSE)</f>
        <v>0</v>
      </c>
      <c r="L132" s="164">
        <f>VLOOKUP($C132,'2026'!$C$8:$U$195,VLOOKUP($L$4,Master!$D$9:$G$20,4,FALSE),FALSE)</f>
        <v>0</v>
      </c>
      <c r="M132" s="155">
        <f t="shared" si="18"/>
        <v>0</v>
      </c>
      <c r="N132" s="155">
        <f t="shared" si="19"/>
        <v>0</v>
      </c>
      <c r="O132" s="156">
        <f t="shared" si="20"/>
        <v>0</v>
      </c>
      <c r="P132" s="157">
        <f t="shared" si="21"/>
        <v>0</v>
      </c>
      <c r="Q132" s="71"/>
    </row>
    <row r="133" spans="2:17" s="72" customFormat="1" ht="12.75" x14ac:dyDescent="0.2">
      <c r="B133" s="70"/>
      <c r="C133" s="133" t="s">
        <v>253</v>
      </c>
      <c r="D133" s="134" t="s">
        <v>254</v>
      </c>
      <c r="E133" s="147">
        <f>IFERROR(VLOOKUP($C133,'2026'!$C$205:$U$392,19,FALSE),0)</f>
        <v>0</v>
      </c>
      <c r="F133" s="148">
        <f>IFERROR(VLOOKUP($C133,'2026'!$C$8:$U$195,19,FALSE),0)</f>
        <v>0</v>
      </c>
      <c r="G133" s="149">
        <f t="shared" si="14"/>
        <v>0</v>
      </c>
      <c r="H133" s="150">
        <f t="shared" si="15"/>
        <v>0</v>
      </c>
      <c r="I133" s="148">
        <f t="shared" si="16"/>
        <v>0</v>
      </c>
      <c r="J133" s="151">
        <f t="shared" si="17"/>
        <v>0</v>
      </c>
      <c r="K133" s="147">
        <f>VLOOKUP($C133,'2026'!$C$205:$U$392,VLOOKUP($L$4,Master!$D$9:$G$20,4,FALSE),FALSE)</f>
        <v>0</v>
      </c>
      <c r="L133" s="148">
        <f>VLOOKUP($C133,'2026'!$C$8:$U$195,VLOOKUP($L$4,Master!$D$9:$G$20,4,FALSE),FALSE)</f>
        <v>0</v>
      </c>
      <c r="M133" s="150">
        <f t="shared" si="18"/>
        <v>0</v>
      </c>
      <c r="N133" s="150">
        <f t="shared" si="19"/>
        <v>0</v>
      </c>
      <c r="O133" s="148">
        <f t="shared" si="20"/>
        <v>0</v>
      </c>
      <c r="P133" s="151">
        <f t="shared" si="21"/>
        <v>0</v>
      </c>
      <c r="Q133" s="71"/>
    </row>
    <row r="134" spans="2:17" s="72" customFormat="1" ht="12.75" x14ac:dyDescent="0.2">
      <c r="B134" s="70"/>
      <c r="C134" s="98" t="s">
        <v>255</v>
      </c>
      <c r="D134" s="99" t="s">
        <v>256</v>
      </c>
      <c r="E134" s="152">
        <f>IFERROR(VLOOKUP($C134,'2026'!$C$205:$U$392,19,FALSE),0)</f>
        <v>0</v>
      </c>
      <c r="F134" s="153">
        <f>IFERROR(VLOOKUP($C134,'2026'!$C$8:$U$195,19,FALSE),0)</f>
        <v>0</v>
      </c>
      <c r="G134" s="154">
        <f t="shared" si="14"/>
        <v>0</v>
      </c>
      <c r="H134" s="155">
        <f t="shared" si="15"/>
        <v>0</v>
      </c>
      <c r="I134" s="156">
        <f t="shared" si="16"/>
        <v>0</v>
      </c>
      <c r="J134" s="157">
        <f t="shared" si="17"/>
        <v>0</v>
      </c>
      <c r="K134" s="163">
        <f>VLOOKUP($C134,'2026'!$C$205:$U$392,VLOOKUP($L$4,Master!$D$9:$G$20,4,FALSE),FALSE)</f>
        <v>0</v>
      </c>
      <c r="L134" s="164">
        <f>VLOOKUP($C134,'2026'!$C$8:$U$195,VLOOKUP($L$4,Master!$D$9:$G$20,4,FALSE),FALSE)</f>
        <v>0</v>
      </c>
      <c r="M134" s="155">
        <f t="shared" si="18"/>
        <v>0</v>
      </c>
      <c r="N134" s="155">
        <f t="shared" si="19"/>
        <v>0</v>
      </c>
      <c r="O134" s="156">
        <f t="shared" si="20"/>
        <v>0</v>
      </c>
      <c r="P134" s="157">
        <f t="shared" si="21"/>
        <v>0</v>
      </c>
      <c r="Q134" s="71"/>
    </row>
    <row r="135" spans="2:17" s="72" customFormat="1" ht="12.75" x14ac:dyDescent="0.2">
      <c r="B135" s="70"/>
      <c r="C135" s="98" t="s">
        <v>257</v>
      </c>
      <c r="D135" s="99" t="s">
        <v>258</v>
      </c>
      <c r="E135" s="152">
        <f>IFERROR(VLOOKUP($C135,'2026'!$C$205:$U$392,19,FALSE),0)</f>
        <v>0</v>
      </c>
      <c r="F135" s="153">
        <f>IFERROR(VLOOKUP($C135,'2026'!$C$8:$U$195,19,FALSE),0)</f>
        <v>0</v>
      </c>
      <c r="G135" s="154">
        <f t="shared" si="14"/>
        <v>0</v>
      </c>
      <c r="H135" s="155">
        <f t="shared" si="15"/>
        <v>0</v>
      </c>
      <c r="I135" s="156">
        <f t="shared" si="16"/>
        <v>0</v>
      </c>
      <c r="J135" s="157">
        <f t="shared" si="17"/>
        <v>0</v>
      </c>
      <c r="K135" s="163">
        <f>VLOOKUP($C135,'2026'!$C$205:$U$392,VLOOKUP($L$4,Master!$D$9:$G$20,4,FALSE),FALSE)</f>
        <v>0</v>
      </c>
      <c r="L135" s="164">
        <f>VLOOKUP($C135,'2026'!$C$8:$U$195,VLOOKUP($L$4,Master!$D$9:$G$20,4,FALSE),FALSE)</f>
        <v>0</v>
      </c>
      <c r="M135" s="155">
        <f t="shared" si="18"/>
        <v>0</v>
      </c>
      <c r="N135" s="155">
        <f t="shared" si="19"/>
        <v>0</v>
      </c>
      <c r="O135" s="156">
        <f t="shared" si="20"/>
        <v>0</v>
      </c>
      <c r="P135" s="157">
        <f t="shared" si="21"/>
        <v>0</v>
      </c>
      <c r="Q135" s="71"/>
    </row>
    <row r="136" spans="2:17" s="72" customFormat="1" ht="12.75" x14ac:dyDescent="0.2">
      <c r="B136" s="70"/>
      <c r="C136" s="98" t="s">
        <v>259</v>
      </c>
      <c r="D136" s="99" t="s">
        <v>260</v>
      </c>
      <c r="E136" s="152">
        <f>IFERROR(VLOOKUP($C136,'2026'!$C$205:$U$392,19,FALSE),0)</f>
        <v>0</v>
      </c>
      <c r="F136" s="153">
        <f>IFERROR(VLOOKUP($C136,'2026'!$C$8:$U$195,19,FALSE),0)</f>
        <v>0</v>
      </c>
      <c r="G136" s="154">
        <f t="shared" si="14"/>
        <v>0</v>
      </c>
      <c r="H136" s="155">
        <f t="shared" si="15"/>
        <v>0</v>
      </c>
      <c r="I136" s="156">
        <f t="shared" si="16"/>
        <v>0</v>
      </c>
      <c r="J136" s="157">
        <f t="shared" si="17"/>
        <v>0</v>
      </c>
      <c r="K136" s="163">
        <f>VLOOKUP($C136,'2026'!$C$205:$U$392,VLOOKUP($L$4,Master!$D$9:$G$20,4,FALSE),FALSE)</f>
        <v>0</v>
      </c>
      <c r="L136" s="164">
        <f>VLOOKUP($C136,'2026'!$C$8:$U$195,VLOOKUP($L$4,Master!$D$9:$G$20,4,FALSE),FALSE)</f>
        <v>0</v>
      </c>
      <c r="M136" s="155">
        <f t="shared" si="18"/>
        <v>0</v>
      </c>
      <c r="N136" s="155">
        <f t="shared" si="19"/>
        <v>0</v>
      </c>
      <c r="O136" s="156">
        <f t="shared" si="20"/>
        <v>0</v>
      </c>
      <c r="P136" s="157">
        <f t="shared" si="21"/>
        <v>0</v>
      </c>
      <c r="Q136" s="71"/>
    </row>
    <row r="137" spans="2:17" s="72" customFormat="1" ht="12.75" x14ac:dyDescent="0.2">
      <c r="B137" s="70"/>
      <c r="C137" s="98" t="s">
        <v>261</v>
      </c>
      <c r="D137" s="99" t="s">
        <v>262</v>
      </c>
      <c r="E137" s="152">
        <f>IFERROR(VLOOKUP($C137,'2026'!$C$205:$U$392,19,FALSE),0)</f>
        <v>0</v>
      </c>
      <c r="F137" s="153">
        <f>IFERROR(VLOOKUP($C137,'2026'!$C$8:$U$195,19,FALSE),0)</f>
        <v>0</v>
      </c>
      <c r="G137" s="154">
        <f t="shared" si="14"/>
        <v>0</v>
      </c>
      <c r="H137" s="155">
        <f t="shared" si="15"/>
        <v>0</v>
      </c>
      <c r="I137" s="156">
        <f t="shared" si="16"/>
        <v>0</v>
      </c>
      <c r="J137" s="157">
        <f t="shared" si="17"/>
        <v>0</v>
      </c>
      <c r="K137" s="163">
        <f>VLOOKUP($C137,'2026'!$C$205:$U$392,VLOOKUP($L$4,Master!$D$9:$G$20,4,FALSE),FALSE)</f>
        <v>0</v>
      </c>
      <c r="L137" s="164">
        <f>VLOOKUP($C137,'2026'!$C$8:$U$195,VLOOKUP($L$4,Master!$D$9:$G$20,4,FALSE),FALSE)</f>
        <v>0</v>
      </c>
      <c r="M137" s="155">
        <f t="shared" si="18"/>
        <v>0</v>
      </c>
      <c r="N137" s="155">
        <f t="shared" si="19"/>
        <v>0</v>
      </c>
      <c r="O137" s="156">
        <f t="shared" si="20"/>
        <v>0</v>
      </c>
      <c r="P137" s="157">
        <f t="shared" si="21"/>
        <v>0</v>
      </c>
      <c r="Q137" s="71"/>
    </row>
    <row r="138" spans="2:17" s="72" customFormat="1" ht="12.75" x14ac:dyDescent="0.2">
      <c r="B138" s="70"/>
      <c r="C138" s="133" t="s">
        <v>263</v>
      </c>
      <c r="D138" s="134" t="s">
        <v>264</v>
      </c>
      <c r="E138" s="147">
        <f>IFERROR(VLOOKUP($C138,'2026'!$C$205:$U$392,19,FALSE),0)</f>
        <v>163956742.81999996</v>
      </c>
      <c r="F138" s="148">
        <f>IFERROR(VLOOKUP($C138,'2026'!$C$8:$U$195,19,FALSE),0)</f>
        <v>139801336.71000001</v>
      </c>
      <c r="G138" s="149">
        <f t="shared" ref="G138:G196" si="22">IFERROR(F138/E138,0)</f>
        <v>0.85267207865602102</v>
      </c>
      <c r="H138" s="150">
        <f t="shared" ref="H138:H196" si="23">F138/$D$4</f>
        <v>1.6323160067020059E-2</v>
      </c>
      <c r="I138" s="148">
        <f t="shared" ref="I138:I196" si="24">F138-E138</f>
        <v>-24155406.109999955</v>
      </c>
      <c r="J138" s="151">
        <f t="shared" ref="J138:J196" si="25">IFERROR(I138/E138,0)</f>
        <v>-0.14732792134397904</v>
      </c>
      <c r="K138" s="147">
        <f>VLOOKUP($C138,'2026'!$C$205:$U$392,VLOOKUP($L$4,Master!$D$9:$G$20,4,FALSE),FALSE)</f>
        <v>39215079.749999993</v>
      </c>
      <c r="L138" s="148">
        <f>VLOOKUP($C138,'2026'!$C$8:$U$195,VLOOKUP($L$4,Master!$D$9:$G$20,4,FALSE),FALSE)</f>
        <v>19830058.239999998</v>
      </c>
      <c r="M138" s="150">
        <f t="shared" ref="M138:M196" si="26">IFERROR(L138/K138,0)</f>
        <v>0.50567430606844554</v>
      </c>
      <c r="N138" s="150">
        <f t="shared" ref="N138:N196" si="27">L138/$D$4</f>
        <v>2.3153513579151387E-3</v>
      </c>
      <c r="O138" s="148">
        <f t="shared" ref="O138:O196" si="28">L138-K138</f>
        <v>-19385021.509999994</v>
      </c>
      <c r="P138" s="151">
        <f t="shared" ref="P138:P196" si="29">IFERROR(O138/K138,0)</f>
        <v>-0.4943256939315544</v>
      </c>
      <c r="Q138" s="71"/>
    </row>
    <row r="139" spans="2:17" s="72" customFormat="1" ht="12.75" x14ac:dyDescent="0.2">
      <c r="B139" s="70"/>
      <c r="C139" s="98" t="s">
        <v>265</v>
      </c>
      <c r="D139" s="99" t="s">
        <v>264</v>
      </c>
      <c r="E139" s="152">
        <f>IFERROR(VLOOKUP($C139,'2026'!$C$205:$U$392,19,FALSE),0)</f>
        <v>163956742.81999996</v>
      </c>
      <c r="F139" s="153">
        <f>IFERROR(VLOOKUP($C139,'2026'!$C$8:$U$195,19,FALSE),0)</f>
        <v>139801336.71000001</v>
      </c>
      <c r="G139" s="154">
        <f t="shared" si="22"/>
        <v>0.85267207865602102</v>
      </c>
      <c r="H139" s="155">
        <f t="shared" si="23"/>
        <v>1.6323160067020059E-2</v>
      </c>
      <c r="I139" s="156">
        <f t="shared" si="24"/>
        <v>-24155406.109999955</v>
      </c>
      <c r="J139" s="157">
        <f t="shared" si="25"/>
        <v>-0.14732792134397904</v>
      </c>
      <c r="K139" s="163">
        <f>VLOOKUP($C139,'2026'!$C$205:$U$392,VLOOKUP($L$4,Master!$D$9:$G$20,4,FALSE),FALSE)</f>
        <v>39215079.749999993</v>
      </c>
      <c r="L139" s="164">
        <f>VLOOKUP($C139,'2026'!$C$8:$U$195,VLOOKUP($L$4,Master!$D$9:$G$20,4,FALSE),FALSE)</f>
        <v>19830058.239999998</v>
      </c>
      <c r="M139" s="155">
        <f t="shared" si="26"/>
        <v>0.50567430606844554</v>
      </c>
      <c r="N139" s="155">
        <f t="shared" si="27"/>
        <v>2.3153513579151387E-3</v>
      </c>
      <c r="O139" s="156">
        <f t="shared" si="28"/>
        <v>-19385021.509999994</v>
      </c>
      <c r="P139" s="157">
        <f t="shared" si="29"/>
        <v>-0.4943256939315544</v>
      </c>
      <c r="Q139" s="71"/>
    </row>
    <row r="140" spans="2:17" s="72" customFormat="1" ht="12.75" x14ac:dyDescent="0.2">
      <c r="B140" s="70"/>
      <c r="C140" s="133" t="s">
        <v>266</v>
      </c>
      <c r="D140" s="134" t="s">
        <v>267</v>
      </c>
      <c r="E140" s="147">
        <f>IFERROR(VLOOKUP($C140,'2026'!$C$205:$U$392,19,FALSE),0)</f>
        <v>7534469.8099999987</v>
      </c>
      <c r="F140" s="148">
        <f>IFERROR(VLOOKUP($C140,'2026'!$C$8:$U$195,19,FALSE),0)</f>
        <v>1418213.34</v>
      </c>
      <c r="G140" s="149">
        <f t="shared" si="22"/>
        <v>0.18823001163501912</v>
      </c>
      <c r="H140" s="150">
        <f t="shared" si="23"/>
        <v>1.6559014314737407E-4</v>
      </c>
      <c r="I140" s="148">
        <f t="shared" si="24"/>
        <v>-6116256.4699999988</v>
      </c>
      <c r="J140" s="151">
        <f t="shared" si="25"/>
        <v>-0.81176998836498093</v>
      </c>
      <c r="K140" s="147">
        <f>VLOOKUP($C140,'2026'!$C$205:$U$392,VLOOKUP($L$4,Master!$D$9:$G$20,4,FALSE),FALSE)</f>
        <v>1764127.9299999992</v>
      </c>
      <c r="L140" s="148">
        <f>VLOOKUP($C140,'2026'!$C$8:$U$195,VLOOKUP($L$4,Master!$D$9:$G$20,4,FALSE),FALSE)</f>
        <v>335656.35000000003</v>
      </c>
      <c r="M140" s="150">
        <f t="shared" si="26"/>
        <v>0.19026757883709725</v>
      </c>
      <c r="N140" s="150">
        <f t="shared" si="27"/>
        <v>3.919112976671415E-5</v>
      </c>
      <c r="O140" s="148">
        <f t="shared" si="28"/>
        <v>-1428471.5799999991</v>
      </c>
      <c r="P140" s="151">
        <f t="shared" si="29"/>
        <v>-0.80973242116290267</v>
      </c>
      <c r="Q140" s="71"/>
    </row>
    <row r="141" spans="2:17" s="72" customFormat="1" ht="12.75" x14ac:dyDescent="0.2">
      <c r="B141" s="70"/>
      <c r="C141" s="98" t="s">
        <v>268</v>
      </c>
      <c r="D141" s="99" t="s">
        <v>267</v>
      </c>
      <c r="E141" s="152">
        <f>IFERROR(VLOOKUP($C141,'2026'!$C$205:$U$392,19,FALSE),0)</f>
        <v>7534469.8099999987</v>
      </c>
      <c r="F141" s="153">
        <f>IFERROR(VLOOKUP($C141,'2026'!$C$8:$U$195,19,FALSE),0)</f>
        <v>1418213.34</v>
      </c>
      <c r="G141" s="154">
        <f t="shared" si="22"/>
        <v>0.18823001163501912</v>
      </c>
      <c r="H141" s="155">
        <f t="shared" si="23"/>
        <v>1.6559014314737407E-4</v>
      </c>
      <c r="I141" s="156">
        <f t="shared" si="24"/>
        <v>-6116256.4699999988</v>
      </c>
      <c r="J141" s="157">
        <f t="shared" si="25"/>
        <v>-0.81176998836498093</v>
      </c>
      <c r="K141" s="163">
        <f>VLOOKUP($C141,'2026'!$C$205:$U$392,VLOOKUP($L$4,Master!$D$9:$G$20,4,FALSE),FALSE)</f>
        <v>1764127.9299999992</v>
      </c>
      <c r="L141" s="164">
        <f>VLOOKUP($C141,'2026'!$C$8:$U$195,VLOOKUP($L$4,Master!$D$9:$G$20,4,FALSE),FALSE)</f>
        <v>335656.35000000003</v>
      </c>
      <c r="M141" s="155">
        <f t="shared" si="26"/>
        <v>0.19026757883709725</v>
      </c>
      <c r="N141" s="155">
        <f t="shared" si="27"/>
        <v>3.919112976671415E-5</v>
      </c>
      <c r="O141" s="156">
        <f t="shared" si="28"/>
        <v>-1428471.5799999991</v>
      </c>
      <c r="P141" s="157">
        <f t="shared" si="29"/>
        <v>-0.80973242116290267</v>
      </c>
      <c r="Q141" s="71"/>
    </row>
    <row r="142" spans="2:17" s="72" customFormat="1" ht="12.75" x14ac:dyDescent="0.2">
      <c r="B142" s="70"/>
      <c r="C142" s="133" t="s">
        <v>269</v>
      </c>
      <c r="D142" s="134" t="s">
        <v>270</v>
      </c>
      <c r="E142" s="147">
        <f>IFERROR(VLOOKUP($C142,'2026'!$C$205:$U$392,19,FALSE),0)</f>
        <v>5812500.0199999977</v>
      </c>
      <c r="F142" s="148">
        <f>IFERROR(VLOOKUP($C142,'2026'!$C$8:$U$195,19,FALSE),0)</f>
        <v>2146957.3200000003</v>
      </c>
      <c r="G142" s="149">
        <f t="shared" si="22"/>
        <v>0.36936900001937567</v>
      </c>
      <c r="H142" s="150">
        <f t="shared" si="23"/>
        <v>2.5067806085514796E-4</v>
      </c>
      <c r="I142" s="148">
        <f t="shared" si="24"/>
        <v>-3665542.6999999974</v>
      </c>
      <c r="J142" s="151">
        <f t="shared" si="25"/>
        <v>-0.63063099998062433</v>
      </c>
      <c r="K142" s="147">
        <f>VLOOKUP($C142,'2026'!$C$205:$U$392,VLOOKUP($L$4,Master!$D$9:$G$20,4,FALSE),FALSE)</f>
        <v>1458494.3599999992</v>
      </c>
      <c r="L142" s="148">
        <f>VLOOKUP($C142,'2026'!$C$8:$U$195,VLOOKUP($L$4,Master!$D$9:$G$20,4,FALSE),FALSE)</f>
        <v>779003.78</v>
      </c>
      <c r="M142" s="150">
        <f t="shared" si="26"/>
        <v>0.53411504450384062</v>
      </c>
      <c r="N142" s="150">
        <f t="shared" si="27"/>
        <v>9.0956236134787384E-5</v>
      </c>
      <c r="O142" s="148">
        <f t="shared" si="28"/>
        <v>-679490.57999999914</v>
      </c>
      <c r="P142" s="151">
        <f t="shared" si="29"/>
        <v>-0.46588495549615944</v>
      </c>
      <c r="Q142" s="71"/>
    </row>
    <row r="143" spans="2:17" s="72" customFormat="1" ht="12.75" x14ac:dyDescent="0.2">
      <c r="B143" s="70"/>
      <c r="C143" s="98" t="s">
        <v>271</v>
      </c>
      <c r="D143" s="99" t="s">
        <v>270</v>
      </c>
      <c r="E143" s="152">
        <f>IFERROR(VLOOKUP($C143,'2026'!$C$205:$U$392,19,FALSE),0)</f>
        <v>5812500.0199999977</v>
      </c>
      <c r="F143" s="153">
        <f>IFERROR(VLOOKUP($C143,'2026'!$C$8:$U$195,19,FALSE),0)</f>
        <v>2146957.3200000003</v>
      </c>
      <c r="G143" s="154">
        <f t="shared" si="22"/>
        <v>0.36936900001937567</v>
      </c>
      <c r="H143" s="155">
        <f t="shared" si="23"/>
        <v>2.5067806085514796E-4</v>
      </c>
      <c r="I143" s="156">
        <f t="shared" si="24"/>
        <v>-3665542.6999999974</v>
      </c>
      <c r="J143" s="157">
        <f t="shared" si="25"/>
        <v>-0.63063099998062433</v>
      </c>
      <c r="K143" s="163">
        <f>VLOOKUP($C143,'2026'!$C$205:$U$392,VLOOKUP($L$4,Master!$D$9:$G$20,4,FALSE),FALSE)</f>
        <v>1458494.3599999992</v>
      </c>
      <c r="L143" s="164">
        <f>VLOOKUP($C143,'2026'!$C$8:$U$195,VLOOKUP($L$4,Master!$D$9:$G$20,4,FALSE),FALSE)</f>
        <v>779003.78</v>
      </c>
      <c r="M143" s="155">
        <f t="shared" si="26"/>
        <v>0.53411504450384062</v>
      </c>
      <c r="N143" s="155">
        <f t="shared" si="27"/>
        <v>9.0956236134787384E-5</v>
      </c>
      <c r="O143" s="156">
        <f t="shared" si="28"/>
        <v>-679490.57999999914</v>
      </c>
      <c r="P143" s="157">
        <f t="shared" si="29"/>
        <v>-0.46588495549615944</v>
      </c>
      <c r="Q143" s="71"/>
    </row>
    <row r="144" spans="2:17" s="72" customFormat="1" ht="12.75" x14ac:dyDescent="0.2">
      <c r="B144" s="70"/>
      <c r="C144" s="131" t="s">
        <v>272</v>
      </c>
      <c r="D144" s="132" t="s">
        <v>273</v>
      </c>
      <c r="E144" s="142">
        <f>IFERROR(VLOOKUP($C144,'2026'!$C$205:$U$392,19,FALSE),0)</f>
        <v>21364234.74000001</v>
      </c>
      <c r="F144" s="143">
        <f>IFERROR(VLOOKUP($C144,'2026'!$C$8:$U$195,19,FALSE),0)</f>
        <v>13472878.52</v>
      </c>
      <c r="G144" s="144">
        <f t="shared" si="22"/>
        <v>0.63062771421317909</v>
      </c>
      <c r="H144" s="145">
        <f t="shared" si="23"/>
        <v>1.5730890549471078E-3</v>
      </c>
      <c r="I144" s="143">
        <f t="shared" si="24"/>
        <v>-7891356.22000001</v>
      </c>
      <c r="J144" s="146">
        <f t="shared" si="25"/>
        <v>-0.36937228578682085</v>
      </c>
      <c r="K144" s="142">
        <f>VLOOKUP($C144,'2026'!$C$205:$U$392,VLOOKUP($L$4,Master!$D$9:$G$20,4,FALSE),FALSE)</f>
        <v>7362418.6399999987</v>
      </c>
      <c r="L144" s="143">
        <f>VLOOKUP($C144,'2026'!$C$8:$U$195,VLOOKUP($L$4,Master!$D$9:$G$20,4,FALSE),FALSE)</f>
        <v>3457657.8600000003</v>
      </c>
      <c r="M144" s="145">
        <f t="shared" si="26"/>
        <v>0.46963613848505642</v>
      </c>
      <c r="N144" s="145">
        <f t="shared" si="27"/>
        <v>4.0371504331784326E-4</v>
      </c>
      <c r="O144" s="143">
        <f t="shared" si="28"/>
        <v>-3904760.7799999984</v>
      </c>
      <c r="P144" s="146">
        <f t="shared" si="29"/>
        <v>-0.53036386151494352</v>
      </c>
      <c r="Q144" s="71"/>
    </row>
    <row r="145" spans="2:17" s="72" customFormat="1" ht="12.75" x14ac:dyDescent="0.2">
      <c r="B145" s="70"/>
      <c r="C145" s="133" t="s">
        <v>274</v>
      </c>
      <c r="D145" s="134" t="s">
        <v>275</v>
      </c>
      <c r="E145" s="147">
        <f>IFERROR(VLOOKUP($C145,'2026'!$C$205:$U$392,19,FALSE),0)</f>
        <v>4674418.3000000007</v>
      </c>
      <c r="F145" s="148">
        <f>IFERROR(VLOOKUP($C145,'2026'!$C$8:$U$195,19,FALSE),0)</f>
        <v>4654413.67</v>
      </c>
      <c r="G145" s="149">
        <f t="shared" si="22"/>
        <v>0.9957204022583942</v>
      </c>
      <c r="H145" s="150">
        <f t="shared" si="23"/>
        <v>5.4344787497372907E-4</v>
      </c>
      <c r="I145" s="148">
        <f t="shared" si="24"/>
        <v>-20004.63000000082</v>
      </c>
      <c r="J145" s="151">
        <f t="shared" si="25"/>
        <v>-4.2795977416057989E-3</v>
      </c>
      <c r="K145" s="147">
        <f>VLOOKUP($C145,'2026'!$C$205:$U$392,VLOOKUP($L$4,Master!$D$9:$G$20,4,FALSE),FALSE)</f>
        <v>1091539.1000000001</v>
      </c>
      <c r="L145" s="148">
        <f>VLOOKUP($C145,'2026'!$C$8:$U$195,VLOOKUP($L$4,Master!$D$9:$G$20,4,FALSE),FALSE)</f>
        <v>423320.50000000029</v>
      </c>
      <c r="M145" s="150">
        <f t="shared" si="26"/>
        <v>0.38781982248734859</v>
      </c>
      <c r="N145" s="150">
        <f t="shared" si="27"/>
        <v>4.9426768325432632E-5</v>
      </c>
      <c r="O145" s="148">
        <f t="shared" si="28"/>
        <v>-668218.59999999986</v>
      </c>
      <c r="P145" s="151">
        <f t="shared" si="29"/>
        <v>-0.61218017751265141</v>
      </c>
      <c r="Q145" s="71"/>
    </row>
    <row r="146" spans="2:17" s="72" customFormat="1" ht="12.75" x14ac:dyDescent="0.2">
      <c r="B146" s="70"/>
      <c r="C146" s="98" t="s">
        <v>276</v>
      </c>
      <c r="D146" s="99" t="s">
        <v>275</v>
      </c>
      <c r="E146" s="152">
        <f>IFERROR(VLOOKUP($C146,'2026'!$C$205:$U$392,19,FALSE),0)</f>
        <v>4674418.3000000007</v>
      </c>
      <c r="F146" s="153">
        <f>IFERROR(VLOOKUP($C146,'2026'!$C$8:$U$195,19,FALSE),0)</f>
        <v>4654413.67</v>
      </c>
      <c r="G146" s="154">
        <f t="shared" si="22"/>
        <v>0.9957204022583942</v>
      </c>
      <c r="H146" s="155">
        <f t="shared" si="23"/>
        <v>5.4344787497372907E-4</v>
      </c>
      <c r="I146" s="156">
        <f t="shared" si="24"/>
        <v>-20004.63000000082</v>
      </c>
      <c r="J146" s="157">
        <f t="shared" si="25"/>
        <v>-4.2795977416057989E-3</v>
      </c>
      <c r="K146" s="163">
        <f>VLOOKUP($C146,'2026'!$C$205:$U$392,VLOOKUP($L$4,Master!$D$9:$G$20,4,FALSE),FALSE)</f>
        <v>1091539.1000000001</v>
      </c>
      <c r="L146" s="164">
        <f>VLOOKUP($C146,'2026'!$C$8:$U$195,VLOOKUP($L$4,Master!$D$9:$G$20,4,FALSE),FALSE)</f>
        <v>423320.50000000029</v>
      </c>
      <c r="M146" s="155">
        <f t="shared" si="26"/>
        <v>0.38781982248734859</v>
      </c>
      <c r="N146" s="155">
        <f t="shared" si="27"/>
        <v>4.9426768325432632E-5</v>
      </c>
      <c r="O146" s="156">
        <f t="shared" si="28"/>
        <v>-668218.59999999986</v>
      </c>
      <c r="P146" s="157">
        <f t="shared" si="29"/>
        <v>-0.61218017751265141</v>
      </c>
      <c r="Q146" s="71"/>
    </row>
    <row r="147" spans="2:17" s="72" customFormat="1" ht="12.75" x14ac:dyDescent="0.2">
      <c r="B147" s="70"/>
      <c r="C147" s="133" t="s">
        <v>277</v>
      </c>
      <c r="D147" s="134" t="s">
        <v>278</v>
      </c>
      <c r="E147" s="147">
        <f>IFERROR(VLOOKUP($C147,'2026'!$C$205:$U$392,19,FALSE),0)</f>
        <v>9253366.020000007</v>
      </c>
      <c r="F147" s="148">
        <f>IFERROR(VLOOKUP($C147,'2026'!$C$8:$U$195,19,FALSE),0)</f>
        <v>5690768.4500000002</v>
      </c>
      <c r="G147" s="149">
        <f t="shared" si="22"/>
        <v>0.61499441799882415</v>
      </c>
      <c r="H147" s="150">
        <f t="shared" si="23"/>
        <v>6.6445233285851067E-4</v>
      </c>
      <c r="I147" s="148">
        <f t="shared" si="24"/>
        <v>-3562597.5700000068</v>
      </c>
      <c r="J147" s="151">
        <f t="shared" si="25"/>
        <v>-0.38500558200117585</v>
      </c>
      <c r="K147" s="147">
        <f>VLOOKUP($C147,'2026'!$C$205:$U$392,VLOOKUP($L$4,Master!$D$9:$G$20,4,FALSE),FALSE)</f>
        <v>4225581.84</v>
      </c>
      <c r="L147" s="148">
        <f>VLOOKUP($C147,'2026'!$C$8:$U$195,VLOOKUP($L$4,Master!$D$9:$G$20,4,FALSE),FALSE)</f>
        <v>1756727.8999999994</v>
      </c>
      <c r="M147" s="150">
        <f t="shared" si="26"/>
        <v>0.41573633324777814</v>
      </c>
      <c r="N147" s="150">
        <f t="shared" si="27"/>
        <v>2.0511499661396906E-4</v>
      </c>
      <c r="O147" s="148">
        <f t="shared" si="28"/>
        <v>-2468853.9400000004</v>
      </c>
      <c r="P147" s="151">
        <f t="shared" si="29"/>
        <v>-0.58426366675222186</v>
      </c>
      <c r="Q147" s="71"/>
    </row>
    <row r="148" spans="2:17" s="72" customFormat="1" ht="12.75" x14ac:dyDescent="0.2">
      <c r="B148" s="70"/>
      <c r="C148" s="98" t="s">
        <v>279</v>
      </c>
      <c r="D148" s="99" t="s">
        <v>278</v>
      </c>
      <c r="E148" s="152">
        <f>IFERROR(VLOOKUP($C148,'2026'!$C$205:$U$392,19,FALSE),0)</f>
        <v>9253366.020000007</v>
      </c>
      <c r="F148" s="153">
        <f>IFERROR(VLOOKUP($C148,'2026'!$C$8:$U$195,19,FALSE),0)</f>
        <v>5690768.4500000002</v>
      </c>
      <c r="G148" s="154">
        <f t="shared" si="22"/>
        <v>0.61499441799882415</v>
      </c>
      <c r="H148" s="155">
        <f t="shared" si="23"/>
        <v>6.6445233285851067E-4</v>
      </c>
      <c r="I148" s="156">
        <f t="shared" si="24"/>
        <v>-3562597.5700000068</v>
      </c>
      <c r="J148" s="157">
        <f t="shared" si="25"/>
        <v>-0.38500558200117585</v>
      </c>
      <c r="K148" s="163">
        <f>VLOOKUP($C148,'2026'!$C$205:$U$392,VLOOKUP($L$4,Master!$D$9:$G$20,4,FALSE),FALSE)</f>
        <v>4225581.84</v>
      </c>
      <c r="L148" s="164">
        <f>VLOOKUP($C148,'2026'!$C$8:$U$195,VLOOKUP($L$4,Master!$D$9:$G$20,4,FALSE),FALSE)</f>
        <v>1756727.8999999994</v>
      </c>
      <c r="M148" s="155">
        <f t="shared" si="26"/>
        <v>0.41573633324777814</v>
      </c>
      <c r="N148" s="155">
        <f t="shared" si="27"/>
        <v>2.0511499661396906E-4</v>
      </c>
      <c r="O148" s="156">
        <f t="shared" si="28"/>
        <v>-2468853.9400000004</v>
      </c>
      <c r="P148" s="157">
        <f t="shared" si="29"/>
        <v>-0.58426366675222186</v>
      </c>
      <c r="Q148" s="71"/>
    </row>
    <row r="149" spans="2:17" s="72" customFormat="1" ht="12.75" x14ac:dyDescent="0.2">
      <c r="B149" s="70"/>
      <c r="C149" s="133" t="s">
        <v>280</v>
      </c>
      <c r="D149" s="134" t="s">
        <v>281</v>
      </c>
      <c r="E149" s="147">
        <f>IFERROR(VLOOKUP($C149,'2026'!$C$205:$U$392,19,FALSE),0)</f>
        <v>0</v>
      </c>
      <c r="F149" s="148">
        <f>IFERROR(VLOOKUP($C149,'2026'!$C$8:$U$195,19,FALSE),0)</f>
        <v>0</v>
      </c>
      <c r="G149" s="149">
        <f t="shared" si="22"/>
        <v>0</v>
      </c>
      <c r="H149" s="150">
        <f t="shared" si="23"/>
        <v>0</v>
      </c>
      <c r="I149" s="148">
        <f t="shared" si="24"/>
        <v>0</v>
      </c>
      <c r="J149" s="151">
        <f t="shared" si="25"/>
        <v>0</v>
      </c>
      <c r="K149" s="147">
        <f>VLOOKUP($C149,'2026'!$C$205:$U$392,VLOOKUP($L$4,Master!$D$9:$G$20,4,FALSE),FALSE)</f>
        <v>0</v>
      </c>
      <c r="L149" s="148">
        <f>VLOOKUP($C149,'2026'!$C$8:$U$195,VLOOKUP($L$4,Master!$D$9:$G$20,4,FALSE),FALSE)</f>
        <v>0</v>
      </c>
      <c r="M149" s="150">
        <f t="shared" si="26"/>
        <v>0</v>
      </c>
      <c r="N149" s="150">
        <f t="shared" si="27"/>
        <v>0</v>
      </c>
      <c r="O149" s="148">
        <f t="shared" si="28"/>
        <v>0</v>
      </c>
      <c r="P149" s="151">
        <f t="shared" si="29"/>
        <v>0</v>
      </c>
      <c r="Q149" s="71"/>
    </row>
    <row r="150" spans="2:17" s="72" customFormat="1" ht="12.75" x14ac:dyDescent="0.2">
      <c r="B150" s="70"/>
      <c r="C150" s="98" t="s">
        <v>282</v>
      </c>
      <c r="D150" s="99" t="s">
        <v>281</v>
      </c>
      <c r="E150" s="152">
        <f>IFERROR(VLOOKUP($C150,'2026'!$C$205:$U$392,19,FALSE),0)</f>
        <v>0</v>
      </c>
      <c r="F150" s="153">
        <f>IFERROR(VLOOKUP($C150,'2026'!$C$8:$U$195,19,FALSE),0)</f>
        <v>0</v>
      </c>
      <c r="G150" s="154">
        <f t="shared" si="22"/>
        <v>0</v>
      </c>
      <c r="H150" s="155">
        <f t="shared" si="23"/>
        <v>0</v>
      </c>
      <c r="I150" s="156">
        <f t="shared" si="24"/>
        <v>0</v>
      </c>
      <c r="J150" s="157">
        <f t="shared" si="25"/>
        <v>0</v>
      </c>
      <c r="K150" s="163">
        <f>VLOOKUP($C150,'2026'!$C$205:$U$392,VLOOKUP($L$4,Master!$D$9:$G$20,4,FALSE),FALSE)</f>
        <v>0</v>
      </c>
      <c r="L150" s="164">
        <f>VLOOKUP($C150,'2026'!$C$8:$U$195,VLOOKUP($L$4,Master!$D$9:$G$20,4,FALSE),FALSE)</f>
        <v>0</v>
      </c>
      <c r="M150" s="155">
        <f t="shared" si="26"/>
        <v>0</v>
      </c>
      <c r="N150" s="155">
        <f t="shared" si="27"/>
        <v>0</v>
      </c>
      <c r="O150" s="156">
        <f t="shared" si="28"/>
        <v>0</v>
      </c>
      <c r="P150" s="157">
        <f t="shared" si="29"/>
        <v>0</v>
      </c>
      <c r="Q150" s="71"/>
    </row>
    <row r="151" spans="2:17" s="72" customFormat="1" ht="12.75" x14ac:dyDescent="0.2">
      <c r="B151" s="70"/>
      <c r="C151" s="133" t="s">
        <v>283</v>
      </c>
      <c r="D151" s="134" t="s">
        <v>284</v>
      </c>
      <c r="E151" s="147">
        <f>IFERROR(VLOOKUP($C151,'2026'!$C$205:$U$392,19,FALSE),0)</f>
        <v>0</v>
      </c>
      <c r="F151" s="148">
        <f>IFERROR(VLOOKUP($C151,'2026'!$C$8:$U$195,19,FALSE),0)</f>
        <v>0</v>
      </c>
      <c r="G151" s="149">
        <f t="shared" si="22"/>
        <v>0</v>
      </c>
      <c r="H151" s="150">
        <f t="shared" si="23"/>
        <v>0</v>
      </c>
      <c r="I151" s="148">
        <f t="shared" si="24"/>
        <v>0</v>
      </c>
      <c r="J151" s="151">
        <f t="shared" si="25"/>
        <v>0</v>
      </c>
      <c r="K151" s="147">
        <f>VLOOKUP($C151,'2026'!$C$205:$U$392,VLOOKUP($L$4,Master!$D$9:$G$20,4,FALSE),FALSE)</f>
        <v>0</v>
      </c>
      <c r="L151" s="148">
        <f>VLOOKUP($C151,'2026'!$C$8:$U$195,VLOOKUP($L$4,Master!$D$9:$G$20,4,FALSE),FALSE)</f>
        <v>0</v>
      </c>
      <c r="M151" s="150">
        <f t="shared" si="26"/>
        <v>0</v>
      </c>
      <c r="N151" s="150">
        <f t="shared" si="27"/>
        <v>0</v>
      </c>
      <c r="O151" s="148">
        <f t="shared" si="28"/>
        <v>0</v>
      </c>
      <c r="P151" s="151">
        <f t="shared" si="29"/>
        <v>0</v>
      </c>
      <c r="Q151" s="71"/>
    </row>
    <row r="152" spans="2:17" s="72" customFormat="1" ht="12.75" x14ac:dyDescent="0.2">
      <c r="B152" s="70"/>
      <c r="C152" s="98" t="s">
        <v>285</v>
      </c>
      <c r="D152" s="99" t="s">
        <v>284</v>
      </c>
      <c r="E152" s="152">
        <f>IFERROR(VLOOKUP($C152,'2026'!$C$205:$U$392,19,FALSE),0)</f>
        <v>0</v>
      </c>
      <c r="F152" s="153">
        <f>IFERROR(VLOOKUP($C152,'2026'!$C$8:$U$195,19,FALSE),0)</f>
        <v>0</v>
      </c>
      <c r="G152" s="154">
        <f t="shared" si="22"/>
        <v>0</v>
      </c>
      <c r="H152" s="155">
        <f t="shared" si="23"/>
        <v>0</v>
      </c>
      <c r="I152" s="156">
        <f t="shared" si="24"/>
        <v>0</v>
      </c>
      <c r="J152" s="157">
        <f t="shared" si="25"/>
        <v>0</v>
      </c>
      <c r="K152" s="163">
        <f>VLOOKUP($C152,'2026'!$C$205:$U$392,VLOOKUP($L$4,Master!$D$9:$G$20,4,FALSE),FALSE)</f>
        <v>0</v>
      </c>
      <c r="L152" s="164">
        <f>VLOOKUP($C152,'2026'!$C$8:$U$195,VLOOKUP($L$4,Master!$D$9:$G$20,4,FALSE),FALSE)</f>
        <v>0</v>
      </c>
      <c r="M152" s="155">
        <f t="shared" si="26"/>
        <v>0</v>
      </c>
      <c r="N152" s="155">
        <f t="shared" si="27"/>
        <v>0</v>
      </c>
      <c r="O152" s="156">
        <f t="shared" si="28"/>
        <v>0</v>
      </c>
      <c r="P152" s="157">
        <f t="shared" si="29"/>
        <v>0</v>
      </c>
      <c r="Q152" s="71"/>
    </row>
    <row r="153" spans="2:17" s="72" customFormat="1" ht="12.75" x14ac:dyDescent="0.2">
      <c r="B153" s="70"/>
      <c r="C153" s="133" t="s">
        <v>286</v>
      </c>
      <c r="D153" s="134" t="s">
        <v>287</v>
      </c>
      <c r="E153" s="147">
        <f>IFERROR(VLOOKUP($C153,'2026'!$C$205:$U$392,19,FALSE),0)</f>
        <v>1176122.07</v>
      </c>
      <c r="F153" s="148">
        <f>IFERROR(VLOOKUP($C153,'2026'!$C$8:$U$195,19,FALSE),0)</f>
        <v>16688.27</v>
      </c>
      <c r="G153" s="149">
        <f t="shared" si="22"/>
        <v>1.4189232925456454E-2</v>
      </c>
      <c r="H153" s="150">
        <f t="shared" si="23"/>
        <v>1.9485171519977584E-6</v>
      </c>
      <c r="I153" s="148">
        <f t="shared" si="24"/>
        <v>-1159433.8</v>
      </c>
      <c r="J153" s="151">
        <f t="shared" si="25"/>
        <v>-0.98581076707454351</v>
      </c>
      <c r="K153" s="147">
        <f>VLOOKUP($C153,'2026'!$C$205:$U$392,VLOOKUP($L$4,Master!$D$9:$G$20,4,FALSE),FALSE)</f>
        <v>461865.80000000005</v>
      </c>
      <c r="L153" s="148">
        <f>VLOOKUP($C153,'2026'!$C$8:$U$195,VLOOKUP($L$4,Master!$D$9:$G$20,4,FALSE),FALSE)</f>
        <v>558.66</v>
      </c>
      <c r="M153" s="150">
        <f t="shared" si="26"/>
        <v>1.2095721311255346E-3</v>
      </c>
      <c r="N153" s="150">
        <f t="shared" si="27"/>
        <v>6.5228965742708359E-8</v>
      </c>
      <c r="O153" s="148">
        <f t="shared" si="28"/>
        <v>-461307.14000000007</v>
      </c>
      <c r="P153" s="151">
        <f t="shared" si="29"/>
        <v>-0.99879042786887451</v>
      </c>
      <c r="Q153" s="71"/>
    </row>
    <row r="154" spans="2:17" s="72" customFormat="1" ht="12.75" x14ac:dyDescent="0.2">
      <c r="B154" s="70"/>
      <c r="C154" s="98" t="s">
        <v>288</v>
      </c>
      <c r="D154" s="99" t="s">
        <v>287</v>
      </c>
      <c r="E154" s="152">
        <f>IFERROR(VLOOKUP($C154,'2026'!$C$205:$U$392,19,FALSE),0)</f>
        <v>1176122.07</v>
      </c>
      <c r="F154" s="153">
        <f>IFERROR(VLOOKUP($C154,'2026'!$C$8:$U$195,19,FALSE),0)</f>
        <v>16688.27</v>
      </c>
      <c r="G154" s="154">
        <f t="shared" si="22"/>
        <v>1.4189232925456454E-2</v>
      </c>
      <c r="H154" s="155">
        <f t="shared" si="23"/>
        <v>1.9485171519977584E-6</v>
      </c>
      <c r="I154" s="156">
        <f t="shared" si="24"/>
        <v>-1159433.8</v>
      </c>
      <c r="J154" s="157">
        <f t="shared" si="25"/>
        <v>-0.98581076707454351</v>
      </c>
      <c r="K154" s="163">
        <f>VLOOKUP($C154,'2026'!$C$205:$U$392,VLOOKUP($L$4,Master!$D$9:$G$20,4,FALSE),FALSE)</f>
        <v>461865.80000000005</v>
      </c>
      <c r="L154" s="164">
        <f>VLOOKUP($C154,'2026'!$C$8:$U$195,VLOOKUP($L$4,Master!$D$9:$G$20,4,FALSE),FALSE)</f>
        <v>558.66</v>
      </c>
      <c r="M154" s="155">
        <f t="shared" si="26"/>
        <v>1.2095721311255346E-3</v>
      </c>
      <c r="N154" s="155">
        <f t="shared" si="27"/>
        <v>6.5228965742708359E-8</v>
      </c>
      <c r="O154" s="156">
        <f t="shared" si="28"/>
        <v>-461307.14000000007</v>
      </c>
      <c r="P154" s="157">
        <f t="shared" si="29"/>
        <v>-0.99879042786887451</v>
      </c>
      <c r="Q154" s="71"/>
    </row>
    <row r="155" spans="2:17" s="72" customFormat="1" ht="12.75" x14ac:dyDescent="0.2">
      <c r="B155" s="70"/>
      <c r="C155" s="133" t="s">
        <v>289</v>
      </c>
      <c r="D155" s="134" t="s">
        <v>290</v>
      </c>
      <c r="E155" s="147">
        <f>IFERROR(VLOOKUP($C155,'2026'!$C$205:$U$392,19,FALSE),0)</f>
        <v>6260328.3499999996</v>
      </c>
      <c r="F155" s="148">
        <f>IFERROR(VLOOKUP($C155,'2026'!$C$8:$U$195,19,FALSE),0)</f>
        <v>3111008.13</v>
      </c>
      <c r="G155" s="149">
        <f t="shared" si="22"/>
        <v>0.49694008941240281</v>
      </c>
      <c r="H155" s="150">
        <f t="shared" si="23"/>
        <v>3.6324032996287042E-4</v>
      </c>
      <c r="I155" s="148">
        <f t="shared" si="24"/>
        <v>-3149320.2199999997</v>
      </c>
      <c r="J155" s="151">
        <f t="shared" si="25"/>
        <v>-0.50305991058759725</v>
      </c>
      <c r="K155" s="147">
        <f>VLOOKUP($C155,'2026'!$C$205:$U$392,VLOOKUP($L$4,Master!$D$9:$G$20,4,FALSE),FALSE)</f>
        <v>1583431.8999999994</v>
      </c>
      <c r="L155" s="148">
        <f>VLOOKUP($C155,'2026'!$C$8:$U$195,VLOOKUP($L$4,Master!$D$9:$G$20,4,FALSE),FALSE)</f>
        <v>1277050.8</v>
      </c>
      <c r="M155" s="150">
        <f t="shared" si="26"/>
        <v>0.8065081927426121</v>
      </c>
      <c r="N155" s="150">
        <f t="shared" si="27"/>
        <v>1.491080494126988E-4</v>
      </c>
      <c r="O155" s="148">
        <f t="shared" si="28"/>
        <v>-306381.09999999939</v>
      </c>
      <c r="P155" s="151">
        <f t="shared" si="29"/>
        <v>-0.1934918072573879</v>
      </c>
      <c r="Q155" s="71"/>
    </row>
    <row r="156" spans="2:17" s="72" customFormat="1" ht="12.75" x14ac:dyDescent="0.2">
      <c r="B156" s="70"/>
      <c r="C156" s="98" t="s">
        <v>291</v>
      </c>
      <c r="D156" s="99" t="s">
        <v>290</v>
      </c>
      <c r="E156" s="152">
        <f>IFERROR(VLOOKUP($C156,'2026'!$C$205:$U$392,19,FALSE),0)</f>
        <v>6260328.3499999996</v>
      </c>
      <c r="F156" s="153">
        <f>IFERROR(VLOOKUP($C156,'2026'!$C$8:$U$195,19,FALSE),0)</f>
        <v>3111008.13</v>
      </c>
      <c r="G156" s="154">
        <f t="shared" si="22"/>
        <v>0.49694008941240281</v>
      </c>
      <c r="H156" s="155">
        <f t="shared" si="23"/>
        <v>3.6324032996287042E-4</v>
      </c>
      <c r="I156" s="156">
        <f t="shared" si="24"/>
        <v>-3149320.2199999997</v>
      </c>
      <c r="J156" s="157">
        <f t="shared" si="25"/>
        <v>-0.50305991058759725</v>
      </c>
      <c r="K156" s="163">
        <f>VLOOKUP($C156,'2026'!$C$205:$U$392,VLOOKUP($L$4,Master!$D$9:$G$20,4,FALSE),FALSE)</f>
        <v>1583431.8999999994</v>
      </c>
      <c r="L156" s="164">
        <f>VLOOKUP($C156,'2026'!$C$8:$U$195,VLOOKUP($L$4,Master!$D$9:$G$20,4,FALSE),FALSE)</f>
        <v>1277050.8</v>
      </c>
      <c r="M156" s="155">
        <f t="shared" si="26"/>
        <v>0.8065081927426121</v>
      </c>
      <c r="N156" s="155">
        <f t="shared" si="27"/>
        <v>1.491080494126988E-4</v>
      </c>
      <c r="O156" s="156">
        <f t="shared" si="28"/>
        <v>-306381.09999999939</v>
      </c>
      <c r="P156" s="157">
        <f t="shared" si="29"/>
        <v>-0.1934918072573879</v>
      </c>
      <c r="Q156" s="71"/>
    </row>
    <row r="157" spans="2:17" s="72" customFormat="1" ht="12.75" x14ac:dyDescent="0.2">
      <c r="B157" s="70"/>
      <c r="C157" s="131" t="s">
        <v>292</v>
      </c>
      <c r="D157" s="132" t="s">
        <v>293</v>
      </c>
      <c r="E157" s="142">
        <f>IFERROR(VLOOKUP($C157,'2026'!$C$205:$U$392,19,FALSE),0)</f>
        <v>114553220.87</v>
      </c>
      <c r="F157" s="143">
        <f>IFERROR(VLOOKUP($C157,'2026'!$C$8:$U$195,19,FALSE),0)</f>
        <v>113121499.25999999</v>
      </c>
      <c r="G157" s="144">
        <f t="shared" si="22"/>
        <v>0.98750169048825964</v>
      </c>
      <c r="H157" s="145">
        <f t="shared" si="23"/>
        <v>1.3208030644746981E-2</v>
      </c>
      <c r="I157" s="143">
        <f t="shared" si="24"/>
        <v>-1431721.6100000143</v>
      </c>
      <c r="J157" s="146">
        <f t="shared" si="25"/>
        <v>-1.2498309511740351E-2</v>
      </c>
      <c r="K157" s="142">
        <f>VLOOKUP($C157,'2026'!$C$205:$U$392,VLOOKUP($L$4,Master!$D$9:$G$20,4,FALSE),FALSE)</f>
        <v>29395425.899999999</v>
      </c>
      <c r="L157" s="143">
        <f>VLOOKUP($C157,'2026'!$C$8:$U$195,VLOOKUP($L$4,Master!$D$9:$G$20,4,FALSE),FALSE)</f>
        <v>33714695.579999991</v>
      </c>
      <c r="M157" s="145">
        <f t="shared" si="26"/>
        <v>1.1469367953603962</v>
      </c>
      <c r="N157" s="145">
        <f t="shared" si="27"/>
        <v>3.9365172430703118E-3</v>
      </c>
      <c r="O157" s="143">
        <f t="shared" si="28"/>
        <v>4319269.6799999923</v>
      </c>
      <c r="P157" s="146">
        <f t="shared" si="29"/>
        <v>0.14693679536039628</v>
      </c>
      <c r="Q157" s="71"/>
    </row>
    <row r="158" spans="2:17" s="72" customFormat="1" ht="12.75" x14ac:dyDescent="0.2">
      <c r="B158" s="70"/>
      <c r="C158" s="133" t="s">
        <v>294</v>
      </c>
      <c r="D158" s="134" t="s">
        <v>295</v>
      </c>
      <c r="E158" s="147">
        <f>IFERROR(VLOOKUP($C158,'2026'!$C$205:$U$392,19,FALSE),0)</f>
        <v>58608583.350000001</v>
      </c>
      <c r="F158" s="148">
        <f>IFERROR(VLOOKUP($C158,'2026'!$C$8:$U$195,19,FALSE),0)</f>
        <v>60997150.010000005</v>
      </c>
      <c r="G158" s="149">
        <f t="shared" si="22"/>
        <v>1.0407545537440466</v>
      </c>
      <c r="H158" s="150">
        <f t="shared" si="23"/>
        <v>7.1220080342339403E-3</v>
      </c>
      <c r="I158" s="148">
        <f t="shared" si="24"/>
        <v>2388566.6600000039</v>
      </c>
      <c r="J158" s="151">
        <f t="shared" si="25"/>
        <v>4.0754553744046497E-2</v>
      </c>
      <c r="K158" s="147">
        <f>VLOOKUP($C158,'2026'!$C$205:$U$392,VLOOKUP($L$4,Master!$D$9:$G$20,4,FALSE),FALSE)</f>
        <v>14753699.289999997</v>
      </c>
      <c r="L158" s="148">
        <f>VLOOKUP($C158,'2026'!$C$8:$U$195,VLOOKUP($L$4,Master!$D$9:$G$20,4,FALSE),FALSE)</f>
        <v>15616759.389999997</v>
      </c>
      <c r="M158" s="150">
        <f t="shared" si="26"/>
        <v>1.0584978779244185</v>
      </c>
      <c r="N158" s="150">
        <f t="shared" si="27"/>
        <v>1.8234079104686731E-3</v>
      </c>
      <c r="O158" s="148">
        <f t="shared" si="28"/>
        <v>863060.09999999963</v>
      </c>
      <c r="P158" s="151">
        <f t="shared" si="29"/>
        <v>5.849787792441849E-2</v>
      </c>
      <c r="Q158" s="71"/>
    </row>
    <row r="159" spans="2:17" s="72" customFormat="1" ht="12.75" x14ac:dyDescent="0.2">
      <c r="B159" s="70"/>
      <c r="C159" s="98" t="s">
        <v>296</v>
      </c>
      <c r="D159" s="99" t="s">
        <v>297</v>
      </c>
      <c r="E159" s="152">
        <f>IFERROR(VLOOKUP($C159,'2026'!$C$205:$U$392,19,FALSE),0)</f>
        <v>15358928.949999999</v>
      </c>
      <c r="F159" s="153">
        <f>IFERROR(VLOOKUP($C159,'2026'!$C$8:$U$195,19,FALSE),0)</f>
        <v>16081632.960000005</v>
      </c>
      <c r="G159" s="154">
        <f t="shared" si="22"/>
        <v>1.0470543234071024</v>
      </c>
      <c r="H159" s="155">
        <f t="shared" si="23"/>
        <v>1.8776864021670602E-3</v>
      </c>
      <c r="I159" s="156">
        <f t="shared" si="24"/>
        <v>722704.01000000536</v>
      </c>
      <c r="J159" s="157">
        <f t="shared" si="25"/>
        <v>4.705432340710225E-2</v>
      </c>
      <c r="K159" s="163">
        <f>VLOOKUP($C159,'2026'!$C$205:$U$392,VLOOKUP($L$4,Master!$D$9:$G$20,4,FALSE),FALSE)</f>
        <v>3757881.28</v>
      </c>
      <c r="L159" s="164">
        <f>VLOOKUP($C159,'2026'!$C$8:$U$195,VLOOKUP($L$4,Master!$D$9:$G$20,4,FALSE),FALSE)</f>
        <v>4149229.29</v>
      </c>
      <c r="M159" s="155">
        <f t="shared" si="26"/>
        <v>1.1041405996732288</v>
      </c>
      <c r="N159" s="155">
        <f t="shared" si="27"/>
        <v>4.844627057889452E-4</v>
      </c>
      <c r="O159" s="156">
        <f t="shared" si="28"/>
        <v>391348.01000000024</v>
      </c>
      <c r="P159" s="157">
        <f t="shared" si="29"/>
        <v>0.10414059967322871</v>
      </c>
      <c r="Q159" s="71"/>
    </row>
    <row r="160" spans="2:17" s="72" customFormat="1" ht="12.75" x14ac:dyDescent="0.2">
      <c r="B160" s="70"/>
      <c r="C160" s="98" t="s">
        <v>298</v>
      </c>
      <c r="D160" s="99" t="s">
        <v>36</v>
      </c>
      <c r="E160" s="152">
        <f>IFERROR(VLOOKUP($C160,'2026'!$C$205:$U$392,19,FALSE),0)</f>
        <v>43249654.399999999</v>
      </c>
      <c r="F160" s="153">
        <f>IFERROR(VLOOKUP($C160,'2026'!$C$8:$U$195,19,FALSE),0)</f>
        <v>44915517.049999997</v>
      </c>
      <c r="G160" s="154">
        <f t="shared" si="22"/>
        <v>1.0385173632740057</v>
      </c>
      <c r="H160" s="155">
        <f t="shared" si="23"/>
        <v>5.2443216320668794E-3</v>
      </c>
      <c r="I160" s="156">
        <f t="shared" si="24"/>
        <v>1665862.6499999985</v>
      </c>
      <c r="J160" s="157">
        <f t="shared" si="25"/>
        <v>3.8517363274005692E-2</v>
      </c>
      <c r="K160" s="163">
        <f>VLOOKUP($C160,'2026'!$C$205:$U$392,VLOOKUP($L$4,Master!$D$9:$G$20,4,FALSE),FALSE)</f>
        <v>10995818.009999998</v>
      </c>
      <c r="L160" s="164">
        <f>VLOOKUP($C160,'2026'!$C$8:$U$195,VLOOKUP($L$4,Master!$D$9:$G$20,4,FALSE),FALSE)</f>
        <v>11467530.099999998</v>
      </c>
      <c r="M160" s="155">
        <f t="shared" si="26"/>
        <v>1.0428992267397486</v>
      </c>
      <c r="N160" s="155">
        <f t="shared" si="27"/>
        <v>1.3389452046797278E-3</v>
      </c>
      <c r="O160" s="156">
        <f t="shared" si="28"/>
        <v>471712.08999999985</v>
      </c>
      <c r="P160" s="157">
        <f t="shared" si="29"/>
        <v>4.2899226739748483E-2</v>
      </c>
      <c r="Q160" s="71"/>
    </row>
    <row r="161" spans="2:17" s="72" customFormat="1" ht="12.75" x14ac:dyDescent="0.2">
      <c r="B161" s="70"/>
      <c r="C161" s="133" t="s">
        <v>299</v>
      </c>
      <c r="D161" s="134" t="s">
        <v>300</v>
      </c>
      <c r="E161" s="147">
        <f>IFERROR(VLOOKUP($C161,'2026'!$C$205:$U$392,19,FALSE),0)</f>
        <v>19151800.100000001</v>
      </c>
      <c r="F161" s="148">
        <f>IFERROR(VLOOKUP($C161,'2026'!$C$8:$U$195,19,FALSE),0)</f>
        <v>20819413.039999999</v>
      </c>
      <c r="G161" s="149">
        <f t="shared" si="22"/>
        <v>1.0870734307633045</v>
      </c>
      <c r="H161" s="150">
        <f t="shared" si="23"/>
        <v>2.4308681129299676E-3</v>
      </c>
      <c r="I161" s="148">
        <f t="shared" si="24"/>
        <v>1667612.9399999976</v>
      </c>
      <c r="J161" s="151">
        <f t="shared" si="25"/>
        <v>8.7073430763304469E-2</v>
      </c>
      <c r="K161" s="147">
        <f>VLOOKUP($C161,'2026'!$C$205:$U$392,VLOOKUP($L$4,Master!$D$9:$G$20,4,FALSE),FALSE)</f>
        <v>4779011.4700000007</v>
      </c>
      <c r="L161" s="148">
        <f>VLOOKUP($C161,'2026'!$C$8:$U$195,VLOOKUP($L$4,Master!$D$9:$G$20,4,FALSE),FALSE)</f>
        <v>5356783.4699999988</v>
      </c>
      <c r="M161" s="150">
        <f t="shared" si="26"/>
        <v>1.1208978056710959</v>
      </c>
      <c r="N161" s="150">
        <f t="shared" si="27"/>
        <v>6.2545635172687564E-4</v>
      </c>
      <c r="O161" s="148">
        <f t="shared" si="28"/>
        <v>577771.99999999814</v>
      </c>
      <c r="P161" s="151">
        <f t="shared" si="29"/>
        <v>0.12089780567109584</v>
      </c>
      <c r="Q161" s="71"/>
    </row>
    <row r="162" spans="2:17" s="72" customFormat="1" ht="12.75" x14ac:dyDescent="0.2">
      <c r="B162" s="70"/>
      <c r="C162" s="98" t="s">
        <v>301</v>
      </c>
      <c r="D162" s="99" t="s">
        <v>302</v>
      </c>
      <c r="E162" s="152">
        <f>IFERROR(VLOOKUP($C162,'2026'!$C$205:$U$392,19,FALSE),0)</f>
        <v>0</v>
      </c>
      <c r="F162" s="153">
        <f>IFERROR(VLOOKUP($C162,'2026'!$C$8:$U$195,19,FALSE),0)</f>
        <v>0</v>
      </c>
      <c r="G162" s="154">
        <f t="shared" si="22"/>
        <v>0</v>
      </c>
      <c r="H162" s="155">
        <f t="shared" si="23"/>
        <v>0</v>
      </c>
      <c r="I162" s="156">
        <f t="shared" si="24"/>
        <v>0</v>
      </c>
      <c r="J162" s="157">
        <f t="shared" si="25"/>
        <v>0</v>
      </c>
      <c r="K162" s="163">
        <f>VLOOKUP($C162,'2026'!$C$205:$U$392,VLOOKUP($L$4,Master!$D$9:$G$20,4,FALSE),FALSE)</f>
        <v>0</v>
      </c>
      <c r="L162" s="164">
        <f>VLOOKUP($C162,'2026'!$C$8:$U$195,VLOOKUP($L$4,Master!$D$9:$G$20,4,FALSE),FALSE)</f>
        <v>0</v>
      </c>
      <c r="M162" s="155">
        <f t="shared" si="26"/>
        <v>0</v>
      </c>
      <c r="N162" s="155">
        <f t="shared" si="27"/>
        <v>0</v>
      </c>
      <c r="O162" s="156">
        <f t="shared" si="28"/>
        <v>0</v>
      </c>
      <c r="P162" s="157">
        <f t="shared" si="29"/>
        <v>0</v>
      </c>
      <c r="Q162" s="71"/>
    </row>
    <row r="163" spans="2:17" s="72" customFormat="1" ht="12.75" x14ac:dyDescent="0.2">
      <c r="B163" s="70"/>
      <c r="C163" s="98" t="s">
        <v>303</v>
      </c>
      <c r="D163" s="99" t="s">
        <v>304</v>
      </c>
      <c r="E163" s="152">
        <f>IFERROR(VLOOKUP($C163,'2026'!$C$205:$U$392,19,FALSE),0)</f>
        <v>19151800.100000001</v>
      </c>
      <c r="F163" s="153">
        <f>IFERROR(VLOOKUP($C163,'2026'!$C$8:$U$195,19,FALSE),0)</f>
        <v>20819413.039999999</v>
      </c>
      <c r="G163" s="154">
        <f t="shared" si="22"/>
        <v>1.0870734307633045</v>
      </c>
      <c r="H163" s="155">
        <f t="shared" si="23"/>
        <v>2.4308681129299676E-3</v>
      </c>
      <c r="I163" s="156">
        <f t="shared" si="24"/>
        <v>1667612.9399999976</v>
      </c>
      <c r="J163" s="157">
        <f t="shared" si="25"/>
        <v>8.7073430763304469E-2</v>
      </c>
      <c r="K163" s="163">
        <f>VLOOKUP($C163,'2026'!$C$205:$U$392,VLOOKUP($L$4,Master!$D$9:$G$20,4,FALSE),FALSE)</f>
        <v>4779011.4700000007</v>
      </c>
      <c r="L163" s="164">
        <f>VLOOKUP($C163,'2026'!$C$8:$U$195,VLOOKUP($L$4,Master!$D$9:$G$20,4,FALSE),FALSE)</f>
        <v>5356783.4699999988</v>
      </c>
      <c r="M163" s="155">
        <f t="shared" si="26"/>
        <v>1.1208978056710959</v>
      </c>
      <c r="N163" s="155">
        <f t="shared" si="27"/>
        <v>6.2545635172687564E-4</v>
      </c>
      <c r="O163" s="156">
        <f t="shared" si="28"/>
        <v>577771.99999999814</v>
      </c>
      <c r="P163" s="157">
        <f t="shared" si="29"/>
        <v>0.12089780567109584</v>
      </c>
      <c r="Q163" s="71"/>
    </row>
    <row r="164" spans="2:17" s="72" customFormat="1" ht="12.75" x14ac:dyDescent="0.2">
      <c r="B164" s="70"/>
      <c r="C164" s="133" t="s">
        <v>305</v>
      </c>
      <c r="D164" s="134" t="s">
        <v>306</v>
      </c>
      <c r="E164" s="147">
        <f>IFERROR(VLOOKUP($C164,'2026'!$C$205:$U$392,19,FALSE),0)</f>
        <v>0</v>
      </c>
      <c r="F164" s="148">
        <f>IFERROR(VLOOKUP($C164,'2026'!$C$8:$U$195,19,FALSE),0)</f>
        <v>0</v>
      </c>
      <c r="G164" s="149">
        <f t="shared" si="22"/>
        <v>0</v>
      </c>
      <c r="H164" s="150">
        <f t="shared" si="23"/>
        <v>0</v>
      </c>
      <c r="I164" s="148">
        <f t="shared" si="24"/>
        <v>0</v>
      </c>
      <c r="J164" s="151">
        <f t="shared" si="25"/>
        <v>0</v>
      </c>
      <c r="K164" s="147">
        <f>VLOOKUP($C164,'2026'!$C$205:$U$392,VLOOKUP($L$4,Master!$D$9:$G$20,4,FALSE),FALSE)</f>
        <v>0</v>
      </c>
      <c r="L164" s="148">
        <f>VLOOKUP($C164,'2026'!$C$8:$U$195,VLOOKUP($L$4,Master!$D$9:$G$20,4,FALSE),FALSE)</f>
        <v>0</v>
      </c>
      <c r="M164" s="150">
        <f t="shared" si="26"/>
        <v>0</v>
      </c>
      <c r="N164" s="150">
        <f t="shared" si="27"/>
        <v>0</v>
      </c>
      <c r="O164" s="148">
        <f t="shared" si="28"/>
        <v>0</v>
      </c>
      <c r="P164" s="151">
        <f t="shared" si="29"/>
        <v>0</v>
      </c>
      <c r="Q164" s="71"/>
    </row>
    <row r="165" spans="2:17" s="72" customFormat="1" ht="12.75" x14ac:dyDescent="0.2">
      <c r="B165" s="70"/>
      <c r="C165" s="98" t="s">
        <v>307</v>
      </c>
      <c r="D165" s="99" t="s">
        <v>306</v>
      </c>
      <c r="E165" s="152">
        <f>IFERROR(VLOOKUP($C165,'2026'!$C$205:$U$392,19,FALSE),0)</f>
        <v>0</v>
      </c>
      <c r="F165" s="153">
        <f>IFERROR(VLOOKUP($C165,'2026'!$C$8:$U$195,19,FALSE),0)</f>
        <v>0</v>
      </c>
      <c r="G165" s="154">
        <f t="shared" si="22"/>
        <v>0</v>
      </c>
      <c r="H165" s="155">
        <f t="shared" si="23"/>
        <v>0</v>
      </c>
      <c r="I165" s="156">
        <f t="shared" si="24"/>
        <v>0</v>
      </c>
      <c r="J165" s="157">
        <f t="shared" si="25"/>
        <v>0</v>
      </c>
      <c r="K165" s="163">
        <f>VLOOKUP($C165,'2026'!$C$205:$U$392,VLOOKUP($L$4,Master!$D$9:$G$20,4,FALSE),FALSE)</f>
        <v>0</v>
      </c>
      <c r="L165" s="164">
        <f>VLOOKUP($C165,'2026'!$C$8:$U$195,VLOOKUP($L$4,Master!$D$9:$G$20,4,FALSE),FALSE)</f>
        <v>0</v>
      </c>
      <c r="M165" s="155">
        <f t="shared" si="26"/>
        <v>0</v>
      </c>
      <c r="N165" s="155">
        <f t="shared" si="27"/>
        <v>0</v>
      </c>
      <c r="O165" s="156">
        <f t="shared" si="28"/>
        <v>0</v>
      </c>
      <c r="P165" s="157">
        <f t="shared" si="29"/>
        <v>0</v>
      </c>
      <c r="Q165" s="71"/>
    </row>
    <row r="166" spans="2:17" s="72" customFormat="1" ht="12.75" x14ac:dyDescent="0.2">
      <c r="B166" s="70"/>
      <c r="C166" s="133" t="s">
        <v>308</v>
      </c>
      <c r="D166" s="134" t="s">
        <v>309</v>
      </c>
      <c r="E166" s="147">
        <f>IFERROR(VLOOKUP($C166,'2026'!$C$205:$U$392,19,FALSE),0)</f>
        <v>15123291.190000001</v>
      </c>
      <c r="F166" s="148">
        <f>IFERROR(VLOOKUP($C166,'2026'!$C$8:$U$195,19,FALSE),0)</f>
        <v>14488086.439999999</v>
      </c>
      <c r="G166" s="149">
        <f t="shared" si="22"/>
        <v>0.95799824641212894</v>
      </c>
      <c r="H166" s="150">
        <f t="shared" si="23"/>
        <v>1.6916244121149848E-3</v>
      </c>
      <c r="I166" s="148">
        <f t="shared" si="24"/>
        <v>-635204.75000000186</v>
      </c>
      <c r="J166" s="151">
        <f t="shared" si="25"/>
        <v>-4.2001753587871095E-2</v>
      </c>
      <c r="K166" s="147">
        <f>VLOOKUP($C166,'2026'!$C$205:$U$392,VLOOKUP($L$4,Master!$D$9:$G$20,4,FALSE),FALSE)</f>
        <v>3804534.89</v>
      </c>
      <c r="L166" s="148">
        <f>VLOOKUP($C166,'2026'!$C$8:$U$195,VLOOKUP($L$4,Master!$D$9:$G$20,4,FALSE),FALSE)</f>
        <v>7027364.8999999994</v>
      </c>
      <c r="M166" s="150">
        <f t="shared" si="26"/>
        <v>1.847102235406231</v>
      </c>
      <c r="N166" s="150">
        <f t="shared" si="27"/>
        <v>8.205129136211848E-4</v>
      </c>
      <c r="O166" s="148">
        <f t="shared" si="28"/>
        <v>3222830.0099999993</v>
      </c>
      <c r="P166" s="151">
        <f t="shared" si="29"/>
        <v>0.84710223540623097</v>
      </c>
      <c r="Q166" s="71"/>
    </row>
    <row r="167" spans="2:17" s="72" customFormat="1" ht="12.75" x14ac:dyDescent="0.2">
      <c r="B167" s="70"/>
      <c r="C167" s="98" t="s">
        <v>310</v>
      </c>
      <c r="D167" s="99" t="s">
        <v>311</v>
      </c>
      <c r="E167" s="152">
        <f>IFERROR(VLOOKUP($C167,'2026'!$C$205:$U$392,19,FALSE),0)</f>
        <v>14783291.190000001</v>
      </c>
      <c r="F167" s="153">
        <f>IFERROR(VLOOKUP($C167,'2026'!$C$8:$U$195,19,FALSE),0)</f>
        <v>14480221.439999999</v>
      </c>
      <c r="G167" s="154">
        <f t="shared" si="22"/>
        <v>0.97949916929154379</v>
      </c>
      <c r="H167" s="155">
        <f t="shared" si="23"/>
        <v>1.6907060971907619E-3</v>
      </c>
      <c r="I167" s="156">
        <f t="shared" si="24"/>
        <v>-303069.75000000186</v>
      </c>
      <c r="J167" s="157">
        <f t="shared" si="25"/>
        <v>-2.0500830708456187E-2</v>
      </c>
      <c r="K167" s="163">
        <f>VLOOKUP($C167,'2026'!$C$205:$U$392,VLOOKUP($L$4,Master!$D$9:$G$20,4,FALSE),FALSE)</f>
        <v>3719534.89</v>
      </c>
      <c r="L167" s="164">
        <f>VLOOKUP($C167,'2026'!$C$8:$U$195,VLOOKUP($L$4,Master!$D$9:$G$20,4,FALSE),FALSE)</f>
        <v>7027364.8999999994</v>
      </c>
      <c r="M167" s="155">
        <f t="shared" si="26"/>
        <v>1.8893128059890303</v>
      </c>
      <c r="N167" s="155">
        <f t="shared" si="27"/>
        <v>8.205129136211848E-4</v>
      </c>
      <c r="O167" s="156">
        <f t="shared" si="28"/>
        <v>3307830.0099999993</v>
      </c>
      <c r="P167" s="157">
        <f t="shared" si="29"/>
        <v>0.88931280598903029</v>
      </c>
      <c r="Q167" s="71"/>
    </row>
    <row r="168" spans="2:17" s="72" customFormat="1" ht="12.75" x14ac:dyDescent="0.2">
      <c r="B168" s="70"/>
      <c r="C168" s="98" t="s">
        <v>312</v>
      </c>
      <c r="D168" s="99" t="s">
        <v>313</v>
      </c>
      <c r="E168" s="152">
        <f>IFERROR(VLOOKUP($C168,'2026'!$C$205:$U$392,19,FALSE),0)</f>
        <v>340000</v>
      </c>
      <c r="F168" s="153">
        <f>IFERROR(VLOOKUP($C168,'2026'!$C$8:$U$195,19,FALSE),0)</f>
        <v>7865</v>
      </c>
      <c r="G168" s="154">
        <f t="shared" si="22"/>
        <v>2.3132352941176472E-2</v>
      </c>
      <c r="H168" s="155">
        <f t="shared" si="23"/>
        <v>9.1831492422296426E-7</v>
      </c>
      <c r="I168" s="156">
        <f t="shared" si="24"/>
        <v>-332135</v>
      </c>
      <c r="J168" s="157">
        <f t="shared" si="25"/>
        <v>-0.97686764705882356</v>
      </c>
      <c r="K168" s="163">
        <f>VLOOKUP($C168,'2026'!$C$205:$U$392,VLOOKUP($L$4,Master!$D$9:$G$20,4,FALSE),FALSE)</f>
        <v>85000</v>
      </c>
      <c r="L168" s="164">
        <f>VLOOKUP($C168,'2026'!$C$8:$U$195,VLOOKUP($L$4,Master!$D$9:$G$20,4,FALSE),FALSE)</f>
        <v>0</v>
      </c>
      <c r="M168" s="155">
        <f t="shared" si="26"/>
        <v>0</v>
      </c>
      <c r="N168" s="155">
        <f t="shared" si="27"/>
        <v>0</v>
      </c>
      <c r="O168" s="156">
        <f t="shared" si="28"/>
        <v>-85000</v>
      </c>
      <c r="P168" s="157">
        <f t="shared" si="29"/>
        <v>-1</v>
      </c>
      <c r="Q168" s="71"/>
    </row>
    <row r="169" spans="2:17" s="72" customFormat="1" ht="12.75" x14ac:dyDescent="0.2">
      <c r="B169" s="70"/>
      <c r="C169" s="133" t="s">
        <v>314</v>
      </c>
      <c r="D169" s="134" t="s">
        <v>315</v>
      </c>
      <c r="E169" s="147">
        <f>IFERROR(VLOOKUP($C169,'2026'!$C$205:$U$392,19,FALSE),0)</f>
        <v>0</v>
      </c>
      <c r="F169" s="148">
        <f>IFERROR(VLOOKUP($C169,'2026'!$C$8:$U$195,19,FALSE),0)</f>
        <v>0</v>
      </c>
      <c r="G169" s="149">
        <f t="shared" si="22"/>
        <v>0</v>
      </c>
      <c r="H169" s="150">
        <f t="shared" si="23"/>
        <v>0</v>
      </c>
      <c r="I169" s="148">
        <f t="shared" si="24"/>
        <v>0</v>
      </c>
      <c r="J169" s="151">
        <f t="shared" si="25"/>
        <v>0</v>
      </c>
      <c r="K169" s="147">
        <f>VLOOKUP($C169,'2026'!$C$205:$U$392,VLOOKUP($L$4,Master!$D$9:$G$20,4,FALSE),FALSE)</f>
        <v>0</v>
      </c>
      <c r="L169" s="148">
        <f>VLOOKUP($C169,'2026'!$C$8:$U$195,VLOOKUP($L$4,Master!$D$9:$G$20,4,FALSE),FALSE)</f>
        <v>0</v>
      </c>
      <c r="M169" s="150">
        <f t="shared" si="26"/>
        <v>0</v>
      </c>
      <c r="N169" s="150">
        <f t="shared" si="27"/>
        <v>0</v>
      </c>
      <c r="O169" s="148">
        <f t="shared" si="28"/>
        <v>0</v>
      </c>
      <c r="P169" s="151">
        <f t="shared" si="29"/>
        <v>0</v>
      </c>
      <c r="Q169" s="71"/>
    </row>
    <row r="170" spans="2:17" s="72" customFormat="1" ht="12.75" x14ac:dyDescent="0.2">
      <c r="B170" s="70"/>
      <c r="C170" s="98" t="s">
        <v>316</v>
      </c>
      <c r="D170" s="99" t="s">
        <v>315</v>
      </c>
      <c r="E170" s="152">
        <f>IFERROR(VLOOKUP($C170,'2026'!$C$205:$U$392,19,FALSE),0)</f>
        <v>0</v>
      </c>
      <c r="F170" s="153">
        <f>IFERROR(VLOOKUP($C170,'2026'!$C$8:$U$195,19,FALSE),0)</f>
        <v>0</v>
      </c>
      <c r="G170" s="154">
        <f t="shared" si="22"/>
        <v>0</v>
      </c>
      <c r="H170" s="155">
        <f t="shared" si="23"/>
        <v>0</v>
      </c>
      <c r="I170" s="156">
        <f t="shared" si="24"/>
        <v>0</v>
      </c>
      <c r="J170" s="157">
        <f t="shared" si="25"/>
        <v>0</v>
      </c>
      <c r="K170" s="163">
        <f>VLOOKUP($C170,'2026'!$C$205:$U$392,VLOOKUP($L$4,Master!$D$9:$G$20,4,FALSE),FALSE)</f>
        <v>0</v>
      </c>
      <c r="L170" s="164">
        <f>VLOOKUP($C170,'2026'!$C$8:$U$195,VLOOKUP($L$4,Master!$D$9:$G$20,4,FALSE),FALSE)</f>
        <v>0</v>
      </c>
      <c r="M170" s="155">
        <f t="shared" si="26"/>
        <v>0</v>
      </c>
      <c r="N170" s="155">
        <f t="shared" si="27"/>
        <v>0</v>
      </c>
      <c r="O170" s="156">
        <f t="shared" si="28"/>
        <v>0</v>
      </c>
      <c r="P170" s="157">
        <f t="shared" si="29"/>
        <v>0</v>
      </c>
      <c r="Q170" s="71"/>
    </row>
    <row r="171" spans="2:17" s="72" customFormat="1" ht="12.75" x14ac:dyDescent="0.2">
      <c r="B171" s="70"/>
      <c r="C171" s="133" t="s">
        <v>317</v>
      </c>
      <c r="D171" s="134" t="s">
        <v>318</v>
      </c>
      <c r="E171" s="147">
        <f>IFERROR(VLOOKUP($C171,'2026'!$C$205:$U$392,19,FALSE),0)</f>
        <v>15799922.32</v>
      </c>
      <c r="F171" s="148">
        <f>IFERROR(VLOOKUP($C171,'2026'!$C$8:$U$195,19,FALSE),0)</f>
        <v>12602062.609999999</v>
      </c>
      <c r="G171" s="149">
        <f t="shared" si="22"/>
        <v>0.79760282074601996</v>
      </c>
      <c r="H171" s="150">
        <f t="shared" si="23"/>
        <v>1.4714128634145201E-3</v>
      </c>
      <c r="I171" s="148">
        <f t="shared" si="24"/>
        <v>-3197859.7100000009</v>
      </c>
      <c r="J171" s="151">
        <f t="shared" si="25"/>
        <v>-0.20239717925398007</v>
      </c>
      <c r="K171" s="147">
        <f>VLOOKUP($C171,'2026'!$C$205:$U$392,VLOOKUP($L$4,Master!$D$9:$G$20,4,FALSE),FALSE)</f>
        <v>4683449.6700000009</v>
      </c>
      <c r="L171" s="148">
        <f>VLOOKUP($C171,'2026'!$C$8:$U$195,VLOOKUP($L$4,Master!$D$9:$G$20,4,FALSE),FALSE)</f>
        <v>4054644.5899999994</v>
      </c>
      <c r="M171" s="150">
        <f t="shared" si="26"/>
        <v>0.86573890522880304</v>
      </c>
      <c r="N171" s="150">
        <f t="shared" si="27"/>
        <v>4.7341902599070583E-4</v>
      </c>
      <c r="O171" s="148">
        <f t="shared" si="28"/>
        <v>-628805.08000000147</v>
      </c>
      <c r="P171" s="151">
        <f t="shared" si="29"/>
        <v>-0.13426109477119702</v>
      </c>
      <c r="Q171" s="71"/>
    </row>
    <row r="172" spans="2:17" s="72" customFormat="1" ht="12.75" x14ac:dyDescent="0.2">
      <c r="B172" s="70"/>
      <c r="C172" s="98" t="s">
        <v>319</v>
      </c>
      <c r="D172" s="99" t="s">
        <v>318</v>
      </c>
      <c r="E172" s="152">
        <f>IFERROR(VLOOKUP($C172,'2026'!$C$205:$U$392,19,FALSE),0)</f>
        <v>15799922.32</v>
      </c>
      <c r="F172" s="153">
        <f>IFERROR(VLOOKUP($C172,'2026'!$C$8:$U$195,19,FALSE),0)</f>
        <v>12602062.609999999</v>
      </c>
      <c r="G172" s="154">
        <f t="shared" si="22"/>
        <v>0.79760282074601996</v>
      </c>
      <c r="H172" s="155">
        <f t="shared" si="23"/>
        <v>1.4714128634145201E-3</v>
      </c>
      <c r="I172" s="156">
        <f t="shared" si="24"/>
        <v>-3197859.7100000009</v>
      </c>
      <c r="J172" s="157">
        <f t="shared" si="25"/>
        <v>-0.20239717925398007</v>
      </c>
      <c r="K172" s="163">
        <f>VLOOKUP($C172,'2026'!$C$205:$U$392,VLOOKUP($L$4,Master!$D$9:$G$20,4,FALSE),FALSE)</f>
        <v>4683449.6700000009</v>
      </c>
      <c r="L172" s="164">
        <f>VLOOKUP($C172,'2026'!$C$8:$U$195,VLOOKUP($L$4,Master!$D$9:$G$20,4,FALSE),FALSE)</f>
        <v>4054644.5899999994</v>
      </c>
      <c r="M172" s="155">
        <f t="shared" si="26"/>
        <v>0.86573890522880304</v>
      </c>
      <c r="N172" s="155">
        <f t="shared" si="27"/>
        <v>4.7341902599070583E-4</v>
      </c>
      <c r="O172" s="156">
        <f t="shared" si="28"/>
        <v>-628805.08000000147</v>
      </c>
      <c r="P172" s="157">
        <f t="shared" si="29"/>
        <v>-0.13426109477119702</v>
      </c>
      <c r="Q172" s="71"/>
    </row>
    <row r="173" spans="2:17" s="72" customFormat="1" ht="12.75" x14ac:dyDescent="0.2">
      <c r="B173" s="70"/>
      <c r="C173" s="133" t="s">
        <v>320</v>
      </c>
      <c r="D173" s="134" t="s">
        <v>321</v>
      </c>
      <c r="E173" s="147">
        <f>IFERROR(VLOOKUP($C173,'2026'!$C$205:$U$392,19,FALSE),0)</f>
        <v>0</v>
      </c>
      <c r="F173" s="148">
        <f>IFERROR(VLOOKUP($C173,'2026'!$C$8:$U$195,19,FALSE),0)</f>
        <v>0</v>
      </c>
      <c r="G173" s="149">
        <f t="shared" si="22"/>
        <v>0</v>
      </c>
      <c r="H173" s="150">
        <f t="shared" si="23"/>
        <v>0</v>
      </c>
      <c r="I173" s="148">
        <f t="shared" si="24"/>
        <v>0</v>
      </c>
      <c r="J173" s="151">
        <f t="shared" si="25"/>
        <v>0</v>
      </c>
      <c r="K173" s="147">
        <f>VLOOKUP($C173,'2026'!$C$205:$U$392,VLOOKUP($L$4,Master!$D$9:$G$20,4,FALSE),FALSE)</f>
        <v>0</v>
      </c>
      <c r="L173" s="148">
        <f>VLOOKUP($C173,'2026'!$C$8:$U$195,VLOOKUP($L$4,Master!$D$9:$G$20,4,FALSE),FALSE)</f>
        <v>0</v>
      </c>
      <c r="M173" s="150">
        <f t="shared" si="26"/>
        <v>0</v>
      </c>
      <c r="N173" s="150">
        <f t="shared" si="27"/>
        <v>0</v>
      </c>
      <c r="O173" s="148">
        <f t="shared" si="28"/>
        <v>0</v>
      </c>
      <c r="P173" s="151">
        <f t="shared" si="29"/>
        <v>0</v>
      </c>
      <c r="Q173" s="71"/>
    </row>
    <row r="174" spans="2:17" s="72" customFormat="1" ht="12.75" x14ac:dyDescent="0.2">
      <c r="B174" s="70"/>
      <c r="C174" s="98" t="s">
        <v>322</v>
      </c>
      <c r="D174" s="99" t="s">
        <v>321</v>
      </c>
      <c r="E174" s="152">
        <f>IFERROR(VLOOKUP($C174,'2026'!$C$205:$U$392,19,FALSE),0)</f>
        <v>0</v>
      </c>
      <c r="F174" s="153">
        <f>IFERROR(VLOOKUP($C174,'2026'!$C$8:$U$195,19,FALSE),0)</f>
        <v>0</v>
      </c>
      <c r="G174" s="154">
        <f t="shared" si="22"/>
        <v>0</v>
      </c>
      <c r="H174" s="155">
        <f t="shared" si="23"/>
        <v>0</v>
      </c>
      <c r="I174" s="156">
        <f t="shared" si="24"/>
        <v>0</v>
      </c>
      <c r="J174" s="157">
        <f t="shared" si="25"/>
        <v>0</v>
      </c>
      <c r="K174" s="163">
        <f>VLOOKUP($C174,'2026'!$C$205:$U$392,VLOOKUP($L$4,Master!$D$9:$G$20,4,FALSE),FALSE)</f>
        <v>0</v>
      </c>
      <c r="L174" s="164">
        <f>VLOOKUP($C174,'2026'!$C$8:$U$195,VLOOKUP($L$4,Master!$D$9:$G$20,4,FALSE),FALSE)</f>
        <v>0</v>
      </c>
      <c r="M174" s="155">
        <f t="shared" si="26"/>
        <v>0</v>
      </c>
      <c r="N174" s="155">
        <f t="shared" si="27"/>
        <v>0</v>
      </c>
      <c r="O174" s="156">
        <f t="shared" si="28"/>
        <v>0</v>
      </c>
      <c r="P174" s="157">
        <f t="shared" si="29"/>
        <v>0</v>
      </c>
      <c r="Q174" s="71"/>
    </row>
    <row r="175" spans="2:17" s="72" customFormat="1" ht="12.75" x14ac:dyDescent="0.2">
      <c r="B175" s="70"/>
      <c r="C175" s="133" t="s">
        <v>323</v>
      </c>
      <c r="D175" s="134" t="s">
        <v>324</v>
      </c>
      <c r="E175" s="147">
        <f>IFERROR(VLOOKUP($C175,'2026'!$C$205:$U$392,19,FALSE),0)</f>
        <v>5869623.9100000001</v>
      </c>
      <c r="F175" s="148">
        <f>IFERROR(VLOOKUP($C175,'2026'!$C$8:$U$195,19,FALSE),0)</f>
        <v>4214787.16</v>
      </c>
      <c r="G175" s="149">
        <f t="shared" si="22"/>
        <v>0.71806766917712106</v>
      </c>
      <c r="H175" s="150">
        <f t="shared" si="23"/>
        <v>4.9211722205356936E-4</v>
      </c>
      <c r="I175" s="148">
        <f t="shared" si="24"/>
        <v>-1654836.75</v>
      </c>
      <c r="J175" s="151">
        <f t="shared" si="25"/>
        <v>-0.28193233082287888</v>
      </c>
      <c r="K175" s="147">
        <f>VLOOKUP($C175,'2026'!$C$205:$U$392,VLOOKUP($L$4,Master!$D$9:$G$20,4,FALSE),FALSE)</f>
        <v>1374730.5799999996</v>
      </c>
      <c r="L175" s="148">
        <f>VLOOKUP($C175,'2026'!$C$8:$U$195,VLOOKUP($L$4,Master!$D$9:$G$20,4,FALSE),FALSE)</f>
        <v>1659143.2300000002</v>
      </c>
      <c r="M175" s="150">
        <f t="shared" si="26"/>
        <v>1.2068861012752046</v>
      </c>
      <c r="N175" s="150">
        <f t="shared" si="27"/>
        <v>1.9372104126287278E-4</v>
      </c>
      <c r="O175" s="148">
        <f t="shared" si="28"/>
        <v>284412.65000000061</v>
      </c>
      <c r="P175" s="151">
        <f t="shared" si="29"/>
        <v>0.20688610127520454</v>
      </c>
      <c r="Q175" s="71"/>
    </row>
    <row r="176" spans="2:17" s="72" customFormat="1" ht="12.75" x14ac:dyDescent="0.2">
      <c r="B176" s="70"/>
      <c r="C176" s="98" t="s">
        <v>325</v>
      </c>
      <c r="D176" s="99" t="s">
        <v>324</v>
      </c>
      <c r="E176" s="152">
        <f>IFERROR(VLOOKUP($C176,'2026'!$C$205:$U$392,19,FALSE),0)</f>
        <v>5869623.9100000001</v>
      </c>
      <c r="F176" s="153">
        <f>IFERROR(VLOOKUP($C176,'2026'!$C$8:$U$195,19,FALSE),0)</f>
        <v>4214787.16</v>
      </c>
      <c r="G176" s="154">
        <f t="shared" si="22"/>
        <v>0.71806766917712106</v>
      </c>
      <c r="H176" s="155">
        <f t="shared" si="23"/>
        <v>4.9211722205356936E-4</v>
      </c>
      <c r="I176" s="156">
        <f t="shared" si="24"/>
        <v>-1654836.75</v>
      </c>
      <c r="J176" s="157">
        <f t="shared" si="25"/>
        <v>-0.28193233082287888</v>
      </c>
      <c r="K176" s="163">
        <f>VLOOKUP($C176,'2026'!$C$205:$U$392,VLOOKUP($L$4,Master!$D$9:$G$20,4,FALSE),FALSE)</f>
        <v>1374730.5799999996</v>
      </c>
      <c r="L176" s="164">
        <f>VLOOKUP($C176,'2026'!$C$8:$U$195,VLOOKUP($L$4,Master!$D$9:$G$20,4,FALSE),FALSE)</f>
        <v>1659143.2300000002</v>
      </c>
      <c r="M176" s="155">
        <f t="shared" si="26"/>
        <v>1.2068861012752046</v>
      </c>
      <c r="N176" s="155">
        <f t="shared" si="27"/>
        <v>1.9372104126287278E-4</v>
      </c>
      <c r="O176" s="156">
        <f t="shared" si="28"/>
        <v>284412.65000000061</v>
      </c>
      <c r="P176" s="157">
        <f t="shared" si="29"/>
        <v>0.20688610127520454</v>
      </c>
      <c r="Q176" s="71"/>
    </row>
    <row r="177" spans="2:17" s="72" customFormat="1" ht="12.75" x14ac:dyDescent="0.2">
      <c r="B177" s="70"/>
      <c r="C177" s="131" t="s">
        <v>326</v>
      </c>
      <c r="D177" s="132" t="s">
        <v>327</v>
      </c>
      <c r="E177" s="142">
        <f>IFERROR(VLOOKUP($C177,'2026'!$C$205:$U$392,19,FALSE),0)</f>
        <v>394833627.80999982</v>
      </c>
      <c r="F177" s="143">
        <f>IFERROR(VLOOKUP($C177,'2026'!$C$8:$U$195,19,FALSE),0)</f>
        <v>391124434.57999992</v>
      </c>
      <c r="G177" s="144">
        <f t="shared" si="22"/>
        <v>0.99060568054809961</v>
      </c>
      <c r="H177" s="145">
        <f t="shared" si="23"/>
        <v>4.5667565861803226E-2</v>
      </c>
      <c r="I177" s="143">
        <f t="shared" si="24"/>
        <v>-3709193.2299998999</v>
      </c>
      <c r="J177" s="146">
        <f t="shared" si="25"/>
        <v>-9.3943194519004406E-3</v>
      </c>
      <c r="K177" s="142">
        <f>VLOOKUP($C177,'2026'!$C$205:$U$392,VLOOKUP($L$4,Master!$D$9:$G$20,4,FALSE),FALSE)</f>
        <v>97212164.230000019</v>
      </c>
      <c r="L177" s="143">
        <f>VLOOKUP($C177,'2026'!$C$8:$U$195,VLOOKUP($L$4,Master!$D$9:$G$20,4,FALSE),FALSE)</f>
        <v>100349455.76999998</v>
      </c>
      <c r="M177" s="145">
        <f t="shared" si="26"/>
        <v>1.0322726231315791</v>
      </c>
      <c r="N177" s="145">
        <f t="shared" si="27"/>
        <v>1.171677086729094E-2</v>
      </c>
      <c r="O177" s="143">
        <f t="shared" si="28"/>
        <v>3137291.5399999619</v>
      </c>
      <c r="P177" s="146">
        <f t="shared" si="29"/>
        <v>3.2272623131579067E-2</v>
      </c>
      <c r="Q177" s="71"/>
    </row>
    <row r="178" spans="2:17" s="72" customFormat="1" ht="12.75" x14ac:dyDescent="0.2">
      <c r="B178" s="70"/>
      <c r="C178" s="133" t="s">
        <v>328</v>
      </c>
      <c r="D178" s="134" t="s">
        <v>329</v>
      </c>
      <c r="E178" s="147">
        <f>IFERROR(VLOOKUP($C178,'2026'!$C$205:$U$392,19,FALSE),0)</f>
        <v>0</v>
      </c>
      <c r="F178" s="148">
        <f>IFERROR(VLOOKUP($C178,'2026'!$C$8:$U$195,19,FALSE),0)</f>
        <v>0</v>
      </c>
      <c r="G178" s="149">
        <f t="shared" si="22"/>
        <v>0</v>
      </c>
      <c r="H178" s="150">
        <f t="shared" si="23"/>
        <v>0</v>
      </c>
      <c r="I178" s="148">
        <f t="shared" si="24"/>
        <v>0</v>
      </c>
      <c r="J178" s="151">
        <f t="shared" si="25"/>
        <v>0</v>
      </c>
      <c r="K178" s="147">
        <f>VLOOKUP($C178,'2026'!$C$205:$U$392,VLOOKUP($L$4,Master!$D$9:$G$20,4,FALSE),FALSE)</f>
        <v>0</v>
      </c>
      <c r="L178" s="148">
        <f>VLOOKUP($C178,'2026'!$C$8:$U$195,VLOOKUP($L$4,Master!$D$9:$G$20,4,FALSE),FALSE)</f>
        <v>0</v>
      </c>
      <c r="M178" s="150">
        <f t="shared" si="26"/>
        <v>0</v>
      </c>
      <c r="N178" s="150">
        <f t="shared" si="27"/>
        <v>0</v>
      </c>
      <c r="O178" s="148">
        <f t="shared" si="28"/>
        <v>0</v>
      </c>
      <c r="P178" s="151">
        <f t="shared" si="29"/>
        <v>0</v>
      </c>
      <c r="Q178" s="71"/>
    </row>
    <row r="179" spans="2:17" s="72" customFormat="1" ht="12.75" x14ac:dyDescent="0.2">
      <c r="B179" s="70"/>
      <c r="C179" s="98" t="s">
        <v>330</v>
      </c>
      <c r="D179" s="99" t="s">
        <v>331</v>
      </c>
      <c r="E179" s="152">
        <f>IFERROR(VLOOKUP($C179,'2026'!$C$205:$U$392,19,FALSE),0)</f>
        <v>0</v>
      </c>
      <c r="F179" s="153">
        <f>IFERROR(VLOOKUP($C179,'2026'!$C$8:$U$195,19,FALSE),0)</f>
        <v>0</v>
      </c>
      <c r="G179" s="154">
        <f t="shared" si="22"/>
        <v>0</v>
      </c>
      <c r="H179" s="155">
        <f t="shared" si="23"/>
        <v>0</v>
      </c>
      <c r="I179" s="156">
        <f t="shared" si="24"/>
        <v>0</v>
      </c>
      <c r="J179" s="157">
        <f t="shared" si="25"/>
        <v>0</v>
      </c>
      <c r="K179" s="163">
        <f>VLOOKUP($C179,'2026'!$C$205:$U$392,VLOOKUP($L$4,Master!$D$9:$G$20,4,FALSE),FALSE)</f>
        <v>0</v>
      </c>
      <c r="L179" s="164">
        <f>VLOOKUP($C179,'2026'!$C$8:$U$195,VLOOKUP($L$4,Master!$D$9:$G$20,4,FALSE),FALSE)</f>
        <v>0</v>
      </c>
      <c r="M179" s="155">
        <f t="shared" si="26"/>
        <v>0</v>
      </c>
      <c r="N179" s="155">
        <f t="shared" si="27"/>
        <v>0</v>
      </c>
      <c r="O179" s="156">
        <f t="shared" si="28"/>
        <v>0</v>
      </c>
      <c r="P179" s="157">
        <f t="shared" si="29"/>
        <v>0</v>
      </c>
      <c r="Q179" s="71"/>
    </row>
    <row r="180" spans="2:17" s="72" customFormat="1" ht="12.75" x14ac:dyDescent="0.2">
      <c r="B180" s="70"/>
      <c r="C180" s="98" t="s">
        <v>332</v>
      </c>
      <c r="D180" s="99" t="s">
        <v>333</v>
      </c>
      <c r="E180" s="152">
        <f>IFERROR(VLOOKUP($C180,'2026'!$C$205:$U$392,19,FALSE),0)</f>
        <v>0</v>
      </c>
      <c r="F180" s="153">
        <f>IFERROR(VLOOKUP($C180,'2026'!$C$8:$U$195,19,FALSE),0)</f>
        <v>0</v>
      </c>
      <c r="G180" s="154">
        <f t="shared" si="22"/>
        <v>0</v>
      </c>
      <c r="H180" s="155">
        <f t="shared" si="23"/>
        <v>0</v>
      </c>
      <c r="I180" s="156">
        <f t="shared" si="24"/>
        <v>0</v>
      </c>
      <c r="J180" s="157">
        <f t="shared" si="25"/>
        <v>0</v>
      </c>
      <c r="K180" s="163">
        <f>VLOOKUP($C180,'2026'!$C$205:$U$392,VLOOKUP($L$4,Master!$D$9:$G$20,4,FALSE),FALSE)</f>
        <v>0</v>
      </c>
      <c r="L180" s="164">
        <f>VLOOKUP($C180,'2026'!$C$8:$U$195,VLOOKUP($L$4,Master!$D$9:$G$20,4,FALSE),FALSE)</f>
        <v>0</v>
      </c>
      <c r="M180" s="155">
        <f t="shared" si="26"/>
        <v>0</v>
      </c>
      <c r="N180" s="155">
        <f t="shared" si="27"/>
        <v>0</v>
      </c>
      <c r="O180" s="156">
        <f t="shared" si="28"/>
        <v>0</v>
      </c>
      <c r="P180" s="157">
        <f t="shared" si="29"/>
        <v>0</v>
      </c>
      <c r="Q180" s="71"/>
    </row>
    <row r="181" spans="2:17" s="72" customFormat="1" ht="12.75" x14ac:dyDescent="0.2">
      <c r="B181" s="70"/>
      <c r="C181" s="133" t="s">
        <v>334</v>
      </c>
      <c r="D181" s="134" t="s">
        <v>335</v>
      </c>
      <c r="E181" s="147">
        <f>IFERROR(VLOOKUP($C181,'2026'!$C$205:$U$392,19,FALSE),0)</f>
        <v>277298211.92000002</v>
      </c>
      <c r="F181" s="148">
        <f>IFERROR(VLOOKUP($C181,'2026'!$C$8:$U$195,19,FALSE),0)</f>
        <v>274666252.26999998</v>
      </c>
      <c r="G181" s="149">
        <f t="shared" si="22"/>
        <v>0.99050855888403866</v>
      </c>
      <c r="H181" s="150">
        <f t="shared" si="23"/>
        <v>3.2069945154473062E-2</v>
      </c>
      <c r="I181" s="148">
        <f t="shared" si="24"/>
        <v>-2631959.6500000358</v>
      </c>
      <c r="J181" s="151">
        <f t="shared" si="25"/>
        <v>-9.4914411159612924E-3</v>
      </c>
      <c r="K181" s="147">
        <f>VLOOKUP($C181,'2026'!$C$205:$U$392,VLOOKUP($L$4,Master!$D$9:$G$20,4,FALSE),FALSE)</f>
        <v>69064817.38000001</v>
      </c>
      <c r="L181" s="148">
        <f>VLOOKUP($C181,'2026'!$C$8:$U$195,VLOOKUP($L$4,Master!$D$9:$G$20,4,FALSE),FALSE)</f>
        <v>68686797.599999994</v>
      </c>
      <c r="M181" s="150">
        <f t="shared" si="26"/>
        <v>0.99452659408450872</v>
      </c>
      <c r="N181" s="150">
        <f t="shared" si="27"/>
        <v>8.0198488662634564E-3</v>
      </c>
      <c r="O181" s="148">
        <f t="shared" si="28"/>
        <v>-378019.78000001609</v>
      </c>
      <c r="P181" s="151">
        <f t="shared" si="29"/>
        <v>-5.4734059154912668E-3</v>
      </c>
      <c r="Q181" s="71"/>
    </row>
    <row r="182" spans="2:17" s="72" customFormat="1" ht="12.75" x14ac:dyDescent="0.2">
      <c r="B182" s="70"/>
      <c r="C182" s="98" t="s">
        <v>336</v>
      </c>
      <c r="D182" s="99" t="s">
        <v>335</v>
      </c>
      <c r="E182" s="152">
        <f>IFERROR(VLOOKUP($C182,'2026'!$C$205:$U$392,19,FALSE),0)</f>
        <v>277298211.92000002</v>
      </c>
      <c r="F182" s="153">
        <f>IFERROR(VLOOKUP($C182,'2026'!$C$8:$U$195,19,FALSE),0)</f>
        <v>274666252.26999998</v>
      </c>
      <c r="G182" s="154">
        <f t="shared" si="22"/>
        <v>0.99050855888403866</v>
      </c>
      <c r="H182" s="155">
        <f t="shared" si="23"/>
        <v>3.2069945154473062E-2</v>
      </c>
      <c r="I182" s="156">
        <f t="shared" si="24"/>
        <v>-2631959.6500000358</v>
      </c>
      <c r="J182" s="157">
        <f t="shared" si="25"/>
        <v>-9.4914411159612924E-3</v>
      </c>
      <c r="K182" s="163">
        <f>VLOOKUP($C182,'2026'!$C$205:$U$392,VLOOKUP($L$4,Master!$D$9:$G$20,4,FALSE),FALSE)</f>
        <v>69064817.38000001</v>
      </c>
      <c r="L182" s="164">
        <f>VLOOKUP($C182,'2026'!$C$8:$U$195,VLOOKUP($L$4,Master!$D$9:$G$20,4,FALSE),FALSE)</f>
        <v>68686797.599999994</v>
      </c>
      <c r="M182" s="155">
        <f t="shared" si="26"/>
        <v>0.99452659408450872</v>
      </c>
      <c r="N182" s="155">
        <f t="shared" si="27"/>
        <v>8.0198488662634564E-3</v>
      </c>
      <c r="O182" s="156">
        <f t="shared" si="28"/>
        <v>-378019.78000001609</v>
      </c>
      <c r="P182" s="157">
        <f t="shared" si="29"/>
        <v>-5.4734059154912668E-3</v>
      </c>
      <c r="Q182" s="71"/>
    </row>
    <row r="183" spans="2:17" s="72" customFormat="1" ht="12.75" x14ac:dyDescent="0.2">
      <c r="B183" s="70"/>
      <c r="C183" s="133" t="s">
        <v>337</v>
      </c>
      <c r="D183" s="134" t="s">
        <v>338</v>
      </c>
      <c r="E183" s="147">
        <f>IFERROR(VLOOKUP($C183,'2026'!$C$205:$U$392,19,FALSE),0)</f>
        <v>0</v>
      </c>
      <c r="F183" s="148">
        <f>IFERROR(VLOOKUP($C183,'2026'!$C$8:$U$195,19,FALSE),0)</f>
        <v>0</v>
      </c>
      <c r="G183" s="149">
        <f t="shared" si="22"/>
        <v>0</v>
      </c>
      <c r="H183" s="150">
        <f t="shared" si="23"/>
        <v>0</v>
      </c>
      <c r="I183" s="148">
        <f t="shared" si="24"/>
        <v>0</v>
      </c>
      <c r="J183" s="151">
        <f t="shared" si="25"/>
        <v>0</v>
      </c>
      <c r="K183" s="147">
        <f>VLOOKUP($C183,'2026'!$C$205:$U$392,VLOOKUP($L$4,Master!$D$9:$G$20,4,FALSE),FALSE)</f>
        <v>0</v>
      </c>
      <c r="L183" s="148">
        <f>VLOOKUP($C183,'2026'!$C$8:$U$195,VLOOKUP($L$4,Master!$D$9:$G$20,4,FALSE),FALSE)</f>
        <v>0</v>
      </c>
      <c r="M183" s="150">
        <f t="shared" si="26"/>
        <v>0</v>
      </c>
      <c r="N183" s="150">
        <f t="shared" si="27"/>
        <v>0</v>
      </c>
      <c r="O183" s="148">
        <f t="shared" si="28"/>
        <v>0</v>
      </c>
      <c r="P183" s="151">
        <f t="shared" si="29"/>
        <v>0</v>
      </c>
      <c r="Q183" s="71"/>
    </row>
    <row r="184" spans="2:17" s="72" customFormat="1" ht="12.75" x14ac:dyDescent="0.2">
      <c r="B184" s="70"/>
      <c r="C184" s="98" t="s">
        <v>339</v>
      </c>
      <c r="D184" s="99" t="s">
        <v>338</v>
      </c>
      <c r="E184" s="152">
        <f>IFERROR(VLOOKUP($C184,'2026'!$C$205:$U$392,19,FALSE),0)</f>
        <v>0</v>
      </c>
      <c r="F184" s="153">
        <f>IFERROR(VLOOKUP($C184,'2026'!$C$8:$U$195,19,FALSE),0)</f>
        <v>0</v>
      </c>
      <c r="G184" s="154">
        <f t="shared" si="22"/>
        <v>0</v>
      </c>
      <c r="H184" s="155">
        <f t="shared" si="23"/>
        <v>0</v>
      </c>
      <c r="I184" s="156">
        <f t="shared" si="24"/>
        <v>0</v>
      </c>
      <c r="J184" s="157">
        <f t="shared" si="25"/>
        <v>0</v>
      </c>
      <c r="K184" s="163">
        <f>VLOOKUP($C184,'2026'!$C$205:$U$392,VLOOKUP($L$4,Master!$D$9:$G$20,4,FALSE),FALSE)</f>
        <v>0</v>
      </c>
      <c r="L184" s="164">
        <f>VLOOKUP($C184,'2026'!$C$8:$U$195,VLOOKUP($L$4,Master!$D$9:$G$20,4,FALSE),FALSE)</f>
        <v>0</v>
      </c>
      <c r="M184" s="155">
        <f t="shared" si="26"/>
        <v>0</v>
      </c>
      <c r="N184" s="155">
        <f t="shared" si="27"/>
        <v>0</v>
      </c>
      <c r="O184" s="156">
        <f t="shared" si="28"/>
        <v>0</v>
      </c>
      <c r="P184" s="157">
        <f t="shared" si="29"/>
        <v>0</v>
      </c>
      <c r="Q184" s="71"/>
    </row>
    <row r="185" spans="2:17" s="72" customFormat="1" ht="12.75" x14ac:dyDescent="0.2">
      <c r="B185" s="70"/>
      <c r="C185" s="133" t="s">
        <v>340</v>
      </c>
      <c r="D185" s="134" t="s">
        <v>341</v>
      </c>
      <c r="E185" s="147">
        <f>IFERROR(VLOOKUP($C185,'2026'!$C$205:$U$392,19,FALSE),0)</f>
        <v>0</v>
      </c>
      <c r="F185" s="148">
        <f>IFERROR(VLOOKUP($C185,'2026'!$C$8:$U$195,19,FALSE),0)</f>
        <v>0</v>
      </c>
      <c r="G185" s="149">
        <f t="shared" si="22"/>
        <v>0</v>
      </c>
      <c r="H185" s="150">
        <f t="shared" si="23"/>
        <v>0</v>
      </c>
      <c r="I185" s="148">
        <f t="shared" si="24"/>
        <v>0</v>
      </c>
      <c r="J185" s="151">
        <f t="shared" si="25"/>
        <v>0</v>
      </c>
      <c r="K185" s="147">
        <f>VLOOKUP($C185,'2026'!$C$205:$U$392,VLOOKUP($L$4,Master!$D$9:$G$20,4,FALSE),FALSE)</f>
        <v>0</v>
      </c>
      <c r="L185" s="148">
        <f>VLOOKUP($C185,'2026'!$C$8:$U$195,VLOOKUP($L$4,Master!$D$9:$G$20,4,FALSE),FALSE)</f>
        <v>0</v>
      </c>
      <c r="M185" s="150">
        <f t="shared" si="26"/>
        <v>0</v>
      </c>
      <c r="N185" s="150">
        <f t="shared" si="27"/>
        <v>0</v>
      </c>
      <c r="O185" s="148">
        <f t="shared" si="28"/>
        <v>0</v>
      </c>
      <c r="P185" s="151">
        <f t="shared" si="29"/>
        <v>0</v>
      </c>
      <c r="Q185" s="71"/>
    </row>
    <row r="186" spans="2:17" s="72" customFormat="1" ht="12.75" x14ac:dyDescent="0.2">
      <c r="B186" s="70"/>
      <c r="C186" s="98" t="s">
        <v>342</v>
      </c>
      <c r="D186" s="99" t="s">
        <v>341</v>
      </c>
      <c r="E186" s="152">
        <f>IFERROR(VLOOKUP($C186,'2026'!$C$205:$U$392,19,FALSE),0)</f>
        <v>0</v>
      </c>
      <c r="F186" s="153">
        <f>IFERROR(VLOOKUP($C186,'2026'!$C$8:$U$195,19,FALSE),0)</f>
        <v>0</v>
      </c>
      <c r="G186" s="154">
        <f t="shared" si="22"/>
        <v>0</v>
      </c>
      <c r="H186" s="155">
        <f t="shared" si="23"/>
        <v>0</v>
      </c>
      <c r="I186" s="156">
        <f t="shared" si="24"/>
        <v>0</v>
      </c>
      <c r="J186" s="157">
        <f t="shared" si="25"/>
        <v>0</v>
      </c>
      <c r="K186" s="163">
        <f>VLOOKUP($C186,'2026'!$C$205:$U$392,VLOOKUP($L$4,Master!$D$9:$G$20,4,FALSE),FALSE)</f>
        <v>0</v>
      </c>
      <c r="L186" s="164">
        <f>VLOOKUP($C186,'2026'!$C$8:$U$195,VLOOKUP($L$4,Master!$D$9:$G$20,4,FALSE),FALSE)</f>
        <v>0</v>
      </c>
      <c r="M186" s="155">
        <f t="shared" si="26"/>
        <v>0</v>
      </c>
      <c r="N186" s="155">
        <f t="shared" si="27"/>
        <v>0</v>
      </c>
      <c r="O186" s="156">
        <f t="shared" si="28"/>
        <v>0</v>
      </c>
      <c r="P186" s="157">
        <f t="shared" si="29"/>
        <v>0</v>
      </c>
      <c r="Q186" s="71"/>
    </row>
    <row r="187" spans="2:17" s="72" customFormat="1" ht="12.75" x14ac:dyDescent="0.2">
      <c r="B187" s="70"/>
      <c r="C187" s="133" t="s">
        <v>343</v>
      </c>
      <c r="D187" s="134" t="s">
        <v>344</v>
      </c>
      <c r="E187" s="147">
        <f>IFERROR(VLOOKUP($C187,'2026'!$C$205:$U$392,19,FALSE),0)</f>
        <v>20390193.66</v>
      </c>
      <c r="F187" s="148">
        <f>IFERROR(VLOOKUP($C187,'2026'!$C$8:$U$195,19,FALSE),0)</f>
        <v>24884374.899999991</v>
      </c>
      <c r="G187" s="149">
        <f t="shared" si="22"/>
        <v>1.2204089531928453</v>
      </c>
      <c r="H187" s="150">
        <f t="shared" si="23"/>
        <v>2.9054917801181598E-3</v>
      </c>
      <c r="I187" s="148">
        <f t="shared" si="24"/>
        <v>4494181.2399999909</v>
      </c>
      <c r="J187" s="151">
        <f t="shared" si="25"/>
        <v>0.22040895319284529</v>
      </c>
      <c r="K187" s="147">
        <f>VLOOKUP($C187,'2026'!$C$205:$U$392,VLOOKUP($L$4,Master!$D$9:$G$20,4,FALSE),FALSE)</f>
        <v>5391849.3099999996</v>
      </c>
      <c r="L187" s="148">
        <f>VLOOKUP($C187,'2026'!$C$8:$U$195,VLOOKUP($L$4,Master!$D$9:$G$20,4,FALSE),FALSE)</f>
        <v>7382615.4399999958</v>
      </c>
      <c r="M187" s="150">
        <f t="shared" si="26"/>
        <v>1.3692176868347969</v>
      </c>
      <c r="N187" s="150">
        <f t="shared" si="27"/>
        <v>8.6199185484435881E-4</v>
      </c>
      <c r="O187" s="148">
        <f t="shared" si="28"/>
        <v>1990766.1299999962</v>
      </c>
      <c r="P187" s="151">
        <f t="shared" si="29"/>
        <v>0.369217686834797</v>
      </c>
      <c r="Q187" s="71"/>
    </row>
    <row r="188" spans="2:17" s="72" customFormat="1" ht="12.75" x14ac:dyDescent="0.2">
      <c r="B188" s="70"/>
      <c r="C188" s="98" t="s">
        <v>345</v>
      </c>
      <c r="D188" s="99" t="s">
        <v>344</v>
      </c>
      <c r="E188" s="152">
        <f>IFERROR(VLOOKUP($C188,'2026'!$C$205:$U$392,19,FALSE),0)</f>
        <v>20390193.66</v>
      </c>
      <c r="F188" s="153">
        <f>IFERROR(VLOOKUP($C188,'2026'!$C$8:$U$195,19,FALSE),0)</f>
        <v>24884374.899999991</v>
      </c>
      <c r="G188" s="154">
        <f t="shared" si="22"/>
        <v>1.2204089531928453</v>
      </c>
      <c r="H188" s="155">
        <f t="shared" si="23"/>
        <v>2.9054917801181598E-3</v>
      </c>
      <c r="I188" s="156">
        <f t="shared" si="24"/>
        <v>4494181.2399999909</v>
      </c>
      <c r="J188" s="157">
        <f t="shared" si="25"/>
        <v>0.22040895319284529</v>
      </c>
      <c r="K188" s="163">
        <f>VLOOKUP($C188,'2026'!$C$205:$U$392,VLOOKUP($L$4,Master!$D$9:$G$20,4,FALSE),FALSE)</f>
        <v>5391849.3099999996</v>
      </c>
      <c r="L188" s="164">
        <f>VLOOKUP($C188,'2026'!$C$8:$U$195,VLOOKUP($L$4,Master!$D$9:$G$20,4,FALSE),FALSE)</f>
        <v>7382615.4399999958</v>
      </c>
      <c r="M188" s="155">
        <f t="shared" si="26"/>
        <v>1.3692176868347969</v>
      </c>
      <c r="N188" s="155">
        <f t="shared" si="27"/>
        <v>8.6199185484435881E-4</v>
      </c>
      <c r="O188" s="156">
        <f t="shared" si="28"/>
        <v>1990766.1299999962</v>
      </c>
      <c r="P188" s="157">
        <f t="shared" si="29"/>
        <v>0.369217686834797</v>
      </c>
      <c r="Q188" s="71"/>
    </row>
    <row r="189" spans="2:17" s="72" customFormat="1" ht="12.75" x14ac:dyDescent="0.2">
      <c r="B189" s="70"/>
      <c r="C189" s="133" t="s">
        <v>346</v>
      </c>
      <c r="D189" s="134" t="s">
        <v>347</v>
      </c>
      <c r="E189" s="147">
        <f>IFERROR(VLOOKUP($C189,'2026'!$C$205:$U$392,19,FALSE),0)</f>
        <v>0</v>
      </c>
      <c r="F189" s="148">
        <f>IFERROR(VLOOKUP($C189,'2026'!$C$8:$U$195,19,FALSE),0)</f>
        <v>0</v>
      </c>
      <c r="G189" s="149">
        <f t="shared" si="22"/>
        <v>0</v>
      </c>
      <c r="H189" s="150">
        <f t="shared" si="23"/>
        <v>0</v>
      </c>
      <c r="I189" s="148">
        <f t="shared" si="24"/>
        <v>0</v>
      </c>
      <c r="J189" s="151">
        <f t="shared" si="25"/>
        <v>0</v>
      </c>
      <c r="K189" s="147">
        <f>VLOOKUP($C189,'2026'!$C$205:$U$392,VLOOKUP($L$4,Master!$D$9:$G$20,4,FALSE),FALSE)</f>
        <v>0</v>
      </c>
      <c r="L189" s="148">
        <f>VLOOKUP($C189,'2026'!$C$8:$U$195,VLOOKUP($L$4,Master!$D$9:$G$20,4,FALSE),FALSE)</f>
        <v>0</v>
      </c>
      <c r="M189" s="150">
        <f t="shared" si="26"/>
        <v>0</v>
      </c>
      <c r="N189" s="150">
        <f t="shared" si="27"/>
        <v>0</v>
      </c>
      <c r="O189" s="148">
        <f t="shared" si="28"/>
        <v>0</v>
      </c>
      <c r="P189" s="151">
        <f t="shared" si="29"/>
        <v>0</v>
      </c>
      <c r="Q189" s="71"/>
    </row>
    <row r="190" spans="2:17" s="72" customFormat="1" ht="12.75" x14ac:dyDescent="0.2">
      <c r="B190" s="70"/>
      <c r="C190" s="98" t="s">
        <v>348</v>
      </c>
      <c r="D190" s="99" t="s">
        <v>347</v>
      </c>
      <c r="E190" s="152">
        <f>IFERROR(VLOOKUP($C190,'2026'!$C$205:$U$392,19,FALSE),0)</f>
        <v>0</v>
      </c>
      <c r="F190" s="153">
        <f>IFERROR(VLOOKUP($C190,'2026'!$C$8:$U$195,19,FALSE),0)</f>
        <v>0</v>
      </c>
      <c r="G190" s="154">
        <f t="shared" si="22"/>
        <v>0</v>
      </c>
      <c r="H190" s="155">
        <f t="shared" si="23"/>
        <v>0</v>
      </c>
      <c r="I190" s="156">
        <f t="shared" si="24"/>
        <v>0</v>
      </c>
      <c r="J190" s="157">
        <f t="shared" si="25"/>
        <v>0</v>
      </c>
      <c r="K190" s="163">
        <f>VLOOKUP($C190,'2026'!$C$205:$U$392,VLOOKUP($L$4,Master!$D$9:$G$20,4,FALSE),FALSE)</f>
        <v>0</v>
      </c>
      <c r="L190" s="164">
        <f>VLOOKUP($C190,'2026'!$C$8:$U$195,VLOOKUP($L$4,Master!$D$9:$G$20,4,FALSE),FALSE)</f>
        <v>0</v>
      </c>
      <c r="M190" s="155">
        <f t="shared" si="26"/>
        <v>0</v>
      </c>
      <c r="N190" s="155">
        <f t="shared" si="27"/>
        <v>0</v>
      </c>
      <c r="O190" s="156">
        <f t="shared" si="28"/>
        <v>0</v>
      </c>
      <c r="P190" s="157">
        <f t="shared" si="29"/>
        <v>0</v>
      </c>
      <c r="Q190" s="71"/>
    </row>
    <row r="191" spans="2:17" s="72" customFormat="1" ht="12.75" x14ac:dyDescent="0.2">
      <c r="B191" s="70"/>
      <c r="C191" s="133" t="s">
        <v>349</v>
      </c>
      <c r="D191" s="134" t="s">
        <v>350</v>
      </c>
      <c r="E191" s="147">
        <f>IFERROR(VLOOKUP($C191,'2026'!$C$205:$U$392,19,FALSE),0)</f>
        <v>155690.58000000002</v>
      </c>
      <c r="F191" s="148">
        <f>IFERROR(VLOOKUP($C191,'2026'!$C$8:$U$195,19,FALSE),0)</f>
        <v>133333.32</v>
      </c>
      <c r="G191" s="149">
        <f t="shared" si="22"/>
        <v>0.85639940451117846</v>
      </c>
      <c r="H191" s="150">
        <f t="shared" si="23"/>
        <v>1.5567956471989354E-5</v>
      </c>
      <c r="I191" s="148">
        <f t="shared" si="24"/>
        <v>-22357.260000000009</v>
      </c>
      <c r="J191" s="151">
        <f t="shared" si="25"/>
        <v>-0.14360059548882154</v>
      </c>
      <c r="K191" s="147">
        <f>VLOOKUP($C191,'2026'!$C$205:$U$392,VLOOKUP($L$4,Master!$D$9:$G$20,4,FALSE),FALSE)</f>
        <v>39029.300000000003</v>
      </c>
      <c r="L191" s="148">
        <f>VLOOKUP($C191,'2026'!$C$8:$U$195,VLOOKUP($L$4,Master!$D$9:$G$20,4,FALSE),FALSE)</f>
        <v>33333.33</v>
      </c>
      <c r="M191" s="150">
        <f t="shared" si="26"/>
        <v>0.85405912993571498</v>
      </c>
      <c r="N191" s="150">
        <f t="shared" si="27"/>
        <v>3.8919891179973385E-6</v>
      </c>
      <c r="O191" s="148">
        <f t="shared" si="28"/>
        <v>-5695.9700000000012</v>
      </c>
      <c r="P191" s="151">
        <f t="shared" si="29"/>
        <v>-0.14594087006428505</v>
      </c>
      <c r="Q191" s="71"/>
    </row>
    <row r="192" spans="2:17" s="72" customFormat="1" ht="12.75" x14ac:dyDescent="0.2">
      <c r="B192" s="70"/>
      <c r="C192" s="98" t="s">
        <v>351</v>
      </c>
      <c r="D192" s="99" t="s">
        <v>350</v>
      </c>
      <c r="E192" s="152">
        <f>IFERROR(VLOOKUP($C192,'2026'!$C$205:$U$392,19,FALSE),0)</f>
        <v>155690.58000000002</v>
      </c>
      <c r="F192" s="153">
        <f>IFERROR(VLOOKUP($C192,'2026'!$C$8:$U$195,19,FALSE),0)</f>
        <v>133333.32</v>
      </c>
      <c r="G192" s="154">
        <f t="shared" si="22"/>
        <v>0.85639940451117846</v>
      </c>
      <c r="H192" s="155">
        <f t="shared" si="23"/>
        <v>1.5567956471989354E-5</v>
      </c>
      <c r="I192" s="156">
        <f t="shared" si="24"/>
        <v>-22357.260000000009</v>
      </c>
      <c r="J192" s="157">
        <f t="shared" si="25"/>
        <v>-0.14360059548882154</v>
      </c>
      <c r="K192" s="163">
        <f>VLOOKUP($C192,'2026'!$C$205:$U$392,VLOOKUP($L$4,Master!$D$9:$G$20,4,FALSE),FALSE)</f>
        <v>39029.300000000003</v>
      </c>
      <c r="L192" s="164">
        <f>VLOOKUP($C192,'2026'!$C$8:$U$195,VLOOKUP($L$4,Master!$D$9:$G$20,4,FALSE),FALSE)</f>
        <v>33333.33</v>
      </c>
      <c r="M192" s="155">
        <f t="shared" si="26"/>
        <v>0.85405912993571498</v>
      </c>
      <c r="N192" s="155">
        <f t="shared" si="27"/>
        <v>3.8919891179973385E-6</v>
      </c>
      <c r="O192" s="156">
        <f t="shared" si="28"/>
        <v>-5695.9700000000012</v>
      </c>
      <c r="P192" s="157">
        <f t="shared" si="29"/>
        <v>-0.14594087006428505</v>
      </c>
      <c r="Q192" s="71"/>
    </row>
    <row r="193" spans="2:17" s="72" customFormat="1" ht="12.75" x14ac:dyDescent="0.2">
      <c r="B193" s="70"/>
      <c r="C193" s="133" t="s">
        <v>352</v>
      </c>
      <c r="D193" s="134" t="s">
        <v>353</v>
      </c>
      <c r="E193" s="147">
        <f>IFERROR(VLOOKUP($C193,'2026'!$C$205:$U$392,19,FALSE),0)</f>
        <v>0</v>
      </c>
      <c r="F193" s="148">
        <f>IFERROR(VLOOKUP($C193,'2026'!$C$8:$U$195,19,FALSE),0)</f>
        <v>0</v>
      </c>
      <c r="G193" s="149">
        <f t="shared" si="22"/>
        <v>0</v>
      </c>
      <c r="H193" s="150">
        <f t="shared" si="23"/>
        <v>0</v>
      </c>
      <c r="I193" s="148">
        <f t="shared" si="24"/>
        <v>0</v>
      </c>
      <c r="J193" s="151">
        <f t="shared" si="25"/>
        <v>0</v>
      </c>
      <c r="K193" s="147">
        <f>VLOOKUP($C193,'2026'!$C$205:$U$392,VLOOKUP($L$4,Master!$D$9:$G$20,4,FALSE),FALSE)</f>
        <v>0</v>
      </c>
      <c r="L193" s="148">
        <f>VLOOKUP($C193,'2026'!$C$8:$U$195,VLOOKUP($L$4,Master!$D$9:$G$20,4,FALSE),FALSE)</f>
        <v>0</v>
      </c>
      <c r="M193" s="150">
        <f t="shared" si="26"/>
        <v>0</v>
      </c>
      <c r="N193" s="150">
        <f t="shared" si="27"/>
        <v>0</v>
      </c>
      <c r="O193" s="148">
        <f t="shared" si="28"/>
        <v>0</v>
      </c>
      <c r="P193" s="151">
        <f t="shared" si="29"/>
        <v>0</v>
      </c>
      <c r="Q193" s="71"/>
    </row>
    <row r="194" spans="2:17" s="72" customFormat="1" ht="12.75" x14ac:dyDescent="0.2">
      <c r="B194" s="70"/>
      <c r="C194" s="98" t="s">
        <v>354</v>
      </c>
      <c r="D194" s="99" t="s">
        <v>353</v>
      </c>
      <c r="E194" s="152">
        <f>IFERROR(VLOOKUP($C194,'2026'!$C$205:$U$392,19,FALSE),0)</f>
        <v>0</v>
      </c>
      <c r="F194" s="153">
        <f>IFERROR(VLOOKUP($C194,'2026'!$C$8:$U$195,19,FALSE),0)</f>
        <v>0</v>
      </c>
      <c r="G194" s="154">
        <f t="shared" si="22"/>
        <v>0</v>
      </c>
      <c r="H194" s="155">
        <f t="shared" si="23"/>
        <v>0</v>
      </c>
      <c r="I194" s="156">
        <f t="shared" si="24"/>
        <v>0</v>
      </c>
      <c r="J194" s="157">
        <f t="shared" si="25"/>
        <v>0</v>
      </c>
      <c r="K194" s="163">
        <f>VLOOKUP($C194,'2026'!$C$205:$U$392,VLOOKUP($L$4,Master!$D$9:$G$20,4,FALSE),FALSE)</f>
        <v>0</v>
      </c>
      <c r="L194" s="164">
        <f>VLOOKUP($C194,'2026'!$C$8:$U$195,VLOOKUP($L$4,Master!$D$9:$G$20,4,FALSE),FALSE)</f>
        <v>0</v>
      </c>
      <c r="M194" s="155">
        <f t="shared" si="26"/>
        <v>0</v>
      </c>
      <c r="N194" s="155">
        <f t="shared" si="27"/>
        <v>0</v>
      </c>
      <c r="O194" s="156">
        <f t="shared" si="28"/>
        <v>0</v>
      </c>
      <c r="P194" s="157">
        <f t="shared" si="29"/>
        <v>0</v>
      </c>
      <c r="Q194" s="71"/>
    </row>
    <row r="195" spans="2:17" s="72" customFormat="1" ht="12.75" x14ac:dyDescent="0.2">
      <c r="B195" s="70"/>
      <c r="C195" s="133" t="s">
        <v>355</v>
      </c>
      <c r="D195" s="134" t="s">
        <v>356</v>
      </c>
      <c r="E195" s="147">
        <f>IFERROR(VLOOKUP($C195,'2026'!$C$205:$U$392,19,FALSE),0)</f>
        <v>96989531.649999887</v>
      </c>
      <c r="F195" s="148">
        <f>IFERROR(VLOOKUP($C195,'2026'!$C$8:$U$195,19,FALSE),0)</f>
        <v>91440474.089999989</v>
      </c>
      <c r="G195" s="149">
        <f t="shared" si="22"/>
        <v>0.94278704654411116</v>
      </c>
      <c r="H195" s="150">
        <f t="shared" si="23"/>
        <v>1.0676560970740021E-2</v>
      </c>
      <c r="I195" s="148">
        <f t="shared" si="24"/>
        <v>-5549057.5599998981</v>
      </c>
      <c r="J195" s="151">
        <f t="shared" si="25"/>
        <v>-5.721295345588881E-2</v>
      </c>
      <c r="K195" s="147">
        <f>VLOOKUP($C195,'2026'!$C$205:$U$392,VLOOKUP($L$4,Master!$D$9:$G$20,4,FALSE),FALSE)</f>
        <v>22716468.240000006</v>
      </c>
      <c r="L195" s="148">
        <f>VLOOKUP($C195,'2026'!$C$8:$U$195,VLOOKUP($L$4,Master!$D$9:$G$20,4,FALSE),FALSE)</f>
        <v>24246709.399999995</v>
      </c>
      <c r="M195" s="150">
        <f t="shared" si="26"/>
        <v>1.0673626350642607</v>
      </c>
      <c r="N195" s="150">
        <f t="shared" si="27"/>
        <v>2.831038157065128E-3</v>
      </c>
      <c r="O195" s="148">
        <f t="shared" si="28"/>
        <v>1530241.159999989</v>
      </c>
      <c r="P195" s="151">
        <f t="shared" si="29"/>
        <v>6.7362635064260698E-2</v>
      </c>
      <c r="Q195" s="71"/>
    </row>
    <row r="196" spans="2:17" s="72" customFormat="1" ht="13.5" thickBot="1" x14ac:dyDescent="0.25">
      <c r="B196" s="70"/>
      <c r="C196" s="98" t="s">
        <v>357</v>
      </c>
      <c r="D196" s="99" t="s">
        <v>356</v>
      </c>
      <c r="E196" s="158">
        <f>IFERROR(VLOOKUP($C196,'2026'!$C$205:$U$392,19,FALSE),0)</f>
        <v>96989531.649999887</v>
      </c>
      <c r="F196" s="159">
        <f>IFERROR(VLOOKUP($C196,'2026'!$C$8:$U$195,19,FALSE),0)</f>
        <v>91440474.089999989</v>
      </c>
      <c r="G196" s="160">
        <f t="shared" si="22"/>
        <v>0.94278704654411116</v>
      </c>
      <c r="H196" s="161">
        <f t="shared" si="23"/>
        <v>1.0676560970740021E-2</v>
      </c>
      <c r="I196" s="159">
        <f t="shared" si="24"/>
        <v>-5549057.5599998981</v>
      </c>
      <c r="J196" s="162">
        <f t="shared" si="25"/>
        <v>-5.721295345588881E-2</v>
      </c>
      <c r="K196" s="158">
        <f>VLOOKUP($C196,'2026'!$C$205:$U$392,VLOOKUP($L$4,Master!$D$9:$G$20,4,FALSE),FALSE)</f>
        <v>22716468.240000006</v>
      </c>
      <c r="L196" s="159">
        <f>VLOOKUP($C196,'2026'!$C$8:$U$195,VLOOKUP($L$4,Master!$D$9:$G$20,4,FALSE),FALSE)</f>
        <v>24246709.399999995</v>
      </c>
      <c r="M196" s="161">
        <f t="shared" si="26"/>
        <v>1.0673626350642607</v>
      </c>
      <c r="N196" s="161">
        <f t="shared" si="27"/>
        <v>2.831038157065128E-3</v>
      </c>
      <c r="O196" s="159">
        <f t="shared" si="28"/>
        <v>1530241.159999989</v>
      </c>
      <c r="P196" s="162">
        <f t="shared" si="29"/>
        <v>6.7362635064260698E-2</v>
      </c>
      <c r="Q196" s="71"/>
    </row>
    <row r="197" spans="2:17" ht="16.5" thickTop="1" thickBot="1" x14ac:dyDescent="0.25">
      <c r="B197" s="73"/>
      <c r="C197" s="74"/>
      <c r="D197" s="75"/>
      <c r="E197" s="76"/>
      <c r="F197" s="76"/>
      <c r="G197" s="77"/>
      <c r="H197" s="77"/>
      <c r="I197" s="76"/>
      <c r="J197" s="77"/>
      <c r="K197" s="78"/>
      <c r="L197" s="76"/>
      <c r="M197" s="76"/>
      <c r="N197" s="77"/>
      <c r="O197" s="76"/>
      <c r="P197" s="77"/>
      <c r="Q197" s="79"/>
    </row>
    <row r="198" spans="2:17" ht="15.75" thickTop="1" x14ac:dyDescent="0.2"/>
    <row r="199" spans="2:17" x14ac:dyDescent="0.2">
      <c r="E199" s="85"/>
      <c r="F199" s="85"/>
      <c r="G199" s="86"/>
      <c r="H199" s="86"/>
      <c r="I199" s="87"/>
      <c r="J199" s="86"/>
      <c r="K199" s="85"/>
      <c r="L199" s="85"/>
      <c r="M199" s="85"/>
      <c r="N199" s="86"/>
      <c r="O199" s="87"/>
      <c r="P199" s="86"/>
    </row>
    <row r="200" spans="2:17" x14ac:dyDescent="0.2">
      <c r="E200" s="88"/>
      <c r="F200" s="88"/>
    </row>
  </sheetData>
  <sheetProtection algorithmName="SHA-512" hashValue="IYvDVrMfn9z7lSLQQuqIhdV9d6SR4LWYA1h/jOF4cyuQ60ShIjrn2l70CrqYcBfeVpk2POJB/IqtOAi1oHGOTQ==" saltValue="Zkdj0p0aXZUQ9MRTAIukWg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23873-7072-4C0E-8C45-282638BA886D}">
  <dimension ref="B1:Y394"/>
  <sheetViews>
    <sheetView showGridLines="0" zoomScale="80" zoomScaleNormal="80" workbookViewId="0">
      <selection activeCell="C2" sqref="C2"/>
    </sheetView>
  </sheetViews>
  <sheetFormatPr defaultColWidth="9.140625" defaultRowHeight="12.75" x14ac:dyDescent="0.2"/>
  <cols>
    <col min="1" max="2" width="3.5703125" style="25" customWidth="1"/>
    <col min="3" max="3" width="11.85546875" style="82" customWidth="1"/>
    <col min="4" max="4" width="58" style="82" customWidth="1"/>
    <col min="5" max="16" width="17.85546875" style="82" bestFit="1" customWidth="1"/>
    <col min="17" max="17" width="20.5703125" style="82" bestFit="1" customWidth="1"/>
    <col min="18" max="18" width="3.85546875" style="25" customWidth="1"/>
    <col min="19" max="19" width="3.85546875" style="25" hidden="1" customWidth="1"/>
    <col min="20" max="20" width="3.5703125" style="25" hidden="1" customWidth="1"/>
    <col min="21" max="21" width="20.5703125" style="82" hidden="1" customWidth="1"/>
    <col min="22" max="22" width="3.85546875" style="25" hidden="1" customWidth="1"/>
    <col min="23" max="23" width="9.140625" style="25" hidden="1" customWidth="1"/>
    <col min="24" max="24" width="0" style="25" hidden="1" customWidth="1"/>
    <col min="25" max="25" width="16.42578125" style="25" bestFit="1" customWidth="1"/>
    <col min="26" max="16384" width="9.140625" style="25"/>
  </cols>
  <sheetData>
    <row r="1" spans="2:22" x14ac:dyDescent="0.2">
      <c r="C1" s="80"/>
      <c r="D1" s="81"/>
    </row>
    <row r="2" spans="2:22" ht="13.5" thickBot="1" x14ac:dyDescent="0.25">
      <c r="C2" s="26"/>
      <c r="D2" s="2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U2" s="28"/>
    </row>
    <row r="3" spans="2:22" s="89" customFormat="1" ht="14.25" thickTop="1" thickBot="1" x14ac:dyDescent="0.25">
      <c r="B3" s="3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8"/>
      <c r="T3" s="32"/>
      <c r="U3" s="34"/>
      <c r="V3" s="38"/>
    </row>
    <row r="4" spans="2:22" s="89" customFormat="1" ht="19.5" thickBot="1" x14ac:dyDescent="0.25">
      <c r="B4" s="49"/>
      <c r="C4" s="27"/>
      <c r="D4" s="27"/>
      <c r="E4" s="174" t="s">
        <v>362</v>
      </c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6"/>
      <c r="R4" s="52"/>
      <c r="T4" s="49"/>
      <c r="V4" s="52"/>
    </row>
    <row r="5" spans="2:22" s="89" customFormat="1" x14ac:dyDescent="0.2">
      <c r="B5" s="49"/>
      <c r="C5" s="27"/>
      <c r="D5" s="27"/>
      <c r="E5" s="90" t="s">
        <v>4</v>
      </c>
      <c r="F5" s="90" t="s">
        <v>15</v>
      </c>
      <c r="G5" s="90" t="s">
        <v>16</v>
      </c>
      <c r="H5" s="90" t="s">
        <v>17</v>
      </c>
      <c r="I5" s="90" t="s">
        <v>18</v>
      </c>
      <c r="J5" s="90" t="s">
        <v>19</v>
      </c>
      <c r="K5" s="90" t="s">
        <v>20</v>
      </c>
      <c r="L5" s="90" t="s">
        <v>21</v>
      </c>
      <c r="M5" s="90" t="s">
        <v>22</v>
      </c>
      <c r="N5" s="90" t="s">
        <v>23</v>
      </c>
      <c r="O5" s="90" t="s">
        <v>24</v>
      </c>
      <c r="P5" s="90" t="s">
        <v>25</v>
      </c>
      <c r="Q5" s="90" t="s">
        <v>26</v>
      </c>
      <c r="R5" s="52"/>
      <c r="T5" s="49"/>
      <c r="U5" s="90" t="s">
        <v>6</v>
      </c>
      <c r="V5" s="52"/>
    </row>
    <row r="6" spans="2:22" s="94" customFormat="1" ht="13.5" thickBot="1" x14ac:dyDescent="0.3">
      <c r="B6" s="64"/>
      <c r="C6" s="91" t="s">
        <v>360</v>
      </c>
      <c r="D6" s="92" t="s">
        <v>27</v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69"/>
      <c r="T6" s="64"/>
      <c r="U6" s="93"/>
      <c r="V6" s="69"/>
    </row>
    <row r="7" spans="2:22" ht="15" customHeight="1" thickBot="1" x14ac:dyDescent="0.25">
      <c r="B7" s="95"/>
      <c r="C7" s="177" t="s">
        <v>31</v>
      </c>
      <c r="D7" s="178"/>
      <c r="E7" s="96">
        <v>189005130.63000005</v>
      </c>
      <c r="F7" s="96">
        <v>222510482.36999995</v>
      </c>
      <c r="G7" s="96">
        <v>316831111.65000004</v>
      </c>
      <c r="H7" s="96">
        <v>792647486.64999986</v>
      </c>
      <c r="I7" s="96">
        <v>286134574.64999998</v>
      </c>
      <c r="J7" s="96">
        <v>306649138.55000001</v>
      </c>
      <c r="K7" s="96">
        <v>277359707.94</v>
      </c>
      <c r="L7" s="96">
        <v>242996763.21000001</v>
      </c>
      <c r="M7" s="96">
        <v>303757716.80000001</v>
      </c>
      <c r="N7" s="96">
        <v>286343652.66999996</v>
      </c>
      <c r="O7" s="96">
        <v>273507332.93000007</v>
      </c>
      <c r="P7" s="96">
        <v>512521154.15000021</v>
      </c>
      <c r="Q7" s="96">
        <f>SUM(E7:P7)</f>
        <v>4010264252.2000003</v>
      </c>
      <c r="R7" s="97"/>
      <c r="T7" s="95"/>
      <c r="U7" s="96">
        <f>SUM(U8:U195)</f>
        <v>4562982633.8999987</v>
      </c>
      <c r="V7" s="97"/>
    </row>
    <row r="8" spans="2:22" x14ac:dyDescent="0.2">
      <c r="B8" s="95"/>
      <c r="C8" s="131" t="s">
        <v>39</v>
      </c>
      <c r="D8" s="132" t="s">
        <v>40</v>
      </c>
      <c r="E8" s="135">
        <v>48277697.850000001</v>
      </c>
      <c r="F8" s="135">
        <v>22928695.82</v>
      </c>
      <c r="G8" s="135">
        <v>94431427.790000021</v>
      </c>
      <c r="H8" s="135">
        <v>563679397.00999999</v>
      </c>
      <c r="I8" s="135">
        <v>76025219.459999993</v>
      </c>
      <c r="J8" s="135">
        <v>63912844.929999992</v>
      </c>
      <c r="K8" s="135">
        <v>59373704.360000007</v>
      </c>
      <c r="L8" s="135">
        <v>24008649.309999999</v>
      </c>
      <c r="M8" s="135">
        <v>70197179.309999987</v>
      </c>
      <c r="N8" s="135">
        <v>46090478.459999993</v>
      </c>
      <c r="O8" s="135">
        <v>47659773.090000004</v>
      </c>
      <c r="P8" s="135">
        <v>106594728.46000002</v>
      </c>
      <c r="Q8" s="135">
        <f t="shared" ref="Q8:Q70" si="0">SUM(E8:P8)</f>
        <v>1223179795.8499999</v>
      </c>
      <c r="R8" s="97"/>
      <c r="T8" s="95"/>
      <c r="U8" s="100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729317218.47000003</v>
      </c>
      <c r="V8" s="97"/>
    </row>
    <row r="9" spans="2:22" x14ac:dyDescent="0.2">
      <c r="B9" s="95"/>
      <c r="C9" s="133" t="s">
        <v>41</v>
      </c>
      <c r="D9" s="134" t="s">
        <v>42</v>
      </c>
      <c r="E9" s="136">
        <v>43617655.920000009</v>
      </c>
      <c r="F9" s="136">
        <v>18074627.48</v>
      </c>
      <c r="G9" s="136">
        <v>67145188.850000009</v>
      </c>
      <c r="H9" s="136">
        <v>526006044.86000001</v>
      </c>
      <c r="I9" s="136">
        <v>62257748.629999995</v>
      </c>
      <c r="J9" s="136">
        <v>50893465.479999997</v>
      </c>
      <c r="K9" s="136">
        <v>49244031.510000005</v>
      </c>
      <c r="L9" s="136">
        <v>19415537.870000001</v>
      </c>
      <c r="M9" s="136">
        <v>45306031.289999992</v>
      </c>
      <c r="N9" s="136">
        <v>26199691.199999996</v>
      </c>
      <c r="O9" s="136">
        <v>36269170.190000005</v>
      </c>
      <c r="P9" s="136">
        <v>64389549.360000022</v>
      </c>
      <c r="Q9" s="136">
        <f t="shared" si="0"/>
        <v>1008818742.6400001</v>
      </c>
      <c r="R9" s="97"/>
      <c r="T9" s="95"/>
      <c r="U9" s="100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654843517.11000001</v>
      </c>
      <c r="V9" s="97"/>
    </row>
    <row r="10" spans="2:22" x14ac:dyDescent="0.2">
      <c r="B10" s="95"/>
      <c r="C10" s="98" t="s">
        <v>43</v>
      </c>
      <c r="D10" s="99" t="s">
        <v>44</v>
      </c>
      <c r="E10" s="100">
        <v>1190830.77</v>
      </c>
      <c r="F10" s="100">
        <v>2129253.2900000005</v>
      </c>
      <c r="G10" s="100">
        <v>5630522.1799999988</v>
      </c>
      <c r="H10" s="100">
        <v>7285799.2199999997</v>
      </c>
      <c r="I10" s="100">
        <v>4329275.43</v>
      </c>
      <c r="J10" s="100">
        <v>2657960.4599999986</v>
      </c>
      <c r="K10" s="100">
        <v>4063557.2699999996</v>
      </c>
      <c r="L10" s="100">
        <v>2448178.8499999992</v>
      </c>
      <c r="M10" s="100">
        <v>3492276.0999999996</v>
      </c>
      <c r="N10" s="100">
        <v>7640656.4000000013</v>
      </c>
      <c r="O10" s="100">
        <v>2481635.9200000009</v>
      </c>
      <c r="P10" s="100">
        <v>9592344.8799999971</v>
      </c>
      <c r="Q10" s="100">
        <f t="shared" si="0"/>
        <v>52942290.769999988</v>
      </c>
      <c r="R10" s="97"/>
      <c r="T10" s="95"/>
      <c r="U10" s="100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16236405.459999997</v>
      </c>
      <c r="V10" s="97"/>
    </row>
    <row r="11" spans="2:22" x14ac:dyDescent="0.2">
      <c r="B11" s="95"/>
      <c r="C11" s="98" t="s">
        <v>45</v>
      </c>
      <c r="D11" s="99" t="s">
        <v>46</v>
      </c>
      <c r="E11" s="100">
        <v>41578743.480000004</v>
      </c>
      <c r="F11" s="100">
        <v>14106459.859999999</v>
      </c>
      <c r="G11" s="100">
        <v>59439484.510000005</v>
      </c>
      <c r="H11" s="100">
        <v>516635656.33999997</v>
      </c>
      <c r="I11" s="100">
        <v>56125685.409999996</v>
      </c>
      <c r="J11" s="100">
        <v>46096547.569999993</v>
      </c>
      <c r="K11" s="100">
        <v>42833133.899999999</v>
      </c>
      <c r="L11" s="100">
        <v>14859519.410000002</v>
      </c>
      <c r="M11" s="100">
        <v>39826920.50999999</v>
      </c>
      <c r="N11" s="100">
        <v>15644754.489999995</v>
      </c>
      <c r="O11" s="100">
        <v>31370451.450000003</v>
      </c>
      <c r="P11" s="100">
        <v>50691168.130000025</v>
      </c>
      <c r="Q11" s="100">
        <f t="shared" si="0"/>
        <v>929208525.05999982</v>
      </c>
      <c r="R11" s="97"/>
      <c r="T11" s="95"/>
      <c r="U11" s="100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631760344.18999994</v>
      </c>
      <c r="V11" s="97"/>
    </row>
    <row r="12" spans="2:22" x14ac:dyDescent="0.2">
      <c r="B12" s="95"/>
      <c r="C12" s="98" t="s">
        <v>47</v>
      </c>
      <c r="D12" s="99" t="s">
        <v>48</v>
      </c>
      <c r="E12" s="100">
        <v>848081.66999999958</v>
      </c>
      <c r="F12" s="100">
        <v>1838914.3299999994</v>
      </c>
      <c r="G12" s="100">
        <v>2075182.1599999997</v>
      </c>
      <c r="H12" s="100">
        <v>2084589.2999999996</v>
      </c>
      <c r="I12" s="100">
        <v>1802787.7899999998</v>
      </c>
      <c r="J12" s="100">
        <v>2138957.4499999997</v>
      </c>
      <c r="K12" s="100">
        <v>2347340.3400000003</v>
      </c>
      <c r="L12" s="100">
        <v>2107839.61</v>
      </c>
      <c r="M12" s="100">
        <v>1986834.6800000002</v>
      </c>
      <c r="N12" s="100">
        <v>2914280.31</v>
      </c>
      <c r="O12" s="100">
        <v>2417082.8199999989</v>
      </c>
      <c r="P12" s="100">
        <v>4106036.35</v>
      </c>
      <c r="Q12" s="100">
        <f t="shared" si="0"/>
        <v>26667926.809999999</v>
      </c>
      <c r="R12" s="97"/>
      <c r="T12" s="95"/>
      <c r="U12" s="100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6846767.4599999981</v>
      </c>
      <c r="V12" s="97"/>
    </row>
    <row r="13" spans="2:22" x14ac:dyDescent="0.2">
      <c r="B13" s="95"/>
      <c r="C13" s="133" t="s">
        <v>49</v>
      </c>
      <c r="D13" s="134" t="s">
        <v>50</v>
      </c>
      <c r="E13" s="136">
        <v>0</v>
      </c>
      <c r="F13" s="136">
        <v>0</v>
      </c>
      <c r="G13" s="136">
        <v>0</v>
      </c>
      <c r="H13" s="136">
        <v>0</v>
      </c>
      <c r="I13" s="136">
        <v>0</v>
      </c>
      <c r="J13" s="136">
        <v>0</v>
      </c>
      <c r="K13" s="136">
        <v>0</v>
      </c>
      <c r="L13" s="136">
        <v>0</v>
      </c>
      <c r="M13" s="136">
        <v>0</v>
      </c>
      <c r="N13" s="136">
        <v>0</v>
      </c>
      <c r="O13" s="136">
        <v>0</v>
      </c>
      <c r="P13" s="136">
        <v>0</v>
      </c>
      <c r="Q13" s="136">
        <f t="shared" si="0"/>
        <v>0</v>
      </c>
      <c r="R13" s="97"/>
      <c r="T13" s="95"/>
      <c r="U13" s="100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0</v>
      </c>
      <c r="V13" s="97"/>
    </row>
    <row r="14" spans="2:22" x14ac:dyDescent="0.2">
      <c r="B14" s="95"/>
      <c r="C14" s="98" t="s">
        <v>51</v>
      </c>
      <c r="D14" s="99" t="s">
        <v>52</v>
      </c>
      <c r="E14" s="100">
        <v>0</v>
      </c>
      <c r="F14" s="100">
        <v>0</v>
      </c>
      <c r="G14" s="100">
        <v>0</v>
      </c>
      <c r="H14" s="100">
        <v>0</v>
      </c>
      <c r="I14" s="100">
        <v>0</v>
      </c>
      <c r="J14" s="100">
        <v>0</v>
      </c>
      <c r="K14" s="100">
        <v>0</v>
      </c>
      <c r="L14" s="100">
        <v>0</v>
      </c>
      <c r="M14" s="100">
        <v>0</v>
      </c>
      <c r="N14" s="100">
        <v>0</v>
      </c>
      <c r="O14" s="100">
        <v>0</v>
      </c>
      <c r="P14" s="100">
        <v>0</v>
      </c>
      <c r="Q14" s="100">
        <f t="shared" si="0"/>
        <v>0</v>
      </c>
      <c r="R14" s="97"/>
      <c r="T14" s="95"/>
      <c r="U14" s="100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0</v>
      </c>
      <c r="V14" s="97"/>
    </row>
    <row r="15" spans="2:22" x14ac:dyDescent="0.2">
      <c r="B15" s="95"/>
      <c r="C15" s="98" t="s">
        <v>53</v>
      </c>
      <c r="D15" s="99" t="s">
        <v>54</v>
      </c>
      <c r="E15" s="100">
        <v>0</v>
      </c>
      <c r="F15" s="100">
        <v>0</v>
      </c>
      <c r="G15" s="100">
        <v>0</v>
      </c>
      <c r="H15" s="100">
        <v>0</v>
      </c>
      <c r="I15" s="100">
        <v>0</v>
      </c>
      <c r="J15" s="100">
        <v>0</v>
      </c>
      <c r="K15" s="100">
        <v>0</v>
      </c>
      <c r="L15" s="100">
        <v>0</v>
      </c>
      <c r="M15" s="100">
        <v>0</v>
      </c>
      <c r="N15" s="100">
        <v>0</v>
      </c>
      <c r="O15" s="100">
        <v>0</v>
      </c>
      <c r="P15" s="100">
        <v>0</v>
      </c>
      <c r="Q15" s="100">
        <f t="shared" si="0"/>
        <v>0</v>
      </c>
      <c r="R15" s="97"/>
      <c r="T15" s="95"/>
      <c r="U15" s="100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0</v>
      </c>
      <c r="V15" s="97"/>
    </row>
    <row r="16" spans="2:22" x14ac:dyDescent="0.2">
      <c r="B16" s="95"/>
      <c r="C16" s="133" t="s">
        <v>55</v>
      </c>
      <c r="D16" s="134" t="s">
        <v>56</v>
      </c>
      <c r="E16" s="136">
        <v>588015.47</v>
      </c>
      <c r="F16" s="136">
        <v>965973.55999999994</v>
      </c>
      <c r="G16" s="136">
        <v>977262.09000000008</v>
      </c>
      <c r="H16" s="136">
        <v>921949.68000000017</v>
      </c>
      <c r="I16" s="136">
        <v>890612.12</v>
      </c>
      <c r="J16" s="136">
        <v>1157893.0699999998</v>
      </c>
      <c r="K16" s="136">
        <v>3322007.1099999989</v>
      </c>
      <c r="L16" s="136">
        <v>964754.20000000019</v>
      </c>
      <c r="M16" s="136">
        <v>810067.86</v>
      </c>
      <c r="N16" s="136">
        <v>1000370.1599999998</v>
      </c>
      <c r="O16" s="136">
        <v>1698890.17</v>
      </c>
      <c r="P16" s="136">
        <v>4848712.8100000005</v>
      </c>
      <c r="Q16" s="136">
        <f t="shared" si="0"/>
        <v>18146508.300000001</v>
      </c>
      <c r="R16" s="97"/>
      <c r="T16" s="95"/>
      <c r="U16" s="100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3453200.8000000003</v>
      </c>
      <c r="V16" s="97"/>
    </row>
    <row r="17" spans="2:22" x14ac:dyDescent="0.2">
      <c r="B17" s="95"/>
      <c r="C17" s="98" t="s">
        <v>57</v>
      </c>
      <c r="D17" s="99" t="s">
        <v>58</v>
      </c>
      <c r="E17" s="100">
        <v>198943.09</v>
      </c>
      <c r="F17" s="100">
        <v>371890.26999999996</v>
      </c>
      <c r="G17" s="100">
        <v>263521.87999999995</v>
      </c>
      <c r="H17" s="100">
        <v>240511.02</v>
      </c>
      <c r="I17" s="100">
        <v>252965.79</v>
      </c>
      <c r="J17" s="100">
        <v>341864.94999999995</v>
      </c>
      <c r="K17" s="100">
        <v>367660.60999999993</v>
      </c>
      <c r="L17" s="100">
        <v>138613.97</v>
      </c>
      <c r="M17" s="100">
        <v>106191.37</v>
      </c>
      <c r="N17" s="100">
        <v>134639.70999999996</v>
      </c>
      <c r="O17" s="100">
        <v>125282.70999999993</v>
      </c>
      <c r="P17" s="100">
        <v>1292265.2399999998</v>
      </c>
      <c r="Q17" s="100">
        <f t="shared" si="0"/>
        <v>3834350.61</v>
      </c>
      <c r="R17" s="97"/>
      <c r="T17" s="95"/>
      <c r="U17" s="100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1074866.26</v>
      </c>
      <c r="V17" s="97"/>
    </row>
    <row r="18" spans="2:22" x14ac:dyDescent="0.2">
      <c r="B18" s="95"/>
      <c r="C18" s="98" t="s">
        <v>59</v>
      </c>
      <c r="D18" s="99" t="s">
        <v>60</v>
      </c>
      <c r="E18" s="100">
        <v>94769.739999999976</v>
      </c>
      <c r="F18" s="100">
        <v>151275.40000000002</v>
      </c>
      <c r="G18" s="100">
        <v>227729.17000000004</v>
      </c>
      <c r="H18" s="100">
        <v>189268.93999999994</v>
      </c>
      <c r="I18" s="100">
        <v>180029.16999999998</v>
      </c>
      <c r="J18" s="100">
        <v>255194.90999999997</v>
      </c>
      <c r="K18" s="100">
        <v>179637.27000000002</v>
      </c>
      <c r="L18" s="100">
        <v>231789.43999999997</v>
      </c>
      <c r="M18" s="100">
        <v>220269.13999999996</v>
      </c>
      <c r="N18" s="100">
        <v>240564.93999999997</v>
      </c>
      <c r="O18" s="100">
        <v>202346.20999999993</v>
      </c>
      <c r="P18" s="100">
        <v>600412.82000000007</v>
      </c>
      <c r="Q18" s="100">
        <f t="shared" si="0"/>
        <v>2773287.1499999994</v>
      </c>
      <c r="R18" s="97"/>
      <c r="T18" s="95"/>
      <c r="U18" s="100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663043.25</v>
      </c>
      <c r="V18" s="97"/>
    </row>
    <row r="19" spans="2:22" x14ac:dyDescent="0.2">
      <c r="B19" s="95"/>
      <c r="C19" s="98" t="s">
        <v>61</v>
      </c>
      <c r="D19" s="99" t="s">
        <v>62</v>
      </c>
      <c r="E19" s="100">
        <v>294302.64</v>
      </c>
      <c r="F19" s="100">
        <v>442807.88999999996</v>
      </c>
      <c r="G19" s="100">
        <v>486011.0400000001</v>
      </c>
      <c r="H19" s="100">
        <v>492169.72000000015</v>
      </c>
      <c r="I19" s="100">
        <v>457617.16000000003</v>
      </c>
      <c r="J19" s="100">
        <v>560833.21000000008</v>
      </c>
      <c r="K19" s="100">
        <v>2774709.2299999991</v>
      </c>
      <c r="L19" s="100">
        <v>594350.79000000015</v>
      </c>
      <c r="M19" s="100">
        <v>483607.35000000003</v>
      </c>
      <c r="N19" s="100">
        <v>625165.50999999989</v>
      </c>
      <c r="O19" s="100">
        <v>1371261.25</v>
      </c>
      <c r="P19" s="100">
        <v>2956034.7500000005</v>
      </c>
      <c r="Q19" s="100">
        <f t="shared" si="0"/>
        <v>11538870.539999999</v>
      </c>
      <c r="R19" s="97"/>
      <c r="T19" s="95"/>
      <c r="U19" s="100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1715291.2900000003</v>
      </c>
      <c r="V19" s="97"/>
    </row>
    <row r="20" spans="2:22" x14ac:dyDescent="0.2">
      <c r="B20" s="95"/>
      <c r="C20" s="133" t="s">
        <v>63</v>
      </c>
      <c r="D20" s="134" t="s">
        <v>64</v>
      </c>
      <c r="E20" s="136">
        <v>66178.12</v>
      </c>
      <c r="F20" s="136">
        <v>206296.87000000002</v>
      </c>
      <c r="G20" s="136">
        <v>365739.17000000004</v>
      </c>
      <c r="H20" s="136">
        <v>736897.63999999978</v>
      </c>
      <c r="I20" s="136">
        <v>1803532.7799999998</v>
      </c>
      <c r="J20" s="136">
        <v>4297527.6499999994</v>
      </c>
      <c r="K20" s="136">
        <v>1105407.77</v>
      </c>
      <c r="L20" s="136">
        <v>576755.45000000007</v>
      </c>
      <c r="M20" s="136">
        <v>415281.37000000011</v>
      </c>
      <c r="N20" s="136">
        <v>588478.69999999995</v>
      </c>
      <c r="O20" s="136">
        <v>1009246.08</v>
      </c>
      <c r="P20" s="136">
        <v>2009677.5899999994</v>
      </c>
      <c r="Q20" s="136">
        <f t="shared" si="0"/>
        <v>13181019.189999996</v>
      </c>
      <c r="R20" s="97"/>
      <c r="T20" s="95"/>
      <c r="U20" s="100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1375111.7999999998</v>
      </c>
      <c r="V20" s="97"/>
    </row>
    <row r="21" spans="2:22" x14ac:dyDescent="0.2">
      <c r="B21" s="95"/>
      <c r="C21" s="98" t="s">
        <v>65</v>
      </c>
      <c r="D21" s="99" t="s">
        <v>64</v>
      </c>
      <c r="E21" s="100">
        <v>66178.12</v>
      </c>
      <c r="F21" s="100">
        <v>206296.87000000002</v>
      </c>
      <c r="G21" s="100">
        <v>365739.17000000004</v>
      </c>
      <c r="H21" s="100">
        <v>736897.63999999978</v>
      </c>
      <c r="I21" s="100">
        <v>1803532.7799999998</v>
      </c>
      <c r="J21" s="100">
        <v>4297527.6499999994</v>
      </c>
      <c r="K21" s="100">
        <v>1105407.77</v>
      </c>
      <c r="L21" s="100">
        <v>576755.45000000007</v>
      </c>
      <c r="M21" s="100">
        <v>415281.37000000011</v>
      </c>
      <c r="N21" s="100">
        <v>588478.69999999995</v>
      </c>
      <c r="O21" s="100">
        <v>1009246.08</v>
      </c>
      <c r="P21" s="100">
        <v>2009677.5899999994</v>
      </c>
      <c r="Q21" s="100">
        <f t="shared" si="0"/>
        <v>13181019.189999996</v>
      </c>
      <c r="R21" s="97"/>
      <c r="T21" s="95"/>
      <c r="U21" s="100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1375111.7999999998</v>
      </c>
      <c r="V21" s="97"/>
    </row>
    <row r="22" spans="2:22" x14ac:dyDescent="0.2">
      <c r="B22" s="95"/>
      <c r="C22" s="133" t="s">
        <v>66</v>
      </c>
      <c r="D22" s="134" t="s">
        <v>67</v>
      </c>
      <c r="E22" s="136">
        <v>0</v>
      </c>
      <c r="F22" s="136">
        <v>0</v>
      </c>
      <c r="G22" s="136">
        <v>0</v>
      </c>
      <c r="H22" s="136">
        <v>0</v>
      </c>
      <c r="I22" s="136">
        <v>0</v>
      </c>
      <c r="J22" s="136">
        <v>0</v>
      </c>
      <c r="K22" s="136">
        <v>0</v>
      </c>
      <c r="L22" s="136">
        <v>0</v>
      </c>
      <c r="M22" s="136">
        <v>0</v>
      </c>
      <c r="N22" s="136">
        <v>0</v>
      </c>
      <c r="O22" s="136">
        <v>0</v>
      </c>
      <c r="P22" s="136">
        <v>0</v>
      </c>
      <c r="Q22" s="136">
        <f t="shared" si="0"/>
        <v>0</v>
      </c>
      <c r="R22" s="97"/>
      <c r="T22" s="95"/>
      <c r="U22" s="100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0</v>
      </c>
      <c r="V22" s="97"/>
    </row>
    <row r="23" spans="2:22" x14ac:dyDescent="0.2">
      <c r="B23" s="95"/>
      <c r="C23" s="98" t="s">
        <v>68</v>
      </c>
      <c r="D23" s="99" t="s">
        <v>67</v>
      </c>
      <c r="E23" s="100">
        <v>0</v>
      </c>
      <c r="F23" s="100">
        <v>0</v>
      </c>
      <c r="G23" s="100">
        <v>0</v>
      </c>
      <c r="H23" s="100">
        <v>0</v>
      </c>
      <c r="I23" s="100">
        <v>0</v>
      </c>
      <c r="J23" s="100">
        <v>0</v>
      </c>
      <c r="K23" s="100">
        <v>0</v>
      </c>
      <c r="L23" s="100">
        <v>0</v>
      </c>
      <c r="M23" s="100">
        <v>0</v>
      </c>
      <c r="N23" s="100">
        <v>0</v>
      </c>
      <c r="O23" s="100">
        <v>0</v>
      </c>
      <c r="P23" s="100">
        <v>0</v>
      </c>
      <c r="Q23" s="100">
        <f t="shared" si="0"/>
        <v>0</v>
      </c>
      <c r="R23" s="97"/>
      <c r="T23" s="95"/>
      <c r="U23" s="100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0</v>
      </c>
      <c r="V23" s="97"/>
    </row>
    <row r="24" spans="2:22" x14ac:dyDescent="0.2">
      <c r="B24" s="95"/>
      <c r="C24" s="133" t="s">
        <v>69</v>
      </c>
      <c r="D24" s="134" t="s">
        <v>70</v>
      </c>
      <c r="E24" s="136">
        <v>136749.22000000003</v>
      </c>
      <c r="F24" s="136">
        <v>188758.82000000007</v>
      </c>
      <c r="G24" s="136">
        <v>247249.93</v>
      </c>
      <c r="H24" s="136">
        <v>308890.64000000007</v>
      </c>
      <c r="I24" s="136">
        <v>196734.6</v>
      </c>
      <c r="J24" s="136">
        <v>232250.67999999991</v>
      </c>
      <c r="K24" s="136">
        <v>388571.53</v>
      </c>
      <c r="L24" s="136">
        <v>249041.79000000004</v>
      </c>
      <c r="M24" s="136">
        <v>258565.33999999997</v>
      </c>
      <c r="N24" s="136">
        <v>323052.91000000003</v>
      </c>
      <c r="O24" s="136">
        <v>283687.59999999992</v>
      </c>
      <c r="P24" s="136">
        <v>494625.67000000004</v>
      </c>
      <c r="Q24" s="136">
        <f t="shared" si="0"/>
        <v>3308178.7300000004</v>
      </c>
      <c r="R24" s="97"/>
      <c r="T24" s="95"/>
      <c r="U24" s="100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881648.6100000001</v>
      </c>
      <c r="V24" s="97"/>
    </row>
    <row r="25" spans="2:22" x14ac:dyDescent="0.2">
      <c r="B25" s="95"/>
      <c r="C25" s="98" t="s">
        <v>71</v>
      </c>
      <c r="D25" s="99" t="s">
        <v>70</v>
      </c>
      <c r="E25" s="100">
        <v>136749.22000000003</v>
      </c>
      <c r="F25" s="100">
        <v>188758.82000000007</v>
      </c>
      <c r="G25" s="100">
        <v>247249.93</v>
      </c>
      <c r="H25" s="100">
        <v>308890.64000000007</v>
      </c>
      <c r="I25" s="100">
        <v>196734.6</v>
      </c>
      <c r="J25" s="100">
        <v>232250.67999999991</v>
      </c>
      <c r="K25" s="100">
        <v>388571.53</v>
      </c>
      <c r="L25" s="100">
        <v>249041.79000000004</v>
      </c>
      <c r="M25" s="100">
        <v>258565.33999999997</v>
      </c>
      <c r="N25" s="100">
        <v>323052.91000000003</v>
      </c>
      <c r="O25" s="100">
        <v>283687.59999999992</v>
      </c>
      <c r="P25" s="100">
        <v>494625.67000000004</v>
      </c>
      <c r="Q25" s="100">
        <f t="shared" si="0"/>
        <v>3308178.7300000004</v>
      </c>
      <c r="R25" s="97"/>
      <c r="T25" s="95"/>
      <c r="U25" s="100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881648.6100000001</v>
      </c>
      <c r="V25" s="97"/>
    </row>
    <row r="26" spans="2:22" x14ac:dyDescent="0.2">
      <c r="B26" s="95"/>
      <c r="C26" s="133" t="s">
        <v>72</v>
      </c>
      <c r="D26" s="134" t="s">
        <v>73</v>
      </c>
      <c r="E26" s="136">
        <v>3869099.12</v>
      </c>
      <c r="F26" s="136">
        <v>3493039.09</v>
      </c>
      <c r="G26" s="136">
        <v>25695987.750000004</v>
      </c>
      <c r="H26" s="136">
        <v>35705614.189999998</v>
      </c>
      <c r="I26" s="136">
        <v>10876591.330000002</v>
      </c>
      <c r="J26" s="136">
        <v>7331708.0499999989</v>
      </c>
      <c r="K26" s="136">
        <v>5313686.4400000004</v>
      </c>
      <c r="L26" s="136">
        <v>2802559.9999999995</v>
      </c>
      <c r="M26" s="136">
        <v>23407233.449999999</v>
      </c>
      <c r="N26" s="136">
        <v>17978885.489999998</v>
      </c>
      <c r="O26" s="136">
        <v>8398779.0500000007</v>
      </c>
      <c r="P26" s="136">
        <v>34852163.030000001</v>
      </c>
      <c r="Q26" s="136">
        <f t="shared" si="0"/>
        <v>179725346.99000001</v>
      </c>
      <c r="R26" s="97"/>
      <c r="T26" s="95"/>
      <c r="U26" s="100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68763740.150000006</v>
      </c>
      <c r="V26" s="97"/>
    </row>
    <row r="27" spans="2:22" x14ac:dyDescent="0.2">
      <c r="B27" s="95"/>
      <c r="C27" s="98" t="s">
        <v>74</v>
      </c>
      <c r="D27" s="99" t="s">
        <v>73</v>
      </c>
      <c r="E27" s="100">
        <v>3869099.12</v>
      </c>
      <c r="F27" s="100">
        <v>3493039.09</v>
      </c>
      <c r="G27" s="100">
        <v>25695987.750000004</v>
      </c>
      <c r="H27" s="100">
        <v>35705614.189999998</v>
      </c>
      <c r="I27" s="100">
        <v>10876591.330000002</v>
      </c>
      <c r="J27" s="100">
        <v>7331708.0499999989</v>
      </c>
      <c r="K27" s="100">
        <v>5313686.4400000004</v>
      </c>
      <c r="L27" s="100">
        <v>2802559.9999999995</v>
      </c>
      <c r="M27" s="100">
        <v>23407233.449999999</v>
      </c>
      <c r="N27" s="100">
        <v>17978885.489999998</v>
      </c>
      <c r="O27" s="100">
        <v>8398779.0500000007</v>
      </c>
      <c r="P27" s="100">
        <v>34852163.030000001</v>
      </c>
      <c r="Q27" s="100">
        <f t="shared" si="0"/>
        <v>179725346.99000001</v>
      </c>
      <c r="R27" s="97"/>
      <c r="T27" s="95"/>
      <c r="U27" s="100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68763740.150000006</v>
      </c>
      <c r="V27" s="97"/>
    </row>
    <row r="28" spans="2:22" x14ac:dyDescent="0.2">
      <c r="B28" s="95"/>
      <c r="C28" s="133" t="s">
        <v>75</v>
      </c>
      <c r="D28" s="134" t="s">
        <v>76</v>
      </c>
      <c r="E28" s="136">
        <v>0</v>
      </c>
      <c r="F28" s="136">
        <v>0</v>
      </c>
      <c r="G28" s="136">
        <v>0</v>
      </c>
      <c r="H28" s="136">
        <v>0</v>
      </c>
      <c r="I28" s="136">
        <v>0</v>
      </c>
      <c r="J28" s="136">
        <v>0</v>
      </c>
      <c r="K28" s="136">
        <v>0</v>
      </c>
      <c r="L28" s="136">
        <v>0</v>
      </c>
      <c r="M28" s="136">
        <v>0</v>
      </c>
      <c r="N28" s="136">
        <v>0</v>
      </c>
      <c r="O28" s="136">
        <v>0</v>
      </c>
      <c r="P28" s="136">
        <v>0</v>
      </c>
      <c r="Q28" s="136">
        <f t="shared" si="0"/>
        <v>0</v>
      </c>
      <c r="R28" s="97"/>
      <c r="T28" s="95"/>
      <c r="U28" s="100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0</v>
      </c>
      <c r="V28" s="97"/>
    </row>
    <row r="29" spans="2:22" x14ac:dyDescent="0.2">
      <c r="B29" s="95"/>
      <c r="C29" s="98" t="s">
        <v>77</v>
      </c>
      <c r="D29" s="99" t="s">
        <v>76</v>
      </c>
      <c r="E29" s="100">
        <v>0</v>
      </c>
      <c r="F29" s="100">
        <v>0</v>
      </c>
      <c r="G29" s="100">
        <v>0</v>
      </c>
      <c r="H29" s="100">
        <v>0</v>
      </c>
      <c r="I29" s="100">
        <v>0</v>
      </c>
      <c r="J29" s="100">
        <v>0</v>
      </c>
      <c r="K29" s="100">
        <v>0</v>
      </c>
      <c r="L29" s="100">
        <v>0</v>
      </c>
      <c r="M29" s="100">
        <v>0</v>
      </c>
      <c r="N29" s="100">
        <v>0</v>
      </c>
      <c r="O29" s="100">
        <v>0</v>
      </c>
      <c r="P29" s="100">
        <v>0</v>
      </c>
      <c r="Q29" s="100">
        <f t="shared" si="0"/>
        <v>0</v>
      </c>
      <c r="R29" s="97"/>
      <c r="T29" s="95"/>
      <c r="U29" s="100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0</v>
      </c>
      <c r="V29" s="97"/>
    </row>
    <row r="30" spans="2:22" x14ac:dyDescent="0.2">
      <c r="B30" s="95"/>
      <c r="C30" s="131" t="s">
        <v>78</v>
      </c>
      <c r="D30" s="132" t="s">
        <v>79</v>
      </c>
      <c r="E30" s="135">
        <v>3345745.0000000014</v>
      </c>
      <c r="F30" s="135">
        <v>5366295.6699999981</v>
      </c>
      <c r="G30" s="135">
        <v>4420179.3299999991</v>
      </c>
      <c r="H30" s="135">
        <v>26032435.789999995</v>
      </c>
      <c r="I30" s="135">
        <v>5066351.9000000013</v>
      </c>
      <c r="J30" s="135">
        <v>33515074.41</v>
      </c>
      <c r="K30" s="135">
        <v>5697315.3399999989</v>
      </c>
      <c r="L30" s="135">
        <v>7974250.1899999995</v>
      </c>
      <c r="M30" s="135">
        <v>14981499.370000003</v>
      </c>
      <c r="N30" s="135">
        <v>5667667.8400000036</v>
      </c>
      <c r="O30" s="135">
        <v>6470517.0900000026</v>
      </c>
      <c r="P30" s="135">
        <v>19311363.500000007</v>
      </c>
      <c r="Q30" s="135">
        <f t="shared" si="0"/>
        <v>137848695.43000001</v>
      </c>
      <c r="R30" s="97"/>
      <c r="T30" s="95"/>
      <c r="U30" s="100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39164655.789999992</v>
      </c>
      <c r="V30" s="97"/>
    </row>
    <row r="31" spans="2:22" x14ac:dyDescent="0.2">
      <c r="B31" s="95"/>
      <c r="C31" s="133" t="s">
        <v>80</v>
      </c>
      <c r="D31" s="134" t="s">
        <v>81</v>
      </c>
      <c r="E31" s="136">
        <v>3314414.3400000012</v>
      </c>
      <c r="F31" s="136">
        <v>5333321.1899999976</v>
      </c>
      <c r="G31" s="136">
        <v>4382596.4499999993</v>
      </c>
      <c r="H31" s="136">
        <v>25993994.309999995</v>
      </c>
      <c r="I31" s="136">
        <v>5033184.7800000012</v>
      </c>
      <c r="J31" s="136">
        <v>33480095.57</v>
      </c>
      <c r="K31" s="136">
        <v>5649851.7899999991</v>
      </c>
      <c r="L31" s="136">
        <v>7936383.0399999991</v>
      </c>
      <c r="M31" s="136">
        <v>14943220.870000003</v>
      </c>
      <c r="N31" s="136">
        <v>5625577.8500000034</v>
      </c>
      <c r="O31" s="136">
        <v>6436159.0500000026</v>
      </c>
      <c r="P31" s="136">
        <v>19078272.560000006</v>
      </c>
      <c r="Q31" s="136">
        <f t="shared" si="0"/>
        <v>137207071.79999998</v>
      </c>
      <c r="R31" s="97"/>
      <c r="T31" s="95"/>
      <c r="U31" s="100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39024326.289999992</v>
      </c>
      <c r="V31" s="97"/>
    </row>
    <row r="32" spans="2:22" x14ac:dyDescent="0.2">
      <c r="B32" s="95"/>
      <c r="C32" s="98" t="s">
        <v>82</v>
      </c>
      <c r="D32" s="99" t="s">
        <v>81</v>
      </c>
      <c r="E32" s="100">
        <v>3314414.3400000012</v>
      </c>
      <c r="F32" s="100">
        <v>5333321.1899999976</v>
      </c>
      <c r="G32" s="100">
        <v>4382596.4499999993</v>
      </c>
      <c r="H32" s="100">
        <v>25993994.309999995</v>
      </c>
      <c r="I32" s="100">
        <v>5033184.7800000012</v>
      </c>
      <c r="J32" s="100">
        <v>33480095.57</v>
      </c>
      <c r="K32" s="100">
        <v>5649851.7899999991</v>
      </c>
      <c r="L32" s="100">
        <v>7936383.0399999991</v>
      </c>
      <c r="M32" s="100">
        <v>14943220.870000003</v>
      </c>
      <c r="N32" s="100">
        <v>5625577.8500000034</v>
      </c>
      <c r="O32" s="100">
        <v>6436159.0500000026</v>
      </c>
      <c r="P32" s="100">
        <v>19078272.560000006</v>
      </c>
      <c r="Q32" s="100">
        <f t="shared" si="0"/>
        <v>137207071.79999998</v>
      </c>
      <c r="R32" s="97"/>
      <c r="T32" s="95"/>
      <c r="U32" s="100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39024326.289999992</v>
      </c>
      <c r="V32" s="97"/>
    </row>
    <row r="33" spans="2:22" x14ac:dyDescent="0.2">
      <c r="B33" s="95"/>
      <c r="C33" s="133" t="s">
        <v>83</v>
      </c>
      <c r="D33" s="134" t="s">
        <v>84</v>
      </c>
      <c r="E33" s="136">
        <v>0</v>
      </c>
      <c r="F33" s="136">
        <v>0</v>
      </c>
      <c r="G33" s="136">
        <v>0</v>
      </c>
      <c r="H33" s="136">
        <v>0</v>
      </c>
      <c r="I33" s="136">
        <v>0</v>
      </c>
      <c r="J33" s="136">
        <v>0</v>
      </c>
      <c r="K33" s="136">
        <v>0</v>
      </c>
      <c r="L33" s="136">
        <v>0</v>
      </c>
      <c r="M33" s="136">
        <v>0</v>
      </c>
      <c r="N33" s="136">
        <v>0</v>
      </c>
      <c r="O33" s="136">
        <v>0</v>
      </c>
      <c r="P33" s="136">
        <v>0</v>
      </c>
      <c r="Q33" s="136">
        <f t="shared" si="0"/>
        <v>0</v>
      </c>
      <c r="R33" s="97"/>
      <c r="T33" s="95"/>
      <c r="U33" s="100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0</v>
      </c>
      <c r="V33" s="97"/>
    </row>
    <row r="34" spans="2:22" x14ac:dyDescent="0.2">
      <c r="B34" s="95"/>
      <c r="C34" s="98" t="s">
        <v>85</v>
      </c>
      <c r="D34" s="99" t="s">
        <v>84</v>
      </c>
      <c r="E34" s="100">
        <v>0</v>
      </c>
      <c r="F34" s="100">
        <v>0</v>
      </c>
      <c r="G34" s="100">
        <v>0</v>
      </c>
      <c r="H34" s="100">
        <v>0</v>
      </c>
      <c r="I34" s="100">
        <v>0</v>
      </c>
      <c r="J34" s="100">
        <v>0</v>
      </c>
      <c r="K34" s="100">
        <v>0</v>
      </c>
      <c r="L34" s="100">
        <v>0</v>
      </c>
      <c r="M34" s="100">
        <v>0</v>
      </c>
      <c r="N34" s="100">
        <v>0</v>
      </c>
      <c r="O34" s="100">
        <v>0</v>
      </c>
      <c r="P34" s="100">
        <v>0</v>
      </c>
      <c r="Q34" s="100">
        <f t="shared" si="0"/>
        <v>0</v>
      </c>
      <c r="R34" s="97"/>
      <c r="T34" s="95"/>
      <c r="U34" s="100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0</v>
      </c>
      <c r="V34" s="97"/>
    </row>
    <row r="35" spans="2:22" x14ac:dyDescent="0.2">
      <c r="B35" s="95"/>
      <c r="C35" s="133" t="s">
        <v>86</v>
      </c>
      <c r="D35" s="134" t="s">
        <v>87</v>
      </c>
      <c r="E35" s="136">
        <v>0</v>
      </c>
      <c r="F35" s="136">
        <v>0</v>
      </c>
      <c r="G35" s="136">
        <v>0</v>
      </c>
      <c r="H35" s="136">
        <v>0</v>
      </c>
      <c r="I35" s="136">
        <v>0</v>
      </c>
      <c r="J35" s="136">
        <v>0</v>
      </c>
      <c r="K35" s="136">
        <v>0</v>
      </c>
      <c r="L35" s="136">
        <v>0</v>
      </c>
      <c r="M35" s="136">
        <v>0</v>
      </c>
      <c r="N35" s="136">
        <v>0</v>
      </c>
      <c r="O35" s="136">
        <v>0</v>
      </c>
      <c r="P35" s="136">
        <v>0</v>
      </c>
      <c r="Q35" s="136">
        <f t="shared" si="0"/>
        <v>0</v>
      </c>
      <c r="R35" s="97"/>
      <c r="T35" s="95"/>
      <c r="U35" s="100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0</v>
      </c>
      <c r="V35" s="97"/>
    </row>
    <row r="36" spans="2:22" x14ac:dyDescent="0.2">
      <c r="B36" s="95"/>
      <c r="C36" s="98" t="s">
        <v>88</v>
      </c>
      <c r="D36" s="99" t="s">
        <v>87</v>
      </c>
      <c r="E36" s="100">
        <v>0</v>
      </c>
      <c r="F36" s="100">
        <v>0</v>
      </c>
      <c r="G36" s="100">
        <v>0</v>
      </c>
      <c r="H36" s="100">
        <v>0</v>
      </c>
      <c r="I36" s="100">
        <v>0</v>
      </c>
      <c r="J36" s="100">
        <v>0</v>
      </c>
      <c r="K36" s="100">
        <v>0</v>
      </c>
      <c r="L36" s="100">
        <v>0</v>
      </c>
      <c r="M36" s="100">
        <v>0</v>
      </c>
      <c r="N36" s="100">
        <v>0</v>
      </c>
      <c r="O36" s="100">
        <v>0</v>
      </c>
      <c r="P36" s="100">
        <v>0</v>
      </c>
      <c r="Q36" s="100">
        <f t="shared" si="0"/>
        <v>0</v>
      </c>
      <c r="R36" s="97"/>
      <c r="T36" s="95"/>
      <c r="U36" s="100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0</v>
      </c>
      <c r="V36" s="97"/>
    </row>
    <row r="37" spans="2:22" x14ac:dyDescent="0.2">
      <c r="B37" s="95"/>
      <c r="C37" s="133" t="s">
        <v>89</v>
      </c>
      <c r="D37" s="134" t="s">
        <v>90</v>
      </c>
      <c r="E37" s="136">
        <v>0</v>
      </c>
      <c r="F37" s="136">
        <v>0</v>
      </c>
      <c r="G37" s="136">
        <v>0</v>
      </c>
      <c r="H37" s="136">
        <v>0</v>
      </c>
      <c r="I37" s="136">
        <v>0</v>
      </c>
      <c r="J37" s="136">
        <v>0</v>
      </c>
      <c r="K37" s="136">
        <v>0</v>
      </c>
      <c r="L37" s="136">
        <v>0</v>
      </c>
      <c r="M37" s="136">
        <v>0</v>
      </c>
      <c r="N37" s="136">
        <v>0</v>
      </c>
      <c r="O37" s="136">
        <v>0</v>
      </c>
      <c r="P37" s="136">
        <v>0</v>
      </c>
      <c r="Q37" s="136">
        <f t="shared" si="0"/>
        <v>0</v>
      </c>
      <c r="R37" s="97"/>
      <c r="T37" s="95"/>
      <c r="U37" s="100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0</v>
      </c>
      <c r="V37" s="97"/>
    </row>
    <row r="38" spans="2:22" x14ac:dyDescent="0.2">
      <c r="B38" s="95"/>
      <c r="C38" s="98" t="s">
        <v>91</v>
      </c>
      <c r="D38" s="99" t="s">
        <v>90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  <c r="M38" s="100">
        <v>0</v>
      </c>
      <c r="N38" s="100">
        <v>0</v>
      </c>
      <c r="O38" s="100">
        <v>0</v>
      </c>
      <c r="P38" s="100">
        <v>0</v>
      </c>
      <c r="Q38" s="100">
        <f t="shared" si="0"/>
        <v>0</v>
      </c>
      <c r="R38" s="97"/>
      <c r="T38" s="95"/>
      <c r="U38" s="100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0</v>
      </c>
      <c r="V38" s="97"/>
    </row>
    <row r="39" spans="2:22" x14ac:dyDescent="0.2">
      <c r="B39" s="95"/>
      <c r="C39" s="133" t="s">
        <v>92</v>
      </c>
      <c r="D39" s="134" t="s">
        <v>93</v>
      </c>
      <c r="E39" s="136">
        <v>31330.66</v>
      </c>
      <c r="F39" s="136">
        <v>32974.480000000003</v>
      </c>
      <c r="G39" s="136">
        <v>37582.87999999999</v>
      </c>
      <c r="H39" s="136">
        <v>38441.479999999996</v>
      </c>
      <c r="I39" s="136">
        <v>33167.120000000003</v>
      </c>
      <c r="J39" s="136">
        <v>34978.840000000004</v>
      </c>
      <c r="K39" s="136">
        <v>47463.549999999996</v>
      </c>
      <c r="L39" s="136">
        <v>37867.150000000009</v>
      </c>
      <c r="M39" s="136">
        <v>38278.5</v>
      </c>
      <c r="N39" s="136">
        <v>42089.99</v>
      </c>
      <c r="O39" s="136">
        <v>34358.04</v>
      </c>
      <c r="P39" s="136">
        <v>233090.94</v>
      </c>
      <c r="Q39" s="136">
        <f t="shared" si="0"/>
        <v>641623.62999999989</v>
      </c>
      <c r="R39" s="97"/>
      <c r="T39" s="95"/>
      <c r="U39" s="100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140329.5</v>
      </c>
      <c r="V39" s="97"/>
    </row>
    <row r="40" spans="2:22" x14ac:dyDescent="0.2">
      <c r="B40" s="95"/>
      <c r="C40" s="98" t="s">
        <v>94</v>
      </c>
      <c r="D40" s="99" t="s">
        <v>93</v>
      </c>
      <c r="E40" s="100">
        <v>31330.66</v>
      </c>
      <c r="F40" s="100">
        <v>32974.480000000003</v>
      </c>
      <c r="G40" s="100">
        <v>37582.87999999999</v>
      </c>
      <c r="H40" s="100">
        <v>38441.479999999996</v>
      </c>
      <c r="I40" s="100">
        <v>33167.120000000003</v>
      </c>
      <c r="J40" s="100">
        <v>34978.840000000004</v>
      </c>
      <c r="K40" s="100">
        <v>47463.549999999996</v>
      </c>
      <c r="L40" s="100">
        <v>37867.150000000009</v>
      </c>
      <c r="M40" s="100">
        <v>38278.5</v>
      </c>
      <c r="N40" s="100">
        <v>42089.99</v>
      </c>
      <c r="O40" s="100">
        <v>34358.04</v>
      </c>
      <c r="P40" s="100">
        <v>233090.94</v>
      </c>
      <c r="Q40" s="100">
        <f t="shared" si="0"/>
        <v>641623.62999999989</v>
      </c>
      <c r="R40" s="97"/>
      <c r="T40" s="95"/>
      <c r="U40" s="100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140329.5</v>
      </c>
      <c r="V40" s="97"/>
    </row>
    <row r="41" spans="2:22" x14ac:dyDescent="0.2">
      <c r="B41" s="95"/>
      <c r="C41" s="131" t="s">
        <v>95</v>
      </c>
      <c r="D41" s="132" t="s">
        <v>96</v>
      </c>
      <c r="E41" s="135">
        <v>11190726.070000002</v>
      </c>
      <c r="F41" s="135">
        <v>14348743.050000001</v>
      </c>
      <c r="G41" s="135">
        <v>16611773.33</v>
      </c>
      <c r="H41" s="135">
        <v>15568989.189999996</v>
      </c>
      <c r="I41" s="135">
        <v>14863946.529999997</v>
      </c>
      <c r="J41" s="135">
        <v>17846391.81000001</v>
      </c>
      <c r="K41" s="135">
        <v>16898569.779999997</v>
      </c>
      <c r="L41" s="135">
        <v>16951887.880000003</v>
      </c>
      <c r="M41" s="135">
        <v>16720216.639999997</v>
      </c>
      <c r="N41" s="135">
        <v>18344745</v>
      </c>
      <c r="O41" s="135">
        <v>18637262.640000008</v>
      </c>
      <c r="P41" s="135">
        <v>37120670.269999988</v>
      </c>
      <c r="Q41" s="135">
        <f t="shared" si="0"/>
        <v>215103922.19</v>
      </c>
      <c r="R41" s="97"/>
      <c r="T41" s="95"/>
      <c r="U41" s="100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57720231.640000001</v>
      </c>
      <c r="V41" s="97"/>
    </row>
    <row r="42" spans="2:22" x14ac:dyDescent="0.2">
      <c r="B42" s="95"/>
      <c r="C42" s="133" t="s">
        <v>97</v>
      </c>
      <c r="D42" s="134" t="s">
        <v>98</v>
      </c>
      <c r="E42" s="136">
        <v>6185013.370000001</v>
      </c>
      <c r="F42" s="136">
        <v>7921364.7699999996</v>
      </c>
      <c r="G42" s="136">
        <v>8429188.9200000018</v>
      </c>
      <c r="H42" s="136">
        <v>8254238.3199999975</v>
      </c>
      <c r="I42" s="136">
        <v>7485900.7000000039</v>
      </c>
      <c r="J42" s="136">
        <v>9197222.6700000074</v>
      </c>
      <c r="K42" s="136">
        <v>8107680.6999999983</v>
      </c>
      <c r="L42" s="136">
        <v>8751719.2200000025</v>
      </c>
      <c r="M42" s="136">
        <v>8462135.269999994</v>
      </c>
      <c r="N42" s="136">
        <v>9963495.4399999958</v>
      </c>
      <c r="O42" s="136">
        <v>9874113.8900000043</v>
      </c>
      <c r="P42" s="136">
        <v>22946823.409999993</v>
      </c>
      <c r="Q42" s="136">
        <f t="shared" si="0"/>
        <v>115578896.68000001</v>
      </c>
      <c r="R42" s="97"/>
      <c r="T42" s="95"/>
      <c r="U42" s="100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30789805.379999999</v>
      </c>
      <c r="V42" s="97"/>
    </row>
    <row r="43" spans="2:22" x14ac:dyDescent="0.2">
      <c r="B43" s="95"/>
      <c r="C43" s="98" t="s">
        <v>99</v>
      </c>
      <c r="D43" s="99" t="s">
        <v>98</v>
      </c>
      <c r="E43" s="100">
        <v>6185013.370000001</v>
      </c>
      <c r="F43" s="100">
        <v>7921364.7699999996</v>
      </c>
      <c r="G43" s="100">
        <v>8429188.9200000018</v>
      </c>
      <c r="H43" s="100">
        <v>8254238.3199999975</v>
      </c>
      <c r="I43" s="100">
        <v>7485900.7000000039</v>
      </c>
      <c r="J43" s="100">
        <v>9197222.6700000074</v>
      </c>
      <c r="K43" s="100">
        <v>8107680.6999999983</v>
      </c>
      <c r="L43" s="100">
        <v>8751719.2200000025</v>
      </c>
      <c r="M43" s="100">
        <v>8462135.269999994</v>
      </c>
      <c r="N43" s="100">
        <v>9963495.4399999958</v>
      </c>
      <c r="O43" s="100">
        <v>9874113.8900000043</v>
      </c>
      <c r="P43" s="100">
        <v>22946823.409999993</v>
      </c>
      <c r="Q43" s="100">
        <f t="shared" si="0"/>
        <v>115578896.68000001</v>
      </c>
      <c r="R43" s="97"/>
      <c r="T43" s="95"/>
      <c r="U43" s="100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30789805.379999999</v>
      </c>
      <c r="V43" s="97"/>
    </row>
    <row r="44" spans="2:22" x14ac:dyDescent="0.2">
      <c r="B44" s="95"/>
      <c r="C44" s="133" t="s">
        <v>100</v>
      </c>
      <c r="D44" s="134" t="s">
        <v>101</v>
      </c>
      <c r="E44" s="136">
        <v>0</v>
      </c>
      <c r="F44" s="136">
        <v>0</v>
      </c>
      <c r="G44" s="136">
        <v>0</v>
      </c>
      <c r="H44" s="136">
        <v>0</v>
      </c>
      <c r="I44" s="136">
        <v>0</v>
      </c>
      <c r="J44" s="136">
        <v>0</v>
      </c>
      <c r="K44" s="136">
        <v>0</v>
      </c>
      <c r="L44" s="136">
        <v>0</v>
      </c>
      <c r="M44" s="136">
        <v>0</v>
      </c>
      <c r="N44" s="136">
        <v>0</v>
      </c>
      <c r="O44" s="136">
        <v>0</v>
      </c>
      <c r="P44" s="136">
        <v>0</v>
      </c>
      <c r="Q44" s="136">
        <f t="shared" si="0"/>
        <v>0</v>
      </c>
      <c r="R44" s="97"/>
      <c r="T44" s="95"/>
      <c r="U44" s="100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0</v>
      </c>
      <c r="V44" s="97"/>
    </row>
    <row r="45" spans="2:22" x14ac:dyDescent="0.2">
      <c r="B45" s="95"/>
      <c r="C45" s="98" t="s">
        <v>102</v>
      </c>
      <c r="D45" s="99" t="s">
        <v>101</v>
      </c>
      <c r="E45" s="100">
        <v>0</v>
      </c>
      <c r="F45" s="100">
        <v>0</v>
      </c>
      <c r="G45" s="100">
        <v>0</v>
      </c>
      <c r="H45" s="100">
        <v>0</v>
      </c>
      <c r="I45" s="100">
        <v>0</v>
      </c>
      <c r="J45" s="100">
        <v>0</v>
      </c>
      <c r="K45" s="100">
        <v>0</v>
      </c>
      <c r="L45" s="100">
        <v>0</v>
      </c>
      <c r="M45" s="100">
        <v>0</v>
      </c>
      <c r="N45" s="100">
        <v>0</v>
      </c>
      <c r="O45" s="100">
        <v>0</v>
      </c>
      <c r="P45" s="100">
        <v>0</v>
      </c>
      <c r="Q45" s="100">
        <f t="shared" si="0"/>
        <v>0</v>
      </c>
      <c r="R45" s="97"/>
      <c r="T45" s="95"/>
      <c r="U45" s="100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0</v>
      </c>
      <c r="V45" s="97"/>
    </row>
    <row r="46" spans="2:22" x14ac:dyDescent="0.2">
      <c r="B46" s="95"/>
      <c r="C46" s="133" t="s">
        <v>103</v>
      </c>
      <c r="D46" s="134" t="s">
        <v>104</v>
      </c>
      <c r="E46" s="136">
        <v>2943595.5700000017</v>
      </c>
      <c r="F46" s="136">
        <v>3579076.9700000025</v>
      </c>
      <c r="G46" s="136">
        <v>4253040.1999999993</v>
      </c>
      <c r="H46" s="136">
        <v>3946243.1899999976</v>
      </c>
      <c r="I46" s="136">
        <v>3786989.579999994</v>
      </c>
      <c r="J46" s="136">
        <v>3978415.3700000024</v>
      </c>
      <c r="K46" s="136">
        <v>4122474.6899999962</v>
      </c>
      <c r="L46" s="136">
        <v>3626415.1799999997</v>
      </c>
      <c r="M46" s="136">
        <v>4439560.0000000028</v>
      </c>
      <c r="N46" s="136">
        <v>4462395.1800000034</v>
      </c>
      <c r="O46" s="136">
        <v>4689978.6100000013</v>
      </c>
      <c r="P46" s="136">
        <v>7450693.2399999974</v>
      </c>
      <c r="Q46" s="136">
        <f t="shared" si="0"/>
        <v>51278877.779999986</v>
      </c>
      <c r="R46" s="97"/>
      <c r="T46" s="95"/>
      <c r="U46" s="100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14721955.930000002</v>
      </c>
      <c r="V46" s="97"/>
    </row>
    <row r="47" spans="2:22" x14ac:dyDescent="0.2">
      <c r="B47" s="95"/>
      <c r="C47" s="98" t="s">
        <v>105</v>
      </c>
      <c r="D47" s="99" t="s">
        <v>104</v>
      </c>
      <c r="E47" s="100">
        <v>2943595.5700000017</v>
      </c>
      <c r="F47" s="100">
        <v>3579076.9700000025</v>
      </c>
      <c r="G47" s="100">
        <v>4253040.1999999993</v>
      </c>
      <c r="H47" s="100">
        <v>3946243.1899999976</v>
      </c>
      <c r="I47" s="100">
        <v>3786989.579999994</v>
      </c>
      <c r="J47" s="100">
        <v>3978415.3700000024</v>
      </c>
      <c r="K47" s="100">
        <v>4122474.6899999962</v>
      </c>
      <c r="L47" s="100">
        <v>3626415.1799999997</v>
      </c>
      <c r="M47" s="100">
        <v>4439560.0000000028</v>
      </c>
      <c r="N47" s="100">
        <v>4462395.1800000034</v>
      </c>
      <c r="O47" s="100">
        <v>4689978.6100000013</v>
      </c>
      <c r="P47" s="100">
        <v>7450693.2399999974</v>
      </c>
      <c r="Q47" s="100">
        <f t="shared" si="0"/>
        <v>51278877.779999986</v>
      </c>
      <c r="R47" s="97"/>
      <c r="T47" s="95"/>
      <c r="U47" s="100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14721955.930000002</v>
      </c>
      <c r="V47" s="97"/>
    </row>
    <row r="48" spans="2:22" x14ac:dyDescent="0.2">
      <c r="B48" s="95"/>
      <c r="C48" s="133" t="s">
        <v>106</v>
      </c>
      <c r="D48" s="134" t="s">
        <v>107</v>
      </c>
      <c r="E48" s="136">
        <v>732653.75999999978</v>
      </c>
      <c r="F48" s="136">
        <v>1008228.6900000001</v>
      </c>
      <c r="G48" s="136">
        <v>1259738.49</v>
      </c>
      <c r="H48" s="136">
        <v>1032743.4799999999</v>
      </c>
      <c r="I48" s="136">
        <v>1034481.2200000001</v>
      </c>
      <c r="J48" s="136">
        <v>1587807.65</v>
      </c>
      <c r="K48" s="136">
        <v>1545214.98</v>
      </c>
      <c r="L48" s="136">
        <v>1464131.9000000004</v>
      </c>
      <c r="M48" s="136">
        <v>1246024.5400000003</v>
      </c>
      <c r="N48" s="136">
        <v>1242760.29</v>
      </c>
      <c r="O48" s="136">
        <v>1226202.42</v>
      </c>
      <c r="P48" s="136">
        <v>2095666.2200000004</v>
      </c>
      <c r="Q48" s="136">
        <f t="shared" si="0"/>
        <v>15475653.640000001</v>
      </c>
      <c r="R48" s="97"/>
      <c r="T48" s="95"/>
      <c r="U48" s="100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4033364.4199999995</v>
      </c>
      <c r="V48" s="97"/>
    </row>
    <row r="49" spans="2:22" x14ac:dyDescent="0.2">
      <c r="B49" s="95"/>
      <c r="C49" s="98" t="s">
        <v>108</v>
      </c>
      <c r="D49" s="99" t="s">
        <v>107</v>
      </c>
      <c r="E49" s="100">
        <v>732653.75999999978</v>
      </c>
      <c r="F49" s="100">
        <v>1008228.6900000001</v>
      </c>
      <c r="G49" s="100">
        <v>1259738.49</v>
      </c>
      <c r="H49" s="100">
        <v>1032743.4799999999</v>
      </c>
      <c r="I49" s="100">
        <v>1034481.2200000001</v>
      </c>
      <c r="J49" s="100">
        <v>1587807.65</v>
      </c>
      <c r="K49" s="100">
        <v>1545214.98</v>
      </c>
      <c r="L49" s="100">
        <v>1464131.9000000004</v>
      </c>
      <c r="M49" s="100">
        <v>1246024.5400000003</v>
      </c>
      <c r="N49" s="100">
        <v>1242760.29</v>
      </c>
      <c r="O49" s="100">
        <v>1226202.42</v>
      </c>
      <c r="P49" s="100">
        <v>2095666.2200000004</v>
      </c>
      <c r="Q49" s="100">
        <f t="shared" si="0"/>
        <v>15475653.640000001</v>
      </c>
      <c r="R49" s="97"/>
      <c r="T49" s="95"/>
      <c r="U49" s="100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4033364.4199999995</v>
      </c>
      <c r="V49" s="97"/>
    </row>
    <row r="50" spans="2:22" x14ac:dyDescent="0.2">
      <c r="B50" s="95"/>
      <c r="C50" s="133" t="s">
        <v>109</v>
      </c>
      <c r="D50" s="134" t="s">
        <v>110</v>
      </c>
      <c r="E50" s="136">
        <v>0</v>
      </c>
      <c r="F50" s="136">
        <v>0</v>
      </c>
      <c r="G50" s="136">
        <v>0</v>
      </c>
      <c r="H50" s="136">
        <v>0</v>
      </c>
      <c r="I50" s="136">
        <v>0</v>
      </c>
      <c r="J50" s="136">
        <v>0</v>
      </c>
      <c r="K50" s="136">
        <v>0</v>
      </c>
      <c r="L50" s="136">
        <v>0</v>
      </c>
      <c r="M50" s="136">
        <v>0</v>
      </c>
      <c r="N50" s="136">
        <v>0</v>
      </c>
      <c r="O50" s="136">
        <v>0</v>
      </c>
      <c r="P50" s="136">
        <v>0</v>
      </c>
      <c r="Q50" s="136">
        <f t="shared" si="0"/>
        <v>0</v>
      </c>
      <c r="R50" s="97"/>
      <c r="T50" s="95"/>
      <c r="U50" s="100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0</v>
      </c>
      <c r="V50" s="97"/>
    </row>
    <row r="51" spans="2:22" x14ac:dyDescent="0.2">
      <c r="B51" s="95"/>
      <c r="C51" s="98" t="s">
        <v>111</v>
      </c>
      <c r="D51" s="99" t="s">
        <v>110</v>
      </c>
      <c r="E51" s="100">
        <v>0</v>
      </c>
      <c r="F51" s="100">
        <v>0</v>
      </c>
      <c r="G51" s="100">
        <v>0</v>
      </c>
      <c r="H51" s="100">
        <v>0</v>
      </c>
      <c r="I51" s="100">
        <v>0</v>
      </c>
      <c r="J51" s="100">
        <v>0</v>
      </c>
      <c r="K51" s="100">
        <v>0</v>
      </c>
      <c r="L51" s="100">
        <v>0</v>
      </c>
      <c r="M51" s="100">
        <v>0</v>
      </c>
      <c r="N51" s="100">
        <v>0</v>
      </c>
      <c r="O51" s="100">
        <v>0</v>
      </c>
      <c r="P51" s="100">
        <v>0</v>
      </c>
      <c r="Q51" s="100">
        <f t="shared" si="0"/>
        <v>0</v>
      </c>
      <c r="R51" s="97"/>
      <c r="T51" s="95"/>
      <c r="U51" s="100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0</v>
      </c>
      <c r="V51" s="97"/>
    </row>
    <row r="52" spans="2:22" x14ac:dyDescent="0.2">
      <c r="B52" s="95"/>
      <c r="C52" s="133" t="s">
        <v>112</v>
      </c>
      <c r="D52" s="134" t="s">
        <v>113</v>
      </c>
      <c r="E52" s="136">
        <v>1329463.3699999987</v>
      </c>
      <c r="F52" s="136">
        <v>1840072.62</v>
      </c>
      <c r="G52" s="136">
        <v>2669805.7199999993</v>
      </c>
      <c r="H52" s="136">
        <v>2335764.2000000007</v>
      </c>
      <c r="I52" s="136">
        <v>2556575.0299999998</v>
      </c>
      <c r="J52" s="136">
        <v>3082946.12</v>
      </c>
      <c r="K52" s="136">
        <v>3123199.4100000006</v>
      </c>
      <c r="L52" s="136">
        <v>3109621.5799999991</v>
      </c>
      <c r="M52" s="136">
        <v>2572496.8299999991</v>
      </c>
      <c r="N52" s="136">
        <v>2676094.089999998</v>
      </c>
      <c r="O52" s="136">
        <v>2846967.7200000011</v>
      </c>
      <c r="P52" s="136">
        <v>4627487.4000000004</v>
      </c>
      <c r="Q52" s="136">
        <f t="shared" si="0"/>
        <v>32770494.089999996</v>
      </c>
      <c r="R52" s="97"/>
      <c r="T52" s="95"/>
      <c r="U52" s="100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8175105.9099999983</v>
      </c>
      <c r="V52" s="97"/>
    </row>
    <row r="53" spans="2:22" x14ac:dyDescent="0.2">
      <c r="B53" s="95"/>
      <c r="C53" s="98" t="s">
        <v>114</v>
      </c>
      <c r="D53" s="99" t="s">
        <v>113</v>
      </c>
      <c r="E53" s="100">
        <v>1329463.3699999987</v>
      </c>
      <c r="F53" s="100">
        <v>1840072.62</v>
      </c>
      <c r="G53" s="100">
        <v>2669805.7199999993</v>
      </c>
      <c r="H53" s="100">
        <v>2335764.2000000007</v>
      </c>
      <c r="I53" s="100">
        <v>2556575.0299999998</v>
      </c>
      <c r="J53" s="100">
        <v>3082946.12</v>
      </c>
      <c r="K53" s="100">
        <v>3123199.4100000006</v>
      </c>
      <c r="L53" s="100">
        <v>3109621.5799999991</v>
      </c>
      <c r="M53" s="100">
        <v>2572496.8299999991</v>
      </c>
      <c r="N53" s="100">
        <v>2676094.089999998</v>
      </c>
      <c r="O53" s="100">
        <v>2846967.7200000011</v>
      </c>
      <c r="P53" s="100">
        <v>4627487.4000000004</v>
      </c>
      <c r="Q53" s="100">
        <f t="shared" si="0"/>
        <v>32770494.089999996</v>
      </c>
      <c r="R53" s="97"/>
      <c r="T53" s="95"/>
      <c r="U53" s="100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8175105.9099999983</v>
      </c>
      <c r="V53" s="97"/>
    </row>
    <row r="54" spans="2:22" x14ac:dyDescent="0.2">
      <c r="B54" s="95"/>
      <c r="C54" s="131" t="s">
        <v>115</v>
      </c>
      <c r="D54" s="132" t="s">
        <v>116</v>
      </c>
      <c r="E54" s="135">
        <v>4571950.3600000013</v>
      </c>
      <c r="F54" s="135">
        <v>15419855.409999998</v>
      </c>
      <c r="G54" s="135">
        <v>19638288.960000001</v>
      </c>
      <c r="H54" s="135">
        <v>22079702.289999999</v>
      </c>
      <c r="I54" s="135">
        <v>17136709.530000001</v>
      </c>
      <c r="J54" s="135">
        <v>21390865.149999999</v>
      </c>
      <c r="K54" s="135">
        <v>37922554.540000007</v>
      </c>
      <c r="L54" s="135">
        <v>23583407.989999998</v>
      </c>
      <c r="M54" s="135">
        <v>28236304.070000004</v>
      </c>
      <c r="N54" s="135">
        <v>38543225.289999999</v>
      </c>
      <c r="O54" s="135">
        <v>40946893.230000004</v>
      </c>
      <c r="P54" s="135">
        <v>99078194.579999998</v>
      </c>
      <c r="Q54" s="135">
        <f t="shared" si="0"/>
        <v>368547951.39999998</v>
      </c>
      <c r="R54" s="97"/>
      <c r="T54" s="95"/>
      <c r="U54" s="100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61709797.020000003</v>
      </c>
      <c r="V54" s="97"/>
    </row>
    <row r="55" spans="2:22" x14ac:dyDescent="0.2">
      <c r="B55" s="95"/>
      <c r="C55" s="133" t="s">
        <v>117</v>
      </c>
      <c r="D55" s="134" t="s">
        <v>118</v>
      </c>
      <c r="E55" s="136">
        <v>1304337.5900000003</v>
      </c>
      <c r="F55" s="136">
        <v>1936688.6599999988</v>
      </c>
      <c r="G55" s="136">
        <v>3280873.7399999993</v>
      </c>
      <c r="H55" s="136">
        <v>2251450.9500000011</v>
      </c>
      <c r="I55" s="136">
        <v>2747805.0500000003</v>
      </c>
      <c r="J55" s="136">
        <v>3443592.4299999983</v>
      </c>
      <c r="K55" s="136">
        <v>6086685.8700000057</v>
      </c>
      <c r="L55" s="136">
        <v>2481087.3899999983</v>
      </c>
      <c r="M55" s="136">
        <v>3122606.2199999997</v>
      </c>
      <c r="N55" s="136">
        <v>5927880.8499999978</v>
      </c>
      <c r="O55" s="136">
        <v>5602301.5599999996</v>
      </c>
      <c r="P55" s="136">
        <v>18248108.670000006</v>
      </c>
      <c r="Q55" s="136">
        <f t="shared" si="0"/>
        <v>56433418.980000004</v>
      </c>
      <c r="R55" s="97"/>
      <c r="T55" s="95"/>
      <c r="U55" s="100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8773350.9399999995</v>
      </c>
      <c r="V55" s="97"/>
    </row>
    <row r="56" spans="2:22" x14ac:dyDescent="0.2">
      <c r="B56" s="95"/>
      <c r="C56" s="98" t="s">
        <v>119</v>
      </c>
      <c r="D56" s="99" t="s">
        <v>120</v>
      </c>
      <c r="E56" s="100">
        <v>1304337.5900000003</v>
      </c>
      <c r="F56" s="100">
        <v>1936688.6599999988</v>
      </c>
      <c r="G56" s="100">
        <v>3280873.7399999993</v>
      </c>
      <c r="H56" s="100">
        <v>2251450.9500000011</v>
      </c>
      <c r="I56" s="100">
        <v>2747805.0500000003</v>
      </c>
      <c r="J56" s="100">
        <v>3443592.4299999983</v>
      </c>
      <c r="K56" s="100">
        <v>6086685.8700000057</v>
      </c>
      <c r="L56" s="100">
        <v>2481087.3899999983</v>
      </c>
      <c r="M56" s="100">
        <v>3122606.2199999997</v>
      </c>
      <c r="N56" s="100">
        <v>5927880.8499999978</v>
      </c>
      <c r="O56" s="100">
        <v>5602301.5599999996</v>
      </c>
      <c r="P56" s="100">
        <v>18248108.670000006</v>
      </c>
      <c r="Q56" s="100">
        <f t="shared" si="0"/>
        <v>56433418.980000004</v>
      </c>
      <c r="R56" s="97"/>
      <c r="T56" s="95"/>
      <c r="U56" s="100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8773350.9399999995</v>
      </c>
      <c r="V56" s="97"/>
    </row>
    <row r="57" spans="2:22" x14ac:dyDescent="0.2">
      <c r="B57" s="95"/>
      <c r="C57" s="98" t="s">
        <v>121</v>
      </c>
      <c r="D57" s="99" t="s">
        <v>122</v>
      </c>
      <c r="E57" s="100">
        <v>0</v>
      </c>
      <c r="F57" s="100">
        <v>0</v>
      </c>
      <c r="G57" s="100">
        <v>0</v>
      </c>
      <c r="H57" s="100">
        <v>0</v>
      </c>
      <c r="I57" s="100">
        <v>0</v>
      </c>
      <c r="J57" s="100">
        <v>0</v>
      </c>
      <c r="K57" s="100">
        <v>0</v>
      </c>
      <c r="L57" s="100">
        <v>0</v>
      </c>
      <c r="M57" s="100">
        <v>0</v>
      </c>
      <c r="N57" s="100">
        <v>0</v>
      </c>
      <c r="O57" s="100">
        <v>0</v>
      </c>
      <c r="P57" s="100">
        <v>0</v>
      </c>
      <c r="Q57" s="100">
        <f t="shared" si="0"/>
        <v>0</v>
      </c>
      <c r="R57" s="97"/>
      <c r="T57" s="95"/>
      <c r="U57" s="100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0</v>
      </c>
      <c r="V57" s="97"/>
    </row>
    <row r="58" spans="2:22" x14ac:dyDescent="0.2">
      <c r="B58" s="95"/>
      <c r="C58" s="133" t="s">
        <v>123</v>
      </c>
      <c r="D58" s="134" t="s">
        <v>124</v>
      </c>
      <c r="E58" s="136">
        <v>950768.16999999993</v>
      </c>
      <c r="F58" s="136">
        <v>1253331.5099999995</v>
      </c>
      <c r="G58" s="136">
        <v>615603.67000000004</v>
      </c>
      <c r="H58" s="136">
        <v>6830924.1699999999</v>
      </c>
      <c r="I58" s="136">
        <v>1990736.639999999</v>
      </c>
      <c r="J58" s="136">
        <v>4374229.92</v>
      </c>
      <c r="K58" s="136">
        <v>3019537.3499999987</v>
      </c>
      <c r="L58" s="136">
        <v>5730146.9799999995</v>
      </c>
      <c r="M58" s="136">
        <v>3821731.7500000005</v>
      </c>
      <c r="N58" s="136">
        <v>8101457.5199999996</v>
      </c>
      <c r="O58" s="136">
        <v>9136359.6800000016</v>
      </c>
      <c r="P58" s="136">
        <v>16027986.939999996</v>
      </c>
      <c r="Q58" s="136">
        <f t="shared" si="0"/>
        <v>61852814.29999999</v>
      </c>
      <c r="R58" s="97"/>
      <c r="T58" s="95"/>
      <c r="U58" s="100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9650627.5199999996</v>
      </c>
      <c r="V58" s="97"/>
    </row>
    <row r="59" spans="2:22" x14ac:dyDescent="0.2">
      <c r="B59" s="95"/>
      <c r="C59" s="98" t="s">
        <v>125</v>
      </c>
      <c r="D59" s="99" t="s">
        <v>126</v>
      </c>
      <c r="E59" s="100">
        <v>927420.27</v>
      </c>
      <c r="F59" s="100">
        <v>1230051.7499999995</v>
      </c>
      <c r="G59" s="100">
        <v>590290.71</v>
      </c>
      <c r="H59" s="100">
        <v>6787239.4099999992</v>
      </c>
      <c r="I59" s="100">
        <v>1965449.639999999</v>
      </c>
      <c r="J59" s="100">
        <v>4313122.3</v>
      </c>
      <c r="K59" s="100">
        <v>2973496.189999999</v>
      </c>
      <c r="L59" s="100">
        <v>5643866.46</v>
      </c>
      <c r="M59" s="100">
        <v>3740442.6500000004</v>
      </c>
      <c r="N59" s="100">
        <v>8000751.6799999997</v>
      </c>
      <c r="O59" s="100">
        <v>9019336.4700000025</v>
      </c>
      <c r="P59" s="100">
        <v>15110775.259999996</v>
      </c>
      <c r="Q59" s="100">
        <f t="shared" si="0"/>
        <v>60302242.789999999</v>
      </c>
      <c r="R59" s="97"/>
      <c r="T59" s="95"/>
      <c r="U59" s="100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9535002.1399999987</v>
      </c>
      <c r="V59" s="97"/>
    </row>
    <row r="60" spans="2:22" x14ac:dyDescent="0.2">
      <c r="B60" s="95"/>
      <c r="C60" s="98" t="s">
        <v>127</v>
      </c>
      <c r="D60" s="99" t="s">
        <v>128</v>
      </c>
      <c r="E60" s="100">
        <v>9970.0800000000017</v>
      </c>
      <c r="F60" s="100">
        <v>9601.7900000000009</v>
      </c>
      <c r="G60" s="100">
        <v>9761.65</v>
      </c>
      <c r="H60" s="100">
        <v>28939.319999999996</v>
      </c>
      <c r="I60" s="100">
        <v>10442.540000000001</v>
      </c>
      <c r="J60" s="100">
        <v>26911.32</v>
      </c>
      <c r="K60" s="100">
        <v>11983.130000000001</v>
      </c>
      <c r="L60" s="100">
        <v>21887.5</v>
      </c>
      <c r="M60" s="100">
        <v>22674.62</v>
      </c>
      <c r="N60" s="100">
        <v>18399.249999999996</v>
      </c>
      <c r="O60" s="100">
        <v>14893.359999999999</v>
      </c>
      <c r="P60" s="100">
        <v>107136.44</v>
      </c>
      <c r="Q60" s="100">
        <f t="shared" si="0"/>
        <v>292601</v>
      </c>
      <c r="R60" s="97"/>
      <c r="T60" s="95"/>
      <c r="U60" s="100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58272.84</v>
      </c>
      <c r="V60" s="97"/>
    </row>
    <row r="61" spans="2:22" x14ac:dyDescent="0.2">
      <c r="B61" s="95"/>
      <c r="C61" s="98" t="s">
        <v>129</v>
      </c>
      <c r="D61" s="99" t="s">
        <v>130</v>
      </c>
      <c r="E61" s="100">
        <v>13377.82</v>
      </c>
      <c r="F61" s="100">
        <v>13677.97</v>
      </c>
      <c r="G61" s="100">
        <v>15551.31</v>
      </c>
      <c r="H61" s="100">
        <v>14745.439999999997</v>
      </c>
      <c r="I61" s="100">
        <v>14844.46</v>
      </c>
      <c r="J61" s="100">
        <v>34196.300000000003</v>
      </c>
      <c r="K61" s="100">
        <v>34058.03</v>
      </c>
      <c r="L61" s="100">
        <v>64393.020000000004</v>
      </c>
      <c r="M61" s="100">
        <v>58614.479999999996</v>
      </c>
      <c r="N61" s="100">
        <v>82306.59</v>
      </c>
      <c r="O61" s="100">
        <v>102129.84999999999</v>
      </c>
      <c r="P61" s="100">
        <v>810075.23999999987</v>
      </c>
      <c r="Q61" s="100">
        <f t="shared" si="0"/>
        <v>1257970.5099999998</v>
      </c>
      <c r="R61" s="97"/>
      <c r="T61" s="95"/>
      <c r="U61" s="100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57352.539999999994</v>
      </c>
      <c r="V61" s="97"/>
    </row>
    <row r="62" spans="2:22" x14ac:dyDescent="0.2">
      <c r="B62" s="95"/>
      <c r="C62" s="133" t="s">
        <v>131</v>
      </c>
      <c r="D62" s="134" t="s">
        <v>132</v>
      </c>
      <c r="E62" s="136">
        <v>10014.16</v>
      </c>
      <c r="F62" s="136">
        <v>15756.690000000006</v>
      </c>
      <c r="G62" s="136">
        <v>24563.950000000004</v>
      </c>
      <c r="H62" s="136">
        <v>20839.829999999998</v>
      </c>
      <c r="I62" s="136">
        <v>15823.339999999998</v>
      </c>
      <c r="J62" s="136">
        <v>21266.94</v>
      </c>
      <c r="K62" s="136">
        <v>15136.42</v>
      </c>
      <c r="L62" s="136">
        <v>24681.930000000004</v>
      </c>
      <c r="M62" s="136">
        <v>27895.030000000006</v>
      </c>
      <c r="N62" s="136">
        <v>27826.799999999999</v>
      </c>
      <c r="O62" s="136">
        <v>14589.960000000001</v>
      </c>
      <c r="P62" s="136">
        <v>88389.779999999984</v>
      </c>
      <c r="Q62" s="136">
        <f t="shared" si="0"/>
        <v>306784.82999999996</v>
      </c>
      <c r="R62" s="97"/>
      <c r="T62" s="95"/>
      <c r="U62" s="100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71174.63</v>
      </c>
      <c r="V62" s="97"/>
    </row>
    <row r="63" spans="2:22" x14ac:dyDescent="0.2">
      <c r="B63" s="95"/>
      <c r="C63" s="98" t="s">
        <v>133</v>
      </c>
      <c r="D63" s="99" t="s">
        <v>134</v>
      </c>
      <c r="E63" s="100">
        <v>0</v>
      </c>
      <c r="F63" s="100">
        <v>0</v>
      </c>
      <c r="G63" s="100">
        <v>0</v>
      </c>
      <c r="H63" s="100">
        <v>0</v>
      </c>
      <c r="I63" s="100">
        <v>0</v>
      </c>
      <c r="J63" s="100">
        <v>0</v>
      </c>
      <c r="K63" s="100">
        <v>0</v>
      </c>
      <c r="L63" s="100">
        <v>0</v>
      </c>
      <c r="M63" s="100">
        <v>0</v>
      </c>
      <c r="N63" s="100">
        <v>0</v>
      </c>
      <c r="O63" s="100">
        <v>0</v>
      </c>
      <c r="P63" s="100">
        <v>0</v>
      </c>
      <c r="Q63" s="100">
        <f t="shared" si="0"/>
        <v>0</v>
      </c>
      <c r="R63" s="97"/>
      <c r="T63" s="95"/>
      <c r="U63" s="100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97"/>
    </row>
    <row r="64" spans="2:22" x14ac:dyDescent="0.2">
      <c r="B64" s="95"/>
      <c r="C64" s="98" t="s">
        <v>135</v>
      </c>
      <c r="D64" s="99" t="s">
        <v>136</v>
      </c>
      <c r="E64" s="100">
        <v>10014.16</v>
      </c>
      <c r="F64" s="100">
        <v>15756.690000000006</v>
      </c>
      <c r="G64" s="100">
        <v>24563.950000000004</v>
      </c>
      <c r="H64" s="100">
        <v>20839.829999999998</v>
      </c>
      <c r="I64" s="100">
        <v>15823.339999999998</v>
      </c>
      <c r="J64" s="100">
        <v>21266.94</v>
      </c>
      <c r="K64" s="100">
        <v>15136.42</v>
      </c>
      <c r="L64" s="100">
        <v>24681.930000000004</v>
      </c>
      <c r="M64" s="100">
        <v>27895.030000000006</v>
      </c>
      <c r="N64" s="100">
        <v>27826.799999999999</v>
      </c>
      <c r="O64" s="100">
        <v>14589.960000000001</v>
      </c>
      <c r="P64" s="100">
        <v>88389.779999999984</v>
      </c>
      <c r="Q64" s="100">
        <f t="shared" si="0"/>
        <v>306784.82999999996</v>
      </c>
      <c r="R64" s="97"/>
      <c r="T64" s="95"/>
      <c r="U64" s="100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71174.63</v>
      </c>
      <c r="V64" s="97"/>
    </row>
    <row r="65" spans="2:22" x14ac:dyDescent="0.2">
      <c r="B65" s="95"/>
      <c r="C65" s="98" t="s">
        <v>137</v>
      </c>
      <c r="D65" s="99" t="s">
        <v>138</v>
      </c>
      <c r="E65" s="100">
        <v>0</v>
      </c>
      <c r="F65" s="100">
        <v>0</v>
      </c>
      <c r="G65" s="100">
        <v>0</v>
      </c>
      <c r="H65" s="100">
        <v>0</v>
      </c>
      <c r="I65" s="100">
        <v>0</v>
      </c>
      <c r="J65" s="100">
        <v>0</v>
      </c>
      <c r="K65" s="100">
        <v>0</v>
      </c>
      <c r="L65" s="100">
        <v>0</v>
      </c>
      <c r="M65" s="100">
        <v>0</v>
      </c>
      <c r="N65" s="100">
        <v>0</v>
      </c>
      <c r="O65" s="100">
        <v>0</v>
      </c>
      <c r="P65" s="100">
        <v>0</v>
      </c>
      <c r="Q65" s="100">
        <f t="shared" si="0"/>
        <v>0</v>
      </c>
      <c r="R65" s="97"/>
      <c r="T65" s="95"/>
      <c r="U65" s="100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0</v>
      </c>
      <c r="V65" s="97"/>
    </row>
    <row r="66" spans="2:22" x14ac:dyDescent="0.2">
      <c r="B66" s="95"/>
      <c r="C66" s="98" t="s">
        <v>139</v>
      </c>
      <c r="D66" s="99" t="s">
        <v>140</v>
      </c>
      <c r="E66" s="100">
        <v>0</v>
      </c>
      <c r="F66" s="100">
        <v>0</v>
      </c>
      <c r="G66" s="100">
        <v>0</v>
      </c>
      <c r="H66" s="100">
        <v>0</v>
      </c>
      <c r="I66" s="100">
        <v>0</v>
      </c>
      <c r="J66" s="100">
        <v>0</v>
      </c>
      <c r="K66" s="100">
        <v>0</v>
      </c>
      <c r="L66" s="100">
        <v>0</v>
      </c>
      <c r="M66" s="100">
        <v>0</v>
      </c>
      <c r="N66" s="100">
        <v>0</v>
      </c>
      <c r="O66" s="100">
        <v>0</v>
      </c>
      <c r="P66" s="100">
        <v>0</v>
      </c>
      <c r="Q66" s="100">
        <f t="shared" si="0"/>
        <v>0</v>
      </c>
      <c r="R66" s="97"/>
      <c r="T66" s="95"/>
      <c r="U66" s="100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0</v>
      </c>
      <c r="V66" s="97"/>
    </row>
    <row r="67" spans="2:22" x14ac:dyDescent="0.2">
      <c r="B67" s="95"/>
      <c r="C67" s="98" t="s">
        <v>141</v>
      </c>
      <c r="D67" s="99" t="s">
        <v>142</v>
      </c>
      <c r="E67" s="100">
        <v>0</v>
      </c>
      <c r="F67" s="100">
        <v>0</v>
      </c>
      <c r="G67" s="100">
        <v>0</v>
      </c>
      <c r="H67" s="100">
        <v>0</v>
      </c>
      <c r="I67" s="100">
        <v>0</v>
      </c>
      <c r="J67" s="100">
        <v>0</v>
      </c>
      <c r="K67" s="100">
        <v>0</v>
      </c>
      <c r="L67" s="100">
        <v>0</v>
      </c>
      <c r="M67" s="100">
        <v>0</v>
      </c>
      <c r="N67" s="100">
        <v>0</v>
      </c>
      <c r="O67" s="100">
        <v>0</v>
      </c>
      <c r="P67" s="100">
        <v>0</v>
      </c>
      <c r="Q67" s="100">
        <f t="shared" si="0"/>
        <v>0</v>
      </c>
      <c r="R67" s="97"/>
      <c r="T67" s="95"/>
      <c r="U67" s="100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0</v>
      </c>
      <c r="V67" s="97"/>
    </row>
    <row r="68" spans="2:22" x14ac:dyDescent="0.2">
      <c r="B68" s="95"/>
      <c r="C68" s="98" t="s">
        <v>143</v>
      </c>
      <c r="D68" s="99" t="s">
        <v>144</v>
      </c>
      <c r="E68" s="100">
        <v>0</v>
      </c>
      <c r="F68" s="100">
        <v>0</v>
      </c>
      <c r="G68" s="100">
        <v>0</v>
      </c>
      <c r="H68" s="100">
        <v>0</v>
      </c>
      <c r="I68" s="100">
        <v>0</v>
      </c>
      <c r="J68" s="100">
        <v>0</v>
      </c>
      <c r="K68" s="100">
        <v>0</v>
      </c>
      <c r="L68" s="100">
        <v>0</v>
      </c>
      <c r="M68" s="100">
        <v>0</v>
      </c>
      <c r="N68" s="100">
        <v>0</v>
      </c>
      <c r="O68" s="100">
        <v>0</v>
      </c>
      <c r="P68" s="100">
        <v>0</v>
      </c>
      <c r="Q68" s="100">
        <f t="shared" si="0"/>
        <v>0</v>
      </c>
      <c r="R68" s="97"/>
      <c r="T68" s="95"/>
      <c r="U68" s="100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0</v>
      </c>
      <c r="V68" s="97"/>
    </row>
    <row r="69" spans="2:22" x14ac:dyDescent="0.2">
      <c r="B69" s="95"/>
      <c r="C69" s="133" t="s">
        <v>145</v>
      </c>
      <c r="D69" s="134" t="s">
        <v>146</v>
      </c>
      <c r="E69" s="136">
        <v>53265.139999999992</v>
      </c>
      <c r="F69" s="136">
        <v>72257.459999999992</v>
      </c>
      <c r="G69" s="136">
        <v>133178.69999999995</v>
      </c>
      <c r="H69" s="136">
        <v>383455.09</v>
      </c>
      <c r="I69" s="136">
        <v>262147.37000000017</v>
      </c>
      <c r="J69" s="136">
        <v>52103.92</v>
      </c>
      <c r="K69" s="136">
        <v>132888.97</v>
      </c>
      <c r="L69" s="136">
        <v>262065.8</v>
      </c>
      <c r="M69" s="136">
        <v>166037.13</v>
      </c>
      <c r="N69" s="136">
        <v>186088.77000000002</v>
      </c>
      <c r="O69" s="136">
        <v>270076.32</v>
      </c>
      <c r="P69" s="136">
        <v>1588853.1999999974</v>
      </c>
      <c r="Q69" s="136">
        <f t="shared" si="0"/>
        <v>3562417.8699999973</v>
      </c>
      <c r="R69" s="97"/>
      <c r="T69" s="95"/>
      <c r="U69" s="100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642156.3899999999</v>
      </c>
      <c r="V69" s="97"/>
    </row>
    <row r="70" spans="2:22" x14ac:dyDescent="0.2">
      <c r="B70" s="95"/>
      <c r="C70" s="98" t="s">
        <v>147</v>
      </c>
      <c r="D70" s="99" t="s">
        <v>148</v>
      </c>
      <c r="E70" s="100">
        <v>0</v>
      </c>
      <c r="F70" s="100">
        <v>0</v>
      </c>
      <c r="G70" s="100">
        <v>0</v>
      </c>
      <c r="H70" s="100">
        <v>0</v>
      </c>
      <c r="I70" s="100">
        <v>0</v>
      </c>
      <c r="J70" s="100">
        <v>0</v>
      </c>
      <c r="K70" s="100">
        <v>0</v>
      </c>
      <c r="L70" s="100">
        <v>0</v>
      </c>
      <c r="M70" s="100">
        <v>0</v>
      </c>
      <c r="N70" s="100">
        <v>0</v>
      </c>
      <c r="O70" s="100">
        <v>0</v>
      </c>
      <c r="P70" s="100">
        <v>0</v>
      </c>
      <c r="Q70" s="100">
        <f t="shared" si="0"/>
        <v>0</v>
      </c>
      <c r="R70" s="97"/>
      <c r="T70" s="95"/>
      <c r="U70" s="100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0</v>
      </c>
      <c r="V70" s="97"/>
    </row>
    <row r="71" spans="2:22" x14ac:dyDescent="0.2">
      <c r="B71" s="95"/>
      <c r="C71" s="98" t="s">
        <v>149</v>
      </c>
      <c r="D71" s="99" t="s">
        <v>150</v>
      </c>
      <c r="E71" s="100">
        <v>0</v>
      </c>
      <c r="F71" s="100">
        <v>0</v>
      </c>
      <c r="G71" s="100">
        <v>0</v>
      </c>
      <c r="H71" s="100">
        <v>0</v>
      </c>
      <c r="I71" s="100">
        <v>0</v>
      </c>
      <c r="J71" s="100">
        <v>0</v>
      </c>
      <c r="K71" s="100">
        <v>0</v>
      </c>
      <c r="L71" s="100">
        <v>0</v>
      </c>
      <c r="M71" s="100">
        <v>0</v>
      </c>
      <c r="N71" s="100">
        <v>0</v>
      </c>
      <c r="O71" s="100">
        <v>0</v>
      </c>
      <c r="P71" s="100">
        <v>0</v>
      </c>
      <c r="Q71" s="100">
        <f t="shared" ref="Q71:Q134" si="1">SUM(E71:P71)</f>
        <v>0</v>
      </c>
      <c r="R71" s="97"/>
      <c r="T71" s="95"/>
      <c r="U71" s="100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0</v>
      </c>
      <c r="V71" s="97"/>
    </row>
    <row r="72" spans="2:22" x14ac:dyDescent="0.2">
      <c r="B72" s="95"/>
      <c r="C72" s="98" t="s">
        <v>151</v>
      </c>
      <c r="D72" s="99" t="s">
        <v>152</v>
      </c>
      <c r="E72" s="100">
        <v>53265.139999999992</v>
      </c>
      <c r="F72" s="100">
        <v>72257.459999999992</v>
      </c>
      <c r="G72" s="100">
        <v>133178.69999999995</v>
      </c>
      <c r="H72" s="100">
        <v>383455.09</v>
      </c>
      <c r="I72" s="100">
        <v>262147.37000000017</v>
      </c>
      <c r="J72" s="100">
        <v>52103.92</v>
      </c>
      <c r="K72" s="100">
        <v>132888.97</v>
      </c>
      <c r="L72" s="100">
        <v>262065.8</v>
      </c>
      <c r="M72" s="100">
        <v>166037.13</v>
      </c>
      <c r="N72" s="100">
        <v>186088.77000000002</v>
      </c>
      <c r="O72" s="100">
        <v>270076.32</v>
      </c>
      <c r="P72" s="100">
        <v>1588853.1999999974</v>
      </c>
      <c r="Q72" s="100">
        <f t="shared" si="1"/>
        <v>3562417.8699999973</v>
      </c>
      <c r="R72" s="97"/>
      <c r="T72" s="95"/>
      <c r="U72" s="100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642156.3899999999</v>
      </c>
      <c r="V72" s="97"/>
    </row>
    <row r="73" spans="2:22" x14ac:dyDescent="0.2">
      <c r="B73" s="95"/>
      <c r="C73" s="133" t="s">
        <v>153</v>
      </c>
      <c r="D73" s="134" t="s">
        <v>154</v>
      </c>
      <c r="E73" s="136">
        <v>254822.24000000002</v>
      </c>
      <c r="F73" s="136">
        <v>8344876.2699999996</v>
      </c>
      <c r="G73" s="136">
        <v>10861807.85</v>
      </c>
      <c r="H73" s="136">
        <v>11196541.740000002</v>
      </c>
      <c r="I73" s="136">
        <v>9694562.9700000007</v>
      </c>
      <c r="J73" s="136">
        <v>9235633.0800000001</v>
      </c>
      <c r="K73" s="136">
        <v>14871965.939999998</v>
      </c>
      <c r="L73" s="136">
        <v>11899606.130000001</v>
      </c>
      <c r="M73" s="136">
        <v>15043152.400000002</v>
      </c>
      <c r="N73" s="136">
        <v>18376549.75</v>
      </c>
      <c r="O73" s="136">
        <v>21260641.969999999</v>
      </c>
      <c r="P73" s="136">
        <v>55850454.43</v>
      </c>
      <c r="Q73" s="136">
        <f t="shared" si="1"/>
        <v>186890614.77000001</v>
      </c>
      <c r="R73" s="97"/>
      <c r="T73" s="95"/>
      <c r="U73" s="100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30658048.100000001</v>
      </c>
      <c r="V73" s="97"/>
    </row>
    <row r="74" spans="2:22" x14ac:dyDescent="0.2">
      <c r="B74" s="95"/>
      <c r="C74" s="98" t="s">
        <v>155</v>
      </c>
      <c r="D74" s="99" t="s">
        <v>156</v>
      </c>
      <c r="E74" s="100">
        <v>111415.51999999999</v>
      </c>
      <c r="F74" s="100">
        <v>6761790.1799999997</v>
      </c>
      <c r="G74" s="100">
        <v>7823558.0499999989</v>
      </c>
      <c r="H74" s="100">
        <v>9555356.7100000009</v>
      </c>
      <c r="I74" s="100">
        <v>8059500.4899999993</v>
      </c>
      <c r="J74" s="100">
        <v>7628039.2400000002</v>
      </c>
      <c r="K74" s="100">
        <v>13267221.559999997</v>
      </c>
      <c r="L74" s="100">
        <v>8475548.9700000007</v>
      </c>
      <c r="M74" s="100">
        <v>12806227.960000003</v>
      </c>
      <c r="N74" s="100">
        <v>15848899.550000001</v>
      </c>
      <c r="O74" s="100">
        <v>18768231.179999996</v>
      </c>
      <c r="P74" s="100">
        <v>50197591.93</v>
      </c>
      <c r="Q74" s="100">
        <f t="shared" si="1"/>
        <v>159303381.33999997</v>
      </c>
      <c r="R74" s="97"/>
      <c r="T74" s="95"/>
      <c r="U74" s="100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24252120.460000001</v>
      </c>
      <c r="V74" s="97"/>
    </row>
    <row r="75" spans="2:22" x14ac:dyDescent="0.2">
      <c r="B75" s="95"/>
      <c r="C75" s="98" t="s">
        <v>157</v>
      </c>
      <c r="D75" s="99" t="s">
        <v>158</v>
      </c>
      <c r="E75" s="100">
        <v>114037.81000000001</v>
      </c>
      <c r="F75" s="100">
        <v>147391.16000000003</v>
      </c>
      <c r="G75" s="100">
        <v>156766.45999999996</v>
      </c>
      <c r="H75" s="100">
        <v>372651.90000000014</v>
      </c>
      <c r="I75" s="100">
        <v>189762.93000000002</v>
      </c>
      <c r="J75" s="100">
        <v>185116.81999999995</v>
      </c>
      <c r="K75" s="100">
        <v>180341.79000000004</v>
      </c>
      <c r="L75" s="100">
        <v>1055433.45</v>
      </c>
      <c r="M75" s="100">
        <v>352626.37</v>
      </c>
      <c r="N75" s="100">
        <v>191142.89</v>
      </c>
      <c r="O75" s="100">
        <v>315587.64</v>
      </c>
      <c r="P75" s="100">
        <v>361706.56999999995</v>
      </c>
      <c r="Q75" s="100">
        <f t="shared" si="1"/>
        <v>3622565.7900000005</v>
      </c>
      <c r="R75" s="97"/>
      <c r="T75" s="95"/>
      <c r="U75" s="100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790847.33000000007</v>
      </c>
      <c r="V75" s="97"/>
    </row>
    <row r="76" spans="2:22" x14ac:dyDescent="0.2">
      <c r="B76" s="95"/>
      <c r="C76" s="98" t="s">
        <v>159</v>
      </c>
      <c r="D76" s="99" t="s">
        <v>34</v>
      </c>
      <c r="E76" s="100">
        <v>24166.99</v>
      </c>
      <c r="F76" s="100">
        <v>1423530.1800000002</v>
      </c>
      <c r="G76" s="100">
        <v>2780756.0100000002</v>
      </c>
      <c r="H76" s="100">
        <v>1246102.83</v>
      </c>
      <c r="I76" s="100">
        <v>1431073.9200000002</v>
      </c>
      <c r="J76" s="100">
        <v>1408396.53</v>
      </c>
      <c r="K76" s="100">
        <v>1414160.82</v>
      </c>
      <c r="L76" s="100">
        <v>2354736.4700000002</v>
      </c>
      <c r="M76" s="100">
        <v>1860168.35</v>
      </c>
      <c r="N76" s="100">
        <v>2330028.54</v>
      </c>
      <c r="O76" s="100">
        <v>2163128.44</v>
      </c>
      <c r="P76" s="100">
        <v>5091682.7200000007</v>
      </c>
      <c r="Q76" s="100">
        <f t="shared" si="1"/>
        <v>23527931.800000004</v>
      </c>
      <c r="R76" s="97"/>
      <c r="T76" s="95"/>
      <c r="U76" s="100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5474556.0100000007</v>
      </c>
      <c r="V76" s="97"/>
    </row>
    <row r="77" spans="2:22" x14ac:dyDescent="0.2">
      <c r="B77" s="95"/>
      <c r="C77" s="98" t="s">
        <v>160</v>
      </c>
      <c r="D77" s="99" t="s">
        <v>35</v>
      </c>
      <c r="E77" s="100">
        <v>5201.9199999999992</v>
      </c>
      <c r="F77" s="100">
        <v>12164.75</v>
      </c>
      <c r="G77" s="100">
        <v>100727.33</v>
      </c>
      <c r="H77" s="100">
        <v>22430.299999999996</v>
      </c>
      <c r="I77" s="100">
        <v>14225.630000000001</v>
      </c>
      <c r="J77" s="100">
        <v>14080.490000000002</v>
      </c>
      <c r="K77" s="100">
        <v>10241.77</v>
      </c>
      <c r="L77" s="100">
        <v>13887.24</v>
      </c>
      <c r="M77" s="100">
        <v>24129.719999999994</v>
      </c>
      <c r="N77" s="100">
        <v>6478.77</v>
      </c>
      <c r="O77" s="100">
        <v>13694.71</v>
      </c>
      <c r="P77" s="100">
        <v>199473.21</v>
      </c>
      <c r="Q77" s="100">
        <f t="shared" si="1"/>
        <v>436735.83999999997</v>
      </c>
      <c r="R77" s="97"/>
      <c r="T77" s="95"/>
      <c r="U77" s="100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140524.29999999999</v>
      </c>
      <c r="V77" s="97"/>
    </row>
    <row r="78" spans="2:22" x14ac:dyDescent="0.2">
      <c r="B78" s="95"/>
      <c r="C78" s="98" t="s">
        <v>161</v>
      </c>
      <c r="D78" s="99" t="s">
        <v>162</v>
      </c>
      <c r="E78" s="100">
        <v>0</v>
      </c>
      <c r="F78" s="100">
        <v>0</v>
      </c>
      <c r="G78" s="100">
        <v>0</v>
      </c>
      <c r="H78" s="100">
        <v>0</v>
      </c>
      <c r="I78" s="100">
        <v>0</v>
      </c>
      <c r="J78" s="100">
        <v>0</v>
      </c>
      <c r="K78" s="100">
        <v>0</v>
      </c>
      <c r="L78" s="100">
        <v>0</v>
      </c>
      <c r="M78" s="100">
        <v>0</v>
      </c>
      <c r="N78" s="100">
        <v>0</v>
      </c>
      <c r="O78" s="100">
        <v>0</v>
      </c>
      <c r="P78" s="100">
        <v>0</v>
      </c>
      <c r="Q78" s="100">
        <f t="shared" si="1"/>
        <v>0</v>
      </c>
      <c r="R78" s="97"/>
      <c r="T78" s="95"/>
      <c r="U78" s="100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0</v>
      </c>
      <c r="V78" s="97"/>
    </row>
    <row r="79" spans="2:22" x14ac:dyDescent="0.2">
      <c r="B79" s="95"/>
      <c r="C79" s="133" t="s">
        <v>163</v>
      </c>
      <c r="D79" s="134" t="s">
        <v>164</v>
      </c>
      <c r="E79" s="136">
        <v>1509476.36</v>
      </c>
      <c r="F79" s="136">
        <v>1483481.97</v>
      </c>
      <c r="G79" s="136">
        <v>1696133.33</v>
      </c>
      <c r="H79" s="136">
        <v>125708.33</v>
      </c>
      <c r="I79" s="136">
        <v>1696133.33</v>
      </c>
      <c r="J79" s="136">
        <v>1696133.33</v>
      </c>
      <c r="K79" s="136">
        <v>3392266.66</v>
      </c>
      <c r="L79" s="136">
        <v>0</v>
      </c>
      <c r="M79" s="136">
        <v>3392266.66</v>
      </c>
      <c r="N79" s="136">
        <v>1696133.33</v>
      </c>
      <c r="O79" s="136">
        <v>1696133.33</v>
      </c>
      <c r="P79" s="136">
        <v>1696133.33</v>
      </c>
      <c r="Q79" s="136">
        <f t="shared" si="1"/>
        <v>20079999.960000001</v>
      </c>
      <c r="R79" s="97"/>
      <c r="T79" s="95"/>
      <c r="U79" s="100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4814799.99</v>
      </c>
      <c r="V79" s="97"/>
    </row>
    <row r="80" spans="2:22" x14ac:dyDescent="0.2">
      <c r="B80" s="95"/>
      <c r="C80" s="98" t="s">
        <v>165</v>
      </c>
      <c r="D80" s="99" t="s">
        <v>164</v>
      </c>
      <c r="E80" s="100">
        <v>1509476.36</v>
      </c>
      <c r="F80" s="100">
        <v>1483481.97</v>
      </c>
      <c r="G80" s="100">
        <v>1696133.33</v>
      </c>
      <c r="H80" s="100">
        <v>125708.33</v>
      </c>
      <c r="I80" s="100">
        <v>1696133.33</v>
      </c>
      <c r="J80" s="100">
        <v>1696133.33</v>
      </c>
      <c r="K80" s="100">
        <v>3392266.66</v>
      </c>
      <c r="L80" s="100">
        <v>0</v>
      </c>
      <c r="M80" s="100">
        <v>3392266.66</v>
      </c>
      <c r="N80" s="100">
        <v>1696133.33</v>
      </c>
      <c r="O80" s="100">
        <v>1696133.33</v>
      </c>
      <c r="P80" s="100">
        <v>1696133.33</v>
      </c>
      <c r="Q80" s="100">
        <f t="shared" si="1"/>
        <v>20079999.960000001</v>
      </c>
      <c r="R80" s="97"/>
      <c r="T80" s="95"/>
      <c r="U80" s="100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4814799.99</v>
      </c>
      <c r="V80" s="97"/>
    </row>
    <row r="81" spans="2:22" x14ac:dyDescent="0.2">
      <c r="B81" s="95"/>
      <c r="C81" s="133" t="s">
        <v>166</v>
      </c>
      <c r="D81" s="134" t="s">
        <v>167</v>
      </c>
      <c r="E81" s="136">
        <v>71297.789999999994</v>
      </c>
      <c r="F81" s="136">
        <v>1800122.2000000002</v>
      </c>
      <c r="G81" s="136">
        <v>2436627.9500000002</v>
      </c>
      <c r="H81" s="136">
        <v>766244.65</v>
      </c>
      <c r="I81" s="136">
        <v>203372.57</v>
      </c>
      <c r="J81" s="136">
        <v>1884816.51</v>
      </c>
      <c r="K81" s="136">
        <v>1627460.8599999999</v>
      </c>
      <c r="L81" s="136">
        <v>2496443.9700000002</v>
      </c>
      <c r="M81" s="136">
        <v>1924954.85</v>
      </c>
      <c r="N81" s="136">
        <v>3354936.3299999996</v>
      </c>
      <c r="O81" s="136">
        <v>1897707.4900000002</v>
      </c>
      <c r="P81" s="136">
        <v>4091373.01</v>
      </c>
      <c r="Q81" s="136">
        <f t="shared" si="1"/>
        <v>22555358.18</v>
      </c>
      <c r="R81" s="97"/>
      <c r="T81" s="95"/>
      <c r="U81" s="100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5074292.5900000008</v>
      </c>
      <c r="V81" s="97"/>
    </row>
    <row r="82" spans="2:22" x14ac:dyDescent="0.2">
      <c r="B82" s="95"/>
      <c r="C82" s="98" t="s">
        <v>168</v>
      </c>
      <c r="D82" s="99" t="s">
        <v>169</v>
      </c>
      <c r="E82" s="100">
        <v>0</v>
      </c>
      <c r="F82" s="100">
        <v>0</v>
      </c>
      <c r="G82" s="100">
        <v>0</v>
      </c>
      <c r="H82" s="100">
        <v>0</v>
      </c>
      <c r="I82" s="100">
        <v>0</v>
      </c>
      <c r="J82" s="100">
        <v>0</v>
      </c>
      <c r="K82" s="100">
        <v>0</v>
      </c>
      <c r="L82" s="100">
        <v>0</v>
      </c>
      <c r="M82" s="100">
        <v>0</v>
      </c>
      <c r="N82" s="100">
        <v>0</v>
      </c>
      <c r="O82" s="100">
        <v>0</v>
      </c>
      <c r="P82" s="100">
        <v>0</v>
      </c>
      <c r="Q82" s="100">
        <f t="shared" si="1"/>
        <v>0</v>
      </c>
      <c r="R82" s="97"/>
      <c r="T82" s="95"/>
      <c r="U82" s="100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0</v>
      </c>
      <c r="V82" s="97"/>
    </row>
    <row r="83" spans="2:22" x14ac:dyDescent="0.2">
      <c r="B83" s="95"/>
      <c r="C83" s="98" t="s">
        <v>170</v>
      </c>
      <c r="D83" s="99" t="s">
        <v>171</v>
      </c>
      <c r="E83" s="100">
        <v>0</v>
      </c>
      <c r="F83" s="100">
        <v>0</v>
      </c>
      <c r="G83" s="100">
        <v>0</v>
      </c>
      <c r="H83" s="100">
        <v>0</v>
      </c>
      <c r="I83" s="100">
        <v>0</v>
      </c>
      <c r="J83" s="100">
        <v>0</v>
      </c>
      <c r="K83" s="100">
        <v>0</v>
      </c>
      <c r="L83" s="100">
        <v>0</v>
      </c>
      <c r="M83" s="100">
        <v>0</v>
      </c>
      <c r="N83" s="100">
        <v>0</v>
      </c>
      <c r="O83" s="100">
        <v>0</v>
      </c>
      <c r="P83" s="100">
        <v>0</v>
      </c>
      <c r="Q83" s="100">
        <f t="shared" si="1"/>
        <v>0</v>
      </c>
      <c r="R83" s="97"/>
      <c r="T83" s="95"/>
      <c r="U83" s="100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0</v>
      </c>
      <c r="V83" s="97"/>
    </row>
    <row r="84" spans="2:22" x14ac:dyDescent="0.2">
      <c r="B84" s="95"/>
      <c r="C84" s="98" t="s">
        <v>172</v>
      </c>
      <c r="D84" s="99" t="s">
        <v>173</v>
      </c>
      <c r="E84" s="100">
        <v>36673.85</v>
      </c>
      <c r="F84" s="100">
        <v>1187455.7300000002</v>
      </c>
      <c r="G84" s="100">
        <v>685512.03</v>
      </c>
      <c r="H84" s="100">
        <v>621894.64</v>
      </c>
      <c r="I84" s="100">
        <v>107144.95000000003</v>
      </c>
      <c r="J84" s="100">
        <v>999348.83</v>
      </c>
      <c r="K84" s="100">
        <v>996634.39999999991</v>
      </c>
      <c r="L84" s="100">
        <v>2056016.59</v>
      </c>
      <c r="M84" s="100">
        <v>1635653.22</v>
      </c>
      <c r="N84" s="100">
        <v>2513252.4299999997</v>
      </c>
      <c r="O84" s="100">
        <v>1409137.8900000001</v>
      </c>
      <c r="P84" s="100">
        <v>2818292.85</v>
      </c>
      <c r="Q84" s="100">
        <f t="shared" si="1"/>
        <v>15067017.41</v>
      </c>
      <c r="R84" s="97"/>
      <c r="T84" s="95"/>
      <c r="U84" s="100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2531536.2500000005</v>
      </c>
      <c r="V84" s="97"/>
    </row>
    <row r="85" spans="2:22" x14ac:dyDescent="0.2">
      <c r="B85" s="95"/>
      <c r="C85" s="98" t="s">
        <v>174</v>
      </c>
      <c r="D85" s="99" t="s">
        <v>175</v>
      </c>
      <c r="E85" s="100">
        <v>34623.939999999995</v>
      </c>
      <c r="F85" s="100">
        <v>612666.47</v>
      </c>
      <c r="G85" s="100">
        <v>1751115.92</v>
      </c>
      <c r="H85" s="100">
        <v>144350.00999999998</v>
      </c>
      <c r="I85" s="100">
        <v>96227.62</v>
      </c>
      <c r="J85" s="100">
        <v>885467.68</v>
      </c>
      <c r="K85" s="100">
        <v>630826.46</v>
      </c>
      <c r="L85" s="100">
        <v>440427.37999999995</v>
      </c>
      <c r="M85" s="100">
        <v>289301.63</v>
      </c>
      <c r="N85" s="100">
        <v>841683.9</v>
      </c>
      <c r="O85" s="100">
        <v>488569.59999999998</v>
      </c>
      <c r="P85" s="100">
        <v>1273080.1599999999</v>
      </c>
      <c r="Q85" s="100">
        <f t="shared" si="1"/>
        <v>7488340.7700000005</v>
      </c>
      <c r="R85" s="97"/>
      <c r="T85" s="95"/>
      <c r="U85" s="100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2542756.34</v>
      </c>
      <c r="V85" s="97"/>
    </row>
    <row r="86" spans="2:22" x14ac:dyDescent="0.2">
      <c r="B86" s="95"/>
      <c r="C86" s="133" t="s">
        <v>176</v>
      </c>
      <c r="D86" s="134" t="s">
        <v>177</v>
      </c>
      <c r="E86" s="136">
        <v>408406.05</v>
      </c>
      <c r="F86" s="136">
        <v>498299.44</v>
      </c>
      <c r="G86" s="136">
        <v>571365.15</v>
      </c>
      <c r="H86" s="136">
        <v>488847.5</v>
      </c>
      <c r="I86" s="136">
        <v>507448.52</v>
      </c>
      <c r="J86" s="136">
        <v>640725.4600000002</v>
      </c>
      <c r="K86" s="136">
        <v>638398.82000000007</v>
      </c>
      <c r="L86" s="136">
        <v>529198.94000000006</v>
      </c>
      <c r="M86" s="136">
        <v>567781.3899999999</v>
      </c>
      <c r="N86" s="136">
        <v>580687.41999999993</v>
      </c>
      <c r="O86" s="136">
        <v>668845.7799999998</v>
      </c>
      <c r="P86" s="136">
        <v>1086972.5999999999</v>
      </c>
      <c r="Q86" s="136">
        <f t="shared" si="1"/>
        <v>7186977.0700000003</v>
      </c>
      <c r="R86" s="97"/>
      <c r="T86" s="95"/>
      <c r="U86" s="100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1966918.1400000001</v>
      </c>
      <c r="V86" s="97"/>
    </row>
    <row r="87" spans="2:22" ht="25.5" x14ac:dyDescent="0.2">
      <c r="B87" s="95"/>
      <c r="C87" s="98" t="s">
        <v>178</v>
      </c>
      <c r="D87" s="99" t="s">
        <v>179</v>
      </c>
      <c r="E87" s="100">
        <v>0</v>
      </c>
      <c r="F87" s="100">
        <v>0</v>
      </c>
      <c r="G87" s="100">
        <v>0</v>
      </c>
      <c r="H87" s="100">
        <v>0</v>
      </c>
      <c r="I87" s="100">
        <v>0</v>
      </c>
      <c r="J87" s="100">
        <v>0</v>
      </c>
      <c r="K87" s="100">
        <v>0</v>
      </c>
      <c r="L87" s="100">
        <v>0</v>
      </c>
      <c r="M87" s="100">
        <v>0</v>
      </c>
      <c r="N87" s="100">
        <v>0</v>
      </c>
      <c r="O87" s="100">
        <v>0</v>
      </c>
      <c r="P87" s="100">
        <v>0</v>
      </c>
      <c r="Q87" s="100">
        <f t="shared" si="1"/>
        <v>0</v>
      </c>
      <c r="R87" s="97"/>
      <c r="T87" s="95"/>
      <c r="U87" s="100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0</v>
      </c>
      <c r="V87" s="97"/>
    </row>
    <row r="88" spans="2:22" x14ac:dyDescent="0.2">
      <c r="B88" s="95"/>
      <c r="C88" s="98" t="s">
        <v>180</v>
      </c>
      <c r="D88" s="99" t="s">
        <v>181</v>
      </c>
      <c r="E88" s="100">
        <v>382961.19</v>
      </c>
      <c r="F88" s="100">
        <v>464277.87</v>
      </c>
      <c r="G88" s="100">
        <v>517700.41</v>
      </c>
      <c r="H88" s="100">
        <v>453003</v>
      </c>
      <c r="I88" s="100">
        <v>469288</v>
      </c>
      <c r="J88" s="100">
        <v>571867.90000000014</v>
      </c>
      <c r="K88" s="100">
        <v>573532.88</v>
      </c>
      <c r="L88" s="100">
        <v>494023.68000000011</v>
      </c>
      <c r="M88" s="100">
        <v>520988.39999999997</v>
      </c>
      <c r="N88" s="100">
        <v>529480.5199999999</v>
      </c>
      <c r="O88" s="100">
        <v>631395.51999999979</v>
      </c>
      <c r="P88" s="100">
        <v>1012267.7099999998</v>
      </c>
      <c r="Q88" s="100">
        <f t="shared" si="1"/>
        <v>6620787.0799999991</v>
      </c>
      <c r="R88" s="97"/>
      <c r="T88" s="95"/>
      <c r="U88" s="100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1817942.47</v>
      </c>
      <c r="V88" s="97"/>
    </row>
    <row r="89" spans="2:22" x14ac:dyDescent="0.2">
      <c r="B89" s="95"/>
      <c r="C89" s="98" t="s">
        <v>182</v>
      </c>
      <c r="D89" s="99" t="s">
        <v>132</v>
      </c>
      <c r="E89" s="100">
        <v>0</v>
      </c>
      <c r="F89" s="100">
        <v>0</v>
      </c>
      <c r="G89" s="100">
        <v>0</v>
      </c>
      <c r="H89" s="100">
        <v>0</v>
      </c>
      <c r="I89" s="100">
        <v>0</v>
      </c>
      <c r="J89" s="100">
        <v>0</v>
      </c>
      <c r="K89" s="100">
        <v>0</v>
      </c>
      <c r="L89" s="100">
        <v>0</v>
      </c>
      <c r="M89" s="100">
        <v>0</v>
      </c>
      <c r="N89" s="100">
        <v>0</v>
      </c>
      <c r="O89" s="100">
        <v>0</v>
      </c>
      <c r="P89" s="100">
        <v>0</v>
      </c>
      <c r="Q89" s="100">
        <f t="shared" si="1"/>
        <v>0</v>
      </c>
      <c r="R89" s="97"/>
      <c r="T89" s="95"/>
      <c r="U89" s="100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0</v>
      </c>
      <c r="V89" s="97"/>
    </row>
    <row r="90" spans="2:22" x14ac:dyDescent="0.2">
      <c r="B90" s="95"/>
      <c r="C90" s="98" t="s">
        <v>183</v>
      </c>
      <c r="D90" s="99" t="s">
        <v>184</v>
      </c>
      <c r="E90" s="100">
        <v>0</v>
      </c>
      <c r="F90" s="100">
        <v>0</v>
      </c>
      <c r="G90" s="100">
        <v>0</v>
      </c>
      <c r="H90" s="100">
        <v>0</v>
      </c>
      <c r="I90" s="100">
        <v>0</v>
      </c>
      <c r="J90" s="100">
        <v>0</v>
      </c>
      <c r="K90" s="100">
        <v>0</v>
      </c>
      <c r="L90" s="100">
        <v>0</v>
      </c>
      <c r="M90" s="100">
        <v>0</v>
      </c>
      <c r="N90" s="100">
        <v>0</v>
      </c>
      <c r="O90" s="100">
        <v>0</v>
      </c>
      <c r="P90" s="100">
        <v>0</v>
      </c>
      <c r="Q90" s="100">
        <f t="shared" si="1"/>
        <v>0</v>
      </c>
      <c r="R90" s="97"/>
      <c r="T90" s="95"/>
      <c r="U90" s="100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0</v>
      </c>
      <c r="V90" s="97"/>
    </row>
    <row r="91" spans="2:22" x14ac:dyDescent="0.2">
      <c r="B91" s="95"/>
      <c r="C91" s="98" t="s">
        <v>185</v>
      </c>
      <c r="D91" s="99" t="s">
        <v>186</v>
      </c>
      <c r="E91" s="100">
        <v>0</v>
      </c>
      <c r="F91" s="100">
        <v>0</v>
      </c>
      <c r="G91" s="100">
        <v>0</v>
      </c>
      <c r="H91" s="100">
        <v>0</v>
      </c>
      <c r="I91" s="100">
        <v>0</v>
      </c>
      <c r="J91" s="100">
        <v>0</v>
      </c>
      <c r="K91" s="100">
        <v>0</v>
      </c>
      <c r="L91" s="100">
        <v>0</v>
      </c>
      <c r="M91" s="100">
        <v>0</v>
      </c>
      <c r="N91" s="100">
        <v>0</v>
      </c>
      <c r="O91" s="100">
        <v>0</v>
      </c>
      <c r="P91" s="100">
        <v>0</v>
      </c>
      <c r="Q91" s="100">
        <f t="shared" si="1"/>
        <v>0</v>
      </c>
      <c r="R91" s="97"/>
      <c r="T91" s="95"/>
      <c r="U91" s="100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0</v>
      </c>
      <c r="V91" s="97"/>
    </row>
    <row r="92" spans="2:22" x14ac:dyDescent="0.2">
      <c r="B92" s="95"/>
      <c r="C92" s="98" t="s">
        <v>187</v>
      </c>
      <c r="D92" s="99" t="s">
        <v>188</v>
      </c>
      <c r="E92" s="100">
        <v>0</v>
      </c>
      <c r="F92" s="100">
        <v>0</v>
      </c>
      <c r="G92" s="100">
        <v>0</v>
      </c>
      <c r="H92" s="100">
        <v>0</v>
      </c>
      <c r="I92" s="100">
        <v>0</v>
      </c>
      <c r="J92" s="100">
        <v>0</v>
      </c>
      <c r="K92" s="100">
        <v>0</v>
      </c>
      <c r="L92" s="100">
        <v>0</v>
      </c>
      <c r="M92" s="100">
        <v>0</v>
      </c>
      <c r="N92" s="100">
        <v>0</v>
      </c>
      <c r="O92" s="100">
        <v>0</v>
      </c>
      <c r="P92" s="100">
        <v>0</v>
      </c>
      <c r="Q92" s="100">
        <f t="shared" si="1"/>
        <v>0</v>
      </c>
      <c r="R92" s="97"/>
      <c r="T92" s="95"/>
      <c r="U92" s="100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0</v>
      </c>
      <c r="V92" s="97"/>
    </row>
    <row r="93" spans="2:22" x14ac:dyDescent="0.2">
      <c r="B93" s="95"/>
      <c r="C93" s="98" t="s">
        <v>189</v>
      </c>
      <c r="D93" s="99" t="s">
        <v>190</v>
      </c>
      <c r="E93" s="100">
        <v>25444.860000000004</v>
      </c>
      <c r="F93" s="100">
        <v>34021.57</v>
      </c>
      <c r="G93" s="100">
        <v>53664.740000000005</v>
      </c>
      <c r="H93" s="100">
        <v>35844.5</v>
      </c>
      <c r="I93" s="100">
        <v>38160.520000000004</v>
      </c>
      <c r="J93" s="100">
        <v>68857.560000000012</v>
      </c>
      <c r="K93" s="100">
        <v>64865.94</v>
      </c>
      <c r="L93" s="100">
        <v>35175.259999999995</v>
      </c>
      <c r="M93" s="100">
        <v>46792.989999999991</v>
      </c>
      <c r="N93" s="100">
        <v>51206.9</v>
      </c>
      <c r="O93" s="100">
        <v>37450.259999999987</v>
      </c>
      <c r="P93" s="100">
        <v>74704.89</v>
      </c>
      <c r="Q93" s="100">
        <f t="shared" si="1"/>
        <v>566189.99</v>
      </c>
      <c r="R93" s="97"/>
      <c r="T93" s="95"/>
      <c r="U93" s="100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148975.67000000001</v>
      </c>
      <c r="V93" s="97"/>
    </row>
    <row r="94" spans="2:22" x14ac:dyDescent="0.2">
      <c r="B94" s="95"/>
      <c r="C94" s="133" t="s">
        <v>191</v>
      </c>
      <c r="D94" s="134" t="s">
        <v>192</v>
      </c>
      <c r="E94" s="136">
        <v>9562.86</v>
      </c>
      <c r="F94" s="136">
        <v>15041.21</v>
      </c>
      <c r="G94" s="136">
        <v>18134.62</v>
      </c>
      <c r="H94" s="136">
        <v>15690.029999999999</v>
      </c>
      <c r="I94" s="136">
        <v>18679.739999999998</v>
      </c>
      <c r="J94" s="136">
        <v>42363.55999999999</v>
      </c>
      <c r="K94" s="136">
        <v>8138213.6500000004</v>
      </c>
      <c r="L94" s="136">
        <v>160176.85000000003</v>
      </c>
      <c r="M94" s="136">
        <v>169878.6400000001</v>
      </c>
      <c r="N94" s="136">
        <v>291664.52</v>
      </c>
      <c r="O94" s="136">
        <v>400237.13999999996</v>
      </c>
      <c r="P94" s="136">
        <v>399922.62000000005</v>
      </c>
      <c r="Q94" s="136">
        <f t="shared" si="1"/>
        <v>9679565.4399999995</v>
      </c>
      <c r="R94" s="97"/>
      <c r="T94" s="95"/>
      <c r="U94" s="100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58428.72</v>
      </c>
      <c r="V94" s="97"/>
    </row>
    <row r="95" spans="2:22" x14ac:dyDescent="0.2">
      <c r="B95" s="95"/>
      <c r="C95" s="98" t="s">
        <v>193</v>
      </c>
      <c r="D95" s="99" t="s">
        <v>192</v>
      </c>
      <c r="E95" s="100">
        <v>9562.86</v>
      </c>
      <c r="F95" s="100">
        <v>15041.21</v>
      </c>
      <c r="G95" s="100">
        <v>18134.62</v>
      </c>
      <c r="H95" s="100">
        <v>15690.029999999999</v>
      </c>
      <c r="I95" s="100">
        <v>18679.739999999998</v>
      </c>
      <c r="J95" s="100">
        <v>42363.55999999999</v>
      </c>
      <c r="K95" s="100">
        <v>8138213.6500000004</v>
      </c>
      <c r="L95" s="100">
        <v>160176.85000000003</v>
      </c>
      <c r="M95" s="100">
        <v>169878.6400000001</v>
      </c>
      <c r="N95" s="100">
        <v>291664.52</v>
      </c>
      <c r="O95" s="100">
        <v>400237.13999999996</v>
      </c>
      <c r="P95" s="100">
        <v>399922.62000000005</v>
      </c>
      <c r="Q95" s="100">
        <f t="shared" si="1"/>
        <v>9679565.4399999995</v>
      </c>
      <c r="R95" s="97"/>
      <c r="T95" s="95"/>
      <c r="U95" s="100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58428.72</v>
      </c>
      <c r="V95" s="97"/>
    </row>
    <row r="96" spans="2:22" x14ac:dyDescent="0.2">
      <c r="B96" s="95"/>
      <c r="C96" s="131" t="s">
        <v>194</v>
      </c>
      <c r="D96" s="132" t="s">
        <v>195</v>
      </c>
      <c r="E96" s="135">
        <v>98414.7</v>
      </c>
      <c r="F96" s="135">
        <v>797938.85</v>
      </c>
      <c r="G96" s="135">
        <v>1862092.1300000001</v>
      </c>
      <c r="H96" s="135">
        <v>416184.02</v>
      </c>
      <c r="I96" s="135">
        <v>1611063.4</v>
      </c>
      <c r="J96" s="135">
        <v>1875818.02</v>
      </c>
      <c r="K96" s="135">
        <v>3271892.5</v>
      </c>
      <c r="L96" s="135">
        <v>1670351.3499999996</v>
      </c>
      <c r="M96" s="135">
        <v>1622131.3499999999</v>
      </c>
      <c r="N96" s="135">
        <v>1605423.79</v>
      </c>
      <c r="O96" s="135">
        <v>1675035.9200000002</v>
      </c>
      <c r="P96" s="135">
        <v>5308934.24</v>
      </c>
      <c r="Q96" s="135">
        <f t="shared" si="1"/>
        <v>21815280.27</v>
      </c>
      <c r="R96" s="97"/>
      <c r="T96" s="95"/>
      <c r="U96" s="100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3174629.7</v>
      </c>
      <c r="V96" s="97"/>
    </row>
    <row r="97" spans="2:22" x14ac:dyDescent="0.2">
      <c r="B97" s="95"/>
      <c r="C97" s="133" t="s">
        <v>196</v>
      </c>
      <c r="D97" s="134" t="s">
        <v>197</v>
      </c>
      <c r="E97" s="136">
        <v>0</v>
      </c>
      <c r="F97" s="136">
        <v>0</v>
      </c>
      <c r="G97" s="136">
        <v>0</v>
      </c>
      <c r="H97" s="136">
        <v>0</v>
      </c>
      <c r="I97" s="136">
        <v>0</v>
      </c>
      <c r="J97" s="136">
        <v>0</v>
      </c>
      <c r="K97" s="136">
        <v>0</v>
      </c>
      <c r="L97" s="136">
        <v>0</v>
      </c>
      <c r="M97" s="136">
        <v>0</v>
      </c>
      <c r="N97" s="136">
        <v>0</v>
      </c>
      <c r="O97" s="136">
        <v>0</v>
      </c>
      <c r="P97" s="136">
        <v>0</v>
      </c>
      <c r="Q97" s="136">
        <f t="shared" si="1"/>
        <v>0</v>
      </c>
      <c r="R97" s="97"/>
      <c r="T97" s="95"/>
      <c r="U97" s="100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0</v>
      </c>
      <c r="V97" s="97"/>
    </row>
    <row r="98" spans="2:22" x14ac:dyDescent="0.2">
      <c r="B98" s="95"/>
      <c r="C98" s="98" t="s">
        <v>198</v>
      </c>
      <c r="D98" s="99" t="s">
        <v>197</v>
      </c>
      <c r="E98" s="100">
        <v>0</v>
      </c>
      <c r="F98" s="100">
        <v>0</v>
      </c>
      <c r="G98" s="100">
        <v>0</v>
      </c>
      <c r="H98" s="100">
        <v>0</v>
      </c>
      <c r="I98" s="100">
        <v>0</v>
      </c>
      <c r="J98" s="100">
        <v>0</v>
      </c>
      <c r="K98" s="100">
        <v>0</v>
      </c>
      <c r="L98" s="100">
        <v>0</v>
      </c>
      <c r="M98" s="100">
        <v>0</v>
      </c>
      <c r="N98" s="100">
        <v>0</v>
      </c>
      <c r="O98" s="100">
        <v>0</v>
      </c>
      <c r="P98" s="100">
        <v>0</v>
      </c>
      <c r="Q98" s="100">
        <f t="shared" si="1"/>
        <v>0</v>
      </c>
      <c r="R98" s="97"/>
      <c r="T98" s="95"/>
      <c r="U98" s="100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0</v>
      </c>
      <c r="V98" s="97"/>
    </row>
    <row r="99" spans="2:22" x14ac:dyDescent="0.2">
      <c r="B99" s="95"/>
      <c r="C99" s="133" t="s">
        <v>199</v>
      </c>
      <c r="D99" s="134" t="s">
        <v>200</v>
      </c>
      <c r="E99" s="136">
        <v>0</v>
      </c>
      <c r="F99" s="136">
        <v>0</v>
      </c>
      <c r="G99" s="136">
        <v>0</v>
      </c>
      <c r="H99" s="136">
        <v>0</v>
      </c>
      <c r="I99" s="136">
        <v>0</v>
      </c>
      <c r="J99" s="136">
        <v>0</v>
      </c>
      <c r="K99" s="136">
        <v>0</v>
      </c>
      <c r="L99" s="136">
        <v>0</v>
      </c>
      <c r="M99" s="136">
        <v>0</v>
      </c>
      <c r="N99" s="136">
        <v>0</v>
      </c>
      <c r="O99" s="136">
        <v>0</v>
      </c>
      <c r="P99" s="136">
        <v>0</v>
      </c>
      <c r="Q99" s="136">
        <f t="shared" si="1"/>
        <v>0</v>
      </c>
      <c r="R99" s="97"/>
      <c r="T99" s="95"/>
      <c r="U99" s="100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0</v>
      </c>
      <c r="V99" s="97"/>
    </row>
    <row r="100" spans="2:22" x14ac:dyDescent="0.2">
      <c r="B100" s="95"/>
      <c r="C100" s="98" t="s">
        <v>201</v>
      </c>
      <c r="D100" s="99" t="s">
        <v>200</v>
      </c>
      <c r="E100" s="100">
        <v>0</v>
      </c>
      <c r="F100" s="100">
        <v>0</v>
      </c>
      <c r="G100" s="100">
        <v>0</v>
      </c>
      <c r="H100" s="100">
        <v>0</v>
      </c>
      <c r="I100" s="100">
        <v>0</v>
      </c>
      <c r="J100" s="100">
        <v>0</v>
      </c>
      <c r="K100" s="100">
        <v>0</v>
      </c>
      <c r="L100" s="100">
        <v>0</v>
      </c>
      <c r="M100" s="100">
        <v>0</v>
      </c>
      <c r="N100" s="100">
        <v>0</v>
      </c>
      <c r="O100" s="100">
        <v>0</v>
      </c>
      <c r="P100" s="100">
        <v>0</v>
      </c>
      <c r="Q100" s="100">
        <f t="shared" si="1"/>
        <v>0</v>
      </c>
      <c r="R100" s="97"/>
      <c r="T100" s="95"/>
      <c r="U100" s="100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0</v>
      </c>
      <c r="V100" s="97"/>
    </row>
    <row r="101" spans="2:22" x14ac:dyDescent="0.2">
      <c r="B101" s="95"/>
      <c r="C101" s="133" t="s">
        <v>202</v>
      </c>
      <c r="D101" s="134" t="s">
        <v>203</v>
      </c>
      <c r="E101" s="136">
        <v>0</v>
      </c>
      <c r="F101" s="136">
        <v>0</v>
      </c>
      <c r="G101" s="136">
        <v>0</v>
      </c>
      <c r="H101" s="136">
        <v>0</v>
      </c>
      <c r="I101" s="136">
        <v>0</v>
      </c>
      <c r="J101" s="136">
        <v>0</v>
      </c>
      <c r="K101" s="136">
        <v>0</v>
      </c>
      <c r="L101" s="136">
        <v>0</v>
      </c>
      <c r="M101" s="136">
        <v>0</v>
      </c>
      <c r="N101" s="136">
        <v>0</v>
      </c>
      <c r="O101" s="136">
        <v>0</v>
      </c>
      <c r="P101" s="136">
        <v>0</v>
      </c>
      <c r="Q101" s="136">
        <f t="shared" si="1"/>
        <v>0</v>
      </c>
      <c r="R101" s="97"/>
      <c r="T101" s="95"/>
      <c r="U101" s="100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0</v>
      </c>
      <c r="V101" s="97"/>
    </row>
    <row r="102" spans="2:22" x14ac:dyDescent="0.2">
      <c r="B102" s="95"/>
      <c r="C102" s="98" t="s">
        <v>204</v>
      </c>
      <c r="D102" s="99" t="s">
        <v>203</v>
      </c>
      <c r="E102" s="100">
        <v>0</v>
      </c>
      <c r="F102" s="100">
        <v>0</v>
      </c>
      <c r="G102" s="100">
        <v>0</v>
      </c>
      <c r="H102" s="100">
        <v>0</v>
      </c>
      <c r="I102" s="100">
        <v>0</v>
      </c>
      <c r="J102" s="100">
        <v>0</v>
      </c>
      <c r="K102" s="100">
        <v>0</v>
      </c>
      <c r="L102" s="100">
        <v>0</v>
      </c>
      <c r="M102" s="100">
        <v>0</v>
      </c>
      <c r="N102" s="100">
        <v>0</v>
      </c>
      <c r="O102" s="100">
        <v>0</v>
      </c>
      <c r="P102" s="100">
        <v>0</v>
      </c>
      <c r="Q102" s="100">
        <f t="shared" si="1"/>
        <v>0</v>
      </c>
      <c r="R102" s="97"/>
      <c r="T102" s="95"/>
      <c r="U102" s="100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0</v>
      </c>
      <c r="V102" s="97"/>
    </row>
    <row r="103" spans="2:22" x14ac:dyDescent="0.2">
      <c r="B103" s="95"/>
      <c r="C103" s="133" t="s">
        <v>205</v>
      </c>
      <c r="D103" s="134" t="s">
        <v>206</v>
      </c>
      <c r="E103" s="136">
        <v>0</v>
      </c>
      <c r="F103" s="136">
        <v>0</v>
      </c>
      <c r="G103" s="136">
        <v>0</v>
      </c>
      <c r="H103" s="136">
        <v>0</v>
      </c>
      <c r="I103" s="136">
        <v>0</v>
      </c>
      <c r="J103" s="136">
        <v>0</v>
      </c>
      <c r="K103" s="136">
        <v>0</v>
      </c>
      <c r="L103" s="136">
        <v>0</v>
      </c>
      <c r="M103" s="136">
        <v>0</v>
      </c>
      <c r="N103" s="136">
        <v>0</v>
      </c>
      <c r="O103" s="136">
        <v>0</v>
      </c>
      <c r="P103" s="136">
        <v>0</v>
      </c>
      <c r="Q103" s="136">
        <f t="shared" si="1"/>
        <v>0</v>
      </c>
      <c r="R103" s="97"/>
      <c r="T103" s="95"/>
      <c r="U103" s="100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0</v>
      </c>
      <c r="V103" s="97"/>
    </row>
    <row r="104" spans="2:22" x14ac:dyDescent="0.2">
      <c r="B104" s="95"/>
      <c r="C104" s="98" t="s">
        <v>207</v>
      </c>
      <c r="D104" s="99" t="s">
        <v>206</v>
      </c>
      <c r="E104" s="100">
        <v>0</v>
      </c>
      <c r="F104" s="100">
        <v>0</v>
      </c>
      <c r="G104" s="100">
        <v>0</v>
      </c>
      <c r="H104" s="100">
        <v>0</v>
      </c>
      <c r="I104" s="100">
        <v>0</v>
      </c>
      <c r="J104" s="100">
        <v>0</v>
      </c>
      <c r="K104" s="100">
        <v>0</v>
      </c>
      <c r="L104" s="100">
        <v>0</v>
      </c>
      <c r="M104" s="100">
        <v>0</v>
      </c>
      <c r="N104" s="100">
        <v>0</v>
      </c>
      <c r="O104" s="100">
        <v>0</v>
      </c>
      <c r="P104" s="100">
        <v>0</v>
      </c>
      <c r="Q104" s="100">
        <f t="shared" si="1"/>
        <v>0</v>
      </c>
      <c r="R104" s="97"/>
      <c r="T104" s="95"/>
      <c r="U104" s="100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0</v>
      </c>
      <c r="V104" s="97"/>
    </row>
    <row r="105" spans="2:22" x14ac:dyDescent="0.2">
      <c r="B105" s="95"/>
      <c r="C105" s="133" t="s">
        <v>208</v>
      </c>
      <c r="D105" s="134" t="s">
        <v>209</v>
      </c>
      <c r="E105" s="136">
        <v>0</v>
      </c>
      <c r="F105" s="136">
        <v>0</v>
      </c>
      <c r="G105" s="136">
        <v>0</v>
      </c>
      <c r="H105" s="136">
        <v>0</v>
      </c>
      <c r="I105" s="136">
        <v>0</v>
      </c>
      <c r="J105" s="136">
        <v>0</v>
      </c>
      <c r="K105" s="136">
        <v>0</v>
      </c>
      <c r="L105" s="136">
        <v>0</v>
      </c>
      <c r="M105" s="136">
        <v>0</v>
      </c>
      <c r="N105" s="136">
        <v>0</v>
      </c>
      <c r="O105" s="136">
        <v>0</v>
      </c>
      <c r="P105" s="136">
        <v>0</v>
      </c>
      <c r="Q105" s="136">
        <f t="shared" si="1"/>
        <v>0</v>
      </c>
      <c r="R105" s="97"/>
      <c r="T105" s="95"/>
      <c r="U105" s="100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0</v>
      </c>
      <c r="V105" s="97"/>
    </row>
    <row r="106" spans="2:22" x14ac:dyDescent="0.2">
      <c r="B106" s="95"/>
      <c r="C106" s="98" t="s">
        <v>210</v>
      </c>
      <c r="D106" s="99" t="s">
        <v>209</v>
      </c>
      <c r="E106" s="100">
        <v>0</v>
      </c>
      <c r="F106" s="100">
        <v>0</v>
      </c>
      <c r="G106" s="100">
        <v>0</v>
      </c>
      <c r="H106" s="100">
        <v>0</v>
      </c>
      <c r="I106" s="100">
        <v>0</v>
      </c>
      <c r="J106" s="100">
        <v>0</v>
      </c>
      <c r="K106" s="100">
        <v>0</v>
      </c>
      <c r="L106" s="100">
        <v>0</v>
      </c>
      <c r="M106" s="100">
        <v>0</v>
      </c>
      <c r="N106" s="100">
        <v>0</v>
      </c>
      <c r="O106" s="100">
        <v>0</v>
      </c>
      <c r="P106" s="100">
        <v>0</v>
      </c>
      <c r="Q106" s="100">
        <f t="shared" si="1"/>
        <v>0</v>
      </c>
      <c r="R106" s="97"/>
      <c r="T106" s="95"/>
      <c r="U106" s="100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97"/>
    </row>
    <row r="107" spans="2:22" x14ac:dyDescent="0.2">
      <c r="B107" s="95"/>
      <c r="C107" s="133" t="s">
        <v>211</v>
      </c>
      <c r="D107" s="134" t="s">
        <v>212</v>
      </c>
      <c r="E107" s="136">
        <v>98414.7</v>
      </c>
      <c r="F107" s="136">
        <v>797938.85</v>
      </c>
      <c r="G107" s="136">
        <v>1862092.1300000001</v>
      </c>
      <c r="H107" s="136">
        <v>416184.02</v>
      </c>
      <c r="I107" s="136">
        <v>1611063.4</v>
      </c>
      <c r="J107" s="136">
        <v>1875818.02</v>
      </c>
      <c r="K107" s="136">
        <v>3271892.5</v>
      </c>
      <c r="L107" s="136">
        <v>1670351.3499999996</v>
      </c>
      <c r="M107" s="136">
        <v>1622131.3499999999</v>
      </c>
      <c r="N107" s="136">
        <v>1605423.79</v>
      </c>
      <c r="O107" s="136">
        <v>1675035.9200000002</v>
      </c>
      <c r="P107" s="136">
        <v>5308934.24</v>
      </c>
      <c r="Q107" s="136">
        <f t="shared" si="1"/>
        <v>21815280.27</v>
      </c>
      <c r="R107" s="97"/>
      <c r="T107" s="95"/>
      <c r="U107" s="100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3174629.7</v>
      </c>
      <c r="V107" s="97"/>
    </row>
    <row r="108" spans="2:22" x14ac:dyDescent="0.2">
      <c r="B108" s="95"/>
      <c r="C108" s="98" t="s">
        <v>213</v>
      </c>
      <c r="D108" s="99" t="s">
        <v>212</v>
      </c>
      <c r="E108" s="100">
        <v>98414.7</v>
      </c>
      <c r="F108" s="100">
        <v>797938.85</v>
      </c>
      <c r="G108" s="100">
        <v>1862092.1300000001</v>
      </c>
      <c r="H108" s="100">
        <v>416184.02</v>
      </c>
      <c r="I108" s="100">
        <v>1611063.4</v>
      </c>
      <c r="J108" s="100">
        <v>1875818.02</v>
      </c>
      <c r="K108" s="100">
        <v>3271892.5</v>
      </c>
      <c r="L108" s="100">
        <v>1670351.3499999996</v>
      </c>
      <c r="M108" s="100">
        <v>1622131.3499999999</v>
      </c>
      <c r="N108" s="100">
        <v>1605423.79</v>
      </c>
      <c r="O108" s="100">
        <v>1675035.9200000002</v>
      </c>
      <c r="P108" s="100">
        <v>5308934.24</v>
      </c>
      <c r="Q108" s="100">
        <f t="shared" si="1"/>
        <v>21815280.27</v>
      </c>
      <c r="R108" s="97"/>
      <c r="T108" s="95"/>
      <c r="U108" s="100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3174629.7</v>
      </c>
      <c r="V108" s="97"/>
    </row>
    <row r="109" spans="2:22" x14ac:dyDescent="0.2">
      <c r="B109" s="95"/>
      <c r="C109" s="131" t="s">
        <v>214</v>
      </c>
      <c r="D109" s="132" t="s">
        <v>215</v>
      </c>
      <c r="E109" s="135">
        <v>266807.01000000007</v>
      </c>
      <c r="F109" s="135">
        <v>390982.63000000006</v>
      </c>
      <c r="G109" s="135">
        <v>722765.12</v>
      </c>
      <c r="H109" s="135">
        <v>574967.47000000009</v>
      </c>
      <c r="I109" s="135">
        <v>493709.73000000004</v>
      </c>
      <c r="J109" s="135">
        <v>337242.82000000007</v>
      </c>
      <c r="K109" s="135">
        <v>480894.96999999986</v>
      </c>
      <c r="L109" s="135">
        <v>572140.65000000026</v>
      </c>
      <c r="M109" s="135">
        <v>486214.03999999986</v>
      </c>
      <c r="N109" s="135">
        <v>484994.21000000008</v>
      </c>
      <c r="O109" s="135">
        <v>524868.49999999977</v>
      </c>
      <c r="P109" s="135">
        <v>1576328.47</v>
      </c>
      <c r="Q109" s="135">
        <f t="shared" si="1"/>
        <v>6911915.6200000001</v>
      </c>
      <c r="R109" s="97"/>
      <c r="T109" s="95"/>
      <c r="U109" s="100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1955522.2300000004</v>
      </c>
      <c r="V109" s="97"/>
    </row>
    <row r="110" spans="2:22" x14ac:dyDescent="0.2">
      <c r="B110" s="95"/>
      <c r="C110" s="133" t="s">
        <v>216</v>
      </c>
      <c r="D110" s="134" t="s">
        <v>217</v>
      </c>
      <c r="E110" s="136">
        <v>0</v>
      </c>
      <c r="F110" s="136">
        <v>0</v>
      </c>
      <c r="G110" s="136">
        <v>0</v>
      </c>
      <c r="H110" s="136">
        <v>0</v>
      </c>
      <c r="I110" s="136">
        <v>0</v>
      </c>
      <c r="J110" s="136">
        <v>0</v>
      </c>
      <c r="K110" s="136">
        <v>0</v>
      </c>
      <c r="L110" s="136">
        <v>0</v>
      </c>
      <c r="M110" s="136">
        <v>0</v>
      </c>
      <c r="N110" s="136">
        <v>0</v>
      </c>
      <c r="O110" s="136">
        <v>0</v>
      </c>
      <c r="P110" s="136">
        <v>0</v>
      </c>
      <c r="Q110" s="136">
        <f t="shared" si="1"/>
        <v>0</v>
      </c>
      <c r="R110" s="97"/>
      <c r="T110" s="95"/>
      <c r="U110" s="100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0</v>
      </c>
      <c r="V110" s="97"/>
    </row>
    <row r="111" spans="2:22" x14ac:dyDescent="0.2">
      <c r="B111" s="95"/>
      <c r="C111" s="98" t="s">
        <v>218</v>
      </c>
      <c r="D111" s="99" t="s">
        <v>217</v>
      </c>
      <c r="E111" s="100">
        <v>0</v>
      </c>
      <c r="F111" s="100">
        <v>0</v>
      </c>
      <c r="G111" s="100">
        <v>0</v>
      </c>
      <c r="H111" s="100">
        <v>0</v>
      </c>
      <c r="I111" s="100">
        <v>0</v>
      </c>
      <c r="J111" s="100">
        <v>0</v>
      </c>
      <c r="K111" s="100">
        <v>0</v>
      </c>
      <c r="L111" s="100">
        <v>0</v>
      </c>
      <c r="M111" s="100">
        <v>0</v>
      </c>
      <c r="N111" s="100">
        <v>0</v>
      </c>
      <c r="O111" s="100">
        <v>0</v>
      </c>
      <c r="P111" s="100">
        <v>0</v>
      </c>
      <c r="Q111" s="100">
        <f t="shared" si="1"/>
        <v>0</v>
      </c>
      <c r="R111" s="97"/>
      <c r="T111" s="95"/>
      <c r="U111" s="100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0</v>
      </c>
      <c r="V111" s="97"/>
    </row>
    <row r="112" spans="2:22" x14ac:dyDescent="0.2">
      <c r="B112" s="95"/>
      <c r="C112" s="133" t="s">
        <v>219</v>
      </c>
      <c r="D112" s="134" t="s">
        <v>220</v>
      </c>
      <c r="E112" s="136">
        <v>0</v>
      </c>
      <c r="F112" s="136">
        <v>0</v>
      </c>
      <c r="G112" s="136">
        <v>0</v>
      </c>
      <c r="H112" s="136">
        <v>0</v>
      </c>
      <c r="I112" s="136">
        <v>0</v>
      </c>
      <c r="J112" s="136">
        <v>0</v>
      </c>
      <c r="K112" s="136">
        <v>0</v>
      </c>
      <c r="L112" s="136">
        <v>0</v>
      </c>
      <c r="M112" s="136">
        <v>0</v>
      </c>
      <c r="N112" s="136">
        <v>0</v>
      </c>
      <c r="O112" s="136">
        <v>0</v>
      </c>
      <c r="P112" s="136">
        <v>0</v>
      </c>
      <c r="Q112" s="136">
        <f t="shared" si="1"/>
        <v>0</v>
      </c>
      <c r="R112" s="97"/>
      <c r="T112" s="95"/>
      <c r="U112" s="100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0</v>
      </c>
      <c r="V112" s="97"/>
    </row>
    <row r="113" spans="2:22" x14ac:dyDescent="0.2">
      <c r="B113" s="95"/>
      <c r="C113" s="98" t="s">
        <v>221</v>
      </c>
      <c r="D113" s="99" t="s">
        <v>220</v>
      </c>
      <c r="E113" s="100">
        <v>0</v>
      </c>
      <c r="F113" s="100">
        <v>0</v>
      </c>
      <c r="G113" s="100">
        <v>0</v>
      </c>
      <c r="H113" s="100">
        <v>0</v>
      </c>
      <c r="I113" s="100">
        <v>0</v>
      </c>
      <c r="J113" s="100">
        <v>0</v>
      </c>
      <c r="K113" s="100">
        <v>0</v>
      </c>
      <c r="L113" s="100">
        <v>0</v>
      </c>
      <c r="M113" s="100">
        <v>0</v>
      </c>
      <c r="N113" s="100">
        <v>0</v>
      </c>
      <c r="O113" s="100">
        <v>0</v>
      </c>
      <c r="P113" s="100">
        <v>0</v>
      </c>
      <c r="Q113" s="100">
        <f t="shared" si="1"/>
        <v>0</v>
      </c>
      <c r="R113" s="97"/>
      <c r="T113" s="95"/>
      <c r="U113" s="100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97"/>
    </row>
    <row r="114" spans="2:22" x14ac:dyDescent="0.2">
      <c r="B114" s="95"/>
      <c r="C114" s="133" t="s">
        <v>222</v>
      </c>
      <c r="D114" s="134" t="s">
        <v>223</v>
      </c>
      <c r="E114" s="136">
        <v>0</v>
      </c>
      <c r="F114" s="136">
        <v>0</v>
      </c>
      <c r="G114" s="136">
        <v>0</v>
      </c>
      <c r="H114" s="136">
        <v>0</v>
      </c>
      <c r="I114" s="136">
        <v>0</v>
      </c>
      <c r="J114" s="136">
        <v>0</v>
      </c>
      <c r="K114" s="136">
        <v>0</v>
      </c>
      <c r="L114" s="136">
        <v>0</v>
      </c>
      <c r="M114" s="136">
        <v>0</v>
      </c>
      <c r="N114" s="136">
        <v>0</v>
      </c>
      <c r="O114" s="136">
        <v>0</v>
      </c>
      <c r="P114" s="136">
        <v>0</v>
      </c>
      <c r="Q114" s="136">
        <f t="shared" si="1"/>
        <v>0</v>
      </c>
      <c r="R114" s="97"/>
      <c r="T114" s="95"/>
      <c r="U114" s="100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0</v>
      </c>
      <c r="V114" s="97"/>
    </row>
    <row r="115" spans="2:22" x14ac:dyDescent="0.2">
      <c r="B115" s="95"/>
      <c r="C115" s="98" t="s">
        <v>224</v>
      </c>
      <c r="D115" s="99" t="s">
        <v>223</v>
      </c>
      <c r="E115" s="100">
        <v>0</v>
      </c>
      <c r="F115" s="100">
        <v>0</v>
      </c>
      <c r="G115" s="100">
        <v>0</v>
      </c>
      <c r="H115" s="100">
        <v>0</v>
      </c>
      <c r="I115" s="100">
        <v>0</v>
      </c>
      <c r="J115" s="100">
        <v>0</v>
      </c>
      <c r="K115" s="100">
        <v>0</v>
      </c>
      <c r="L115" s="100">
        <v>0</v>
      </c>
      <c r="M115" s="100">
        <v>0</v>
      </c>
      <c r="N115" s="100">
        <v>0</v>
      </c>
      <c r="O115" s="100">
        <v>0</v>
      </c>
      <c r="P115" s="100">
        <v>0</v>
      </c>
      <c r="Q115" s="100">
        <f t="shared" si="1"/>
        <v>0</v>
      </c>
      <c r="R115" s="97"/>
      <c r="T115" s="95"/>
      <c r="U115" s="100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0</v>
      </c>
      <c r="V115" s="97"/>
    </row>
    <row r="116" spans="2:22" x14ac:dyDescent="0.2">
      <c r="B116" s="95"/>
      <c r="C116" s="133" t="s">
        <v>225</v>
      </c>
      <c r="D116" s="134" t="s">
        <v>226</v>
      </c>
      <c r="E116" s="136">
        <v>0</v>
      </c>
      <c r="F116" s="136">
        <v>0</v>
      </c>
      <c r="G116" s="136">
        <v>0</v>
      </c>
      <c r="H116" s="136">
        <v>0</v>
      </c>
      <c r="I116" s="136">
        <v>0</v>
      </c>
      <c r="J116" s="136">
        <v>0</v>
      </c>
      <c r="K116" s="136">
        <v>0</v>
      </c>
      <c r="L116" s="136">
        <v>0</v>
      </c>
      <c r="M116" s="136">
        <v>0</v>
      </c>
      <c r="N116" s="136">
        <v>0</v>
      </c>
      <c r="O116" s="136">
        <v>0</v>
      </c>
      <c r="P116" s="136">
        <v>0</v>
      </c>
      <c r="Q116" s="136">
        <f t="shared" si="1"/>
        <v>0</v>
      </c>
      <c r="R116" s="97"/>
      <c r="T116" s="95"/>
      <c r="U116" s="100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0</v>
      </c>
      <c r="V116" s="97"/>
    </row>
    <row r="117" spans="2:22" x14ac:dyDescent="0.2">
      <c r="B117" s="95"/>
      <c r="C117" s="98" t="s">
        <v>227</v>
      </c>
      <c r="D117" s="99" t="s">
        <v>226</v>
      </c>
      <c r="E117" s="100">
        <v>0</v>
      </c>
      <c r="F117" s="100">
        <v>0</v>
      </c>
      <c r="G117" s="100">
        <v>0</v>
      </c>
      <c r="H117" s="100">
        <v>0</v>
      </c>
      <c r="I117" s="100">
        <v>0</v>
      </c>
      <c r="J117" s="100">
        <v>0</v>
      </c>
      <c r="K117" s="100">
        <v>0</v>
      </c>
      <c r="L117" s="100">
        <v>0</v>
      </c>
      <c r="M117" s="100">
        <v>0</v>
      </c>
      <c r="N117" s="100">
        <v>0</v>
      </c>
      <c r="O117" s="100">
        <v>0</v>
      </c>
      <c r="P117" s="100">
        <v>0</v>
      </c>
      <c r="Q117" s="100">
        <f t="shared" si="1"/>
        <v>0</v>
      </c>
      <c r="R117" s="97"/>
      <c r="T117" s="95"/>
      <c r="U117" s="100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0</v>
      </c>
      <c r="V117" s="97"/>
    </row>
    <row r="118" spans="2:22" x14ac:dyDescent="0.2">
      <c r="B118" s="95"/>
      <c r="C118" s="133" t="s">
        <v>228</v>
      </c>
      <c r="D118" s="134" t="s">
        <v>229</v>
      </c>
      <c r="E118" s="136">
        <v>0</v>
      </c>
      <c r="F118" s="136">
        <v>0</v>
      </c>
      <c r="G118" s="136">
        <v>0</v>
      </c>
      <c r="H118" s="136">
        <v>0</v>
      </c>
      <c r="I118" s="136">
        <v>0</v>
      </c>
      <c r="J118" s="136">
        <v>0</v>
      </c>
      <c r="K118" s="136">
        <v>0</v>
      </c>
      <c r="L118" s="136">
        <v>0</v>
      </c>
      <c r="M118" s="136">
        <v>0</v>
      </c>
      <c r="N118" s="136">
        <v>0</v>
      </c>
      <c r="O118" s="136">
        <v>0</v>
      </c>
      <c r="P118" s="136">
        <v>0</v>
      </c>
      <c r="Q118" s="136">
        <f t="shared" si="1"/>
        <v>0</v>
      </c>
      <c r="R118" s="97"/>
      <c r="T118" s="95"/>
      <c r="U118" s="100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0</v>
      </c>
      <c r="V118" s="97"/>
    </row>
    <row r="119" spans="2:22" x14ac:dyDescent="0.2">
      <c r="B119" s="95"/>
      <c r="C119" s="98" t="s">
        <v>230</v>
      </c>
      <c r="D119" s="99" t="s">
        <v>229</v>
      </c>
      <c r="E119" s="100">
        <v>0</v>
      </c>
      <c r="F119" s="100">
        <v>0</v>
      </c>
      <c r="G119" s="100">
        <v>0</v>
      </c>
      <c r="H119" s="100">
        <v>0</v>
      </c>
      <c r="I119" s="100">
        <v>0</v>
      </c>
      <c r="J119" s="100">
        <v>0</v>
      </c>
      <c r="K119" s="100">
        <v>0</v>
      </c>
      <c r="L119" s="100">
        <v>0</v>
      </c>
      <c r="M119" s="100">
        <v>0</v>
      </c>
      <c r="N119" s="100">
        <v>0</v>
      </c>
      <c r="O119" s="100">
        <v>0</v>
      </c>
      <c r="P119" s="100">
        <v>0</v>
      </c>
      <c r="Q119" s="100">
        <f t="shared" si="1"/>
        <v>0</v>
      </c>
      <c r="R119" s="97"/>
      <c r="T119" s="95"/>
      <c r="U119" s="100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0</v>
      </c>
      <c r="V119" s="97"/>
    </row>
    <row r="120" spans="2:22" x14ac:dyDescent="0.2">
      <c r="B120" s="95"/>
      <c r="C120" s="133" t="s">
        <v>231</v>
      </c>
      <c r="D120" s="134" t="s">
        <v>232</v>
      </c>
      <c r="E120" s="136">
        <v>266807.01000000007</v>
      </c>
      <c r="F120" s="136">
        <v>390982.63000000006</v>
      </c>
      <c r="G120" s="136">
        <v>722765.12</v>
      </c>
      <c r="H120" s="136">
        <v>574967.47000000009</v>
      </c>
      <c r="I120" s="136">
        <v>493709.73000000004</v>
      </c>
      <c r="J120" s="136">
        <v>337242.82000000007</v>
      </c>
      <c r="K120" s="136">
        <v>480894.96999999986</v>
      </c>
      <c r="L120" s="136">
        <v>572140.65000000026</v>
      </c>
      <c r="M120" s="136">
        <v>486214.03999999986</v>
      </c>
      <c r="N120" s="136">
        <v>484994.21000000008</v>
      </c>
      <c r="O120" s="136">
        <v>524868.49999999977</v>
      </c>
      <c r="P120" s="136">
        <v>1576328.47</v>
      </c>
      <c r="Q120" s="136">
        <f t="shared" si="1"/>
        <v>6911915.6200000001</v>
      </c>
      <c r="R120" s="97"/>
      <c r="T120" s="95"/>
      <c r="U120" s="100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1955522.2300000004</v>
      </c>
      <c r="V120" s="97"/>
    </row>
    <row r="121" spans="2:22" x14ac:dyDescent="0.2">
      <c r="B121" s="95"/>
      <c r="C121" s="98" t="s">
        <v>233</v>
      </c>
      <c r="D121" s="99" t="s">
        <v>232</v>
      </c>
      <c r="E121" s="100">
        <v>266807.01000000007</v>
      </c>
      <c r="F121" s="100">
        <v>390982.63000000006</v>
      </c>
      <c r="G121" s="100">
        <v>722765.12</v>
      </c>
      <c r="H121" s="100">
        <v>574967.47000000009</v>
      </c>
      <c r="I121" s="100">
        <v>493709.73000000004</v>
      </c>
      <c r="J121" s="100">
        <v>337242.82000000007</v>
      </c>
      <c r="K121" s="100">
        <v>480894.96999999986</v>
      </c>
      <c r="L121" s="100">
        <v>572140.65000000026</v>
      </c>
      <c r="M121" s="100">
        <v>486214.03999999986</v>
      </c>
      <c r="N121" s="100">
        <v>484994.21000000008</v>
      </c>
      <c r="O121" s="100">
        <v>524868.49999999977</v>
      </c>
      <c r="P121" s="100">
        <v>1576328.47</v>
      </c>
      <c r="Q121" s="100">
        <f t="shared" si="1"/>
        <v>6911915.6200000001</v>
      </c>
      <c r="R121" s="97"/>
      <c r="T121" s="95"/>
      <c r="U121" s="100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1955522.2300000004</v>
      </c>
      <c r="V121" s="97"/>
    </row>
    <row r="122" spans="2:22" x14ac:dyDescent="0.2">
      <c r="B122" s="95"/>
      <c r="C122" s="131" t="s">
        <v>234</v>
      </c>
      <c r="D122" s="132" t="s">
        <v>33</v>
      </c>
      <c r="E122" s="135">
        <v>14641464.190000001</v>
      </c>
      <c r="F122" s="135">
        <v>37430094.980000004</v>
      </c>
      <c r="G122" s="135">
        <v>47344929.43</v>
      </c>
      <c r="H122" s="135">
        <v>36272989.619999997</v>
      </c>
      <c r="I122" s="135">
        <v>48121968.259999983</v>
      </c>
      <c r="J122" s="135">
        <v>40733578.349999994</v>
      </c>
      <c r="K122" s="135">
        <v>27296361.069999997</v>
      </c>
      <c r="L122" s="135">
        <v>39897898.279999994</v>
      </c>
      <c r="M122" s="135">
        <v>46512708.219999991</v>
      </c>
      <c r="N122" s="135">
        <v>40354505.469999991</v>
      </c>
      <c r="O122" s="135">
        <v>39852193.56000001</v>
      </c>
      <c r="P122" s="135">
        <v>68456906.379999995</v>
      </c>
      <c r="Q122" s="135">
        <f t="shared" si="1"/>
        <v>486915597.80999988</v>
      </c>
      <c r="R122" s="97"/>
      <c r="T122" s="95"/>
      <c r="U122" s="100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135689478.22</v>
      </c>
      <c r="V122" s="97"/>
    </row>
    <row r="123" spans="2:22" x14ac:dyDescent="0.2">
      <c r="B123" s="95"/>
      <c r="C123" s="133" t="s">
        <v>235</v>
      </c>
      <c r="D123" s="134" t="s">
        <v>236</v>
      </c>
      <c r="E123" s="136">
        <v>0</v>
      </c>
      <c r="F123" s="136">
        <v>0</v>
      </c>
      <c r="G123" s="136">
        <v>0</v>
      </c>
      <c r="H123" s="136">
        <v>0</v>
      </c>
      <c r="I123" s="136">
        <v>0</v>
      </c>
      <c r="J123" s="136">
        <v>0</v>
      </c>
      <c r="K123" s="136">
        <v>0</v>
      </c>
      <c r="L123" s="136">
        <v>0</v>
      </c>
      <c r="M123" s="136">
        <v>0</v>
      </c>
      <c r="N123" s="136">
        <v>0</v>
      </c>
      <c r="O123" s="136">
        <v>0</v>
      </c>
      <c r="P123" s="136">
        <v>0</v>
      </c>
      <c r="Q123" s="136">
        <f t="shared" si="1"/>
        <v>0</v>
      </c>
      <c r="R123" s="97"/>
      <c r="T123" s="95"/>
      <c r="U123" s="100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0</v>
      </c>
      <c r="V123" s="97"/>
    </row>
    <row r="124" spans="2:22" x14ac:dyDescent="0.2">
      <c r="B124" s="95"/>
      <c r="C124" s="98" t="s">
        <v>237</v>
      </c>
      <c r="D124" s="99" t="s">
        <v>238</v>
      </c>
      <c r="E124" s="100">
        <v>0</v>
      </c>
      <c r="F124" s="100">
        <v>0</v>
      </c>
      <c r="G124" s="100">
        <v>0</v>
      </c>
      <c r="H124" s="100">
        <v>0</v>
      </c>
      <c r="I124" s="100">
        <v>0</v>
      </c>
      <c r="J124" s="100">
        <v>0</v>
      </c>
      <c r="K124" s="100">
        <v>0</v>
      </c>
      <c r="L124" s="100">
        <v>0</v>
      </c>
      <c r="M124" s="100">
        <v>0</v>
      </c>
      <c r="N124" s="100">
        <v>0</v>
      </c>
      <c r="O124" s="100">
        <v>0</v>
      </c>
      <c r="P124" s="100">
        <v>0</v>
      </c>
      <c r="Q124" s="100">
        <f t="shared" si="1"/>
        <v>0</v>
      </c>
      <c r="R124" s="97"/>
      <c r="T124" s="95"/>
      <c r="U124" s="100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0</v>
      </c>
      <c r="V124" s="97"/>
    </row>
    <row r="125" spans="2:22" x14ac:dyDescent="0.2">
      <c r="B125" s="95"/>
      <c r="C125" s="98" t="s">
        <v>239</v>
      </c>
      <c r="D125" s="99" t="s">
        <v>240</v>
      </c>
      <c r="E125" s="100">
        <v>0</v>
      </c>
      <c r="F125" s="100">
        <v>0</v>
      </c>
      <c r="G125" s="100">
        <v>0</v>
      </c>
      <c r="H125" s="100">
        <v>0</v>
      </c>
      <c r="I125" s="100">
        <v>0</v>
      </c>
      <c r="J125" s="100">
        <v>0</v>
      </c>
      <c r="K125" s="100">
        <v>0</v>
      </c>
      <c r="L125" s="100">
        <v>0</v>
      </c>
      <c r="M125" s="100">
        <v>0</v>
      </c>
      <c r="N125" s="100">
        <v>0</v>
      </c>
      <c r="O125" s="100">
        <v>0</v>
      </c>
      <c r="P125" s="100">
        <v>0</v>
      </c>
      <c r="Q125" s="100">
        <f t="shared" si="1"/>
        <v>0</v>
      </c>
      <c r="R125" s="97"/>
      <c r="T125" s="95"/>
      <c r="U125" s="100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0</v>
      </c>
      <c r="V125" s="97"/>
    </row>
    <row r="126" spans="2:22" x14ac:dyDescent="0.2">
      <c r="B126" s="95"/>
      <c r="C126" s="98" t="s">
        <v>241</v>
      </c>
      <c r="D126" s="99" t="s">
        <v>242</v>
      </c>
      <c r="E126" s="100">
        <v>0</v>
      </c>
      <c r="F126" s="100">
        <v>0</v>
      </c>
      <c r="G126" s="100">
        <v>0</v>
      </c>
      <c r="H126" s="100">
        <v>0</v>
      </c>
      <c r="I126" s="100">
        <v>0</v>
      </c>
      <c r="J126" s="100">
        <v>0</v>
      </c>
      <c r="K126" s="100">
        <v>0</v>
      </c>
      <c r="L126" s="100">
        <v>0</v>
      </c>
      <c r="M126" s="100">
        <v>0</v>
      </c>
      <c r="N126" s="100">
        <v>0</v>
      </c>
      <c r="O126" s="100">
        <v>0</v>
      </c>
      <c r="P126" s="100">
        <v>0</v>
      </c>
      <c r="Q126" s="100">
        <f t="shared" si="1"/>
        <v>0</v>
      </c>
      <c r="R126" s="97"/>
      <c r="T126" s="95"/>
      <c r="U126" s="100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0</v>
      </c>
      <c r="V126" s="97"/>
    </row>
    <row r="127" spans="2:22" x14ac:dyDescent="0.2">
      <c r="B127" s="95"/>
      <c r="C127" s="133" t="s">
        <v>243</v>
      </c>
      <c r="D127" s="134" t="s">
        <v>244</v>
      </c>
      <c r="E127" s="136">
        <v>0</v>
      </c>
      <c r="F127" s="136">
        <v>0</v>
      </c>
      <c r="G127" s="136">
        <v>0</v>
      </c>
      <c r="H127" s="136">
        <v>0</v>
      </c>
      <c r="I127" s="136">
        <v>0</v>
      </c>
      <c r="J127" s="136">
        <v>0</v>
      </c>
      <c r="K127" s="136">
        <v>0</v>
      </c>
      <c r="L127" s="136">
        <v>0</v>
      </c>
      <c r="M127" s="136">
        <v>0</v>
      </c>
      <c r="N127" s="136">
        <v>0</v>
      </c>
      <c r="O127" s="136">
        <v>0</v>
      </c>
      <c r="P127" s="136">
        <v>0</v>
      </c>
      <c r="Q127" s="136">
        <f t="shared" si="1"/>
        <v>0</v>
      </c>
      <c r="R127" s="97"/>
      <c r="T127" s="95"/>
      <c r="U127" s="100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0</v>
      </c>
      <c r="V127" s="97"/>
    </row>
    <row r="128" spans="2:22" x14ac:dyDescent="0.2">
      <c r="B128" s="95"/>
      <c r="C128" s="98" t="s">
        <v>245</v>
      </c>
      <c r="D128" s="99" t="s">
        <v>246</v>
      </c>
      <c r="E128" s="100">
        <v>0</v>
      </c>
      <c r="F128" s="100">
        <v>0</v>
      </c>
      <c r="G128" s="100">
        <v>0</v>
      </c>
      <c r="H128" s="100">
        <v>0</v>
      </c>
      <c r="I128" s="100">
        <v>0</v>
      </c>
      <c r="J128" s="100">
        <v>0</v>
      </c>
      <c r="K128" s="100">
        <v>0</v>
      </c>
      <c r="L128" s="100">
        <v>0</v>
      </c>
      <c r="M128" s="100">
        <v>0</v>
      </c>
      <c r="N128" s="100">
        <v>0</v>
      </c>
      <c r="O128" s="100">
        <v>0</v>
      </c>
      <c r="P128" s="100">
        <v>0</v>
      </c>
      <c r="Q128" s="100">
        <f t="shared" si="1"/>
        <v>0</v>
      </c>
      <c r="R128" s="97"/>
      <c r="T128" s="95"/>
      <c r="U128" s="100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0</v>
      </c>
      <c r="V128" s="97"/>
    </row>
    <row r="129" spans="2:22" x14ac:dyDescent="0.2">
      <c r="B129" s="95"/>
      <c r="C129" s="98" t="s">
        <v>247</v>
      </c>
      <c r="D129" s="99" t="s">
        <v>248</v>
      </c>
      <c r="E129" s="100">
        <v>0</v>
      </c>
      <c r="F129" s="100">
        <v>0</v>
      </c>
      <c r="G129" s="100">
        <v>0</v>
      </c>
      <c r="H129" s="100">
        <v>0</v>
      </c>
      <c r="I129" s="100">
        <v>0</v>
      </c>
      <c r="J129" s="100">
        <v>0</v>
      </c>
      <c r="K129" s="100">
        <v>0</v>
      </c>
      <c r="L129" s="100">
        <v>0</v>
      </c>
      <c r="M129" s="100">
        <v>0</v>
      </c>
      <c r="N129" s="100">
        <v>0</v>
      </c>
      <c r="O129" s="100">
        <v>0</v>
      </c>
      <c r="P129" s="100">
        <v>0</v>
      </c>
      <c r="Q129" s="100">
        <f t="shared" si="1"/>
        <v>0</v>
      </c>
      <c r="R129" s="97"/>
      <c r="T129" s="95"/>
      <c r="U129" s="100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0</v>
      </c>
      <c r="V129" s="97"/>
    </row>
    <row r="130" spans="2:22" x14ac:dyDescent="0.2">
      <c r="B130" s="95"/>
      <c r="C130" s="98" t="s">
        <v>249</v>
      </c>
      <c r="D130" s="99" t="s">
        <v>250</v>
      </c>
      <c r="E130" s="100">
        <v>0</v>
      </c>
      <c r="F130" s="100">
        <v>0</v>
      </c>
      <c r="G130" s="100">
        <v>0</v>
      </c>
      <c r="H130" s="100">
        <v>0</v>
      </c>
      <c r="I130" s="100">
        <v>0</v>
      </c>
      <c r="J130" s="100">
        <v>0</v>
      </c>
      <c r="K130" s="100">
        <v>0</v>
      </c>
      <c r="L130" s="100">
        <v>0</v>
      </c>
      <c r="M130" s="100">
        <v>0</v>
      </c>
      <c r="N130" s="100">
        <v>0</v>
      </c>
      <c r="O130" s="100">
        <v>0</v>
      </c>
      <c r="P130" s="100">
        <v>0</v>
      </c>
      <c r="Q130" s="100">
        <f t="shared" si="1"/>
        <v>0</v>
      </c>
      <c r="R130" s="97"/>
      <c r="T130" s="95"/>
      <c r="U130" s="100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0</v>
      </c>
      <c r="V130" s="97"/>
    </row>
    <row r="131" spans="2:22" x14ac:dyDescent="0.2">
      <c r="B131" s="95"/>
      <c r="C131" s="98" t="s">
        <v>251</v>
      </c>
      <c r="D131" s="99" t="s">
        <v>252</v>
      </c>
      <c r="E131" s="100">
        <v>0</v>
      </c>
      <c r="F131" s="100">
        <v>0</v>
      </c>
      <c r="G131" s="100">
        <v>0</v>
      </c>
      <c r="H131" s="100">
        <v>0</v>
      </c>
      <c r="I131" s="100">
        <v>0</v>
      </c>
      <c r="J131" s="100">
        <v>0</v>
      </c>
      <c r="K131" s="100">
        <v>0</v>
      </c>
      <c r="L131" s="100">
        <v>0</v>
      </c>
      <c r="M131" s="100">
        <v>0</v>
      </c>
      <c r="N131" s="100">
        <v>0</v>
      </c>
      <c r="O131" s="100">
        <v>0</v>
      </c>
      <c r="P131" s="100">
        <v>0</v>
      </c>
      <c r="Q131" s="100">
        <f t="shared" si="1"/>
        <v>0</v>
      </c>
      <c r="R131" s="97"/>
      <c r="T131" s="95"/>
      <c r="U131" s="100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0</v>
      </c>
      <c r="V131" s="97"/>
    </row>
    <row r="132" spans="2:22" x14ac:dyDescent="0.2">
      <c r="B132" s="95"/>
      <c r="C132" s="133" t="s">
        <v>253</v>
      </c>
      <c r="D132" s="134" t="s">
        <v>254</v>
      </c>
      <c r="E132" s="136">
        <v>0</v>
      </c>
      <c r="F132" s="136">
        <v>0</v>
      </c>
      <c r="G132" s="136">
        <v>0</v>
      </c>
      <c r="H132" s="136">
        <v>0</v>
      </c>
      <c r="I132" s="136">
        <v>0</v>
      </c>
      <c r="J132" s="136">
        <v>0</v>
      </c>
      <c r="K132" s="136">
        <v>0</v>
      </c>
      <c r="L132" s="136">
        <v>0</v>
      </c>
      <c r="M132" s="136">
        <v>0</v>
      </c>
      <c r="N132" s="136">
        <v>0</v>
      </c>
      <c r="O132" s="136">
        <v>0</v>
      </c>
      <c r="P132" s="136">
        <v>0</v>
      </c>
      <c r="Q132" s="136">
        <f t="shared" si="1"/>
        <v>0</v>
      </c>
      <c r="R132" s="97"/>
      <c r="T132" s="95"/>
      <c r="U132" s="100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0</v>
      </c>
      <c r="V132" s="97"/>
    </row>
    <row r="133" spans="2:22" x14ac:dyDescent="0.2">
      <c r="B133" s="95"/>
      <c r="C133" s="98" t="s">
        <v>255</v>
      </c>
      <c r="D133" s="99" t="s">
        <v>256</v>
      </c>
      <c r="E133" s="100">
        <v>0</v>
      </c>
      <c r="F133" s="100">
        <v>0</v>
      </c>
      <c r="G133" s="100">
        <v>0</v>
      </c>
      <c r="H133" s="100">
        <v>0</v>
      </c>
      <c r="I133" s="100">
        <v>0</v>
      </c>
      <c r="J133" s="100">
        <v>0</v>
      </c>
      <c r="K133" s="100">
        <v>0</v>
      </c>
      <c r="L133" s="100">
        <v>0</v>
      </c>
      <c r="M133" s="100">
        <v>0</v>
      </c>
      <c r="N133" s="100">
        <v>0</v>
      </c>
      <c r="O133" s="100">
        <v>0</v>
      </c>
      <c r="P133" s="100">
        <v>0</v>
      </c>
      <c r="Q133" s="100">
        <f t="shared" si="1"/>
        <v>0</v>
      </c>
      <c r="R133" s="97"/>
      <c r="T133" s="95"/>
      <c r="U133" s="100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0</v>
      </c>
      <c r="V133" s="97"/>
    </row>
    <row r="134" spans="2:22" x14ac:dyDescent="0.2">
      <c r="B134" s="95"/>
      <c r="C134" s="98" t="s">
        <v>257</v>
      </c>
      <c r="D134" s="99" t="s">
        <v>258</v>
      </c>
      <c r="E134" s="100">
        <v>0</v>
      </c>
      <c r="F134" s="100">
        <v>0</v>
      </c>
      <c r="G134" s="100">
        <v>0</v>
      </c>
      <c r="H134" s="100">
        <v>0</v>
      </c>
      <c r="I134" s="100">
        <v>0</v>
      </c>
      <c r="J134" s="100">
        <v>0</v>
      </c>
      <c r="K134" s="100">
        <v>0</v>
      </c>
      <c r="L134" s="100">
        <v>0</v>
      </c>
      <c r="M134" s="100">
        <v>0</v>
      </c>
      <c r="N134" s="100">
        <v>0</v>
      </c>
      <c r="O134" s="100">
        <v>0</v>
      </c>
      <c r="P134" s="100">
        <v>0</v>
      </c>
      <c r="Q134" s="100">
        <f t="shared" si="1"/>
        <v>0</v>
      </c>
      <c r="R134" s="97"/>
      <c r="T134" s="95"/>
      <c r="U134" s="100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0</v>
      </c>
      <c r="V134" s="97"/>
    </row>
    <row r="135" spans="2:22" x14ac:dyDescent="0.2">
      <c r="B135" s="95"/>
      <c r="C135" s="98" t="s">
        <v>259</v>
      </c>
      <c r="D135" s="99" t="s">
        <v>260</v>
      </c>
      <c r="E135" s="100">
        <v>0</v>
      </c>
      <c r="F135" s="100">
        <v>0</v>
      </c>
      <c r="G135" s="100">
        <v>0</v>
      </c>
      <c r="H135" s="100">
        <v>0</v>
      </c>
      <c r="I135" s="100">
        <v>0</v>
      </c>
      <c r="J135" s="100">
        <v>0</v>
      </c>
      <c r="K135" s="100">
        <v>0</v>
      </c>
      <c r="L135" s="100">
        <v>0</v>
      </c>
      <c r="M135" s="100">
        <v>0</v>
      </c>
      <c r="N135" s="100">
        <v>0</v>
      </c>
      <c r="O135" s="100">
        <v>0</v>
      </c>
      <c r="P135" s="100">
        <v>0</v>
      </c>
      <c r="Q135" s="100">
        <f t="shared" ref="Q135:Q195" si="2">SUM(E135:P135)</f>
        <v>0</v>
      </c>
      <c r="R135" s="97"/>
      <c r="T135" s="95"/>
      <c r="U135" s="100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0</v>
      </c>
      <c r="V135" s="97"/>
    </row>
    <row r="136" spans="2:22" x14ac:dyDescent="0.2">
      <c r="B136" s="95"/>
      <c r="C136" s="98" t="s">
        <v>261</v>
      </c>
      <c r="D136" s="99" t="s">
        <v>262</v>
      </c>
      <c r="E136" s="100">
        <v>0</v>
      </c>
      <c r="F136" s="100">
        <v>0</v>
      </c>
      <c r="G136" s="100">
        <v>0</v>
      </c>
      <c r="H136" s="100">
        <v>0</v>
      </c>
      <c r="I136" s="100">
        <v>0</v>
      </c>
      <c r="J136" s="100">
        <v>0</v>
      </c>
      <c r="K136" s="100">
        <v>0</v>
      </c>
      <c r="L136" s="100">
        <v>0</v>
      </c>
      <c r="M136" s="100">
        <v>0</v>
      </c>
      <c r="N136" s="100">
        <v>0</v>
      </c>
      <c r="O136" s="100">
        <v>0</v>
      </c>
      <c r="P136" s="100">
        <v>0</v>
      </c>
      <c r="Q136" s="100">
        <f t="shared" si="2"/>
        <v>0</v>
      </c>
      <c r="R136" s="97"/>
      <c r="T136" s="95"/>
      <c r="U136" s="100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0</v>
      </c>
      <c r="V136" s="97"/>
    </row>
    <row r="137" spans="2:22" x14ac:dyDescent="0.2">
      <c r="B137" s="95"/>
      <c r="C137" s="133" t="s">
        <v>263</v>
      </c>
      <c r="D137" s="134" t="s">
        <v>264</v>
      </c>
      <c r="E137" s="136">
        <v>14119694.740000002</v>
      </c>
      <c r="F137" s="136">
        <v>36320706.410000004</v>
      </c>
      <c r="G137" s="136">
        <v>45410205.509999998</v>
      </c>
      <c r="H137" s="136">
        <v>35248622.339999996</v>
      </c>
      <c r="I137" s="136">
        <v>47486727.289999984</v>
      </c>
      <c r="J137" s="136">
        <v>39194857.449999996</v>
      </c>
      <c r="K137" s="136">
        <v>25832399.039999999</v>
      </c>
      <c r="L137" s="136">
        <v>37949159.379999995</v>
      </c>
      <c r="M137" s="136">
        <v>40762319.339999996</v>
      </c>
      <c r="N137" s="136">
        <v>39314793.819999993</v>
      </c>
      <c r="O137" s="136">
        <v>38604486.250000007</v>
      </c>
      <c r="P137" s="136">
        <v>58534222.600000001</v>
      </c>
      <c r="Q137" s="136">
        <f t="shared" si="2"/>
        <v>458778194.16999996</v>
      </c>
      <c r="R137" s="97"/>
      <c r="T137" s="95"/>
      <c r="U137" s="100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131099229</v>
      </c>
      <c r="V137" s="97"/>
    </row>
    <row r="138" spans="2:22" x14ac:dyDescent="0.2">
      <c r="B138" s="95"/>
      <c r="C138" s="98" t="s">
        <v>265</v>
      </c>
      <c r="D138" s="99" t="s">
        <v>264</v>
      </c>
      <c r="E138" s="100">
        <v>14119694.740000002</v>
      </c>
      <c r="F138" s="100">
        <v>36320706.410000004</v>
      </c>
      <c r="G138" s="100">
        <v>45410205.509999998</v>
      </c>
      <c r="H138" s="100">
        <v>35248622.339999996</v>
      </c>
      <c r="I138" s="100">
        <v>47486727.289999984</v>
      </c>
      <c r="J138" s="100">
        <v>39194857.449999996</v>
      </c>
      <c r="K138" s="100">
        <v>25832399.039999999</v>
      </c>
      <c r="L138" s="100">
        <v>37949159.379999995</v>
      </c>
      <c r="M138" s="100">
        <v>40762319.339999996</v>
      </c>
      <c r="N138" s="100">
        <v>39314793.819999993</v>
      </c>
      <c r="O138" s="100">
        <v>38604486.250000007</v>
      </c>
      <c r="P138" s="100">
        <v>58534222.600000001</v>
      </c>
      <c r="Q138" s="100">
        <f t="shared" si="2"/>
        <v>458778194.16999996</v>
      </c>
      <c r="R138" s="97"/>
      <c r="T138" s="95"/>
      <c r="U138" s="100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131099229</v>
      </c>
      <c r="V138" s="97"/>
    </row>
    <row r="139" spans="2:22" x14ac:dyDescent="0.2">
      <c r="B139" s="95"/>
      <c r="C139" s="133" t="s">
        <v>266</v>
      </c>
      <c r="D139" s="134" t="s">
        <v>267</v>
      </c>
      <c r="E139" s="136">
        <v>151436.94</v>
      </c>
      <c r="F139" s="136">
        <v>746795.01</v>
      </c>
      <c r="G139" s="136">
        <v>1157981.6399999999</v>
      </c>
      <c r="H139" s="136">
        <v>510048.98999999993</v>
      </c>
      <c r="I139" s="136">
        <v>227102.25000000003</v>
      </c>
      <c r="J139" s="136">
        <v>597879.78</v>
      </c>
      <c r="K139" s="136">
        <v>555289.64999999991</v>
      </c>
      <c r="L139" s="136">
        <v>1589980.82</v>
      </c>
      <c r="M139" s="136">
        <v>1349891.19</v>
      </c>
      <c r="N139" s="136">
        <v>469195</v>
      </c>
      <c r="O139" s="136">
        <v>371350.75</v>
      </c>
      <c r="P139" s="136">
        <v>7922773.5399999991</v>
      </c>
      <c r="Q139" s="136">
        <f t="shared" si="2"/>
        <v>15649725.559999999</v>
      </c>
      <c r="R139" s="97"/>
      <c r="T139" s="95"/>
      <c r="U139" s="100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2566262.5799999996</v>
      </c>
      <c r="V139" s="97"/>
    </row>
    <row r="140" spans="2:22" x14ac:dyDescent="0.2">
      <c r="B140" s="95"/>
      <c r="C140" s="98" t="s">
        <v>268</v>
      </c>
      <c r="D140" s="99" t="s">
        <v>267</v>
      </c>
      <c r="E140" s="100">
        <v>151436.94</v>
      </c>
      <c r="F140" s="100">
        <v>746795.01</v>
      </c>
      <c r="G140" s="100">
        <v>1157981.6399999999</v>
      </c>
      <c r="H140" s="100">
        <v>510048.98999999993</v>
      </c>
      <c r="I140" s="100">
        <v>227102.25000000003</v>
      </c>
      <c r="J140" s="100">
        <v>597879.78</v>
      </c>
      <c r="K140" s="100">
        <v>555289.64999999991</v>
      </c>
      <c r="L140" s="100">
        <v>1589980.82</v>
      </c>
      <c r="M140" s="100">
        <v>1349891.19</v>
      </c>
      <c r="N140" s="100">
        <v>469195</v>
      </c>
      <c r="O140" s="100">
        <v>371350.75</v>
      </c>
      <c r="P140" s="100">
        <v>7922773.5399999991</v>
      </c>
      <c r="Q140" s="100">
        <f t="shared" si="2"/>
        <v>15649725.559999999</v>
      </c>
      <c r="R140" s="97"/>
      <c r="T140" s="95"/>
      <c r="U140" s="100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2566262.5799999996</v>
      </c>
      <c r="V140" s="97"/>
    </row>
    <row r="141" spans="2:22" x14ac:dyDescent="0.2">
      <c r="B141" s="95"/>
      <c r="C141" s="133" t="s">
        <v>269</v>
      </c>
      <c r="D141" s="134" t="s">
        <v>270</v>
      </c>
      <c r="E141" s="136">
        <v>370332.51000000007</v>
      </c>
      <c r="F141" s="136">
        <v>362593.56</v>
      </c>
      <c r="G141" s="136">
        <v>776742.28</v>
      </c>
      <c r="H141" s="136">
        <v>514318.29</v>
      </c>
      <c r="I141" s="136">
        <v>408138.71999999991</v>
      </c>
      <c r="J141" s="136">
        <v>940841.12</v>
      </c>
      <c r="K141" s="136">
        <v>908672.38000000012</v>
      </c>
      <c r="L141" s="136">
        <v>358758.07999999996</v>
      </c>
      <c r="M141" s="136">
        <v>4400497.6900000004</v>
      </c>
      <c r="N141" s="136">
        <v>570516.65</v>
      </c>
      <c r="O141" s="136">
        <v>876356.56</v>
      </c>
      <c r="P141" s="136">
        <v>1999910.24</v>
      </c>
      <c r="Q141" s="136">
        <f t="shared" si="2"/>
        <v>12487678.080000002</v>
      </c>
      <c r="R141" s="97"/>
      <c r="T141" s="95"/>
      <c r="U141" s="100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2023986.6400000001</v>
      </c>
      <c r="V141" s="97"/>
    </row>
    <row r="142" spans="2:22" x14ac:dyDescent="0.2">
      <c r="B142" s="95"/>
      <c r="C142" s="98" t="s">
        <v>271</v>
      </c>
      <c r="D142" s="99" t="s">
        <v>270</v>
      </c>
      <c r="E142" s="100">
        <v>370332.51000000007</v>
      </c>
      <c r="F142" s="100">
        <v>362593.56</v>
      </c>
      <c r="G142" s="100">
        <v>776742.28</v>
      </c>
      <c r="H142" s="100">
        <v>514318.29</v>
      </c>
      <c r="I142" s="100">
        <v>408138.71999999991</v>
      </c>
      <c r="J142" s="100">
        <v>940841.12</v>
      </c>
      <c r="K142" s="100">
        <v>908672.38000000012</v>
      </c>
      <c r="L142" s="100">
        <v>358758.07999999996</v>
      </c>
      <c r="M142" s="100">
        <v>4400497.6900000004</v>
      </c>
      <c r="N142" s="100">
        <v>570516.65</v>
      </c>
      <c r="O142" s="100">
        <v>876356.56</v>
      </c>
      <c r="P142" s="100">
        <v>1999910.24</v>
      </c>
      <c r="Q142" s="100">
        <f t="shared" si="2"/>
        <v>12487678.080000002</v>
      </c>
      <c r="R142" s="97"/>
      <c r="T142" s="95"/>
      <c r="U142" s="100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2023986.6400000001</v>
      </c>
      <c r="V142" s="97"/>
    </row>
    <row r="143" spans="2:22" x14ac:dyDescent="0.2">
      <c r="B143" s="95"/>
      <c r="C143" s="131" t="s">
        <v>272</v>
      </c>
      <c r="D143" s="132" t="s">
        <v>273</v>
      </c>
      <c r="E143" s="135">
        <v>983862.12000000011</v>
      </c>
      <c r="F143" s="135">
        <v>1974935.0099999998</v>
      </c>
      <c r="G143" s="135">
        <v>5551444.46</v>
      </c>
      <c r="H143" s="135">
        <v>3856867.600000001</v>
      </c>
      <c r="I143" s="135">
        <v>1947746.0999999992</v>
      </c>
      <c r="J143" s="135">
        <v>3359982.6100000003</v>
      </c>
      <c r="K143" s="135">
        <v>7798399.1300000008</v>
      </c>
      <c r="L143" s="135">
        <v>2941379.2499999995</v>
      </c>
      <c r="M143" s="135">
        <v>2947521.6700000004</v>
      </c>
      <c r="N143" s="135">
        <v>3561538.66</v>
      </c>
      <c r="O143" s="135">
        <v>6003882.4400000013</v>
      </c>
      <c r="P143" s="135">
        <v>14825755.520000001</v>
      </c>
      <c r="Q143" s="135">
        <f t="shared" si="2"/>
        <v>55753314.57</v>
      </c>
      <c r="R143" s="97"/>
      <c r="T143" s="95"/>
      <c r="U143" s="100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12367109.190000001</v>
      </c>
      <c r="V143" s="97"/>
    </row>
    <row r="144" spans="2:22" x14ac:dyDescent="0.2">
      <c r="B144" s="95"/>
      <c r="C144" s="133" t="s">
        <v>274</v>
      </c>
      <c r="D144" s="134" t="s">
        <v>275</v>
      </c>
      <c r="E144" s="136">
        <v>40815.56</v>
      </c>
      <c r="F144" s="136">
        <v>60680.830000000009</v>
      </c>
      <c r="G144" s="136">
        <v>3743562.2</v>
      </c>
      <c r="H144" s="136">
        <v>1404334.25</v>
      </c>
      <c r="I144" s="136">
        <v>248494.27000000002</v>
      </c>
      <c r="J144" s="136">
        <v>367149.33999999997</v>
      </c>
      <c r="K144" s="136">
        <v>3612125.62</v>
      </c>
      <c r="L144" s="136">
        <v>468285.94</v>
      </c>
      <c r="M144" s="136">
        <v>332579.37</v>
      </c>
      <c r="N144" s="136">
        <v>663966.22</v>
      </c>
      <c r="O144" s="136">
        <v>314037.54000000062</v>
      </c>
      <c r="P144" s="136">
        <v>1545346.4100000006</v>
      </c>
      <c r="Q144" s="136">
        <f t="shared" si="2"/>
        <v>12801377.550000001</v>
      </c>
      <c r="R144" s="97"/>
      <c r="T144" s="95"/>
      <c r="U144" s="100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5249392.84</v>
      </c>
      <c r="V144" s="97"/>
    </row>
    <row r="145" spans="2:22" x14ac:dyDescent="0.2">
      <c r="B145" s="95"/>
      <c r="C145" s="98" t="s">
        <v>276</v>
      </c>
      <c r="D145" s="99" t="s">
        <v>275</v>
      </c>
      <c r="E145" s="100">
        <v>40815.56</v>
      </c>
      <c r="F145" s="100">
        <v>60680.830000000009</v>
      </c>
      <c r="G145" s="100">
        <v>3743562.2</v>
      </c>
      <c r="H145" s="100">
        <v>1404334.25</v>
      </c>
      <c r="I145" s="100">
        <v>248494.27000000002</v>
      </c>
      <c r="J145" s="100">
        <v>367149.33999999997</v>
      </c>
      <c r="K145" s="100">
        <v>3612125.62</v>
      </c>
      <c r="L145" s="100">
        <v>468285.94</v>
      </c>
      <c r="M145" s="100">
        <v>332579.37</v>
      </c>
      <c r="N145" s="100">
        <v>663966.22</v>
      </c>
      <c r="O145" s="100">
        <v>314037.54000000062</v>
      </c>
      <c r="P145" s="100">
        <v>1545346.4100000006</v>
      </c>
      <c r="Q145" s="100">
        <f t="shared" si="2"/>
        <v>12801377.550000001</v>
      </c>
      <c r="R145" s="97"/>
      <c r="T145" s="95"/>
      <c r="U145" s="100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5249392.84</v>
      </c>
      <c r="V145" s="97"/>
    </row>
    <row r="146" spans="2:22" x14ac:dyDescent="0.2">
      <c r="B146" s="95"/>
      <c r="C146" s="133" t="s">
        <v>277</v>
      </c>
      <c r="D146" s="134" t="s">
        <v>278</v>
      </c>
      <c r="E146" s="136">
        <v>779478.57000000018</v>
      </c>
      <c r="F146" s="136">
        <v>1059718.2699999996</v>
      </c>
      <c r="G146" s="136">
        <v>1235446.76</v>
      </c>
      <c r="H146" s="136">
        <v>1687711.280000001</v>
      </c>
      <c r="I146" s="136">
        <v>1227968.5499999991</v>
      </c>
      <c r="J146" s="136">
        <v>1774198.0500000005</v>
      </c>
      <c r="K146" s="136">
        <v>2823071.1100000008</v>
      </c>
      <c r="L146" s="136">
        <v>1592536.8399999994</v>
      </c>
      <c r="M146" s="136">
        <v>1555462.7000000004</v>
      </c>
      <c r="N146" s="136">
        <v>1664072.9400000004</v>
      </c>
      <c r="O146" s="136">
        <v>2488629.9100000006</v>
      </c>
      <c r="P146" s="136">
        <v>4731864.3</v>
      </c>
      <c r="Q146" s="136">
        <f t="shared" si="2"/>
        <v>22620159.280000005</v>
      </c>
      <c r="R146" s="97"/>
      <c r="T146" s="95"/>
      <c r="U146" s="100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4762354.8800000008</v>
      </c>
      <c r="V146" s="97"/>
    </row>
    <row r="147" spans="2:22" x14ac:dyDescent="0.2">
      <c r="B147" s="95"/>
      <c r="C147" s="98" t="s">
        <v>279</v>
      </c>
      <c r="D147" s="99" t="s">
        <v>278</v>
      </c>
      <c r="E147" s="100">
        <v>779478.57000000018</v>
      </c>
      <c r="F147" s="100">
        <v>1059718.2699999996</v>
      </c>
      <c r="G147" s="100">
        <v>1235446.76</v>
      </c>
      <c r="H147" s="100">
        <v>1687711.280000001</v>
      </c>
      <c r="I147" s="100">
        <v>1227968.5499999991</v>
      </c>
      <c r="J147" s="100">
        <v>1774198.0500000005</v>
      </c>
      <c r="K147" s="100">
        <v>2823071.1100000008</v>
      </c>
      <c r="L147" s="100">
        <v>1592536.8399999994</v>
      </c>
      <c r="M147" s="100">
        <v>1555462.7000000004</v>
      </c>
      <c r="N147" s="100">
        <v>1664072.9400000004</v>
      </c>
      <c r="O147" s="100">
        <v>2488629.9100000006</v>
      </c>
      <c r="P147" s="100">
        <v>4731864.3</v>
      </c>
      <c r="Q147" s="100">
        <f t="shared" si="2"/>
        <v>22620159.280000005</v>
      </c>
      <c r="R147" s="97"/>
      <c r="T147" s="95"/>
      <c r="U147" s="100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4762354.8800000008</v>
      </c>
      <c r="V147" s="97"/>
    </row>
    <row r="148" spans="2:22" x14ac:dyDescent="0.2">
      <c r="B148" s="95"/>
      <c r="C148" s="133" t="s">
        <v>280</v>
      </c>
      <c r="D148" s="134" t="s">
        <v>281</v>
      </c>
      <c r="E148" s="136">
        <v>0</v>
      </c>
      <c r="F148" s="136">
        <v>0</v>
      </c>
      <c r="G148" s="136">
        <v>0</v>
      </c>
      <c r="H148" s="136">
        <v>0</v>
      </c>
      <c r="I148" s="136">
        <v>0</v>
      </c>
      <c r="J148" s="136">
        <v>0</v>
      </c>
      <c r="K148" s="136">
        <v>0</v>
      </c>
      <c r="L148" s="136">
        <v>0</v>
      </c>
      <c r="M148" s="136">
        <v>0</v>
      </c>
      <c r="N148" s="136">
        <v>0</v>
      </c>
      <c r="O148" s="136">
        <v>0</v>
      </c>
      <c r="P148" s="136">
        <v>0</v>
      </c>
      <c r="Q148" s="136">
        <f t="shared" si="2"/>
        <v>0</v>
      </c>
      <c r="R148" s="97"/>
      <c r="T148" s="95"/>
      <c r="U148" s="100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97"/>
    </row>
    <row r="149" spans="2:22" x14ac:dyDescent="0.2">
      <c r="B149" s="95"/>
      <c r="C149" s="98" t="s">
        <v>282</v>
      </c>
      <c r="D149" s="99" t="s">
        <v>281</v>
      </c>
      <c r="E149" s="100">
        <v>0</v>
      </c>
      <c r="F149" s="100">
        <v>0</v>
      </c>
      <c r="G149" s="100">
        <v>0</v>
      </c>
      <c r="H149" s="100">
        <v>0</v>
      </c>
      <c r="I149" s="100">
        <v>0</v>
      </c>
      <c r="J149" s="100">
        <v>0</v>
      </c>
      <c r="K149" s="100">
        <v>0</v>
      </c>
      <c r="L149" s="100">
        <v>0</v>
      </c>
      <c r="M149" s="100">
        <v>0</v>
      </c>
      <c r="N149" s="100">
        <v>0</v>
      </c>
      <c r="O149" s="100">
        <v>0</v>
      </c>
      <c r="P149" s="100">
        <v>0</v>
      </c>
      <c r="Q149" s="100">
        <f t="shared" si="2"/>
        <v>0</v>
      </c>
      <c r="R149" s="97"/>
      <c r="T149" s="95"/>
      <c r="U149" s="100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0</v>
      </c>
      <c r="V149" s="97"/>
    </row>
    <row r="150" spans="2:22" x14ac:dyDescent="0.2">
      <c r="B150" s="95"/>
      <c r="C150" s="133" t="s">
        <v>283</v>
      </c>
      <c r="D150" s="134" t="s">
        <v>284</v>
      </c>
      <c r="E150" s="136">
        <v>0</v>
      </c>
      <c r="F150" s="136">
        <v>0</v>
      </c>
      <c r="G150" s="136">
        <v>0</v>
      </c>
      <c r="H150" s="136">
        <v>0</v>
      </c>
      <c r="I150" s="136">
        <v>0</v>
      </c>
      <c r="J150" s="136">
        <v>0</v>
      </c>
      <c r="K150" s="136">
        <v>0</v>
      </c>
      <c r="L150" s="136">
        <v>0</v>
      </c>
      <c r="M150" s="136">
        <v>0</v>
      </c>
      <c r="N150" s="136">
        <v>0</v>
      </c>
      <c r="O150" s="136">
        <v>0</v>
      </c>
      <c r="P150" s="136">
        <v>0</v>
      </c>
      <c r="Q150" s="136">
        <f t="shared" si="2"/>
        <v>0</v>
      </c>
      <c r="R150" s="97"/>
      <c r="T150" s="95"/>
      <c r="U150" s="100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0</v>
      </c>
      <c r="V150" s="97"/>
    </row>
    <row r="151" spans="2:22" x14ac:dyDescent="0.2">
      <c r="B151" s="95"/>
      <c r="C151" s="98" t="s">
        <v>285</v>
      </c>
      <c r="D151" s="99" t="s">
        <v>284</v>
      </c>
      <c r="E151" s="100">
        <v>0</v>
      </c>
      <c r="F151" s="100">
        <v>0</v>
      </c>
      <c r="G151" s="100">
        <v>0</v>
      </c>
      <c r="H151" s="100">
        <v>0</v>
      </c>
      <c r="I151" s="100">
        <v>0</v>
      </c>
      <c r="J151" s="100">
        <v>0</v>
      </c>
      <c r="K151" s="100">
        <v>0</v>
      </c>
      <c r="L151" s="100">
        <v>0</v>
      </c>
      <c r="M151" s="100">
        <v>0</v>
      </c>
      <c r="N151" s="100">
        <v>0</v>
      </c>
      <c r="O151" s="100">
        <v>0</v>
      </c>
      <c r="P151" s="100">
        <v>0</v>
      </c>
      <c r="Q151" s="100">
        <f t="shared" si="2"/>
        <v>0</v>
      </c>
      <c r="R151" s="97"/>
      <c r="T151" s="95"/>
      <c r="U151" s="100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97"/>
    </row>
    <row r="152" spans="2:22" x14ac:dyDescent="0.2">
      <c r="B152" s="95"/>
      <c r="C152" s="133" t="s">
        <v>286</v>
      </c>
      <c r="D152" s="134" t="s">
        <v>287</v>
      </c>
      <c r="E152" s="136">
        <v>984.97</v>
      </c>
      <c r="F152" s="136">
        <v>567.45999999999992</v>
      </c>
      <c r="G152" s="136">
        <v>1552.43</v>
      </c>
      <c r="H152" s="136">
        <v>1984.25</v>
      </c>
      <c r="I152" s="136">
        <v>448.26</v>
      </c>
      <c r="J152" s="136">
        <v>2299.4799999999996</v>
      </c>
      <c r="K152" s="136">
        <v>53917.860000000008</v>
      </c>
      <c r="L152" s="136">
        <v>65240.89</v>
      </c>
      <c r="M152" s="136">
        <v>91015.85</v>
      </c>
      <c r="N152" s="136">
        <v>46310.53</v>
      </c>
      <c r="O152" s="136">
        <v>556066.05000000005</v>
      </c>
      <c r="P152" s="136">
        <v>459476.42</v>
      </c>
      <c r="Q152" s="136">
        <f t="shared" si="2"/>
        <v>1279864.45</v>
      </c>
      <c r="R152" s="97"/>
      <c r="T152" s="95"/>
      <c r="U152" s="100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5089.1099999999997</v>
      </c>
      <c r="V152" s="97"/>
    </row>
    <row r="153" spans="2:22" x14ac:dyDescent="0.2">
      <c r="B153" s="95"/>
      <c r="C153" s="98" t="s">
        <v>288</v>
      </c>
      <c r="D153" s="99" t="s">
        <v>287</v>
      </c>
      <c r="E153" s="100">
        <v>984.97</v>
      </c>
      <c r="F153" s="100">
        <v>567.45999999999992</v>
      </c>
      <c r="G153" s="100">
        <v>1552.43</v>
      </c>
      <c r="H153" s="100">
        <v>1984.25</v>
      </c>
      <c r="I153" s="100">
        <v>448.26</v>
      </c>
      <c r="J153" s="100">
        <v>2299.4799999999996</v>
      </c>
      <c r="K153" s="100">
        <v>53917.860000000008</v>
      </c>
      <c r="L153" s="100">
        <v>65240.89</v>
      </c>
      <c r="M153" s="100">
        <v>91015.85</v>
      </c>
      <c r="N153" s="100">
        <v>46310.53</v>
      </c>
      <c r="O153" s="100">
        <v>556066.05000000005</v>
      </c>
      <c r="P153" s="100">
        <v>459476.42</v>
      </c>
      <c r="Q153" s="100">
        <f t="shared" si="2"/>
        <v>1279864.45</v>
      </c>
      <c r="R153" s="97"/>
      <c r="T153" s="95"/>
      <c r="U153" s="100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5089.1099999999997</v>
      </c>
      <c r="V153" s="97"/>
    </row>
    <row r="154" spans="2:22" x14ac:dyDescent="0.2">
      <c r="B154" s="95"/>
      <c r="C154" s="133" t="s">
        <v>289</v>
      </c>
      <c r="D154" s="134" t="s">
        <v>290</v>
      </c>
      <c r="E154" s="136">
        <v>162583.01999999999</v>
      </c>
      <c r="F154" s="136">
        <v>853968.45000000007</v>
      </c>
      <c r="G154" s="136">
        <v>570883.06999999995</v>
      </c>
      <c r="H154" s="136">
        <v>762837.82</v>
      </c>
      <c r="I154" s="136">
        <v>470835.02000000008</v>
      </c>
      <c r="J154" s="136">
        <v>1216335.74</v>
      </c>
      <c r="K154" s="136">
        <v>1309284.5400000003</v>
      </c>
      <c r="L154" s="136">
        <v>815315.58000000007</v>
      </c>
      <c r="M154" s="136">
        <v>968463.75</v>
      </c>
      <c r="N154" s="136">
        <v>1187188.97</v>
      </c>
      <c r="O154" s="136">
        <v>2645148.9400000004</v>
      </c>
      <c r="P154" s="136">
        <v>8089068.3900000006</v>
      </c>
      <c r="Q154" s="136">
        <f t="shared" si="2"/>
        <v>19051913.289999999</v>
      </c>
      <c r="R154" s="97"/>
      <c r="T154" s="95"/>
      <c r="U154" s="100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2350272.36</v>
      </c>
      <c r="V154" s="97"/>
    </row>
    <row r="155" spans="2:22" x14ac:dyDescent="0.2">
      <c r="B155" s="95"/>
      <c r="C155" s="98" t="s">
        <v>291</v>
      </c>
      <c r="D155" s="99" t="s">
        <v>290</v>
      </c>
      <c r="E155" s="100">
        <v>162583.01999999999</v>
      </c>
      <c r="F155" s="100">
        <v>853968.45000000007</v>
      </c>
      <c r="G155" s="100">
        <v>570883.06999999995</v>
      </c>
      <c r="H155" s="100">
        <v>762837.82</v>
      </c>
      <c r="I155" s="100">
        <v>470835.02000000008</v>
      </c>
      <c r="J155" s="100">
        <v>1216335.74</v>
      </c>
      <c r="K155" s="100">
        <v>1309284.5400000003</v>
      </c>
      <c r="L155" s="100">
        <v>815315.58000000007</v>
      </c>
      <c r="M155" s="100">
        <v>968463.75</v>
      </c>
      <c r="N155" s="100">
        <v>1187188.97</v>
      </c>
      <c r="O155" s="100">
        <v>2645148.9400000004</v>
      </c>
      <c r="P155" s="100">
        <v>8089068.3900000006</v>
      </c>
      <c r="Q155" s="100">
        <f t="shared" si="2"/>
        <v>19051913.289999999</v>
      </c>
      <c r="R155" s="97"/>
      <c r="T155" s="95"/>
      <c r="U155" s="100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2350272.36</v>
      </c>
      <c r="V155" s="97"/>
    </row>
    <row r="156" spans="2:22" x14ac:dyDescent="0.2">
      <c r="B156" s="95"/>
      <c r="C156" s="131" t="s">
        <v>292</v>
      </c>
      <c r="D156" s="132" t="s">
        <v>293</v>
      </c>
      <c r="E156" s="135">
        <v>20824298.489999998</v>
      </c>
      <c r="F156" s="135">
        <v>28412864.959999997</v>
      </c>
      <c r="G156" s="135">
        <v>29279087.539999999</v>
      </c>
      <c r="H156" s="135">
        <v>28492140.189999998</v>
      </c>
      <c r="I156" s="135">
        <v>26543122.730000004</v>
      </c>
      <c r="J156" s="135">
        <v>26785535.459999997</v>
      </c>
      <c r="K156" s="135">
        <v>21585305.590000004</v>
      </c>
      <c r="L156" s="135">
        <v>29961178.900000002</v>
      </c>
      <c r="M156" s="135">
        <v>28673648.59</v>
      </c>
      <c r="N156" s="135">
        <v>33058686.609999988</v>
      </c>
      <c r="O156" s="135">
        <v>23891427.09</v>
      </c>
      <c r="P156" s="135">
        <v>42232129.559999995</v>
      </c>
      <c r="Q156" s="135">
        <f t="shared" si="2"/>
        <v>339739425.70999998</v>
      </c>
      <c r="R156" s="97"/>
      <c r="T156" s="95"/>
      <c r="U156" s="100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107008391.17999999</v>
      </c>
      <c r="V156" s="97"/>
    </row>
    <row r="157" spans="2:22" x14ac:dyDescent="0.2">
      <c r="B157" s="95"/>
      <c r="C157" s="133" t="s">
        <v>294</v>
      </c>
      <c r="D157" s="134" t="s">
        <v>295</v>
      </c>
      <c r="E157" s="136">
        <v>13151780.83</v>
      </c>
      <c r="F157" s="136">
        <v>15246194.069999997</v>
      </c>
      <c r="G157" s="136">
        <v>15433790.939999999</v>
      </c>
      <c r="H157" s="136">
        <v>14988678.630000001</v>
      </c>
      <c r="I157" s="136">
        <v>14173765.470000004</v>
      </c>
      <c r="J157" s="136">
        <v>14347396.140000001</v>
      </c>
      <c r="K157" s="136">
        <v>13851696.950000003</v>
      </c>
      <c r="L157" s="136">
        <v>16372055.580000002</v>
      </c>
      <c r="M157" s="136">
        <v>13837521.709999997</v>
      </c>
      <c r="N157" s="136">
        <v>16302848.719999995</v>
      </c>
      <c r="O157" s="136">
        <v>14560223.280000001</v>
      </c>
      <c r="P157" s="136">
        <v>20957700.119999994</v>
      </c>
      <c r="Q157" s="136">
        <f t="shared" si="2"/>
        <v>183223652.44</v>
      </c>
      <c r="R157" s="97"/>
      <c r="T157" s="95"/>
      <c r="U157" s="100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58820444.469999999</v>
      </c>
      <c r="V157" s="97"/>
    </row>
    <row r="158" spans="2:22" x14ac:dyDescent="0.2">
      <c r="B158" s="95"/>
      <c r="C158" s="98" t="s">
        <v>296</v>
      </c>
      <c r="D158" s="99" t="s">
        <v>297</v>
      </c>
      <c r="E158" s="100">
        <v>3396445.61</v>
      </c>
      <c r="F158" s="100">
        <v>3900501.3500000006</v>
      </c>
      <c r="G158" s="100">
        <v>4156069.8400000003</v>
      </c>
      <c r="H158" s="100">
        <v>3709662.7099999995</v>
      </c>
      <c r="I158" s="100">
        <v>3598872.3000000003</v>
      </c>
      <c r="J158" s="100">
        <v>3731059.5500000007</v>
      </c>
      <c r="K158" s="100">
        <v>3739407.2100000004</v>
      </c>
      <c r="L158" s="100">
        <v>3816887.3600000008</v>
      </c>
      <c r="M158" s="100">
        <v>4320410.5499999989</v>
      </c>
      <c r="N158" s="100">
        <v>3866009.6100000003</v>
      </c>
      <c r="O158" s="100">
        <v>4069123.0900000008</v>
      </c>
      <c r="P158" s="100">
        <v>4677383.5799999982</v>
      </c>
      <c r="Q158" s="100">
        <f t="shared" si="2"/>
        <v>46981832.759999998</v>
      </c>
      <c r="R158" s="97"/>
      <c r="T158" s="95"/>
      <c r="U158" s="100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15162679.51</v>
      </c>
      <c r="V158" s="97"/>
    </row>
    <row r="159" spans="2:22" x14ac:dyDescent="0.2">
      <c r="B159" s="95"/>
      <c r="C159" s="98" t="s">
        <v>298</v>
      </c>
      <c r="D159" s="99" t="s">
        <v>36</v>
      </c>
      <c r="E159" s="100">
        <v>9755335.2200000007</v>
      </c>
      <c r="F159" s="100">
        <v>11345692.719999995</v>
      </c>
      <c r="G159" s="100">
        <v>11277721.1</v>
      </c>
      <c r="H159" s="100">
        <v>11279015.920000002</v>
      </c>
      <c r="I159" s="100">
        <v>10574893.170000004</v>
      </c>
      <c r="J159" s="100">
        <v>10616336.59</v>
      </c>
      <c r="K159" s="100">
        <v>10112289.740000002</v>
      </c>
      <c r="L159" s="100">
        <v>12555168.220000001</v>
      </c>
      <c r="M159" s="100">
        <v>9517111.1599999983</v>
      </c>
      <c r="N159" s="100">
        <v>12436839.109999996</v>
      </c>
      <c r="O159" s="100">
        <v>10491100.189999999</v>
      </c>
      <c r="P159" s="100">
        <v>16280316.539999995</v>
      </c>
      <c r="Q159" s="100">
        <f t="shared" si="2"/>
        <v>136241819.68000001</v>
      </c>
      <c r="R159" s="97"/>
      <c r="T159" s="95"/>
      <c r="U159" s="100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43657764.960000001</v>
      </c>
      <c r="V159" s="97"/>
    </row>
    <row r="160" spans="2:22" x14ac:dyDescent="0.2">
      <c r="B160" s="95"/>
      <c r="C160" s="133" t="s">
        <v>299</v>
      </c>
      <c r="D160" s="134" t="s">
        <v>300</v>
      </c>
      <c r="E160" s="136">
        <v>4081562.78</v>
      </c>
      <c r="F160" s="136">
        <v>5122616.5199999986</v>
      </c>
      <c r="G160" s="136">
        <v>4687651.4399999985</v>
      </c>
      <c r="H160" s="136">
        <v>5225613.6099999975</v>
      </c>
      <c r="I160" s="136">
        <v>4647809.1699999962</v>
      </c>
      <c r="J160" s="136">
        <v>4756253.1899999995</v>
      </c>
      <c r="K160" s="136">
        <v>4207188.8899999987</v>
      </c>
      <c r="L160" s="136">
        <v>4740982.0099999988</v>
      </c>
      <c r="M160" s="136">
        <v>4577069.4000000022</v>
      </c>
      <c r="N160" s="136">
        <v>4832412.5999999996</v>
      </c>
      <c r="O160" s="136">
        <v>5202190.2</v>
      </c>
      <c r="P160" s="136">
        <v>5892098.9900000012</v>
      </c>
      <c r="Q160" s="136">
        <f t="shared" si="2"/>
        <v>57973448.799999997</v>
      </c>
      <c r="R160" s="97"/>
      <c r="T160" s="95"/>
      <c r="U160" s="100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19117444.349999994</v>
      </c>
      <c r="V160" s="97"/>
    </row>
    <row r="161" spans="2:22" x14ac:dyDescent="0.2">
      <c r="B161" s="95"/>
      <c r="C161" s="98" t="s">
        <v>301</v>
      </c>
      <c r="D161" s="99" t="s">
        <v>302</v>
      </c>
      <c r="E161" s="100">
        <v>0</v>
      </c>
      <c r="F161" s="100">
        <v>0</v>
      </c>
      <c r="G161" s="100">
        <v>0</v>
      </c>
      <c r="H161" s="100">
        <v>0</v>
      </c>
      <c r="I161" s="100">
        <v>0</v>
      </c>
      <c r="J161" s="100">
        <v>0</v>
      </c>
      <c r="K161" s="100">
        <v>0</v>
      </c>
      <c r="L161" s="100">
        <v>0</v>
      </c>
      <c r="M161" s="100">
        <v>0</v>
      </c>
      <c r="N161" s="100">
        <v>0</v>
      </c>
      <c r="O161" s="100">
        <v>0</v>
      </c>
      <c r="P161" s="100">
        <v>0</v>
      </c>
      <c r="Q161" s="100">
        <f t="shared" si="2"/>
        <v>0</v>
      </c>
      <c r="R161" s="97"/>
      <c r="T161" s="95"/>
      <c r="U161" s="100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0</v>
      </c>
      <c r="V161" s="97"/>
    </row>
    <row r="162" spans="2:22" x14ac:dyDescent="0.2">
      <c r="B162" s="95"/>
      <c r="C162" s="98" t="s">
        <v>303</v>
      </c>
      <c r="D162" s="99" t="s">
        <v>304</v>
      </c>
      <c r="E162" s="100">
        <v>4081562.78</v>
      </c>
      <c r="F162" s="100">
        <v>5122616.5199999986</v>
      </c>
      <c r="G162" s="100">
        <v>4687651.4399999985</v>
      </c>
      <c r="H162" s="100">
        <v>5225613.6099999975</v>
      </c>
      <c r="I162" s="100">
        <v>4647809.1699999962</v>
      </c>
      <c r="J162" s="100">
        <v>4756253.1899999995</v>
      </c>
      <c r="K162" s="100">
        <v>4207188.8899999987</v>
      </c>
      <c r="L162" s="100">
        <v>4740982.0099999988</v>
      </c>
      <c r="M162" s="100">
        <v>4577069.4000000022</v>
      </c>
      <c r="N162" s="100">
        <v>4832412.5999999996</v>
      </c>
      <c r="O162" s="100">
        <v>5202190.2</v>
      </c>
      <c r="P162" s="100">
        <v>5892098.9900000012</v>
      </c>
      <c r="Q162" s="100">
        <f t="shared" si="2"/>
        <v>57973448.799999997</v>
      </c>
      <c r="R162" s="97"/>
      <c r="T162" s="95"/>
      <c r="U162" s="100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19117444.349999994</v>
      </c>
      <c r="V162" s="97"/>
    </row>
    <row r="163" spans="2:22" x14ac:dyDescent="0.2">
      <c r="B163" s="95"/>
      <c r="C163" s="133" t="s">
        <v>305</v>
      </c>
      <c r="D163" s="134" t="s">
        <v>306</v>
      </c>
      <c r="E163" s="136">
        <v>0</v>
      </c>
      <c r="F163" s="136">
        <v>0</v>
      </c>
      <c r="G163" s="136">
        <v>0</v>
      </c>
      <c r="H163" s="136">
        <v>0</v>
      </c>
      <c r="I163" s="136">
        <v>0</v>
      </c>
      <c r="J163" s="136">
        <v>0</v>
      </c>
      <c r="K163" s="136">
        <v>0</v>
      </c>
      <c r="L163" s="136">
        <v>0</v>
      </c>
      <c r="M163" s="136">
        <v>0</v>
      </c>
      <c r="N163" s="136">
        <v>0</v>
      </c>
      <c r="O163" s="136">
        <v>0</v>
      </c>
      <c r="P163" s="136">
        <v>0</v>
      </c>
      <c r="Q163" s="136">
        <f t="shared" si="2"/>
        <v>0</v>
      </c>
      <c r="R163" s="97"/>
      <c r="T163" s="95"/>
      <c r="U163" s="100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0</v>
      </c>
      <c r="V163" s="97"/>
    </row>
    <row r="164" spans="2:22" x14ac:dyDescent="0.2">
      <c r="B164" s="95"/>
      <c r="C164" s="98" t="s">
        <v>307</v>
      </c>
      <c r="D164" s="99" t="s">
        <v>306</v>
      </c>
      <c r="E164" s="100">
        <v>0</v>
      </c>
      <c r="F164" s="100">
        <v>0</v>
      </c>
      <c r="G164" s="100">
        <v>0</v>
      </c>
      <c r="H164" s="100">
        <v>0</v>
      </c>
      <c r="I164" s="100">
        <v>0</v>
      </c>
      <c r="J164" s="100">
        <v>0</v>
      </c>
      <c r="K164" s="100">
        <v>0</v>
      </c>
      <c r="L164" s="100">
        <v>0</v>
      </c>
      <c r="M164" s="100">
        <v>0</v>
      </c>
      <c r="N164" s="100">
        <v>0</v>
      </c>
      <c r="O164" s="100">
        <v>0</v>
      </c>
      <c r="P164" s="100">
        <v>0</v>
      </c>
      <c r="Q164" s="100">
        <f t="shared" si="2"/>
        <v>0</v>
      </c>
      <c r="R164" s="97"/>
      <c r="T164" s="95"/>
      <c r="U164" s="100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0</v>
      </c>
      <c r="V164" s="97"/>
    </row>
    <row r="165" spans="2:22" x14ac:dyDescent="0.2">
      <c r="B165" s="95"/>
      <c r="C165" s="133" t="s">
        <v>308</v>
      </c>
      <c r="D165" s="134" t="s">
        <v>309</v>
      </c>
      <c r="E165" s="136">
        <v>2961125.08</v>
      </c>
      <c r="F165" s="136">
        <v>3700824.8300000005</v>
      </c>
      <c r="G165" s="136">
        <v>3527504.0400000005</v>
      </c>
      <c r="H165" s="136">
        <v>3576318.8100000005</v>
      </c>
      <c r="I165" s="136">
        <v>3687409.03</v>
      </c>
      <c r="J165" s="136">
        <v>3535674.89</v>
      </c>
      <c r="K165" s="136">
        <v>254833.84999999998</v>
      </c>
      <c r="L165" s="136">
        <v>3468592.9099999997</v>
      </c>
      <c r="M165" s="136">
        <v>3753416.1</v>
      </c>
      <c r="N165" s="136">
        <v>6928064.7599999998</v>
      </c>
      <c r="O165" s="136">
        <v>335153.02</v>
      </c>
      <c r="P165" s="136">
        <v>6972876.0800000001</v>
      </c>
      <c r="Q165" s="136">
        <f t="shared" si="2"/>
        <v>42701793.400000006</v>
      </c>
      <c r="R165" s="97"/>
      <c r="T165" s="95"/>
      <c r="U165" s="100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13765772.760000002</v>
      </c>
      <c r="V165" s="97"/>
    </row>
    <row r="166" spans="2:22" x14ac:dyDescent="0.2">
      <c r="B166" s="95"/>
      <c r="C166" s="98" t="s">
        <v>310</v>
      </c>
      <c r="D166" s="99" t="s">
        <v>311</v>
      </c>
      <c r="E166" s="100">
        <v>2961125.08</v>
      </c>
      <c r="F166" s="100">
        <v>3504501.7100000004</v>
      </c>
      <c r="G166" s="100">
        <v>3527504.0400000005</v>
      </c>
      <c r="H166" s="100">
        <v>3576318.8100000005</v>
      </c>
      <c r="I166" s="100">
        <v>3687409.03</v>
      </c>
      <c r="J166" s="100">
        <v>3535674.89</v>
      </c>
      <c r="K166" s="100">
        <v>254833.84999999998</v>
      </c>
      <c r="L166" s="100">
        <v>3468592.9099999997</v>
      </c>
      <c r="M166" s="100">
        <v>3753416.1</v>
      </c>
      <c r="N166" s="100">
        <v>6928064.7599999998</v>
      </c>
      <c r="O166" s="100">
        <v>335153.02</v>
      </c>
      <c r="P166" s="100">
        <v>6972876.0800000001</v>
      </c>
      <c r="Q166" s="100">
        <f t="shared" si="2"/>
        <v>42505470.280000009</v>
      </c>
      <c r="R166" s="97"/>
      <c r="T166" s="95"/>
      <c r="U166" s="100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13569449.640000002</v>
      </c>
      <c r="V166" s="97"/>
    </row>
    <row r="167" spans="2:22" x14ac:dyDescent="0.2">
      <c r="B167" s="95"/>
      <c r="C167" s="98" t="s">
        <v>312</v>
      </c>
      <c r="D167" s="99" t="s">
        <v>313</v>
      </c>
      <c r="E167" s="100">
        <v>0</v>
      </c>
      <c r="F167" s="100">
        <v>196323.12</v>
      </c>
      <c r="G167" s="100">
        <v>0</v>
      </c>
      <c r="H167" s="100">
        <v>0</v>
      </c>
      <c r="I167" s="100">
        <v>0</v>
      </c>
      <c r="J167" s="100">
        <v>0</v>
      </c>
      <c r="K167" s="100">
        <v>0</v>
      </c>
      <c r="L167" s="100">
        <v>0</v>
      </c>
      <c r="M167" s="100">
        <v>0</v>
      </c>
      <c r="N167" s="100">
        <v>0</v>
      </c>
      <c r="O167" s="100">
        <v>0</v>
      </c>
      <c r="P167" s="100">
        <v>0</v>
      </c>
      <c r="Q167" s="100">
        <f t="shared" si="2"/>
        <v>196323.12</v>
      </c>
      <c r="R167" s="97"/>
      <c r="T167" s="95"/>
      <c r="U167" s="100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196323.12</v>
      </c>
      <c r="V167" s="97"/>
    </row>
    <row r="168" spans="2:22" x14ac:dyDescent="0.2">
      <c r="B168" s="95"/>
      <c r="C168" s="133" t="s">
        <v>314</v>
      </c>
      <c r="D168" s="134" t="s">
        <v>315</v>
      </c>
      <c r="E168" s="136">
        <v>0</v>
      </c>
      <c r="F168" s="136">
        <v>0</v>
      </c>
      <c r="G168" s="136">
        <v>0</v>
      </c>
      <c r="H168" s="136">
        <v>0</v>
      </c>
      <c r="I168" s="136">
        <v>0</v>
      </c>
      <c r="J168" s="136">
        <v>0</v>
      </c>
      <c r="K168" s="136">
        <v>0</v>
      </c>
      <c r="L168" s="136">
        <v>0</v>
      </c>
      <c r="M168" s="136">
        <v>0</v>
      </c>
      <c r="N168" s="136">
        <v>0</v>
      </c>
      <c r="O168" s="136">
        <v>0</v>
      </c>
      <c r="P168" s="136">
        <v>0</v>
      </c>
      <c r="Q168" s="136">
        <f t="shared" si="2"/>
        <v>0</v>
      </c>
      <c r="R168" s="97"/>
      <c r="T168" s="95"/>
      <c r="U168" s="100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0</v>
      </c>
      <c r="V168" s="97"/>
    </row>
    <row r="169" spans="2:22" x14ac:dyDescent="0.2">
      <c r="B169" s="95"/>
      <c r="C169" s="98" t="s">
        <v>316</v>
      </c>
      <c r="D169" s="99" t="s">
        <v>315</v>
      </c>
      <c r="E169" s="100">
        <v>0</v>
      </c>
      <c r="F169" s="100">
        <v>0</v>
      </c>
      <c r="G169" s="100">
        <v>0</v>
      </c>
      <c r="H169" s="100">
        <v>0</v>
      </c>
      <c r="I169" s="100">
        <v>0</v>
      </c>
      <c r="J169" s="100">
        <v>0</v>
      </c>
      <c r="K169" s="100">
        <v>0</v>
      </c>
      <c r="L169" s="100">
        <v>0</v>
      </c>
      <c r="M169" s="100">
        <v>0</v>
      </c>
      <c r="N169" s="100">
        <v>0</v>
      </c>
      <c r="O169" s="100">
        <v>0</v>
      </c>
      <c r="P169" s="100">
        <v>0</v>
      </c>
      <c r="Q169" s="100">
        <f t="shared" si="2"/>
        <v>0</v>
      </c>
      <c r="R169" s="97"/>
      <c r="T169" s="95"/>
      <c r="U169" s="100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0</v>
      </c>
      <c r="V169" s="97"/>
    </row>
    <row r="170" spans="2:22" x14ac:dyDescent="0.2">
      <c r="B170" s="95"/>
      <c r="C170" s="133" t="s">
        <v>317</v>
      </c>
      <c r="D170" s="134" t="s">
        <v>318</v>
      </c>
      <c r="E170" s="136">
        <v>302783.08999999997</v>
      </c>
      <c r="F170" s="136">
        <v>3370992.46</v>
      </c>
      <c r="G170" s="136">
        <v>4269201.1600000011</v>
      </c>
      <c r="H170" s="136">
        <v>3912606.2800000003</v>
      </c>
      <c r="I170" s="136">
        <v>3285682.78</v>
      </c>
      <c r="J170" s="136">
        <v>3335641.0799999996</v>
      </c>
      <c r="K170" s="136">
        <v>2407651.1799999997</v>
      </c>
      <c r="L170" s="136">
        <v>2189608.87</v>
      </c>
      <c r="M170" s="136">
        <v>3643949.5099999993</v>
      </c>
      <c r="N170" s="136">
        <v>3324383.0599999996</v>
      </c>
      <c r="O170" s="136">
        <v>1883560.9400000002</v>
      </c>
      <c r="P170" s="136">
        <v>4692228.4000000004</v>
      </c>
      <c r="Q170" s="136">
        <f t="shared" si="2"/>
        <v>36618288.810000002</v>
      </c>
      <c r="R170" s="97"/>
      <c r="T170" s="95"/>
      <c r="U170" s="100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11855582.990000002</v>
      </c>
      <c r="V170" s="97"/>
    </row>
    <row r="171" spans="2:22" x14ac:dyDescent="0.2">
      <c r="B171" s="95"/>
      <c r="C171" s="98" t="s">
        <v>319</v>
      </c>
      <c r="D171" s="99" t="s">
        <v>318</v>
      </c>
      <c r="E171" s="100">
        <v>302783.08999999997</v>
      </c>
      <c r="F171" s="100">
        <v>3370992.46</v>
      </c>
      <c r="G171" s="100">
        <v>4269201.1600000011</v>
      </c>
      <c r="H171" s="100">
        <v>3912606.2800000003</v>
      </c>
      <c r="I171" s="100">
        <v>3285682.78</v>
      </c>
      <c r="J171" s="100">
        <v>3335641.0799999996</v>
      </c>
      <c r="K171" s="100">
        <v>2407651.1799999997</v>
      </c>
      <c r="L171" s="100">
        <v>2189608.87</v>
      </c>
      <c r="M171" s="100">
        <v>3643949.5099999993</v>
      </c>
      <c r="N171" s="100">
        <v>3324383.0599999996</v>
      </c>
      <c r="O171" s="100">
        <v>1883560.9400000002</v>
      </c>
      <c r="P171" s="100">
        <v>4692228.4000000004</v>
      </c>
      <c r="Q171" s="100">
        <f t="shared" si="2"/>
        <v>36618288.810000002</v>
      </c>
      <c r="R171" s="97"/>
      <c r="T171" s="95"/>
      <c r="U171" s="100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11855582.990000002</v>
      </c>
      <c r="V171" s="97"/>
    </row>
    <row r="172" spans="2:22" x14ac:dyDescent="0.2">
      <c r="B172" s="95"/>
      <c r="C172" s="133" t="s">
        <v>320</v>
      </c>
      <c r="D172" s="134" t="s">
        <v>321</v>
      </c>
      <c r="E172" s="136">
        <v>0</v>
      </c>
      <c r="F172" s="136">
        <v>0</v>
      </c>
      <c r="G172" s="136">
        <v>0</v>
      </c>
      <c r="H172" s="136">
        <v>0</v>
      </c>
      <c r="I172" s="136">
        <v>0</v>
      </c>
      <c r="J172" s="136">
        <v>0</v>
      </c>
      <c r="K172" s="136">
        <v>0</v>
      </c>
      <c r="L172" s="136">
        <v>0</v>
      </c>
      <c r="M172" s="136">
        <v>0</v>
      </c>
      <c r="N172" s="136">
        <v>0</v>
      </c>
      <c r="O172" s="136">
        <v>0</v>
      </c>
      <c r="P172" s="136">
        <v>0</v>
      </c>
      <c r="Q172" s="136">
        <f t="shared" si="2"/>
        <v>0</v>
      </c>
      <c r="R172" s="97"/>
      <c r="T172" s="95"/>
      <c r="U172" s="100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0</v>
      </c>
      <c r="V172" s="97"/>
    </row>
    <row r="173" spans="2:22" x14ac:dyDescent="0.2">
      <c r="B173" s="95"/>
      <c r="C173" s="98" t="s">
        <v>322</v>
      </c>
      <c r="D173" s="99" t="s">
        <v>321</v>
      </c>
      <c r="E173" s="100">
        <v>0</v>
      </c>
      <c r="F173" s="100">
        <v>0</v>
      </c>
      <c r="G173" s="100">
        <v>0</v>
      </c>
      <c r="H173" s="100">
        <v>0</v>
      </c>
      <c r="I173" s="100">
        <v>0</v>
      </c>
      <c r="J173" s="100">
        <v>0</v>
      </c>
      <c r="K173" s="100">
        <v>0</v>
      </c>
      <c r="L173" s="100">
        <v>0</v>
      </c>
      <c r="M173" s="100">
        <v>0</v>
      </c>
      <c r="N173" s="100">
        <v>0</v>
      </c>
      <c r="O173" s="100">
        <v>0</v>
      </c>
      <c r="P173" s="100">
        <v>0</v>
      </c>
      <c r="Q173" s="100">
        <f t="shared" si="2"/>
        <v>0</v>
      </c>
      <c r="R173" s="97"/>
      <c r="T173" s="95"/>
      <c r="U173" s="100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0</v>
      </c>
      <c r="V173" s="97"/>
    </row>
    <row r="174" spans="2:22" x14ac:dyDescent="0.2">
      <c r="B174" s="95"/>
      <c r="C174" s="133" t="s">
        <v>323</v>
      </c>
      <c r="D174" s="134" t="s">
        <v>324</v>
      </c>
      <c r="E174" s="136">
        <v>327046.71000000002</v>
      </c>
      <c r="F174" s="136">
        <v>972237.07999999984</v>
      </c>
      <c r="G174" s="136">
        <v>1360939.9600000002</v>
      </c>
      <c r="H174" s="136">
        <v>788922.85999999975</v>
      </c>
      <c r="I174" s="136">
        <v>748456.27999999968</v>
      </c>
      <c r="J174" s="136">
        <v>810570.16</v>
      </c>
      <c r="K174" s="136">
        <v>863934.72000000009</v>
      </c>
      <c r="L174" s="136">
        <v>3189939.53</v>
      </c>
      <c r="M174" s="136">
        <v>2861691.870000001</v>
      </c>
      <c r="N174" s="136">
        <v>1670977.47</v>
      </c>
      <c r="O174" s="136">
        <v>1910299.6499999997</v>
      </c>
      <c r="P174" s="136">
        <v>3717225.9699999997</v>
      </c>
      <c r="Q174" s="136">
        <f t="shared" si="2"/>
        <v>19222242.260000002</v>
      </c>
      <c r="R174" s="97"/>
      <c r="T174" s="95"/>
      <c r="U174" s="100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3449146.61</v>
      </c>
      <c r="V174" s="97"/>
    </row>
    <row r="175" spans="2:22" x14ac:dyDescent="0.2">
      <c r="B175" s="95"/>
      <c r="C175" s="98" t="s">
        <v>325</v>
      </c>
      <c r="D175" s="99" t="s">
        <v>324</v>
      </c>
      <c r="E175" s="100">
        <v>327046.71000000002</v>
      </c>
      <c r="F175" s="100">
        <v>972237.07999999984</v>
      </c>
      <c r="G175" s="100">
        <v>1360939.9600000002</v>
      </c>
      <c r="H175" s="100">
        <v>788922.85999999975</v>
      </c>
      <c r="I175" s="100">
        <v>748456.27999999968</v>
      </c>
      <c r="J175" s="100">
        <v>810570.16</v>
      </c>
      <c r="K175" s="100">
        <v>863934.72000000009</v>
      </c>
      <c r="L175" s="100">
        <v>3189939.53</v>
      </c>
      <c r="M175" s="100">
        <v>2861691.870000001</v>
      </c>
      <c r="N175" s="100">
        <v>1670977.47</v>
      </c>
      <c r="O175" s="100">
        <v>1910299.6499999997</v>
      </c>
      <c r="P175" s="100">
        <v>3717225.9699999997</v>
      </c>
      <c r="Q175" s="100">
        <f t="shared" si="2"/>
        <v>19222242.260000002</v>
      </c>
      <c r="R175" s="97"/>
      <c r="T175" s="95"/>
      <c r="U175" s="100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3449146.61</v>
      </c>
      <c r="V175" s="97"/>
    </row>
    <row r="176" spans="2:22" x14ac:dyDescent="0.2">
      <c r="B176" s="95"/>
      <c r="C176" s="131" t="s">
        <v>326</v>
      </c>
      <c r="D176" s="132" t="s">
        <v>327</v>
      </c>
      <c r="E176" s="135">
        <v>84804164.840000033</v>
      </c>
      <c r="F176" s="135">
        <v>95440075.989999965</v>
      </c>
      <c r="G176" s="135">
        <v>96969123.559999987</v>
      </c>
      <c r="H176" s="135">
        <v>95673813.469999984</v>
      </c>
      <c r="I176" s="135">
        <v>94324737.010000005</v>
      </c>
      <c r="J176" s="135">
        <v>96891804.989999995</v>
      </c>
      <c r="K176" s="135">
        <v>97034710.659999996</v>
      </c>
      <c r="L176" s="135">
        <v>95435619.409999996</v>
      </c>
      <c r="M176" s="135">
        <v>93380293.540000007</v>
      </c>
      <c r="N176" s="135">
        <v>98632387.340000004</v>
      </c>
      <c r="O176" s="135">
        <v>87845479.37000002</v>
      </c>
      <c r="P176" s="135">
        <v>118016143.17000017</v>
      </c>
      <c r="Q176" s="135">
        <f t="shared" si="2"/>
        <v>1154448353.3499999</v>
      </c>
      <c r="R176" s="97"/>
      <c r="T176" s="95"/>
      <c r="U176" s="100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372887177.85999995</v>
      </c>
      <c r="V176" s="97"/>
    </row>
    <row r="177" spans="2:22" x14ac:dyDescent="0.2">
      <c r="B177" s="95"/>
      <c r="C177" s="133" t="s">
        <v>328</v>
      </c>
      <c r="D177" s="134" t="s">
        <v>329</v>
      </c>
      <c r="E177" s="136">
        <v>0</v>
      </c>
      <c r="F177" s="136">
        <v>0</v>
      </c>
      <c r="G177" s="136">
        <v>0</v>
      </c>
      <c r="H177" s="136">
        <v>0</v>
      </c>
      <c r="I177" s="136">
        <v>0</v>
      </c>
      <c r="J177" s="136">
        <v>0</v>
      </c>
      <c r="K177" s="136">
        <v>0</v>
      </c>
      <c r="L177" s="136">
        <v>0</v>
      </c>
      <c r="M177" s="136">
        <v>0</v>
      </c>
      <c r="N177" s="136">
        <v>0</v>
      </c>
      <c r="O177" s="136">
        <v>0</v>
      </c>
      <c r="P177" s="136">
        <v>0</v>
      </c>
      <c r="Q177" s="136">
        <f t="shared" si="2"/>
        <v>0</v>
      </c>
      <c r="R177" s="97"/>
      <c r="T177" s="95"/>
      <c r="U177" s="100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0</v>
      </c>
      <c r="V177" s="97"/>
    </row>
    <row r="178" spans="2:22" x14ac:dyDescent="0.2">
      <c r="B178" s="95"/>
      <c r="C178" s="98" t="s">
        <v>330</v>
      </c>
      <c r="D178" s="99" t="s">
        <v>331</v>
      </c>
      <c r="E178" s="100">
        <v>0</v>
      </c>
      <c r="F178" s="100">
        <v>0</v>
      </c>
      <c r="G178" s="100">
        <v>0</v>
      </c>
      <c r="H178" s="100">
        <v>0</v>
      </c>
      <c r="I178" s="100">
        <v>0</v>
      </c>
      <c r="J178" s="100">
        <v>0</v>
      </c>
      <c r="K178" s="100">
        <v>0</v>
      </c>
      <c r="L178" s="100">
        <v>0</v>
      </c>
      <c r="M178" s="100">
        <v>0</v>
      </c>
      <c r="N178" s="100">
        <v>0</v>
      </c>
      <c r="O178" s="100">
        <v>0</v>
      </c>
      <c r="P178" s="100">
        <v>0</v>
      </c>
      <c r="Q178" s="100">
        <f t="shared" si="2"/>
        <v>0</v>
      </c>
      <c r="R178" s="97"/>
      <c r="T178" s="95"/>
      <c r="U178" s="100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0</v>
      </c>
      <c r="V178" s="97"/>
    </row>
    <row r="179" spans="2:22" x14ac:dyDescent="0.2">
      <c r="B179" s="95"/>
      <c r="C179" s="98" t="s">
        <v>332</v>
      </c>
      <c r="D179" s="99" t="s">
        <v>333</v>
      </c>
      <c r="E179" s="100">
        <v>0</v>
      </c>
      <c r="F179" s="100">
        <v>0</v>
      </c>
      <c r="G179" s="100">
        <v>0</v>
      </c>
      <c r="H179" s="100">
        <v>0</v>
      </c>
      <c r="I179" s="100">
        <v>0</v>
      </c>
      <c r="J179" s="100">
        <v>0</v>
      </c>
      <c r="K179" s="100">
        <v>0</v>
      </c>
      <c r="L179" s="100">
        <v>0</v>
      </c>
      <c r="M179" s="100">
        <v>0</v>
      </c>
      <c r="N179" s="100">
        <v>0</v>
      </c>
      <c r="O179" s="100">
        <v>0</v>
      </c>
      <c r="P179" s="100">
        <v>0</v>
      </c>
      <c r="Q179" s="100">
        <f t="shared" si="2"/>
        <v>0</v>
      </c>
      <c r="R179" s="97"/>
      <c r="T179" s="95"/>
      <c r="U179" s="100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0</v>
      </c>
      <c r="V179" s="97"/>
    </row>
    <row r="180" spans="2:22" x14ac:dyDescent="0.2">
      <c r="B180" s="95"/>
      <c r="C180" s="133" t="s">
        <v>334</v>
      </c>
      <c r="D180" s="134" t="s">
        <v>335</v>
      </c>
      <c r="E180" s="136">
        <v>63148705.050000027</v>
      </c>
      <c r="F180" s="136">
        <v>65718966.999999963</v>
      </c>
      <c r="G180" s="136">
        <v>65770349.189999983</v>
      </c>
      <c r="H180" s="136">
        <v>66171444.32</v>
      </c>
      <c r="I180" s="136">
        <v>65995561.739999987</v>
      </c>
      <c r="J180" s="136">
        <v>67345055.75999999</v>
      </c>
      <c r="K180" s="136">
        <v>67153451.819999993</v>
      </c>
      <c r="L180" s="136">
        <v>67245971.970000014</v>
      </c>
      <c r="M180" s="136">
        <v>67431779.359999999</v>
      </c>
      <c r="N180" s="136">
        <v>68288553.979999989</v>
      </c>
      <c r="O180" s="136">
        <v>68158665.330000013</v>
      </c>
      <c r="P180" s="136">
        <v>68846304.660000011</v>
      </c>
      <c r="Q180" s="136">
        <f t="shared" si="2"/>
        <v>801274810.17999995</v>
      </c>
      <c r="R180" s="97"/>
      <c r="T180" s="95"/>
      <c r="U180" s="100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260809465.55999994</v>
      </c>
      <c r="V180" s="97"/>
    </row>
    <row r="181" spans="2:22" x14ac:dyDescent="0.2">
      <c r="B181" s="95"/>
      <c r="C181" s="98" t="s">
        <v>336</v>
      </c>
      <c r="D181" s="99" t="s">
        <v>335</v>
      </c>
      <c r="E181" s="100">
        <v>63148705.050000027</v>
      </c>
      <c r="F181" s="100">
        <v>65718966.999999963</v>
      </c>
      <c r="G181" s="100">
        <v>65770349.189999983</v>
      </c>
      <c r="H181" s="100">
        <v>66171444.32</v>
      </c>
      <c r="I181" s="100">
        <v>65995561.739999987</v>
      </c>
      <c r="J181" s="100">
        <v>67345055.75999999</v>
      </c>
      <c r="K181" s="100">
        <v>67153451.819999993</v>
      </c>
      <c r="L181" s="100">
        <v>67245971.970000014</v>
      </c>
      <c r="M181" s="100">
        <v>67431779.359999999</v>
      </c>
      <c r="N181" s="100">
        <v>68288553.979999989</v>
      </c>
      <c r="O181" s="100">
        <v>68158665.330000013</v>
      </c>
      <c r="P181" s="100">
        <v>68846304.660000011</v>
      </c>
      <c r="Q181" s="100">
        <f t="shared" si="2"/>
        <v>801274810.17999995</v>
      </c>
      <c r="R181" s="97"/>
      <c r="T181" s="95"/>
      <c r="U181" s="100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260809465.55999994</v>
      </c>
      <c r="V181" s="97"/>
    </row>
    <row r="182" spans="2:22" x14ac:dyDescent="0.2">
      <c r="B182" s="95"/>
      <c r="C182" s="133" t="s">
        <v>337</v>
      </c>
      <c r="D182" s="134" t="s">
        <v>338</v>
      </c>
      <c r="E182" s="136">
        <v>0</v>
      </c>
      <c r="F182" s="136">
        <v>0</v>
      </c>
      <c r="G182" s="136">
        <v>0</v>
      </c>
      <c r="H182" s="136">
        <v>0</v>
      </c>
      <c r="I182" s="136">
        <v>0</v>
      </c>
      <c r="J182" s="136">
        <v>0</v>
      </c>
      <c r="K182" s="136">
        <v>0</v>
      </c>
      <c r="L182" s="136">
        <v>0</v>
      </c>
      <c r="M182" s="136">
        <v>0</v>
      </c>
      <c r="N182" s="136">
        <v>0</v>
      </c>
      <c r="O182" s="136">
        <v>0</v>
      </c>
      <c r="P182" s="136">
        <v>0</v>
      </c>
      <c r="Q182" s="136">
        <f t="shared" si="2"/>
        <v>0</v>
      </c>
      <c r="R182" s="97"/>
      <c r="T182" s="95"/>
      <c r="U182" s="100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0</v>
      </c>
      <c r="V182" s="97"/>
    </row>
    <row r="183" spans="2:22" x14ac:dyDescent="0.2">
      <c r="B183" s="95"/>
      <c r="C183" s="98" t="s">
        <v>339</v>
      </c>
      <c r="D183" s="99" t="s">
        <v>338</v>
      </c>
      <c r="E183" s="100">
        <v>0</v>
      </c>
      <c r="F183" s="100">
        <v>0</v>
      </c>
      <c r="G183" s="100">
        <v>0</v>
      </c>
      <c r="H183" s="100">
        <v>0</v>
      </c>
      <c r="I183" s="100">
        <v>0</v>
      </c>
      <c r="J183" s="100">
        <v>0</v>
      </c>
      <c r="K183" s="100">
        <v>0</v>
      </c>
      <c r="L183" s="100">
        <v>0</v>
      </c>
      <c r="M183" s="100">
        <v>0</v>
      </c>
      <c r="N183" s="100">
        <v>0</v>
      </c>
      <c r="O183" s="100">
        <v>0</v>
      </c>
      <c r="P183" s="100">
        <v>0</v>
      </c>
      <c r="Q183" s="100">
        <f t="shared" si="2"/>
        <v>0</v>
      </c>
      <c r="R183" s="97"/>
      <c r="T183" s="95"/>
      <c r="U183" s="100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0</v>
      </c>
      <c r="V183" s="97"/>
    </row>
    <row r="184" spans="2:22" x14ac:dyDescent="0.2">
      <c r="B184" s="95"/>
      <c r="C184" s="133" t="s">
        <v>340</v>
      </c>
      <c r="D184" s="134" t="s">
        <v>341</v>
      </c>
      <c r="E184" s="136">
        <v>0</v>
      </c>
      <c r="F184" s="136">
        <v>0</v>
      </c>
      <c r="G184" s="136">
        <v>0</v>
      </c>
      <c r="H184" s="136">
        <v>0</v>
      </c>
      <c r="I184" s="136">
        <v>0</v>
      </c>
      <c r="J184" s="136">
        <v>0</v>
      </c>
      <c r="K184" s="136">
        <v>0</v>
      </c>
      <c r="L184" s="136">
        <v>0</v>
      </c>
      <c r="M184" s="136">
        <v>0</v>
      </c>
      <c r="N184" s="136">
        <v>0</v>
      </c>
      <c r="O184" s="136">
        <v>0</v>
      </c>
      <c r="P184" s="136">
        <v>0</v>
      </c>
      <c r="Q184" s="136">
        <f t="shared" si="2"/>
        <v>0</v>
      </c>
      <c r="R184" s="97"/>
      <c r="T184" s="95"/>
      <c r="U184" s="100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0</v>
      </c>
      <c r="V184" s="97"/>
    </row>
    <row r="185" spans="2:22" x14ac:dyDescent="0.2">
      <c r="B185" s="95"/>
      <c r="C185" s="98" t="s">
        <v>342</v>
      </c>
      <c r="D185" s="99" t="s">
        <v>341</v>
      </c>
      <c r="E185" s="100">
        <v>0</v>
      </c>
      <c r="F185" s="100">
        <v>0</v>
      </c>
      <c r="G185" s="100">
        <v>0</v>
      </c>
      <c r="H185" s="100">
        <v>0</v>
      </c>
      <c r="I185" s="100">
        <v>0</v>
      </c>
      <c r="J185" s="100">
        <v>0</v>
      </c>
      <c r="K185" s="100">
        <v>0</v>
      </c>
      <c r="L185" s="100">
        <v>0</v>
      </c>
      <c r="M185" s="100">
        <v>0</v>
      </c>
      <c r="N185" s="100">
        <v>0</v>
      </c>
      <c r="O185" s="100">
        <v>0</v>
      </c>
      <c r="P185" s="100">
        <v>0</v>
      </c>
      <c r="Q185" s="100">
        <f t="shared" si="2"/>
        <v>0</v>
      </c>
      <c r="R185" s="97"/>
      <c r="T185" s="95"/>
      <c r="U185" s="100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0</v>
      </c>
      <c r="V185" s="97"/>
    </row>
    <row r="186" spans="2:22" x14ac:dyDescent="0.2">
      <c r="B186" s="95"/>
      <c r="C186" s="133" t="s">
        <v>343</v>
      </c>
      <c r="D186" s="134" t="s">
        <v>344</v>
      </c>
      <c r="E186" s="136">
        <v>1072208.28</v>
      </c>
      <c r="F186" s="136">
        <v>5817441.3500000006</v>
      </c>
      <c r="G186" s="136">
        <v>7680353.9800000004</v>
      </c>
      <c r="H186" s="136">
        <v>6514182.2199999969</v>
      </c>
      <c r="I186" s="136">
        <v>5769782.8300000001</v>
      </c>
      <c r="J186" s="136">
        <v>6441013.3099999977</v>
      </c>
      <c r="K186" s="136">
        <v>5846775.2999999961</v>
      </c>
      <c r="L186" s="136">
        <v>4648129.0099999942</v>
      </c>
      <c r="M186" s="136">
        <v>2557520.1299999994</v>
      </c>
      <c r="N186" s="136">
        <v>2917615.26</v>
      </c>
      <c r="O186" s="136">
        <v>2964066.7600000002</v>
      </c>
      <c r="P186" s="136">
        <v>22506942.650000155</v>
      </c>
      <c r="Q186" s="136">
        <f t="shared" si="2"/>
        <v>74736031.080000132</v>
      </c>
      <c r="R186" s="97"/>
      <c r="T186" s="95"/>
      <c r="U186" s="100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21084185.829999998</v>
      </c>
      <c r="V186" s="97"/>
    </row>
    <row r="187" spans="2:22" x14ac:dyDescent="0.2">
      <c r="B187" s="95"/>
      <c r="C187" s="98" t="s">
        <v>345</v>
      </c>
      <c r="D187" s="99" t="s">
        <v>344</v>
      </c>
      <c r="E187" s="100">
        <v>1072208.28</v>
      </c>
      <c r="F187" s="100">
        <v>5817441.3500000006</v>
      </c>
      <c r="G187" s="100">
        <v>7680353.9800000004</v>
      </c>
      <c r="H187" s="100">
        <v>6514182.2199999969</v>
      </c>
      <c r="I187" s="100">
        <v>5769782.8300000001</v>
      </c>
      <c r="J187" s="100">
        <v>6441013.3099999977</v>
      </c>
      <c r="K187" s="100">
        <v>5846775.2999999961</v>
      </c>
      <c r="L187" s="100">
        <v>4648129.0099999942</v>
      </c>
      <c r="M187" s="100">
        <v>2557520.1299999994</v>
      </c>
      <c r="N187" s="100">
        <v>2917615.26</v>
      </c>
      <c r="O187" s="100">
        <v>2964066.7600000002</v>
      </c>
      <c r="P187" s="100">
        <v>22506942.650000155</v>
      </c>
      <c r="Q187" s="100">
        <f t="shared" si="2"/>
        <v>74736031.080000132</v>
      </c>
      <c r="R187" s="97"/>
      <c r="T187" s="95"/>
      <c r="U187" s="100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21084185.829999998</v>
      </c>
      <c r="V187" s="97"/>
    </row>
    <row r="188" spans="2:22" x14ac:dyDescent="0.2">
      <c r="B188" s="95"/>
      <c r="C188" s="133" t="s">
        <v>346</v>
      </c>
      <c r="D188" s="134" t="s">
        <v>347</v>
      </c>
      <c r="E188" s="136">
        <v>0</v>
      </c>
      <c r="F188" s="136">
        <v>0</v>
      </c>
      <c r="G188" s="136">
        <v>0</v>
      </c>
      <c r="H188" s="136">
        <v>0</v>
      </c>
      <c r="I188" s="136">
        <v>0</v>
      </c>
      <c r="J188" s="136">
        <v>0</v>
      </c>
      <c r="K188" s="136">
        <v>0</v>
      </c>
      <c r="L188" s="136">
        <v>0</v>
      </c>
      <c r="M188" s="136">
        <v>0</v>
      </c>
      <c r="N188" s="136">
        <v>0</v>
      </c>
      <c r="O188" s="136">
        <v>0</v>
      </c>
      <c r="P188" s="136">
        <v>0</v>
      </c>
      <c r="Q188" s="136">
        <f t="shared" si="2"/>
        <v>0</v>
      </c>
      <c r="R188" s="97"/>
      <c r="T188" s="95"/>
      <c r="U188" s="100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0</v>
      </c>
      <c r="V188" s="97"/>
    </row>
    <row r="189" spans="2:22" x14ac:dyDescent="0.2">
      <c r="B189" s="95"/>
      <c r="C189" s="98" t="s">
        <v>348</v>
      </c>
      <c r="D189" s="99" t="s">
        <v>347</v>
      </c>
      <c r="E189" s="100">
        <v>0</v>
      </c>
      <c r="F189" s="100">
        <v>0</v>
      </c>
      <c r="G189" s="100">
        <v>0</v>
      </c>
      <c r="H189" s="100">
        <v>0</v>
      </c>
      <c r="I189" s="100">
        <v>0</v>
      </c>
      <c r="J189" s="100">
        <v>0</v>
      </c>
      <c r="K189" s="100">
        <v>0</v>
      </c>
      <c r="L189" s="100">
        <v>0</v>
      </c>
      <c r="M189" s="100">
        <v>0</v>
      </c>
      <c r="N189" s="100">
        <v>0</v>
      </c>
      <c r="O189" s="100">
        <v>0</v>
      </c>
      <c r="P189" s="100">
        <v>0</v>
      </c>
      <c r="Q189" s="100">
        <f t="shared" si="2"/>
        <v>0</v>
      </c>
      <c r="R189" s="97"/>
      <c r="T189" s="95"/>
      <c r="U189" s="100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0</v>
      </c>
      <c r="V189" s="97"/>
    </row>
    <row r="190" spans="2:22" x14ac:dyDescent="0.2">
      <c r="B190" s="95"/>
      <c r="C190" s="133" t="s">
        <v>349</v>
      </c>
      <c r="D190" s="134" t="s">
        <v>350</v>
      </c>
      <c r="E190" s="136">
        <v>0</v>
      </c>
      <c r="F190" s="136">
        <v>5260.67</v>
      </c>
      <c r="G190" s="136">
        <v>38594</v>
      </c>
      <c r="H190" s="136">
        <v>33333.33</v>
      </c>
      <c r="I190" s="136">
        <v>61406.01</v>
      </c>
      <c r="J190" s="136">
        <v>33333.33</v>
      </c>
      <c r="K190" s="136">
        <v>33333.33</v>
      </c>
      <c r="L190" s="136">
        <v>0</v>
      </c>
      <c r="M190" s="136">
        <v>91229.06</v>
      </c>
      <c r="N190" s="136">
        <v>45614.53</v>
      </c>
      <c r="O190" s="136">
        <v>12281.21</v>
      </c>
      <c r="P190" s="136">
        <v>45614.53</v>
      </c>
      <c r="Q190" s="136">
        <f t="shared" si="2"/>
        <v>400000</v>
      </c>
      <c r="R190" s="97"/>
      <c r="T190" s="95"/>
      <c r="U190" s="100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77188</v>
      </c>
      <c r="V190" s="97"/>
    </row>
    <row r="191" spans="2:22" x14ac:dyDescent="0.2">
      <c r="B191" s="95"/>
      <c r="C191" s="98" t="s">
        <v>351</v>
      </c>
      <c r="D191" s="99" t="s">
        <v>350</v>
      </c>
      <c r="E191" s="100">
        <v>0</v>
      </c>
      <c r="F191" s="100">
        <v>5260.67</v>
      </c>
      <c r="G191" s="100">
        <v>38594</v>
      </c>
      <c r="H191" s="100">
        <v>33333.33</v>
      </c>
      <c r="I191" s="100">
        <v>61406.01</v>
      </c>
      <c r="J191" s="100">
        <v>33333.33</v>
      </c>
      <c r="K191" s="100">
        <v>33333.33</v>
      </c>
      <c r="L191" s="100">
        <v>0</v>
      </c>
      <c r="M191" s="100">
        <v>91229.06</v>
      </c>
      <c r="N191" s="100">
        <v>45614.53</v>
      </c>
      <c r="O191" s="100">
        <v>12281.21</v>
      </c>
      <c r="P191" s="100">
        <v>45614.53</v>
      </c>
      <c r="Q191" s="100">
        <f t="shared" si="2"/>
        <v>400000</v>
      </c>
      <c r="R191" s="97"/>
      <c r="T191" s="95"/>
      <c r="U191" s="100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77188</v>
      </c>
      <c r="V191" s="97"/>
    </row>
    <row r="192" spans="2:22" x14ac:dyDescent="0.2">
      <c r="B192" s="95"/>
      <c r="C192" s="133" t="s">
        <v>352</v>
      </c>
      <c r="D192" s="134" t="s">
        <v>353</v>
      </c>
      <c r="E192" s="136">
        <v>0</v>
      </c>
      <c r="F192" s="136">
        <v>0</v>
      </c>
      <c r="G192" s="136">
        <v>0</v>
      </c>
      <c r="H192" s="136">
        <v>0</v>
      </c>
      <c r="I192" s="136">
        <v>0</v>
      </c>
      <c r="J192" s="136">
        <v>0</v>
      </c>
      <c r="K192" s="136">
        <v>0</v>
      </c>
      <c r="L192" s="136">
        <v>0</v>
      </c>
      <c r="M192" s="136">
        <v>0</v>
      </c>
      <c r="N192" s="136">
        <v>0</v>
      </c>
      <c r="O192" s="136">
        <v>0</v>
      </c>
      <c r="P192" s="136">
        <v>0</v>
      </c>
      <c r="Q192" s="136">
        <f t="shared" si="2"/>
        <v>0</v>
      </c>
      <c r="R192" s="97"/>
      <c r="T192" s="95"/>
      <c r="U192" s="100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0</v>
      </c>
      <c r="V192" s="97"/>
    </row>
    <row r="193" spans="2:25" x14ac:dyDescent="0.2">
      <c r="B193" s="95"/>
      <c r="C193" s="98" t="s">
        <v>354</v>
      </c>
      <c r="D193" s="99" t="s">
        <v>353</v>
      </c>
      <c r="E193" s="100">
        <v>0</v>
      </c>
      <c r="F193" s="100">
        <v>0</v>
      </c>
      <c r="G193" s="100">
        <v>0</v>
      </c>
      <c r="H193" s="100">
        <v>0</v>
      </c>
      <c r="I193" s="100">
        <v>0</v>
      </c>
      <c r="J193" s="100">
        <v>0</v>
      </c>
      <c r="K193" s="100">
        <v>0</v>
      </c>
      <c r="L193" s="100">
        <v>0</v>
      </c>
      <c r="M193" s="100">
        <v>0</v>
      </c>
      <c r="N193" s="100">
        <v>0</v>
      </c>
      <c r="O193" s="100">
        <v>0</v>
      </c>
      <c r="P193" s="100">
        <v>0</v>
      </c>
      <c r="Q193" s="100">
        <f t="shared" si="2"/>
        <v>0</v>
      </c>
      <c r="R193" s="97"/>
      <c r="T193" s="95"/>
      <c r="U193" s="100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0</v>
      </c>
      <c r="V193" s="97"/>
    </row>
    <row r="194" spans="2:25" x14ac:dyDescent="0.2">
      <c r="B194" s="95"/>
      <c r="C194" s="133" t="s">
        <v>355</v>
      </c>
      <c r="D194" s="134" t="s">
        <v>356</v>
      </c>
      <c r="E194" s="136">
        <v>20583251.510000005</v>
      </c>
      <c r="F194" s="136">
        <v>23898406.969999999</v>
      </c>
      <c r="G194" s="136">
        <v>23479826.390000004</v>
      </c>
      <c r="H194" s="136">
        <v>22954853.599999998</v>
      </c>
      <c r="I194" s="136">
        <v>22497986.430000003</v>
      </c>
      <c r="J194" s="136">
        <v>23072402.59</v>
      </c>
      <c r="K194" s="136">
        <v>24001150.210000001</v>
      </c>
      <c r="L194" s="136">
        <v>23541518.429999996</v>
      </c>
      <c r="M194" s="136">
        <v>23299764.990000006</v>
      </c>
      <c r="N194" s="136">
        <v>27380603.570000008</v>
      </c>
      <c r="O194" s="136">
        <v>16710466.070000006</v>
      </c>
      <c r="P194" s="136">
        <v>26617281.330000002</v>
      </c>
      <c r="Q194" s="136">
        <f t="shared" si="2"/>
        <v>278037512.09000003</v>
      </c>
      <c r="R194" s="97"/>
      <c r="T194" s="95"/>
      <c r="U194" s="100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90916338.469999999</v>
      </c>
      <c r="V194" s="97"/>
    </row>
    <row r="195" spans="2:25" x14ac:dyDescent="0.2">
      <c r="B195" s="95"/>
      <c r="C195" s="98" t="s">
        <v>357</v>
      </c>
      <c r="D195" s="99" t="s">
        <v>356</v>
      </c>
      <c r="E195" s="100">
        <v>20583251.510000005</v>
      </c>
      <c r="F195" s="100">
        <v>23898406.969999999</v>
      </c>
      <c r="G195" s="100">
        <v>23479826.390000004</v>
      </c>
      <c r="H195" s="100">
        <v>22954853.599999998</v>
      </c>
      <c r="I195" s="100">
        <v>22497986.430000003</v>
      </c>
      <c r="J195" s="100">
        <v>23072402.59</v>
      </c>
      <c r="K195" s="100">
        <v>24001150.210000001</v>
      </c>
      <c r="L195" s="100">
        <v>23541518.429999996</v>
      </c>
      <c r="M195" s="100">
        <v>23299764.990000006</v>
      </c>
      <c r="N195" s="100">
        <v>27380603.570000008</v>
      </c>
      <c r="O195" s="100">
        <v>16710466.070000006</v>
      </c>
      <c r="P195" s="100">
        <v>26617281.330000002</v>
      </c>
      <c r="Q195" s="100">
        <f t="shared" si="2"/>
        <v>278037512.09000003</v>
      </c>
      <c r="R195" s="97"/>
      <c r="T195" s="95"/>
      <c r="U195" s="100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90916338.469999999</v>
      </c>
      <c r="V195" s="97"/>
    </row>
    <row r="196" spans="2:25" ht="13.5" thickBot="1" x14ac:dyDescent="0.25">
      <c r="B196" s="73"/>
      <c r="C196" s="101"/>
      <c r="D196" s="102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79"/>
      <c r="T196" s="73"/>
      <c r="U196" s="103"/>
      <c r="V196" s="79"/>
    </row>
    <row r="197" spans="2:25" ht="13.5" thickTop="1" x14ac:dyDescent="0.2"/>
    <row r="199" spans="2:25" ht="13.5" thickBot="1" x14ac:dyDescent="0.25"/>
    <row r="200" spans="2:25" s="89" customFormat="1" ht="14.25" thickTop="1" thickBot="1" x14ac:dyDescent="0.25">
      <c r="B200" s="32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8"/>
      <c r="T200" s="32"/>
      <c r="U200" s="34"/>
      <c r="V200" s="38"/>
    </row>
    <row r="201" spans="2:25" s="89" customFormat="1" ht="19.5" thickBot="1" x14ac:dyDescent="0.25">
      <c r="B201" s="49"/>
      <c r="C201" s="27"/>
      <c r="D201" s="27"/>
      <c r="E201" s="179" t="s">
        <v>363</v>
      </c>
      <c r="F201" s="180"/>
      <c r="G201" s="180"/>
      <c r="H201" s="180"/>
      <c r="I201" s="180"/>
      <c r="J201" s="180"/>
      <c r="K201" s="180"/>
      <c r="L201" s="180"/>
      <c r="M201" s="180"/>
      <c r="N201" s="180"/>
      <c r="O201" s="180"/>
      <c r="P201" s="180"/>
      <c r="Q201" s="181"/>
      <c r="R201" s="52"/>
      <c r="T201" s="49"/>
      <c r="V201" s="52"/>
    </row>
    <row r="202" spans="2:25" s="89" customFormat="1" x14ac:dyDescent="0.2">
      <c r="B202" s="49"/>
      <c r="C202" s="27"/>
      <c r="D202" s="27"/>
      <c r="E202" s="90" t="s">
        <v>4</v>
      </c>
      <c r="F202" s="90" t="s">
        <v>15</v>
      </c>
      <c r="G202" s="90" t="s">
        <v>16</v>
      </c>
      <c r="H202" s="90" t="s">
        <v>17</v>
      </c>
      <c r="I202" s="90" t="s">
        <v>18</v>
      </c>
      <c r="J202" s="90" t="s">
        <v>19</v>
      </c>
      <c r="K202" s="90" t="s">
        <v>20</v>
      </c>
      <c r="L202" s="90" t="s">
        <v>21</v>
      </c>
      <c r="M202" s="90" t="s">
        <v>22</v>
      </c>
      <c r="N202" s="90" t="s">
        <v>23</v>
      </c>
      <c r="O202" s="90" t="s">
        <v>24</v>
      </c>
      <c r="P202" s="90" t="s">
        <v>25</v>
      </c>
      <c r="Q202" s="90" t="s">
        <v>26</v>
      </c>
      <c r="R202" s="52"/>
      <c r="T202" s="49"/>
      <c r="U202" s="90" t="s">
        <v>26</v>
      </c>
      <c r="V202" s="52"/>
    </row>
    <row r="203" spans="2:25" s="94" customFormat="1" ht="13.5" thickBot="1" x14ac:dyDescent="0.3">
      <c r="B203" s="64"/>
      <c r="C203" s="91" t="s">
        <v>38</v>
      </c>
      <c r="D203" s="92" t="s">
        <v>27</v>
      </c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69"/>
      <c r="T203" s="64"/>
      <c r="U203" s="93"/>
      <c r="V203" s="69"/>
    </row>
    <row r="204" spans="2:25" ht="13.5" thickBot="1" x14ac:dyDescent="0.25">
      <c r="B204" s="95"/>
      <c r="C204" s="177" t="s">
        <v>31</v>
      </c>
      <c r="D204" s="178"/>
      <c r="E204" s="96">
        <f>E205+E227+E238+E251+E293+E306+E319+E340+E353+E373</f>
        <v>226473885.43000001</v>
      </c>
      <c r="F204" s="96">
        <f t="shared" ref="F204:P204" si="3">F205+F227+F238+F251+F293+F306+F319+F340+F353+F373</f>
        <v>217710873.49000001</v>
      </c>
      <c r="G204" s="96">
        <f t="shared" si="3"/>
        <v>307702707.52000004</v>
      </c>
      <c r="H204" s="96">
        <f t="shared" si="3"/>
        <v>792753938.45999992</v>
      </c>
      <c r="I204" s="96">
        <f t="shared" si="3"/>
        <v>309961110.41000003</v>
      </c>
      <c r="J204" s="96">
        <f t="shared" si="3"/>
        <v>281975374.79000002</v>
      </c>
      <c r="K204" s="96">
        <f t="shared" si="3"/>
        <v>319655308.02000004</v>
      </c>
      <c r="L204" s="96">
        <f t="shared" si="3"/>
        <v>347329601.0200001</v>
      </c>
      <c r="M204" s="96">
        <f t="shared" si="3"/>
        <v>302748947.90000004</v>
      </c>
      <c r="N204" s="96">
        <f t="shared" si="3"/>
        <v>305103558.04000002</v>
      </c>
      <c r="O204" s="96">
        <f t="shared" si="3"/>
        <v>298920892.88999999</v>
      </c>
      <c r="P204" s="96">
        <f t="shared" si="3"/>
        <v>316498831.71000016</v>
      </c>
      <c r="Q204" s="96">
        <f t="shared" ref="Q204:Q235" si="4">SUM(E204:P204)</f>
        <v>4026835029.6800003</v>
      </c>
      <c r="R204" s="97"/>
      <c r="T204" s="95"/>
      <c r="U204" s="96">
        <f>SUM(U205:U392)</f>
        <v>4633924214.7000008</v>
      </c>
      <c r="V204" s="97"/>
      <c r="Y204" s="165"/>
    </row>
    <row r="205" spans="2:25" x14ac:dyDescent="0.2">
      <c r="B205" s="95"/>
      <c r="C205" s="131" t="s">
        <v>39</v>
      </c>
      <c r="D205" s="132" t="s">
        <v>40</v>
      </c>
      <c r="E205" s="135">
        <f>+E206+E210+E213+E217+E219+E221+E223+E225</f>
        <v>54714455.870000005</v>
      </c>
      <c r="F205" s="135">
        <f t="shared" ref="F205:P205" si="5">+F206+F210+F213+F217+F219+F221+F223+F225</f>
        <v>24142482.369999997</v>
      </c>
      <c r="G205" s="135">
        <f t="shared" si="5"/>
        <v>90111011.49000001</v>
      </c>
      <c r="H205" s="135">
        <f t="shared" si="5"/>
        <v>575471786.04999995</v>
      </c>
      <c r="I205" s="135">
        <f t="shared" si="5"/>
        <v>81695846.900000006</v>
      </c>
      <c r="J205" s="135">
        <f t="shared" si="5"/>
        <v>63170130.290000021</v>
      </c>
      <c r="K205" s="135">
        <f t="shared" si="5"/>
        <v>74817011.780000031</v>
      </c>
      <c r="L205" s="135">
        <f t="shared" si="5"/>
        <v>70556393.930000007</v>
      </c>
      <c r="M205" s="135">
        <f t="shared" si="5"/>
        <v>68623185.360000014</v>
      </c>
      <c r="N205" s="135">
        <f t="shared" si="5"/>
        <v>57899269.769999981</v>
      </c>
      <c r="O205" s="135">
        <f t="shared" si="5"/>
        <v>50172725.969999984</v>
      </c>
      <c r="P205" s="135">
        <f t="shared" si="5"/>
        <v>67700322.99000001</v>
      </c>
      <c r="Q205" s="135">
        <f t="shared" si="4"/>
        <v>1279074622.77</v>
      </c>
      <c r="R205" s="97"/>
      <c r="T205" s="95"/>
      <c r="U205" s="100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744439735.77999997</v>
      </c>
      <c r="V205" s="97"/>
    </row>
    <row r="206" spans="2:25" x14ac:dyDescent="0.2">
      <c r="B206" s="95"/>
      <c r="C206" s="133" t="s">
        <v>41</v>
      </c>
      <c r="D206" s="134" t="s">
        <v>42</v>
      </c>
      <c r="E206" s="136">
        <f>+E207+E208+E209</f>
        <v>49774205.460000001</v>
      </c>
      <c r="F206" s="136">
        <f t="shared" ref="F206:P206" si="6">+F207+F208+F209</f>
        <v>19632820.989999998</v>
      </c>
      <c r="G206" s="136">
        <f t="shared" si="6"/>
        <v>62962733.830000006</v>
      </c>
      <c r="H206" s="136">
        <f t="shared" si="6"/>
        <v>537329634.65999997</v>
      </c>
      <c r="I206" s="136">
        <f t="shared" si="6"/>
        <v>66319222.270000003</v>
      </c>
      <c r="J206" s="136">
        <f t="shared" si="6"/>
        <v>50959467.540000014</v>
      </c>
      <c r="K206" s="136">
        <f t="shared" si="6"/>
        <v>67318925.250000015</v>
      </c>
      <c r="L206" s="136">
        <f t="shared" si="6"/>
        <v>52513912.390000015</v>
      </c>
      <c r="M206" s="136">
        <f t="shared" si="6"/>
        <v>50866568.800000012</v>
      </c>
      <c r="N206" s="136">
        <f t="shared" si="6"/>
        <v>40055405.199999988</v>
      </c>
      <c r="O206" s="136">
        <f t="shared" si="6"/>
        <v>32281055.969999995</v>
      </c>
      <c r="P206" s="136">
        <f t="shared" si="6"/>
        <v>49720144.670000024</v>
      </c>
      <c r="Q206" s="135">
        <f t="shared" si="4"/>
        <v>1079734097.03</v>
      </c>
      <c r="R206" s="97"/>
      <c r="T206" s="95"/>
      <c r="U206" s="100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669699394.93999994</v>
      </c>
      <c r="V206" s="97"/>
    </row>
    <row r="207" spans="2:25" x14ac:dyDescent="0.2">
      <c r="B207" s="95"/>
      <c r="C207" s="98" t="s">
        <v>43</v>
      </c>
      <c r="D207" s="99" t="s">
        <v>44</v>
      </c>
      <c r="E207" s="100">
        <v>1947230.7700000012</v>
      </c>
      <c r="F207" s="100">
        <v>2172916.9400000009</v>
      </c>
      <c r="G207" s="100">
        <v>5262648.1599999974</v>
      </c>
      <c r="H207" s="100">
        <v>3414013.7799999984</v>
      </c>
      <c r="I207" s="100">
        <v>4589062.2200000016</v>
      </c>
      <c r="J207" s="100">
        <v>2949108.7000000007</v>
      </c>
      <c r="K207" s="100">
        <v>2820905.9800000014</v>
      </c>
      <c r="L207" s="100">
        <v>4388711.0400000159</v>
      </c>
      <c r="M207" s="100">
        <v>4746470.2400000161</v>
      </c>
      <c r="N207" s="100">
        <v>4615184.7700000154</v>
      </c>
      <c r="O207" s="100">
        <v>4442154.2200000165</v>
      </c>
      <c r="P207" s="100">
        <v>4433653.4800000219</v>
      </c>
      <c r="Q207" s="135">
        <f t="shared" si="4"/>
        <v>45782060.300000086</v>
      </c>
      <c r="R207" s="97"/>
      <c r="T207" s="95"/>
      <c r="U207" s="100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12796809.649999999</v>
      </c>
      <c r="V207" s="97"/>
    </row>
    <row r="208" spans="2:25" x14ac:dyDescent="0.2">
      <c r="B208" s="95"/>
      <c r="C208" s="98" t="s">
        <v>45</v>
      </c>
      <c r="D208" s="99" t="s">
        <v>46</v>
      </c>
      <c r="E208" s="100">
        <v>46232317.43</v>
      </c>
      <c r="F208" s="100">
        <v>15879219.92</v>
      </c>
      <c r="G208" s="100">
        <v>55652785.250000007</v>
      </c>
      <c r="H208" s="100">
        <v>531920293.30999994</v>
      </c>
      <c r="I208" s="100">
        <v>59494930.600000001</v>
      </c>
      <c r="J208" s="100">
        <v>45845130.45000001</v>
      </c>
      <c r="K208" s="100">
        <v>62443089.150000006</v>
      </c>
      <c r="L208" s="100">
        <v>45202844.999999993</v>
      </c>
      <c r="M208" s="100">
        <v>43533424.909999989</v>
      </c>
      <c r="N208" s="100">
        <v>33298654.32999998</v>
      </c>
      <c r="O208" s="100">
        <v>25741021.62999998</v>
      </c>
      <c r="P208" s="100">
        <v>43355022.510000005</v>
      </c>
      <c r="Q208" s="135">
        <f t="shared" si="4"/>
        <v>1008598734.4899999</v>
      </c>
      <c r="R208" s="97"/>
      <c r="T208" s="95"/>
      <c r="U208" s="100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649684615.90999997</v>
      </c>
      <c r="V208" s="97"/>
    </row>
    <row r="209" spans="2:22" x14ac:dyDescent="0.2">
      <c r="B209" s="95"/>
      <c r="C209" s="98" t="s">
        <v>47</v>
      </c>
      <c r="D209" s="99" t="s">
        <v>48</v>
      </c>
      <c r="E209" s="100">
        <v>1594657.2599999998</v>
      </c>
      <c r="F209" s="100">
        <v>1580684.1299999997</v>
      </c>
      <c r="G209" s="100">
        <v>2047300.4200000006</v>
      </c>
      <c r="H209" s="100">
        <v>1995327.5700000005</v>
      </c>
      <c r="I209" s="100">
        <v>2235229.450000002</v>
      </c>
      <c r="J209" s="100">
        <v>2165228.3899999992</v>
      </c>
      <c r="K209" s="100">
        <v>2054930.1199999999</v>
      </c>
      <c r="L209" s="100">
        <v>2922356.3500000075</v>
      </c>
      <c r="M209" s="100">
        <v>2586673.6500000069</v>
      </c>
      <c r="N209" s="100">
        <v>2141566.0999999978</v>
      </c>
      <c r="O209" s="100">
        <v>2097880.1199999973</v>
      </c>
      <c r="P209" s="100">
        <v>1931468.6799999964</v>
      </c>
      <c r="Q209" s="135">
        <f t="shared" si="4"/>
        <v>25353302.240000006</v>
      </c>
      <c r="R209" s="97"/>
      <c r="T209" s="95"/>
      <c r="U209" s="100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7217969.3800000008</v>
      </c>
      <c r="V209" s="97"/>
    </row>
    <row r="210" spans="2:22" x14ac:dyDescent="0.2">
      <c r="B210" s="95"/>
      <c r="C210" s="133" t="s">
        <v>49</v>
      </c>
      <c r="D210" s="134" t="s">
        <v>50</v>
      </c>
      <c r="E210" s="136">
        <f>+E211+E212</f>
        <v>0</v>
      </c>
      <c r="F210" s="136">
        <f t="shared" ref="F210:P210" si="7">+F211+F212</f>
        <v>0</v>
      </c>
      <c r="G210" s="136">
        <f t="shared" si="7"/>
        <v>0</v>
      </c>
      <c r="H210" s="136">
        <f t="shared" si="7"/>
        <v>0</v>
      </c>
      <c r="I210" s="136">
        <f t="shared" si="7"/>
        <v>0</v>
      </c>
      <c r="J210" s="136">
        <f t="shared" si="7"/>
        <v>0</v>
      </c>
      <c r="K210" s="136">
        <f t="shared" si="7"/>
        <v>0</v>
      </c>
      <c r="L210" s="136">
        <f t="shared" si="7"/>
        <v>0</v>
      </c>
      <c r="M210" s="136">
        <f t="shared" si="7"/>
        <v>0</v>
      </c>
      <c r="N210" s="136">
        <f t="shared" si="7"/>
        <v>0</v>
      </c>
      <c r="O210" s="136">
        <f t="shared" si="7"/>
        <v>0</v>
      </c>
      <c r="P210" s="136">
        <f t="shared" si="7"/>
        <v>0</v>
      </c>
      <c r="Q210" s="135">
        <f t="shared" si="4"/>
        <v>0</v>
      </c>
      <c r="R210" s="97"/>
      <c r="T210" s="95"/>
      <c r="U210" s="100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0</v>
      </c>
      <c r="V210" s="97"/>
    </row>
    <row r="211" spans="2:22" x14ac:dyDescent="0.2">
      <c r="B211" s="95"/>
      <c r="C211" s="98" t="s">
        <v>51</v>
      </c>
      <c r="D211" s="99" t="s">
        <v>52</v>
      </c>
      <c r="E211" s="100">
        <v>0</v>
      </c>
      <c r="F211" s="100">
        <v>0</v>
      </c>
      <c r="G211" s="100">
        <v>0</v>
      </c>
      <c r="H211" s="100">
        <v>0</v>
      </c>
      <c r="I211" s="100">
        <v>0</v>
      </c>
      <c r="J211" s="100">
        <v>0</v>
      </c>
      <c r="K211" s="100">
        <v>0</v>
      </c>
      <c r="L211" s="100">
        <v>0</v>
      </c>
      <c r="M211" s="100">
        <v>0</v>
      </c>
      <c r="N211" s="100">
        <v>0</v>
      </c>
      <c r="O211" s="100">
        <v>0</v>
      </c>
      <c r="P211" s="100">
        <v>0</v>
      </c>
      <c r="Q211" s="135">
        <f t="shared" si="4"/>
        <v>0</v>
      </c>
      <c r="R211" s="97"/>
      <c r="T211" s="95"/>
      <c r="U211" s="100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0</v>
      </c>
      <c r="V211" s="97"/>
    </row>
    <row r="212" spans="2:22" x14ac:dyDescent="0.2">
      <c r="B212" s="95"/>
      <c r="C212" s="98" t="s">
        <v>53</v>
      </c>
      <c r="D212" s="99" t="s">
        <v>54</v>
      </c>
      <c r="E212" s="100">
        <v>0</v>
      </c>
      <c r="F212" s="100">
        <v>0</v>
      </c>
      <c r="G212" s="100">
        <v>0</v>
      </c>
      <c r="H212" s="100">
        <v>0</v>
      </c>
      <c r="I212" s="100">
        <v>0</v>
      </c>
      <c r="J212" s="100">
        <v>0</v>
      </c>
      <c r="K212" s="100">
        <v>0</v>
      </c>
      <c r="L212" s="100">
        <v>0</v>
      </c>
      <c r="M212" s="100">
        <v>0</v>
      </c>
      <c r="N212" s="100">
        <v>0</v>
      </c>
      <c r="O212" s="100">
        <v>0</v>
      </c>
      <c r="P212" s="100">
        <v>0</v>
      </c>
      <c r="Q212" s="135">
        <f t="shared" si="4"/>
        <v>0</v>
      </c>
      <c r="R212" s="97"/>
      <c r="T212" s="95"/>
      <c r="U212" s="100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0</v>
      </c>
      <c r="V212" s="97"/>
    </row>
    <row r="213" spans="2:22" x14ac:dyDescent="0.2">
      <c r="B213" s="95"/>
      <c r="C213" s="133" t="s">
        <v>55</v>
      </c>
      <c r="D213" s="134" t="s">
        <v>56</v>
      </c>
      <c r="E213" s="136">
        <f>+E214+E215+E216</f>
        <v>678071.24000000022</v>
      </c>
      <c r="F213" s="136">
        <f t="shared" ref="F213:P213" si="8">+F214+F215+F216</f>
        <v>746816.65999999992</v>
      </c>
      <c r="G213" s="136">
        <f t="shared" si="8"/>
        <v>1401944.97</v>
      </c>
      <c r="H213" s="136">
        <f t="shared" si="8"/>
        <v>1882182.8600000003</v>
      </c>
      <c r="I213" s="136">
        <f t="shared" si="8"/>
        <v>2678589.0400000014</v>
      </c>
      <c r="J213" s="136">
        <f t="shared" si="8"/>
        <v>1105522.5</v>
      </c>
      <c r="K213" s="136">
        <f t="shared" si="8"/>
        <v>1314440.6800000002</v>
      </c>
      <c r="L213" s="136">
        <f t="shared" si="8"/>
        <v>1599175.2000000002</v>
      </c>
      <c r="M213" s="136">
        <f t="shared" si="8"/>
        <v>1563935.5299999998</v>
      </c>
      <c r="N213" s="136">
        <f t="shared" si="8"/>
        <v>1681756.99</v>
      </c>
      <c r="O213" s="136">
        <f t="shared" si="8"/>
        <v>1694316.74</v>
      </c>
      <c r="P213" s="136">
        <f t="shared" si="8"/>
        <v>1899231.8300000003</v>
      </c>
      <c r="Q213" s="135">
        <f t="shared" si="4"/>
        <v>18245984.240000002</v>
      </c>
      <c r="R213" s="97"/>
      <c r="T213" s="95"/>
      <c r="U213" s="100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4709015.7300000004</v>
      </c>
      <c r="V213" s="97"/>
    </row>
    <row r="214" spans="2:22" x14ac:dyDescent="0.2">
      <c r="B214" s="95"/>
      <c r="C214" s="98" t="s">
        <v>57</v>
      </c>
      <c r="D214" s="99" t="s">
        <v>58</v>
      </c>
      <c r="E214" s="100">
        <v>185992.99000000002</v>
      </c>
      <c r="F214" s="100">
        <v>199732.45999999996</v>
      </c>
      <c r="G214" s="100">
        <v>308077.99999999994</v>
      </c>
      <c r="H214" s="100">
        <v>250355.75000000006</v>
      </c>
      <c r="I214" s="100">
        <v>260122.53000000006</v>
      </c>
      <c r="J214" s="100">
        <v>280230.6399999999</v>
      </c>
      <c r="K214" s="100">
        <v>278525.97000000009</v>
      </c>
      <c r="L214" s="100">
        <v>198004.61999999997</v>
      </c>
      <c r="M214" s="100">
        <v>244756.72000000003</v>
      </c>
      <c r="N214" s="100">
        <v>259780.12000000002</v>
      </c>
      <c r="O214" s="100">
        <v>260225.55</v>
      </c>
      <c r="P214" s="100">
        <v>260355.03000000003</v>
      </c>
      <c r="Q214" s="135">
        <f t="shared" si="4"/>
        <v>2986160.38</v>
      </c>
      <c r="R214" s="97"/>
      <c r="T214" s="95"/>
      <c r="U214" s="100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944159.2</v>
      </c>
      <c r="V214" s="97"/>
    </row>
    <row r="215" spans="2:22" x14ac:dyDescent="0.2">
      <c r="B215" s="95"/>
      <c r="C215" s="98" t="s">
        <v>59</v>
      </c>
      <c r="D215" s="99" t="s">
        <v>60</v>
      </c>
      <c r="E215" s="100">
        <v>113599.71000000002</v>
      </c>
      <c r="F215" s="100">
        <v>138714.87</v>
      </c>
      <c r="G215" s="100">
        <v>192941.87000000002</v>
      </c>
      <c r="H215" s="100">
        <v>162836.35</v>
      </c>
      <c r="I215" s="100">
        <v>184584.3</v>
      </c>
      <c r="J215" s="100">
        <v>161084.62000000002</v>
      </c>
      <c r="K215" s="100">
        <v>194961.15</v>
      </c>
      <c r="L215" s="100">
        <v>362134.99000000005</v>
      </c>
      <c r="M215" s="100">
        <v>296640.83000000007</v>
      </c>
      <c r="N215" s="100">
        <v>314927.50000000012</v>
      </c>
      <c r="O215" s="100">
        <v>324198.76000000013</v>
      </c>
      <c r="P215" s="100">
        <v>534372.31000000006</v>
      </c>
      <c r="Q215" s="135">
        <f t="shared" si="4"/>
        <v>2980997.2600000007</v>
      </c>
      <c r="R215" s="97"/>
      <c r="T215" s="95"/>
      <c r="U215" s="100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608092.80000000005</v>
      </c>
      <c r="V215" s="97"/>
    </row>
    <row r="216" spans="2:22" x14ac:dyDescent="0.2">
      <c r="B216" s="95"/>
      <c r="C216" s="98" t="s">
        <v>61</v>
      </c>
      <c r="D216" s="99" t="s">
        <v>62</v>
      </c>
      <c r="E216" s="100">
        <v>378478.5400000001</v>
      </c>
      <c r="F216" s="100">
        <v>408369.33</v>
      </c>
      <c r="G216" s="100">
        <v>900925.1</v>
      </c>
      <c r="H216" s="100">
        <v>1468990.7600000002</v>
      </c>
      <c r="I216" s="100">
        <v>2233882.2100000014</v>
      </c>
      <c r="J216" s="100">
        <v>664207.24000000022</v>
      </c>
      <c r="K216" s="100">
        <v>840953.56</v>
      </c>
      <c r="L216" s="100">
        <v>1039035.5900000001</v>
      </c>
      <c r="M216" s="100">
        <v>1022537.9799999999</v>
      </c>
      <c r="N216" s="100">
        <v>1107049.3699999999</v>
      </c>
      <c r="O216" s="100">
        <v>1109892.43</v>
      </c>
      <c r="P216" s="100">
        <v>1104504.4900000002</v>
      </c>
      <c r="Q216" s="135">
        <f t="shared" si="4"/>
        <v>12278826.600000001</v>
      </c>
      <c r="R216" s="97"/>
      <c r="T216" s="95"/>
      <c r="U216" s="100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3156763.7300000004</v>
      </c>
      <c r="V216" s="97"/>
    </row>
    <row r="217" spans="2:22" x14ac:dyDescent="0.2">
      <c r="B217" s="95"/>
      <c r="C217" s="133" t="s">
        <v>63</v>
      </c>
      <c r="D217" s="134" t="s">
        <v>64</v>
      </c>
      <c r="E217" s="136">
        <f>+E218</f>
        <v>210866.25000000006</v>
      </c>
      <c r="F217" s="136">
        <f t="shared" ref="F217:P217" si="9">+F218</f>
        <v>131383.24000000002</v>
      </c>
      <c r="G217" s="136">
        <f t="shared" si="9"/>
        <v>602064.41999999993</v>
      </c>
      <c r="H217" s="136">
        <f t="shared" si="9"/>
        <v>769417.90999999957</v>
      </c>
      <c r="I217" s="136">
        <f t="shared" si="9"/>
        <v>1931276.8699999999</v>
      </c>
      <c r="J217" s="136">
        <f t="shared" si="9"/>
        <v>4346231.7699999996</v>
      </c>
      <c r="K217" s="136">
        <f t="shared" si="9"/>
        <v>916994.49999999988</v>
      </c>
      <c r="L217" s="136">
        <f t="shared" si="9"/>
        <v>1422776.69</v>
      </c>
      <c r="M217" s="136">
        <f t="shared" si="9"/>
        <v>1013607.25</v>
      </c>
      <c r="N217" s="136">
        <f t="shared" si="9"/>
        <v>1169360.5999999999</v>
      </c>
      <c r="O217" s="136">
        <f t="shared" si="9"/>
        <v>1201736.8699999999</v>
      </c>
      <c r="P217" s="136">
        <f t="shared" si="9"/>
        <v>1174507.5</v>
      </c>
      <c r="Q217" s="135">
        <f t="shared" si="4"/>
        <v>14890223.869999997</v>
      </c>
      <c r="R217" s="97"/>
      <c r="T217" s="95"/>
      <c r="U217" s="100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1713731.8199999996</v>
      </c>
      <c r="V217" s="97"/>
    </row>
    <row r="218" spans="2:22" x14ac:dyDescent="0.2">
      <c r="B218" s="95"/>
      <c r="C218" s="98" t="s">
        <v>65</v>
      </c>
      <c r="D218" s="99" t="s">
        <v>64</v>
      </c>
      <c r="E218" s="100">
        <v>210866.25000000006</v>
      </c>
      <c r="F218" s="100">
        <v>131383.24000000002</v>
      </c>
      <c r="G218" s="100">
        <v>602064.41999999993</v>
      </c>
      <c r="H218" s="100">
        <v>769417.90999999957</v>
      </c>
      <c r="I218" s="100">
        <v>1931276.8699999999</v>
      </c>
      <c r="J218" s="100">
        <v>4346231.7699999996</v>
      </c>
      <c r="K218" s="100">
        <v>916994.49999999988</v>
      </c>
      <c r="L218" s="100">
        <v>1422776.69</v>
      </c>
      <c r="M218" s="100">
        <v>1013607.25</v>
      </c>
      <c r="N218" s="100">
        <v>1169360.5999999999</v>
      </c>
      <c r="O218" s="100">
        <v>1201736.8699999999</v>
      </c>
      <c r="P218" s="100">
        <v>1174507.5</v>
      </c>
      <c r="Q218" s="135">
        <f t="shared" si="4"/>
        <v>14890223.869999997</v>
      </c>
      <c r="R218" s="97"/>
      <c r="T218" s="95"/>
      <c r="U218" s="100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1713731.8199999996</v>
      </c>
      <c r="V218" s="97"/>
    </row>
    <row r="219" spans="2:22" x14ac:dyDescent="0.2">
      <c r="B219" s="95"/>
      <c r="C219" s="133" t="s">
        <v>66</v>
      </c>
      <c r="D219" s="134" t="s">
        <v>67</v>
      </c>
      <c r="E219" s="136">
        <f>+E220</f>
        <v>0</v>
      </c>
      <c r="F219" s="136">
        <f t="shared" ref="F219:P219" si="10">+F220</f>
        <v>0</v>
      </c>
      <c r="G219" s="136">
        <f t="shared" si="10"/>
        <v>0</v>
      </c>
      <c r="H219" s="136">
        <f t="shared" si="10"/>
        <v>0</v>
      </c>
      <c r="I219" s="136">
        <f t="shared" si="10"/>
        <v>0</v>
      </c>
      <c r="J219" s="136">
        <f t="shared" si="10"/>
        <v>0</v>
      </c>
      <c r="K219" s="136">
        <f t="shared" si="10"/>
        <v>0</v>
      </c>
      <c r="L219" s="136">
        <f t="shared" si="10"/>
        <v>0</v>
      </c>
      <c r="M219" s="136">
        <f t="shared" si="10"/>
        <v>0</v>
      </c>
      <c r="N219" s="136">
        <f t="shared" si="10"/>
        <v>0</v>
      </c>
      <c r="O219" s="136">
        <f t="shared" si="10"/>
        <v>0</v>
      </c>
      <c r="P219" s="136">
        <f t="shared" si="10"/>
        <v>0</v>
      </c>
      <c r="Q219" s="135">
        <f t="shared" si="4"/>
        <v>0</v>
      </c>
      <c r="R219" s="97"/>
      <c r="T219" s="95"/>
      <c r="U219" s="100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0</v>
      </c>
      <c r="V219" s="97"/>
    </row>
    <row r="220" spans="2:22" x14ac:dyDescent="0.2">
      <c r="B220" s="95"/>
      <c r="C220" s="98" t="s">
        <v>68</v>
      </c>
      <c r="D220" s="99" t="s">
        <v>67</v>
      </c>
      <c r="E220" s="100">
        <v>0</v>
      </c>
      <c r="F220" s="100">
        <v>0</v>
      </c>
      <c r="G220" s="100">
        <v>0</v>
      </c>
      <c r="H220" s="100">
        <v>0</v>
      </c>
      <c r="I220" s="100">
        <v>0</v>
      </c>
      <c r="J220" s="100">
        <v>0</v>
      </c>
      <c r="K220" s="100">
        <v>0</v>
      </c>
      <c r="L220" s="100">
        <v>0</v>
      </c>
      <c r="M220" s="100">
        <v>0</v>
      </c>
      <c r="N220" s="100">
        <v>0</v>
      </c>
      <c r="O220" s="100">
        <v>0</v>
      </c>
      <c r="P220" s="100">
        <v>0</v>
      </c>
      <c r="Q220" s="135">
        <f t="shared" si="4"/>
        <v>0</v>
      </c>
      <c r="R220" s="97"/>
      <c r="T220" s="95"/>
      <c r="U220" s="100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0</v>
      </c>
      <c r="V220" s="97"/>
    </row>
    <row r="221" spans="2:22" x14ac:dyDescent="0.2">
      <c r="B221" s="95"/>
      <c r="C221" s="133" t="s">
        <v>69</v>
      </c>
      <c r="D221" s="134" t="s">
        <v>70</v>
      </c>
      <c r="E221" s="136">
        <f>+E222</f>
        <v>190347.70999999996</v>
      </c>
      <c r="F221" s="136">
        <f t="shared" ref="F221:P221" si="11">+F222</f>
        <v>206557.59999999995</v>
      </c>
      <c r="G221" s="136">
        <f t="shared" si="11"/>
        <v>348107.11000000004</v>
      </c>
      <c r="H221" s="136">
        <f t="shared" si="11"/>
        <v>247143.05000000008</v>
      </c>
      <c r="I221" s="136">
        <f t="shared" si="11"/>
        <v>220228.77</v>
      </c>
      <c r="J221" s="136">
        <f t="shared" si="11"/>
        <v>244217.76999999996</v>
      </c>
      <c r="K221" s="136">
        <f t="shared" si="11"/>
        <v>231683.33999999991</v>
      </c>
      <c r="L221" s="136">
        <f t="shared" si="11"/>
        <v>418854.14999999997</v>
      </c>
      <c r="M221" s="136">
        <f t="shared" si="11"/>
        <v>577398.28</v>
      </c>
      <c r="N221" s="136">
        <f t="shared" si="11"/>
        <v>391071.4800000001</v>
      </c>
      <c r="O221" s="136">
        <f t="shared" si="11"/>
        <v>393940.89000000007</v>
      </c>
      <c r="P221" s="136">
        <f t="shared" si="11"/>
        <v>304763.48000000004</v>
      </c>
      <c r="Q221" s="135">
        <f t="shared" si="4"/>
        <v>3774313.6300000004</v>
      </c>
      <c r="R221" s="97"/>
      <c r="T221" s="95"/>
      <c r="U221" s="100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992155.47</v>
      </c>
      <c r="V221" s="97"/>
    </row>
    <row r="222" spans="2:22" x14ac:dyDescent="0.2">
      <c r="B222" s="95"/>
      <c r="C222" s="98" t="s">
        <v>71</v>
      </c>
      <c r="D222" s="99" t="s">
        <v>70</v>
      </c>
      <c r="E222" s="100">
        <v>190347.70999999996</v>
      </c>
      <c r="F222" s="100">
        <v>206557.59999999995</v>
      </c>
      <c r="G222" s="100">
        <v>348107.11000000004</v>
      </c>
      <c r="H222" s="100">
        <v>247143.05000000008</v>
      </c>
      <c r="I222" s="100">
        <v>220228.77</v>
      </c>
      <c r="J222" s="100">
        <v>244217.76999999996</v>
      </c>
      <c r="K222" s="100">
        <v>231683.33999999991</v>
      </c>
      <c r="L222" s="100">
        <v>418854.14999999997</v>
      </c>
      <c r="M222" s="100">
        <v>577398.28</v>
      </c>
      <c r="N222" s="100">
        <v>391071.4800000001</v>
      </c>
      <c r="O222" s="100">
        <v>393940.89000000007</v>
      </c>
      <c r="P222" s="100">
        <v>304763.48000000004</v>
      </c>
      <c r="Q222" s="135">
        <f t="shared" si="4"/>
        <v>3774313.6300000004</v>
      </c>
      <c r="R222" s="97"/>
      <c r="T222" s="95"/>
      <c r="U222" s="100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992155.47</v>
      </c>
      <c r="V222" s="97"/>
    </row>
    <row r="223" spans="2:22" x14ac:dyDescent="0.2">
      <c r="B223" s="95"/>
      <c r="C223" s="133" t="s">
        <v>72</v>
      </c>
      <c r="D223" s="134" t="s">
        <v>73</v>
      </c>
      <c r="E223" s="136">
        <f>+E224</f>
        <v>3860965.21</v>
      </c>
      <c r="F223" s="136">
        <f t="shared" ref="F223:P223" si="12">+F224</f>
        <v>3424903.88</v>
      </c>
      <c r="G223" s="136">
        <f t="shared" si="12"/>
        <v>24796161.16</v>
      </c>
      <c r="H223" s="136">
        <f t="shared" si="12"/>
        <v>35243407.57</v>
      </c>
      <c r="I223" s="136">
        <f t="shared" si="12"/>
        <v>10546529.949999999</v>
      </c>
      <c r="J223" s="136">
        <f t="shared" si="12"/>
        <v>6514690.71</v>
      </c>
      <c r="K223" s="136">
        <f t="shared" si="12"/>
        <v>5034968.0100000007</v>
      </c>
      <c r="L223" s="136">
        <f t="shared" si="12"/>
        <v>14601675.499999996</v>
      </c>
      <c r="M223" s="136">
        <f t="shared" si="12"/>
        <v>14601675.499999996</v>
      </c>
      <c r="N223" s="136">
        <f t="shared" si="12"/>
        <v>14601675.499999996</v>
      </c>
      <c r="O223" s="136">
        <f t="shared" si="12"/>
        <v>14601675.499999996</v>
      </c>
      <c r="P223" s="136">
        <f t="shared" si="12"/>
        <v>14601675.509999996</v>
      </c>
      <c r="Q223" s="135">
        <f t="shared" si="4"/>
        <v>162430003.99999997</v>
      </c>
      <c r="R223" s="97"/>
      <c r="T223" s="95"/>
      <c r="U223" s="100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67325437.819999993</v>
      </c>
      <c r="V223" s="97"/>
    </row>
    <row r="224" spans="2:22" x14ac:dyDescent="0.2">
      <c r="B224" s="95"/>
      <c r="C224" s="98" t="s">
        <v>74</v>
      </c>
      <c r="D224" s="99" t="s">
        <v>73</v>
      </c>
      <c r="E224" s="100">
        <v>3860965.21</v>
      </c>
      <c r="F224" s="100">
        <v>3424903.88</v>
      </c>
      <c r="G224" s="100">
        <v>24796161.16</v>
      </c>
      <c r="H224" s="100">
        <v>35243407.57</v>
      </c>
      <c r="I224" s="100">
        <v>10546529.949999999</v>
      </c>
      <c r="J224" s="100">
        <v>6514690.71</v>
      </c>
      <c r="K224" s="100">
        <v>5034968.0100000007</v>
      </c>
      <c r="L224" s="100">
        <v>14601675.499999996</v>
      </c>
      <c r="M224" s="100">
        <v>14601675.499999996</v>
      </c>
      <c r="N224" s="100">
        <v>14601675.499999996</v>
      </c>
      <c r="O224" s="100">
        <v>14601675.499999996</v>
      </c>
      <c r="P224" s="100">
        <v>14601675.509999996</v>
      </c>
      <c r="Q224" s="135">
        <f t="shared" si="4"/>
        <v>162430003.99999997</v>
      </c>
      <c r="R224" s="97"/>
      <c r="T224" s="95"/>
      <c r="U224" s="100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67325437.819999993</v>
      </c>
      <c r="V224" s="97"/>
    </row>
    <row r="225" spans="2:22" x14ac:dyDescent="0.2">
      <c r="B225" s="95"/>
      <c r="C225" s="133" t="s">
        <v>75</v>
      </c>
      <c r="D225" s="134" t="s">
        <v>76</v>
      </c>
      <c r="E225" s="136">
        <f>+E226</f>
        <v>0</v>
      </c>
      <c r="F225" s="136">
        <f t="shared" ref="F225:P225" si="13">+F226</f>
        <v>0</v>
      </c>
      <c r="G225" s="136">
        <f t="shared" si="13"/>
        <v>0</v>
      </c>
      <c r="H225" s="136">
        <f t="shared" si="13"/>
        <v>0</v>
      </c>
      <c r="I225" s="136">
        <f t="shared" si="13"/>
        <v>0</v>
      </c>
      <c r="J225" s="136">
        <f t="shared" si="13"/>
        <v>0</v>
      </c>
      <c r="K225" s="136">
        <f t="shared" si="13"/>
        <v>0</v>
      </c>
      <c r="L225" s="136">
        <f t="shared" si="13"/>
        <v>0</v>
      </c>
      <c r="M225" s="136">
        <f t="shared" si="13"/>
        <v>0</v>
      </c>
      <c r="N225" s="136">
        <f t="shared" si="13"/>
        <v>0</v>
      </c>
      <c r="O225" s="136">
        <f t="shared" si="13"/>
        <v>0</v>
      </c>
      <c r="P225" s="136">
        <f t="shared" si="13"/>
        <v>0</v>
      </c>
      <c r="Q225" s="135">
        <f t="shared" si="4"/>
        <v>0</v>
      </c>
      <c r="R225" s="97"/>
      <c r="T225" s="95"/>
      <c r="U225" s="100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0</v>
      </c>
      <c r="V225" s="97"/>
    </row>
    <row r="226" spans="2:22" x14ac:dyDescent="0.2">
      <c r="B226" s="95"/>
      <c r="C226" s="98" t="s">
        <v>77</v>
      </c>
      <c r="D226" s="99" t="s">
        <v>76</v>
      </c>
      <c r="E226" s="100">
        <v>0</v>
      </c>
      <c r="F226" s="100">
        <v>0</v>
      </c>
      <c r="G226" s="100">
        <v>0</v>
      </c>
      <c r="H226" s="100">
        <v>0</v>
      </c>
      <c r="I226" s="100">
        <v>0</v>
      </c>
      <c r="J226" s="100">
        <v>0</v>
      </c>
      <c r="K226" s="100">
        <v>0</v>
      </c>
      <c r="L226" s="100">
        <v>0</v>
      </c>
      <c r="M226" s="100">
        <v>0</v>
      </c>
      <c r="N226" s="100">
        <v>0</v>
      </c>
      <c r="O226" s="100">
        <v>0</v>
      </c>
      <c r="P226" s="100">
        <v>0</v>
      </c>
      <c r="Q226" s="135">
        <f t="shared" si="4"/>
        <v>0</v>
      </c>
      <c r="R226" s="97"/>
      <c r="T226" s="95"/>
      <c r="U226" s="100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0</v>
      </c>
      <c r="V226" s="97"/>
    </row>
    <row r="227" spans="2:22" x14ac:dyDescent="0.2">
      <c r="B227" s="95"/>
      <c r="C227" s="131" t="s">
        <v>78</v>
      </c>
      <c r="D227" s="132" t="s">
        <v>79</v>
      </c>
      <c r="E227" s="135">
        <f>+E228+E230+E232+E234+E236</f>
        <v>4686221.910000002</v>
      </c>
      <c r="F227" s="135">
        <f t="shared" ref="F227:P227" si="14">+F228+F230+F232+F234+F236</f>
        <v>5098567.5600000033</v>
      </c>
      <c r="G227" s="135">
        <f t="shared" si="14"/>
        <v>5356737.99</v>
      </c>
      <c r="H227" s="135">
        <f t="shared" si="14"/>
        <v>7876485.2599999988</v>
      </c>
      <c r="I227" s="135">
        <f t="shared" si="14"/>
        <v>6571916.020000007</v>
      </c>
      <c r="J227" s="135">
        <f t="shared" si="14"/>
        <v>12450402.819999997</v>
      </c>
      <c r="K227" s="135">
        <f t="shared" si="14"/>
        <v>7194495.3300000029</v>
      </c>
      <c r="L227" s="135">
        <f t="shared" si="14"/>
        <v>11511046.889999993</v>
      </c>
      <c r="M227" s="135">
        <f t="shared" si="14"/>
        <v>8271575.2999999961</v>
      </c>
      <c r="N227" s="135">
        <f t="shared" si="14"/>
        <v>8184427.179999996</v>
      </c>
      <c r="O227" s="135">
        <f t="shared" si="14"/>
        <v>8186454.2999999952</v>
      </c>
      <c r="P227" s="135">
        <f t="shared" si="14"/>
        <v>7870935.0699999966</v>
      </c>
      <c r="Q227" s="135">
        <f t="shared" si="4"/>
        <v>93259265.62999998</v>
      </c>
      <c r="R227" s="97"/>
      <c r="T227" s="95"/>
      <c r="U227" s="100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23018012.720000006</v>
      </c>
      <c r="V227" s="97"/>
    </row>
    <row r="228" spans="2:22" x14ac:dyDescent="0.2">
      <c r="B228" s="95"/>
      <c r="C228" s="133" t="s">
        <v>80</v>
      </c>
      <c r="D228" s="134" t="s">
        <v>81</v>
      </c>
      <c r="E228" s="136">
        <f>+E229</f>
        <v>4652545.5800000019</v>
      </c>
      <c r="F228" s="136">
        <f t="shared" ref="F228:P228" si="15">+F229</f>
        <v>5064083.7100000037</v>
      </c>
      <c r="G228" s="136">
        <f t="shared" si="15"/>
        <v>5294944.21</v>
      </c>
      <c r="H228" s="136">
        <f t="shared" si="15"/>
        <v>7839877.629999999</v>
      </c>
      <c r="I228" s="136">
        <f t="shared" si="15"/>
        <v>6534181.2900000066</v>
      </c>
      <c r="J228" s="136">
        <f t="shared" si="15"/>
        <v>12417048.339999996</v>
      </c>
      <c r="K228" s="136">
        <f t="shared" si="15"/>
        <v>7163197.1000000024</v>
      </c>
      <c r="L228" s="136">
        <f t="shared" si="15"/>
        <v>11237996.149999993</v>
      </c>
      <c r="M228" s="136">
        <f t="shared" si="15"/>
        <v>7995712.2999999961</v>
      </c>
      <c r="N228" s="136">
        <f t="shared" si="15"/>
        <v>7919959.0499999961</v>
      </c>
      <c r="O228" s="136">
        <f t="shared" si="15"/>
        <v>7921986.1699999953</v>
      </c>
      <c r="P228" s="136">
        <f t="shared" si="15"/>
        <v>7594436.6999999965</v>
      </c>
      <c r="Q228" s="135">
        <f t="shared" si="4"/>
        <v>91635968.229999989</v>
      </c>
      <c r="R228" s="97"/>
      <c r="T228" s="95"/>
      <c r="U228" s="100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22851451.130000006</v>
      </c>
      <c r="V228" s="97"/>
    </row>
    <row r="229" spans="2:22" x14ac:dyDescent="0.2">
      <c r="B229" s="95"/>
      <c r="C229" s="98" t="s">
        <v>82</v>
      </c>
      <c r="D229" s="99" t="s">
        <v>81</v>
      </c>
      <c r="E229" s="100">
        <v>4652545.5800000019</v>
      </c>
      <c r="F229" s="100">
        <v>5064083.7100000037</v>
      </c>
      <c r="G229" s="100">
        <v>5294944.21</v>
      </c>
      <c r="H229" s="100">
        <v>7839877.629999999</v>
      </c>
      <c r="I229" s="100">
        <v>6534181.2900000066</v>
      </c>
      <c r="J229" s="100">
        <v>12417048.339999996</v>
      </c>
      <c r="K229" s="100">
        <v>7163197.1000000024</v>
      </c>
      <c r="L229" s="100">
        <v>11237996.149999993</v>
      </c>
      <c r="M229" s="100">
        <v>7995712.2999999961</v>
      </c>
      <c r="N229" s="100">
        <v>7919959.0499999961</v>
      </c>
      <c r="O229" s="100">
        <v>7921986.1699999953</v>
      </c>
      <c r="P229" s="100">
        <v>7594436.6999999965</v>
      </c>
      <c r="Q229" s="135">
        <f t="shared" si="4"/>
        <v>91635968.229999989</v>
      </c>
      <c r="R229" s="97"/>
      <c r="T229" s="95"/>
      <c r="U229" s="100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22851451.130000006</v>
      </c>
      <c r="V229" s="97"/>
    </row>
    <row r="230" spans="2:22" x14ac:dyDescent="0.2">
      <c r="B230" s="95"/>
      <c r="C230" s="133" t="s">
        <v>83</v>
      </c>
      <c r="D230" s="134" t="s">
        <v>84</v>
      </c>
      <c r="E230" s="136">
        <v>0</v>
      </c>
      <c r="F230" s="136">
        <v>0</v>
      </c>
      <c r="G230" s="136">
        <v>0</v>
      </c>
      <c r="H230" s="136">
        <v>0</v>
      </c>
      <c r="I230" s="136">
        <v>0</v>
      </c>
      <c r="J230" s="136">
        <v>0</v>
      </c>
      <c r="K230" s="136">
        <v>0</v>
      </c>
      <c r="L230" s="136">
        <v>0</v>
      </c>
      <c r="M230" s="136">
        <v>0</v>
      </c>
      <c r="N230" s="136">
        <v>0</v>
      </c>
      <c r="O230" s="136">
        <v>0</v>
      </c>
      <c r="P230" s="136">
        <v>0</v>
      </c>
      <c r="Q230" s="135">
        <f t="shared" si="4"/>
        <v>0</v>
      </c>
      <c r="R230" s="97"/>
      <c r="T230" s="95"/>
      <c r="U230" s="100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0</v>
      </c>
      <c r="V230" s="97"/>
    </row>
    <row r="231" spans="2:22" x14ac:dyDescent="0.2">
      <c r="B231" s="95"/>
      <c r="C231" s="98" t="s">
        <v>85</v>
      </c>
      <c r="D231" s="99" t="s">
        <v>84</v>
      </c>
      <c r="E231" s="100">
        <v>0</v>
      </c>
      <c r="F231" s="100">
        <v>0</v>
      </c>
      <c r="G231" s="100">
        <v>0</v>
      </c>
      <c r="H231" s="100">
        <v>0</v>
      </c>
      <c r="I231" s="100">
        <v>0</v>
      </c>
      <c r="J231" s="100">
        <v>0</v>
      </c>
      <c r="K231" s="100">
        <v>0</v>
      </c>
      <c r="L231" s="100">
        <v>0</v>
      </c>
      <c r="M231" s="100">
        <v>0</v>
      </c>
      <c r="N231" s="100">
        <v>0</v>
      </c>
      <c r="O231" s="100">
        <v>0</v>
      </c>
      <c r="P231" s="100">
        <v>0</v>
      </c>
      <c r="Q231" s="135">
        <f t="shared" si="4"/>
        <v>0</v>
      </c>
      <c r="R231" s="97"/>
      <c r="T231" s="95"/>
      <c r="U231" s="100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0</v>
      </c>
      <c r="V231" s="97"/>
    </row>
    <row r="232" spans="2:22" x14ac:dyDescent="0.2">
      <c r="B232" s="95"/>
      <c r="C232" s="133" t="s">
        <v>86</v>
      </c>
      <c r="D232" s="134" t="s">
        <v>87</v>
      </c>
      <c r="E232" s="136">
        <v>0</v>
      </c>
      <c r="F232" s="136">
        <v>0</v>
      </c>
      <c r="G232" s="136">
        <v>0</v>
      </c>
      <c r="H232" s="136">
        <v>0</v>
      </c>
      <c r="I232" s="136">
        <v>0</v>
      </c>
      <c r="J232" s="136">
        <v>0</v>
      </c>
      <c r="K232" s="136">
        <v>0</v>
      </c>
      <c r="L232" s="136">
        <v>0</v>
      </c>
      <c r="M232" s="136">
        <v>0</v>
      </c>
      <c r="N232" s="136">
        <v>0</v>
      </c>
      <c r="O232" s="136">
        <v>0</v>
      </c>
      <c r="P232" s="136">
        <v>0</v>
      </c>
      <c r="Q232" s="135">
        <f t="shared" si="4"/>
        <v>0</v>
      </c>
      <c r="R232" s="97"/>
      <c r="T232" s="95"/>
      <c r="U232" s="100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0</v>
      </c>
      <c r="V232" s="97"/>
    </row>
    <row r="233" spans="2:22" x14ac:dyDescent="0.2">
      <c r="B233" s="95"/>
      <c r="C233" s="98" t="s">
        <v>88</v>
      </c>
      <c r="D233" s="99" t="s">
        <v>87</v>
      </c>
      <c r="E233" s="100">
        <v>0</v>
      </c>
      <c r="F233" s="100">
        <v>0</v>
      </c>
      <c r="G233" s="100">
        <v>0</v>
      </c>
      <c r="H233" s="100">
        <v>0</v>
      </c>
      <c r="I233" s="100">
        <v>0</v>
      </c>
      <c r="J233" s="100">
        <v>0</v>
      </c>
      <c r="K233" s="100">
        <v>0</v>
      </c>
      <c r="L233" s="100">
        <v>0</v>
      </c>
      <c r="M233" s="100">
        <v>0</v>
      </c>
      <c r="N233" s="100">
        <v>0</v>
      </c>
      <c r="O233" s="100">
        <v>0</v>
      </c>
      <c r="P233" s="100">
        <v>0</v>
      </c>
      <c r="Q233" s="135">
        <f t="shared" si="4"/>
        <v>0</v>
      </c>
      <c r="R233" s="97"/>
      <c r="T233" s="95"/>
      <c r="U233" s="100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0</v>
      </c>
      <c r="V233" s="97"/>
    </row>
    <row r="234" spans="2:22" x14ac:dyDescent="0.2">
      <c r="B234" s="95"/>
      <c r="C234" s="133" t="s">
        <v>89</v>
      </c>
      <c r="D234" s="134" t="s">
        <v>90</v>
      </c>
      <c r="E234" s="136">
        <v>0</v>
      </c>
      <c r="F234" s="136">
        <v>0</v>
      </c>
      <c r="G234" s="136">
        <v>0</v>
      </c>
      <c r="H234" s="136">
        <v>0</v>
      </c>
      <c r="I234" s="136">
        <v>0</v>
      </c>
      <c r="J234" s="136">
        <v>0</v>
      </c>
      <c r="K234" s="136">
        <v>0</v>
      </c>
      <c r="L234" s="136">
        <v>0</v>
      </c>
      <c r="M234" s="136">
        <v>0</v>
      </c>
      <c r="N234" s="136">
        <v>0</v>
      </c>
      <c r="O234" s="136">
        <v>0</v>
      </c>
      <c r="P234" s="136">
        <v>0</v>
      </c>
      <c r="Q234" s="135">
        <f t="shared" si="4"/>
        <v>0</v>
      </c>
      <c r="R234" s="97"/>
      <c r="T234" s="95"/>
      <c r="U234" s="100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0</v>
      </c>
      <c r="V234" s="97"/>
    </row>
    <row r="235" spans="2:22" x14ac:dyDescent="0.2">
      <c r="B235" s="95"/>
      <c r="C235" s="98" t="s">
        <v>91</v>
      </c>
      <c r="D235" s="99" t="s">
        <v>90</v>
      </c>
      <c r="E235" s="100">
        <v>0</v>
      </c>
      <c r="F235" s="100">
        <v>0</v>
      </c>
      <c r="G235" s="100">
        <v>0</v>
      </c>
      <c r="H235" s="100">
        <v>0</v>
      </c>
      <c r="I235" s="100">
        <v>0</v>
      </c>
      <c r="J235" s="100">
        <v>0</v>
      </c>
      <c r="K235" s="100">
        <v>0</v>
      </c>
      <c r="L235" s="100">
        <v>0</v>
      </c>
      <c r="M235" s="100">
        <v>0</v>
      </c>
      <c r="N235" s="100">
        <v>0</v>
      </c>
      <c r="O235" s="100">
        <v>0</v>
      </c>
      <c r="P235" s="100">
        <v>0</v>
      </c>
      <c r="Q235" s="135">
        <f t="shared" si="4"/>
        <v>0</v>
      </c>
      <c r="R235" s="97"/>
      <c r="T235" s="95"/>
      <c r="U235" s="100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0</v>
      </c>
      <c r="V235" s="97"/>
    </row>
    <row r="236" spans="2:22" x14ac:dyDescent="0.2">
      <c r="B236" s="95"/>
      <c r="C236" s="133" t="s">
        <v>92</v>
      </c>
      <c r="D236" s="134" t="s">
        <v>93</v>
      </c>
      <c r="E236" s="136">
        <f>+E237</f>
        <v>33676.33</v>
      </c>
      <c r="F236" s="136">
        <f t="shared" ref="F236:P236" si="16">+F237</f>
        <v>34483.850000000006</v>
      </c>
      <c r="G236" s="136">
        <f t="shared" si="16"/>
        <v>61793.78</v>
      </c>
      <c r="H236" s="136">
        <f t="shared" si="16"/>
        <v>36607.630000000005</v>
      </c>
      <c r="I236" s="136">
        <f t="shared" si="16"/>
        <v>37734.729999999989</v>
      </c>
      <c r="J236" s="136">
        <f t="shared" si="16"/>
        <v>33354.480000000003</v>
      </c>
      <c r="K236" s="136">
        <f t="shared" si="16"/>
        <v>31298.230000000003</v>
      </c>
      <c r="L236" s="136">
        <f t="shared" si="16"/>
        <v>273050.74</v>
      </c>
      <c r="M236" s="136">
        <f t="shared" si="16"/>
        <v>275863</v>
      </c>
      <c r="N236" s="136">
        <f t="shared" si="16"/>
        <v>264468.13</v>
      </c>
      <c r="O236" s="136">
        <f t="shared" si="16"/>
        <v>264468.13</v>
      </c>
      <c r="P236" s="136">
        <f t="shared" si="16"/>
        <v>276498.37</v>
      </c>
      <c r="Q236" s="135">
        <f t="shared" ref="Q236:Q299" si="17">SUM(E236:P236)</f>
        <v>1623297.4</v>
      </c>
      <c r="R236" s="97"/>
      <c r="T236" s="95"/>
      <c r="U236" s="100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166561.59000000003</v>
      </c>
      <c r="V236" s="97"/>
    </row>
    <row r="237" spans="2:22" x14ac:dyDescent="0.2">
      <c r="B237" s="95"/>
      <c r="C237" s="98" t="s">
        <v>94</v>
      </c>
      <c r="D237" s="99" t="s">
        <v>93</v>
      </c>
      <c r="E237" s="100">
        <v>33676.33</v>
      </c>
      <c r="F237" s="100">
        <v>34483.850000000006</v>
      </c>
      <c r="G237" s="100">
        <v>61793.78</v>
      </c>
      <c r="H237" s="100">
        <v>36607.630000000005</v>
      </c>
      <c r="I237" s="100">
        <v>37734.729999999989</v>
      </c>
      <c r="J237" s="100">
        <v>33354.480000000003</v>
      </c>
      <c r="K237" s="100">
        <v>31298.230000000003</v>
      </c>
      <c r="L237" s="100">
        <v>273050.74</v>
      </c>
      <c r="M237" s="100">
        <v>275863</v>
      </c>
      <c r="N237" s="100">
        <v>264468.13</v>
      </c>
      <c r="O237" s="100">
        <v>264468.13</v>
      </c>
      <c r="P237" s="100">
        <v>276498.37</v>
      </c>
      <c r="Q237" s="135">
        <f t="shared" si="17"/>
        <v>1623297.4</v>
      </c>
      <c r="R237" s="97"/>
      <c r="T237" s="95"/>
      <c r="U237" s="100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166561.59000000003</v>
      </c>
      <c r="V237" s="97"/>
    </row>
    <row r="238" spans="2:22" x14ac:dyDescent="0.2">
      <c r="B238" s="95"/>
      <c r="C238" s="131" t="s">
        <v>95</v>
      </c>
      <c r="D238" s="132" t="s">
        <v>96</v>
      </c>
      <c r="E238" s="135">
        <f>+E239+E241+E243+E245+E247+E249</f>
        <v>12573426.59</v>
      </c>
      <c r="F238" s="135">
        <f t="shared" ref="F238:P238" si="18">+F239+F241+F243+F245+F247+F249</f>
        <v>14910659.169999994</v>
      </c>
      <c r="G238" s="135">
        <f t="shared" si="18"/>
        <v>15761338.430000005</v>
      </c>
      <c r="H238" s="135">
        <f t="shared" si="18"/>
        <v>16340627.550000003</v>
      </c>
      <c r="I238" s="135">
        <f t="shared" si="18"/>
        <v>16782222.790000007</v>
      </c>
      <c r="J238" s="135">
        <f t="shared" si="18"/>
        <v>17001829.640000008</v>
      </c>
      <c r="K238" s="135">
        <f t="shared" si="18"/>
        <v>17790986.199999996</v>
      </c>
      <c r="L238" s="135">
        <f t="shared" si="18"/>
        <v>26266647.030000053</v>
      </c>
      <c r="M238" s="135">
        <f t="shared" si="18"/>
        <v>22341593.820000041</v>
      </c>
      <c r="N238" s="135">
        <f t="shared" si="18"/>
        <v>22902862.930000048</v>
      </c>
      <c r="O238" s="135">
        <f t="shared" si="18"/>
        <v>22396256.330000043</v>
      </c>
      <c r="P238" s="135">
        <f t="shared" si="18"/>
        <v>19142931.920000046</v>
      </c>
      <c r="Q238" s="135">
        <f t="shared" si="17"/>
        <v>224211382.40000024</v>
      </c>
      <c r="R238" s="97"/>
      <c r="T238" s="95"/>
      <c r="U238" s="100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59586051.740000002</v>
      </c>
      <c r="V238" s="97"/>
    </row>
    <row r="239" spans="2:22" x14ac:dyDescent="0.2">
      <c r="B239" s="95"/>
      <c r="C239" s="133" t="s">
        <v>97</v>
      </c>
      <c r="D239" s="134" t="s">
        <v>98</v>
      </c>
      <c r="E239" s="136">
        <f>+E240</f>
        <v>6681450.3099999987</v>
      </c>
      <c r="F239" s="136">
        <f t="shared" ref="F239:P239" si="19">+F240</f>
        <v>8545718.9099999983</v>
      </c>
      <c r="G239" s="136">
        <f t="shared" si="19"/>
        <v>7900245.3500000024</v>
      </c>
      <c r="H239" s="136">
        <f t="shared" si="19"/>
        <v>8578097.6600000001</v>
      </c>
      <c r="I239" s="136">
        <f t="shared" si="19"/>
        <v>8917295.1000000052</v>
      </c>
      <c r="J239" s="136">
        <f t="shared" si="19"/>
        <v>8531201.2800000049</v>
      </c>
      <c r="K239" s="136">
        <f t="shared" si="19"/>
        <v>8654407.0799999982</v>
      </c>
      <c r="L239" s="136">
        <f t="shared" si="19"/>
        <v>13892595.079999996</v>
      </c>
      <c r="M239" s="136">
        <f t="shared" si="19"/>
        <v>10957828.059999997</v>
      </c>
      <c r="N239" s="136">
        <f t="shared" si="19"/>
        <v>10608873.959999997</v>
      </c>
      <c r="O239" s="136">
        <f t="shared" si="19"/>
        <v>10103036.119999995</v>
      </c>
      <c r="P239" s="136">
        <f t="shared" si="19"/>
        <v>8345906.240000003</v>
      </c>
      <c r="Q239" s="135">
        <f t="shared" si="17"/>
        <v>111716655.15000001</v>
      </c>
      <c r="R239" s="97"/>
      <c r="T239" s="95"/>
      <c r="U239" s="100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31705512.23</v>
      </c>
      <c r="V239" s="97"/>
    </row>
    <row r="240" spans="2:22" x14ac:dyDescent="0.2">
      <c r="B240" s="95"/>
      <c r="C240" s="98" t="s">
        <v>99</v>
      </c>
      <c r="D240" s="99" t="s">
        <v>98</v>
      </c>
      <c r="E240" s="100">
        <v>6681450.3099999987</v>
      </c>
      <c r="F240" s="100">
        <v>8545718.9099999983</v>
      </c>
      <c r="G240" s="100">
        <v>7900245.3500000024</v>
      </c>
      <c r="H240" s="100">
        <v>8578097.6600000001</v>
      </c>
      <c r="I240" s="100">
        <v>8917295.1000000052</v>
      </c>
      <c r="J240" s="100">
        <v>8531201.2800000049</v>
      </c>
      <c r="K240" s="100">
        <v>8654407.0799999982</v>
      </c>
      <c r="L240" s="100">
        <v>13892595.079999996</v>
      </c>
      <c r="M240" s="100">
        <v>10957828.059999997</v>
      </c>
      <c r="N240" s="100">
        <v>10608873.959999997</v>
      </c>
      <c r="O240" s="100">
        <v>10103036.119999995</v>
      </c>
      <c r="P240" s="100">
        <v>8345906.240000003</v>
      </c>
      <c r="Q240" s="135">
        <f t="shared" si="17"/>
        <v>111716655.15000001</v>
      </c>
      <c r="R240" s="97"/>
      <c r="T240" s="95"/>
      <c r="U240" s="100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31705512.23</v>
      </c>
      <c r="V240" s="97"/>
    </row>
    <row r="241" spans="2:22" x14ac:dyDescent="0.2">
      <c r="B241" s="95"/>
      <c r="C241" s="133" t="s">
        <v>100</v>
      </c>
      <c r="D241" s="134" t="s">
        <v>101</v>
      </c>
      <c r="E241" s="136">
        <v>0</v>
      </c>
      <c r="F241" s="136">
        <v>0</v>
      </c>
      <c r="G241" s="136">
        <v>0</v>
      </c>
      <c r="H241" s="136">
        <v>0</v>
      </c>
      <c r="I241" s="136">
        <v>0</v>
      </c>
      <c r="J241" s="136">
        <v>0</v>
      </c>
      <c r="K241" s="136">
        <v>0</v>
      </c>
      <c r="L241" s="136">
        <v>0</v>
      </c>
      <c r="M241" s="136">
        <v>0</v>
      </c>
      <c r="N241" s="136">
        <v>0</v>
      </c>
      <c r="O241" s="136">
        <v>0</v>
      </c>
      <c r="P241" s="136">
        <v>0</v>
      </c>
      <c r="Q241" s="135">
        <f t="shared" si="17"/>
        <v>0</v>
      </c>
      <c r="R241" s="97"/>
      <c r="T241" s="95"/>
      <c r="U241" s="100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0</v>
      </c>
      <c r="V241" s="97"/>
    </row>
    <row r="242" spans="2:22" x14ac:dyDescent="0.2">
      <c r="B242" s="95"/>
      <c r="C242" s="98" t="s">
        <v>102</v>
      </c>
      <c r="D242" s="99" t="s">
        <v>101</v>
      </c>
      <c r="E242" s="100">
        <v>0</v>
      </c>
      <c r="F242" s="100">
        <v>0</v>
      </c>
      <c r="G242" s="100">
        <v>0</v>
      </c>
      <c r="H242" s="100">
        <v>0</v>
      </c>
      <c r="I242" s="100">
        <v>0</v>
      </c>
      <c r="J242" s="100">
        <v>0</v>
      </c>
      <c r="K242" s="100">
        <v>0</v>
      </c>
      <c r="L242" s="100">
        <v>0</v>
      </c>
      <c r="M242" s="100">
        <v>0</v>
      </c>
      <c r="N242" s="100">
        <v>0</v>
      </c>
      <c r="O242" s="100">
        <v>0</v>
      </c>
      <c r="P242" s="100">
        <v>0</v>
      </c>
      <c r="Q242" s="135">
        <f t="shared" si="17"/>
        <v>0</v>
      </c>
      <c r="R242" s="97"/>
      <c r="T242" s="95"/>
      <c r="U242" s="100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0</v>
      </c>
      <c r="V242" s="97"/>
    </row>
    <row r="243" spans="2:22" x14ac:dyDescent="0.2">
      <c r="B243" s="95"/>
      <c r="C243" s="133" t="s">
        <v>103</v>
      </c>
      <c r="D243" s="134" t="s">
        <v>104</v>
      </c>
      <c r="E243" s="136">
        <f>+E244</f>
        <v>3105339.290000001</v>
      </c>
      <c r="F243" s="136">
        <f t="shared" ref="F243:P243" si="20">+F244</f>
        <v>3106701.1199999978</v>
      </c>
      <c r="G243" s="136">
        <f t="shared" si="20"/>
        <v>3972494.0800000033</v>
      </c>
      <c r="H243" s="136">
        <f t="shared" si="20"/>
        <v>3886412.1700000032</v>
      </c>
      <c r="I243" s="136">
        <f t="shared" si="20"/>
        <v>3680835.2200000011</v>
      </c>
      <c r="J243" s="136">
        <f t="shared" si="20"/>
        <v>3955334.4900000016</v>
      </c>
      <c r="K243" s="136">
        <f t="shared" si="20"/>
        <v>3840829.84</v>
      </c>
      <c r="L243" s="136">
        <f t="shared" si="20"/>
        <v>5666062.9600000512</v>
      </c>
      <c r="M243" s="136">
        <f t="shared" si="20"/>
        <v>4857813.7700000424</v>
      </c>
      <c r="N243" s="136">
        <f t="shared" si="20"/>
        <v>5936436.810000048</v>
      </c>
      <c r="O243" s="136">
        <f t="shared" si="20"/>
        <v>5930978.4100000486</v>
      </c>
      <c r="P243" s="136">
        <f t="shared" si="20"/>
        <v>5206148.2500000438</v>
      </c>
      <c r="Q243" s="135">
        <f t="shared" si="17"/>
        <v>53145386.410000242</v>
      </c>
      <c r="R243" s="97"/>
      <c r="T243" s="95"/>
      <c r="U243" s="100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14070946.660000006</v>
      </c>
      <c r="V243" s="97"/>
    </row>
    <row r="244" spans="2:22" x14ac:dyDescent="0.2">
      <c r="B244" s="95"/>
      <c r="C244" s="98" t="s">
        <v>105</v>
      </c>
      <c r="D244" s="99" t="s">
        <v>104</v>
      </c>
      <c r="E244" s="100">
        <v>3105339.290000001</v>
      </c>
      <c r="F244" s="100">
        <v>3106701.1199999978</v>
      </c>
      <c r="G244" s="100">
        <v>3972494.0800000033</v>
      </c>
      <c r="H244" s="100">
        <v>3886412.1700000032</v>
      </c>
      <c r="I244" s="100">
        <v>3680835.2200000011</v>
      </c>
      <c r="J244" s="100">
        <v>3955334.4900000016</v>
      </c>
      <c r="K244" s="100">
        <v>3840829.84</v>
      </c>
      <c r="L244" s="100">
        <v>5666062.9600000512</v>
      </c>
      <c r="M244" s="100">
        <v>4857813.7700000424</v>
      </c>
      <c r="N244" s="100">
        <v>5936436.810000048</v>
      </c>
      <c r="O244" s="100">
        <v>5930978.4100000486</v>
      </c>
      <c r="P244" s="100">
        <v>5206148.2500000438</v>
      </c>
      <c r="Q244" s="135">
        <f t="shared" si="17"/>
        <v>53145386.410000242</v>
      </c>
      <c r="R244" s="97"/>
      <c r="T244" s="95"/>
      <c r="U244" s="100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14070946.660000006</v>
      </c>
      <c r="V244" s="97"/>
    </row>
    <row r="245" spans="2:22" x14ac:dyDescent="0.2">
      <c r="B245" s="95"/>
      <c r="C245" s="133" t="s">
        <v>106</v>
      </c>
      <c r="D245" s="134" t="s">
        <v>107</v>
      </c>
      <c r="E245" s="136">
        <f>+E246</f>
        <v>875103.55000000016</v>
      </c>
      <c r="F245" s="136">
        <f t="shared" ref="F245:P245" si="21">+F246</f>
        <v>1104452.8400000003</v>
      </c>
      <c r="G245" s="136">
        <f t="shared" si="21"/>
        <v>1273779.4999999995</v>
      </c>
      <c r="H245" s="136">
        <f t="shared" si="21"/>
        <v>1053629.2899999996</v>
      </c>
      <c r="I245" s="136">
        <f t="shared" si="21"/>
        <v>1049727.0099999998</v>
      </c>
      <c r="J245" s="136">
        <f t="shared" si="21"/>
        <v>1324970.69</v>
      </c>
      <c r="K245" s="136">
        <f t="shared" si="21"/>
        <v>1530113.7699999996</v>
      </c>
      <c r="L245" s="136">
        <f t="shared" si="21"/>
        <v>1463786.5499999998</v>
      </c>
      <c r="M245" s="136">
        <f t="shared" si="21"/>
        <v>1597496.4499999997</v>
      </c>
      <c r="N245" s="136">
        <f t="shared" si="21"/>
        <v>1750830.94</v>
      </c>
      <c r="O245" s="136">
        <f t="shared" si="21"/>
        <v>1768403.5499999998</v>
      </c>
      <c r="P245" s="136">
        <f t="shared" si="21"/>
        <v>1843092.4299999992</v>
      </c>
      <c r="Q245" s="135">
        <f t="shared" si="17"/>
        <v>16635386.569999997</v>
      </c>
      <c r="R245" s="97"/>
      <c r="T245" s="95"/>
      <c r="U245" s="100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4306965.18</v>
      </c>
      <c r="V245" s="97"/>
    </row>
    <row r="246" spans="2:22" x14ac:dyDescent="0.2">
      <c r="B246" s="95"/>
      <c r="C246" s="98" t="s">
        <v>108</v>
      </c>
      <c r="D246" s="99" t="s">
        <v>107</v>
      </c>
      <c r="E246" s="100">
        <v>875103.55000000016</v>
      </c>
      <c r="F246" s="100">
        <v>1104452.8400000003</v>
      </c>
      <c r="G246" s="100">
        <v>1273779.4999999995</v>
      </c>
      <c r="H246" s="100">
        <v>1053629.2899999996</v>
      </c>
      <c r="I246" s="100">
        <v>1049727.0099999998</v>
      </c>
      <c r="J246" s="100">
        <v>1324970.69</v>
      </c>
      <c r="K246" s="100">
        <v>1530113.7699999996</v>
      </c>
      <c r="L246" s="100">
        <v>1463786.5499999998</v>
      </c>
      <c r="M246" s="100">
        <v>1597496.4499999997</v>
      </c>
      <c r="N246" s="100">
        <v>1750830.94</v>
      </c>
      <c r="O246" s="100">
        <v>1768403.5499999998</v>
      </c>
      <c r="P246" s="100">
        <v>1843092.4299999992</v>
      </c>
      <c r="Q246" s="135">
        <f t="shared" si="17"/>
        <v>16635386.569999997</v>
      </c>
      <c r="R246" s="97"/>
      <c r="T246" s="95"/>
      <c r="U246" s="100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4306965.18</v>
      </c>
      <c r="V246" s="97"/>
    </row>
    <row r="247" spans="2:22" x14ac:dyDescent="0.2">
      <c r="B247" s="95"/>
      <c r="C247" s="133" t="s">
        <v>109</v>
      </c>
      <c r="D247" s="134" t="s">
        <v>110</v>
      </c>
      <c r="E247" s="136">
        <v>0</v>
      </c>
      <c r="F247" s="136">
        <v>0</v>
      </c>
      <c r="G247" s="136">
        <v>0</v>
      </c>
      <c r="H247" s="136">
        <v>0</v>
      </c>
      <c r="I247" s="136">
        <v>0</v>
      </c>
      <c r="J247" s="136">
        <v>0</v>
      </c>
      <c r="K247" s="136">
        <v>0</v>
      </c>
      <c r="L247" s="136">
        <v>0</v>
      </c>
      <c r="M247" s="136">
        <v>0</v>
      </c>
      <c r="N247" s="136">
        <v>0</v>
      </c>
      <c r="O247" s="136">
        <v>0</v>
      </c>
      <c r="P247" s="136">
        <v>0</v>
      </c>
      <c r="Q247" s="135">
        <f t="shared" si="17"/>
        <v>0</v>
      </c>
      <c r="R247" s="97"/>
      <c r="T247" s="95"/>
      <c r="U247" s="100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0</v>
      </c>
      <c r="V247" s="97"/>
    </row>
    <row r="248" spans="2:22" x14ac:dyDescent="0.2">
      <c r="B248" s="95"/>
      <c r="C248" s="98" t="s">
        <v>111</v>
      </c>
      <c r="D248" s="99" t="s">
        <v>110</v>
      </c>
      <c r="E248" s="100">
        <v>0</v>
      </c>
      <c r="F248" s="100">
        <v>0</v>
      </c>
      <c r="G248" s="100">
        <v>0</v>
      </c>
      <c r="H248" s="100">
        <v>0</v>
      </c>
      <c r="I248" s="100">
        <v>0</v>
      </c>
      <c r="J248" s="100">
        <v>0</v>
      </c>
      <c r="K248" s="100">
        <v>0</v>
      </c>
      <c r="L248" s="100">
        <v>0</v>
      </c>
      <c r="M248" s="100">
        <v>0</v>
      </c>
      <c r="N248" s="100">
        <v>0</v>
      </c>
      <c r="O248" s="100">
        <v>0</v>
      </c>
      <c r="P248" s="100">
        <v>0</v>
      </c>
      <c r="Q248" s="135">
        <f t="shared" si="17"/>
        <v>0</v>
      </c>
      <c r="R248" s="97"/>
      <c r="T248" s="95"/>
      <c r="U248" s="100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0</v>
      </c>
      <c r="V248" s="97"/>
    </row>
    <row r="249" spans="2:22" x14ac:dyDescent="0.2">
      <c r="B249" s="95"/>
      <c r="C249" s="133" t="s">
        <v>112</v>
      </c>
      <c r="D249" s="134" t="s">
        <v>113</v>
      </c>
      <c r="E249" s="136">
        <f>+E250</f>
        <v>1911533.4399999988</v>
      </c>
      <c r="F249" s="136">
        <f t="shared" ref="F249:P249" si="22">+F250</f>
        <v>2153786.2999999998</v>
      </c>
      <c r="G249" s="136">
        <f t="shared" si="22"/>
        <v>2614819.4999999995</v>
      </c>
      <c r="H249" s="136">
        <f t="shared" si="22"/>
        <v>2822488.4299999992</v>
      </c>
      <c r="I249" s="136">
        <f t="shared" si="22"/>
        <v>3134365.4600000009</v>
      </c>
      <c r="J249" s="136">
        <f t="shared" si="22"/>
        <v>3190323.1799999997</v>
      </c>
      <c r="K249" s="136">
        <f t="shared" si="22"/>
        <v>3765635.5099999974</v>
      </c>
      <c r="L249" s="136">
        <f t="shared" si="22"/>
        <v>5244202.4400000041</v>
      </c>
      <c r="M249" s="136">
        <f t="shared" si="22"/>
        <v>4928455.5400000038</v>
      </c>
      <c r="N249" s="136">
        <f t="shared" si="22"/>
        <v>4606721.2200000025</v>
      </c>
      <c r="O249" s="136">
        <f t="shared" si="22"/>
        <v>4593838.2500000019</v>
      </c>
      <c r="P249" s="136">
        <f t="shared" si="22"/>
        <v>3747785</v>
      </c>
      <c r="Q249" s="135">
        <f t="shared" si="17"/>
        <v>42713954.270000011</v>
      </c>
      <c r="R249" s="97"/>
      <c r="T249" s="95"/>
      <c r="U249" s="100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9502627.6699999981</v>
      </c>
      <c r="V249" s="97"/>
    </row>
    <row r="250" spans="2:22" x14ac:dyDescent="0.2">
      <c r="B250" s="95"/>
      <c r="C250" s="98" t="s">
        <v>114</v>
      </c>
      <c r="D250" s="99" t="s">
        <v>113</v>
      </c>
      <c r="E250" s="100">
        <v>1911533.4399999988</v>
      </c>
      <c r="F250" s="100">
        <v>2153786.2999999998</v>
      </c>
      <c r="G250" s="100">
        <v>2614819.4999999995</v>
      </c>
      <c r="H250" s="100">
        <v>2822488.4299999992</v>
      </c>
      <c r="I250" s="100">
        <v>3134365.4600000009</v>
      </c>
      <c r="J250" s="100">
        <v>3190323.1799999997</v>
      </c>
      <c r="K250" s="100">
        <v>3765635.5099999974</v>
      </c>
      <c r="L250" s="100">
        <v>5244202.4400000041</v>
      </c>
      <c r="M250" s="100">
        <v>4928455.5400000038</v>
      </c>
      <c r="N250" s="100">
        <v>4606721.2200000025</v>
      </c>
      <c r="O250" s="100">
        <v>4593838.2500000019</v>
      </c>
      <c r="P250" s="100">
        <v>3747785</v>
      </c>
      <c r="Q250" s="135">
        <f t="shared" si="17"/>
        <v>42713954.270000011</v>
      </c>
      <c r="R250" s="97"/>
      <c r="T250" s="95"/>
      <c r="U250" s="100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9502627.6699999981</v>
      </c>
      <c r="V250" s="97"/>
    </row>
    <row r="251" spans="2:22" x14ac:dyDescent="0.2">
      <c r="B251" s="95"/>
      <c r="C251" s="131" t="s">
        <v>115</v>
      </c>
      <c r="D251" s="132" t="s">
        <v>116</v>
      </c>
      <c r="E251" s="135">
        <f>+E252+E255+E259+E266+E270+E276+E278+E283+E291</f>
        <v>10097523.550000003</v>
      </c>
      <c r="F251" s="135">
        <f t="shared" ref="F251:P251" si="23">+F252+F255+F259+F266+F270+F276+F278+F283+F291</f>
        <v>11701470.809999999</v>
      </c>
      <c r="G251" s="135">
        <f t="shared" si="23"/>
        <v>22861657.270000007</v>
      </c>
      <c r="H251" s="135">
        <f t="shared" si="23"/>
        <v>29161586.169999994</v>
      </c>
      <c r="I251" s="135">
        <f t="shared" si="23"/>
        <v>25914641.609999988</v>
      </c>
      <c r="J251" s="135">
        <f t="shared" si="23"/>
        <v>23386681.990000002</v>
      </c>
      <c r="K251" s="135">
        <f t="shared" si="23"/>
        <v>44952003.690000005</v>
      </c>
      <c r="L251" s="135">
        <f t="shared" si="23"/>
        <v>43176032.090000004</v>
      </c>
      <c r="M251" s="135">
        <f t="shared" si="23"/>
        <v>43413500.68</v>
      </c>
      <c r="N251" s="135">
        <f t="shared" si="23"/>
        <v>40722430.019999996</v>
      </c>
      <c r="O251" s="135">
        <f t="shared" si="23"/>
        <v>43801553.610000014</v>
      </c>
      <c r="P251" s="135">
        <f t="shared" si="23"/>
        <v>75856057.350000039</v>
      </c>
      <c r="Q251" s="135">
        <f t="shared" si="17"/>
        <v>415045138.84000003</v>
      </c>
      <c r="R251" s="97"/>
      <c r="T251" s="95"/>
      <c r="U251" s="100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73822237.800000012</v>
      </c>
      <c r="V251" s="97"/>
    </row>
    <row r="252" spans="2:22" x14ac:dyDescent="0.2">
      <c r="B252" s="95"/>
      <c r="C252" s="133" t="s">
        <v>117</v>
      </c>
      <c r="D252" s="134" t="s">
        <v>118</v>
      </c>
      <c r="E252" s="136">
        <f>+E253+E254</f>
        <v>1685806.9200000018</v>
      </c>
      <c r="F252" s="136">
        <f t="shared" ref="F252:P252" si="24">+F253+F254</f>
        <v>1760387.5599999998</v>
      </c>
      <c r="G252" s="136">
        <f t="shared" si="24"/>
        <v>3265049.7300000032</v>
      </c>
      <c r="H252" s="136">
        <f t="shared" si="24"/>
        <v>2973420.7499999991</v>
      </c>
      <c r="I252" s="136">
        <f t="shared" si="24"/>
        <v>3923602.88</v>
      </c>
      <c r="J252" s="136">
        <f t="shared" si="24"/>
        <v>2516348.109999998</v>
      </c>
      <c r="K252" s="136">
        <f t="shared" si="24"/>
        <v>5107064.2499999963</v>
      </c>
      <c r="L252" s="136">
        <f t="shared" si="24"/>
        <v>7481349.6600000123</v>
      </c>
      <c r="M252" s="136">
        <f t="shared" si="24"/>
        <v>7745450.2600000082</v>
      </c>
      <c r="N252" s="136">
        <f t="shared" si="24"/>
        <v>7626818.230000006</v>
      </c>
      <c r="O252" s="136">
        <f t="shared" si="24"/>
        <v>7622690.5600000052</v>
      </c>
      <c r="P252" s="136">
        <f t="shared" si="24"/>
        <v>6878334.5100000137</v>
      </c>
      <c r="Q252" s="135">
        <f t="shared" si="17"/>
        <v>58586323.420000032</v>
      </c>
      <c r="R252" s="97"/>
      <c r="T252" s="95"/>
      <c r="U252" s="100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9684664.9600000046</v>
      </c>
      <c r="V252" s="97"/>
    </row>
    <row r="253" spans="2:22" x14ac:dyDescent="0.2">
      <c r="B253" s="95"/>
      <c r="C253" s="98" t="s">
        <v>119</v>
      </c>
      <c r="D253" s="99" t="s">
        <v>120</v>
      </c>
      <c r="E253" s="100">
        <v>1685806.9200000018</v>
      </c>
      <c r="F253" s="100">
        <v>1760387.5599999998</v>
      </c>
      <c r="G253" s="100">
        <v>3265049.7300000032</v>
      </c>
      <c r="H253" s="100">
        <v>2973420.7499999991</v>
      </c>
      <c r="I253" s="100">
        <v>3923602.88</v>
      </c>
      <c r="J253" s="100">
        <v>2516348.109999998</v>
      </c>
      <c r="K253" s="100">
        <v>5107064.2499999963</v>
      </c>
      <c r="L253" s="100">
        <v>7481349.6600000123</v>
      </c>
      <c r="M253" s="100">
        <v>7745450.2600000082</v>
      </c>
      <c r="N253" s="100">
        <v>7626818.230000006</v>
      </c>
      <c r="O253" s="100">
        <v>7622690.5600000052</v>
      </c>
      <c r="P253" s="100">
        <v>6878334.5100000137</v>
      </c>
      <c r="Q253" s="135">
        <f t="shared" si="17"/>
        <v>58586323.420000032</v>
      </c>
      <c r="R253" s="97"/>
      <c r="T253" s="95"/>
      <c r="U253" s="100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9684664.9600000046</v>
      </c>
      <c r="V253" s="97"/>
    </row>
    <row r="254" spans="2:22" x14ac:dyDescent="0.2">
      <c r="B254" s="95"/>
      <c r="C254" s="98" t="s">
        <v>121</v>
      </c>
      <c r="D254" s="99" t="s">
        <v>122</v>
      </c>
      <c r="E254" s="100">
        <v>0</v>
      </c>
      <c r="F254" s="100">
        <v>0</v>
      </c>
      <c r="G254" s="100">
        <v>0</v>
      </c>
      <c r="H254" s="100">
        <v>0</v>
      </c>
      <c r="I254" s="100">
        <v>0</v>
      </c>
      <c r="J254" s="100">
        <v>0</v>
      </c>
      <c r="K254" s="100">
        <v>0</v>
      </c>
      <c r="L254" s="100">
        <v>0</v>
      </c>
      <c r="M254" s="100">
        <v>0</v>
      </c>
      <c r="N254" s="100">
        <v>0</v>
      </c>
      <c r="O254" s="100">
        <v>0</v>
      </c>
      <c r="P254" s="100">
        <v>0</v>
      </c>
      <c r="Q254" s="135">
        <f t="shared" si="17"/>
        <v>0</v>
      </c>
      <c r="R254" s="97"/>
      <c r="T254" s="95"/>
      <c r="U254" s="100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0</v>
      </c>
      <c r="V254" s="97"/>
    </row>
    <row r="255" spans="2:22" x14ac:dyDescent="0.2">
      <c r="B255" s="95"/>
      <c r="C255" s="133" t="s">
        <v>123</v>
      </c>
      <c r="D255" s="134" t="s">
        <v>124</v>
      </c>
      <c r="E255" s="136">
        <f>+E256+E257+E258</f>
        <v>2590705.9300000002</v>
      </c>
      <c r="F255" s="136">
        <f t="shared" ref="F255:P255" si="25">+F256+F257+F258</f>
        <v>815828.74999999988</v>
      </c>
      <c r="G255" s="136">
        <f t="shared" si="25"/>
        <v>1031262.2799999999</v>
      </c>
      <c r="H255" s="136">
        <f t="shared" si="25"/>
        <v>4967497.2399999974</v>
      </c>
      <c r="I255" s="136">
        <f t="shared" si="25"/>
        <v>3687084.2699999996</v>
      </c>
      <c r="J255" s="136">
        <f t="shared" si="25"/>
        <v>3282571.9400000009</v>
      </c>
      <c r="K255" s="136">
        <f t="shared" si="25"/>
        <v>3172453.4100000011</v>
      </c>
      <c r="L255" s="136">
        <f t="shared" si="25"/>
        <v>6908458.2200000016</v>
      </c>
      <c r="M255" s="136">
        <f t="shared" si="25"/>
        <v>6481582.9900000021</v>
      </c>
      <c r="N255" s="136">
        <f t="shared" si="25"/>
        <v>6460308.030000004</v>
      </c>
      <c r="O255" s="136">
        <f t="shared" si="25"/>
        <v>6480695.7500000037</v>
      </c>
      <c r="P255" s="136">
        <f t="shared" si="25"/>
        <v>6330596.1399999959</v>
      </c>
      <c r="Q255" s="135">
        <f t="shared" si="17"/>
        <v>52209044.95000001</v>
      </c>
      <c r="R255" s="97"/>
      <c r="T255" s="95"/>
      <c r="U255" s="100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9405294.1999999974</v>
      </c>
      <c r="V255" s="97"/>
    </row>
    <row r="256" spans="2:22" x14ac:dyDescent="0.2">
      <c r="B256" s="95"/>
      <c r="C256" s="98" t="s">
        <v>125</v>
      </c>
      <c r="D256" s="99" t="s">
        <v>126</v>
      </c>
      <c r="E256" s="100">
        <v>2556946.0100000002</v>
      </c>
      <c r="F256" s="100">
        <v>788660.27999999991</v>
      </c>
      <c r="G256" s="100">
        <v>978485.83</v>
      </c>
      <c r="H256" s="100">
        <v>4933586.6099999975</v>
      </c>
      <c r="I256" s="100">
        <v>3602426.0599999996</v>
      </c>
      <c r="J256" s="100">
        <v>3187746.3600000008</v>
      </c>
      <c r="K256" s="100">
        <v>3048071.080000001</v>
      </c>
      <c r="L256" s="100">
        <v>6651492.870000002</v>
      </c>
      <c r="M256" s="100">
        <v>6207191.9400000023</v>
      </c>
      <c r="N256" s="100">
        <v>6187584.1000000043</v>
      </c>
      <c r="O256" s="100">
        <v>6207961.820000004</v>
      </c>
      <c r="P256" s="100">
        <v>6090909.7799999965</v>
      </c>
      <c r="Q256" s="135">
        <f t="shared" si="17"/>
        <v>50441062.740000002</v>
      </c>
      <c r="R256" s="97"/>
      <c r="T256" s="95"/>
      <c r="U256" s="100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9257678.7299999967</v>
      </c>
      <c r="V256" s="97"/>
    </row>
    <row r="257" spans="2:22" x14ac:dyDescent="0.2">
      <c r="B257" s="95"/>
      <c r="C257" s="98" t="s">
        <v>127</v>
      </c>
      <c r="D257" s="99" t="s">
        <v>128</v>
      </c>
      <c r="E257" s="100">
        <v>17466.02</v>
      </c>
      <c r="F257" s="100">
        <v>10758.499999999998</v>
      </c>
      <c r="G257" s="100">
        <v>29132.309999999998</v>
      </c>
      <c r="H257" s="100">
        <v>12422.389999999998</v>
      </c>
      <c r="I257" s="100">
        <v>18112.28</v>
      </c>
      <c r="J257" s="100">
        <v>22556.75</v>
      </c>
      <c r="K257" s="100">
        <v>35977.94000000001</v>
      </c>
      <c r="L257" s="100">
        <v>43604.959999999992</v>
      </c>
      <c r="M257" s="100">
        <v>55328.45</v>
      </c>
      <c r="N257" s="100">
        <v>53511.329999999994</v>
      </c>
      <c r="O257" s="100">
        <v>53521.329999999994</v>
      </c>
      <c r="P257" s="100">
        <v>29434.68</v>
      </c>
      <c r="Q257" s="135">
        <f t="shared" si="17"/>
        <v>381826.94</v>
      </c>
      <c r="R257" s="97"/>
      <c r="T257" s="95"/>
      <c r="U257" s="100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69779.219999999987</v>
      </c>
      <c r="V257" s="97"/>
    </row>
    <row r="258" spans="2:22" x14ac:dyDescent="0.2">
      <c r="B258" s="95"/>
      <c r="C258" s="98" t="s">
        <v>129</v>
      </c>
      <c r="D258" s="99" t="s">
        <v>130</v>
      </c>
      <c r="E258" s="100">
        <v>16293.9</v>
      </c>
      <c r="F258" s="100">
        <v>16409.969999999998</v>
      </c>
      <c r="G258" s="100">
        <v>23644.140000000003</v>
      </c>
      <c r="H258" s="100">
        <v>21488.240000000002</v>
      </c>
      <c r="I258" s="100">
        <v>66545.929999999993</v>
      </c>
      <c r="J258" s="100">
        <v>72268.830000000016</v>
      </c>
      <c r="K258" s="100">
        <v>88404.39</v>
      </c>
      <c r="L258" s="100">
        <v>213360.39</v>
      </c>
      <c r="M258" s="100">
        <v>219062.6</v>
      </c>
      <c r="N258" s="100">
        <v>219212.6</v>
      </c>
      <c r="O258" s="100">
        <v>219212.6</v>
      </c>
      <c r="P258" s="100">
        <v>210251.68</v>
      </c>
      <c r="Q258" s="135">
        <f t="shared" si="17"/>
        <v>1386155.27</v>
      </c>
      <c r="R258" s="97"/>
      <c r="T258" s="95"/>
      <c r="U258" s="100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77836.25</v>
      </c>
      <c r="V258" s="97"/>
    </row>
    <row r="259" spans="2:22" x14ac:dyDescent="0.2">
      <c r="B259" s="95"/>
      <c r="C259" s="133" t="s">
        <v>131</v>
      </c>
      <c r="D259" s="134" t="s">
        <v>132</v>
      </c>
      <c r="E259" s="136">
        <f>+E260+E261+E262+E263+E264+E265</f>
        <v>10074.780000000001</v>
      </c>
      <c r="F259" s="136">
        <f t="shared" ref="F259:P259" si="26">+F260+F261+F262+F263+F264+F265</f>
        <v>48000.93</v>
      </c>
      <c r="G259" s="136">
        <f t="shared" si="26"/>
        <v>64545.879999999983</v>
      </c>
      <c r="H259" s="136">
        <f t="shared" si="26"/>
        <v>30091.18</v>
      </c>
      <c r="I259" s="136">
        <f t="shared" si="26"/>
        <v>26321.109999999997</v>
      </c>
      <c r="J259" s="136">
        <f t="shared" si="26"/>
        <v>20603.250000000007</v>
      </c>
      <c r="K259" s="136">
        <f t="shared" si="26"/>
        <v>20687.91</v>
      </c>
      <c r="L259" s="136">
        <f t="shared" si="26"/>
        <v>99589.439999999988</v>
      </c>
      <c r="M259" s="136">
        <f t="shared" si="26"/>
        <v>99285.73</v>
      </c>
      <c r="N259" s="136">
        <f t="shared" si="26"/>
        <v>99190.68</v>
      </c>
      <c r="O259" s="136">
        <f t="shared" si="26"/>
        <v>98939.12999999999</v>
      </c>
      <c r="P259" s="136">
        <f t="shared" si="26"/>
        <v>85683.409999999974</v>
      </c>
      <c r="Q259" s="135">
        <f t="shared" si="17"/>
        <v>703013.42999999993</v>
      </c>
      <c r="R259" s="97"/>
      <c r="T259" s="95"/>
      <c r="U259" s="100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152712.76999999999</v>
      </c>
      <c r="V259" s="97"/>
    </row>
    <row r="260" spans="2:22" x14ac:dyDescent="0.2">
      <c r="B260" s="95"/>
      <c r="C260" s="98" t="s">
        <v>133</v>
      </c>
      <c r="D260" s="99" t="s">
        <v>134</v>
      </c>
      <c r="E260" s="100">
        <v>0</v>
      </c>
      <c r="F260" s="100">
        <v>0</v>
      </c>
      <c r="G260" s="100">
        <v>0</v>
      </c>
      <c r="H260" s="100">
        <v>0</v>
      </c>
      <c r="I260" s="100">
        <v>0</v>
      </c>
      <c r="J260" s="100">
        <v>0</v>
      </c>
      <c r="K260" s="100">
        <v>0</v>
      </c>
      <c r="L260" s="100">
        <v>0</v>
      </c>
      <c r="M260" s="100">
        <v>0</v>
      </c>
      <c r="N260" s="100">
        <v>0</v>
      </c>
      <c r="O260" s="100">
        <v>0</v>
      </c>
      <c r="P260" s="100">
        <v>0</v>
      </c>
      <c r="Q260" s="135">
        <f t="shared" si="17"/>
        <v>0</v>
      </c>
      <c r="R260" s="97"/>
      <c r="T260" s="95"/>
      <c r="U260" s="100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0</v>
      </c>
      <c r="V260" s="97"/>
    </row>
    <row r="261" spans="2:22" x14ac:dyDescent="0.2">
      <c r="B261" s="95"/>
      <c r="C261" s="98" t="s">
        <v>135</v>
      </c>
      <c r="D261" s="99" t="s">
        <v>136</v>
      </c>
      <c r="E261" s="100">
        <v>10074.780000000001</v>
      </c>
      <c r="F261" s="100">
        <v>48000.93</v>
      </c>
      <c r="G261" s="100">
        <v>64545.879999999983</v>
      </c>
      <c r="H261" s="100">
        <v>30091.18</v>
      </c>
      <c r="I261" s="100">
        <v>26321.109999999997</v>
      </c>
      <c r="J261" s="100">
        <v>20603.250000000007</v>
      </c>
      <c r="K261" s="100">
        <v>20687.91</v>
      </c>
      <c r="L261" s="100">
        <v>99589.439999999988</v>
      </c>
      <c r="M261" s="100">
        <v>99285.73</v>
      </c>
      <c r="N261" s="100">
        <v>99190.68</v>
      </c>
      <c r="O261" s="100">
        <v>98939.12999999999</v>
      </c>
      <c r="P261" s="100">
        <v>85683.409999999974</v>
      </c>
      <c r="Q261" s="135">
        <f t="shared" si="17"/>
        <v>703013.42999999993</v>
      </c>
      <c r="R261" s="97"/>
      <c r="T261" s="95"/>
      <c r="U261" s="100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152712.76999999999</v>
      </c>
      <c r="V261" s="97"/>
    </row>
    <row r="262" spans="2:22" x14ac:dyDescent="0.2">
      <c r="B262" s="95"/>
      <c r="C262" s="98" t="s">
        <v>137</v>
      </c>
      <c r="D262" s="99" t="s">
        <v>138</v>
      </c>
      <c r="E262" s="100">
        <v>0</v>
      </c>
      <c r="F262" s="100">
        <v>0</v>
      </c>
      <c r="G262" s="100">
        <v>0</v>
      </c>
      <c r="H262" s="100">
        <v>0</v>
      </c>
      <c r="I262" s="100">
        <v>0</v>
      </c>
      <c r="J262" s="100">
        <v>0</v>
      </c>
      <c r="K262" s="100">
        <v>0</v>
      </c>
      <c r="L262" s="100">
        <v>0</v>
      </c>
      <c r="M262" s="100">
        <v>0</v>
      </c>
      <c r="N262" s="100">
        <v>0</v>
      </c>
      <c r="O262" s="100">
        <v>0</v>
      </c>
      <c r="P262" s="100">
        <v>0</v>
      </c>
      <c r="Q262" s="135">
        <f t="shared" si="17"/>
        <v>0</v>
      </c>
      <c r="R262" s="97"/>
      <c r="T262" s="95"/>
      <c r="U262" s="100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0</v>
      </c>
      <c r="V262" s="97"/>
    </row>
    <row r="263" spans="2:22" x14ac:dyDescent="0.2">
      <c r="B263" s="95"/>
      <c r="C263" s="98" t="s">
        <v>139</v>
      </c>
      <c r="D263" s="99" t="s">
        <v>140</v>
      </c>
      <c r="E263" s="100">
        <v>0</v>
      </c>
      <c r="F263" s="100">
        <v>0</v>
      </c>
      <c r="G263" s="100">
        <v>0</v>
      </c>
      <c r="H263" s="100">
        <v>0</v>
      </c>
      <c r="I263" s="100">
        <v>0</v>
      </c>
      <c r="J263" s="100">
        <v>0</v>
      </c>
      <c r="K263" s="100">
        <v>0</v>
      </c>
      <c r="L263" s="100">
        <v>0</v>
      </c>
      <c r="M263" s="100">
        <v>0</v>
      </c>
      <c r="N263" s="100">
        <v>0</v>
      </c>
      <c r="O263" s="100">
        <v>0</v>
      </c>
      <c r="P263" s="100">
        <v>0</v>
      </c>
      <c r="Q263" s="135">
        <f t="shared" si="17"/>
        <v>0</v>
      </c>
      <c r="R263" s="97"/>
      <c r="T263" s="95"/>
      <c r="U263" s="100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0</v>
      </c>
      <c r="V263" s="97"/>
    </row>
    <row r="264" spans="2:22" x14ac:dyDescent="0.2">
      <c r="B264" s="95"/>
      <c r="C264" s="98" t="s">
        <v>141</v>
      </c>
      <c r="D264" s="99" t="s">
        <v>142</v>
      </c>
      <c r="E264" s="100">
        <v>0</v>
      </c>
      <c r="F264" s="100">
        <v>0</v>
      </c>
      <c r="G264" s="100">
        <v>0</v>
      </c>
      <c r="H264" s="100">
        <v>0</v>
      </c>
      <c r="I264" s="100">
        <v>0</v>
      </c>
      <c r="J264" s="100">
        <v>0</v>
      </c>
      <c r="K264" s="100">
        <v>0</v>
      </c>
      <c r="L264" s="100">
        <v>0</v>
      </c>
      <c r="M264" s="100">
        <v>0</v>
      </c>
      <c r="N264" s="100">
        <v>0</v>
      </c>
      <c r="O264" s="100">
        <v>0</v>
      </c>
      <c r="P264" s="100">
        <v>0</v>
      </c>
      <c r="Q264" s="135">
        <f t="shared" si="17"/>
        <v>0</v>
      </c>
      <c r="R264" s="97"/>
      <c r="T264" s="95"/>
      <c r="U264" s="100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0</v>
      </c>
      <c r="V264" s="97"/>
    </row>
    <row r="265" spans="2:22" x14ac:dyDescent="0.2">
      <c r="B265" s="95"/>
      <c r="C265" s="98" t="s">
        <v>143</v>
      </c>
      <c r="D265" s="99" t="s">
        <v>144</v>
      </c>
      <c r="E265" s="100">
        <v>0</v>
      </c>
      <c r="F265" s="100">
        <v>0</v>
      </c>
      <c r="G265" s="100">
        <v>0</v>
      </c>
      <c r="H265" s="100">
        <v>0</v>
      </c>
      <c r="I265" s="100">
        <v>0</v>
      </c>
      <c r="J265" s="100">
        <v>0</v>
      </c>
      <c r="K265" s="100">
        <v>0</v>
      </c>
      <c r="L265" s="100">
        <v>0</v>
      </c>
      <c r="M265" s="100">
        <v>0</v>
      </c>
      <c r="N265" s="100">
        <v>0</v>
      </c>
      <c r="O265" s="100">
        <v>0</v>
      </c>
      <c r="P265" s="100">
        <v>0</v>
      </c>
      <c r="Q265" s="135">
        <f t="shared" si="17"/>
        <v>0</v>
      </c>
      <c r="R265" s="97"/>
      <c r="T265" s="95"/>
      <c r="U265" s="100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0</v>
      </c>
      <c r="V265" s="97"/>
    </row>
    <row r="266" spans="2:22" x14ac:dyDescent="0.2">
      <c r="B266" s="95"/>
      <c r="C266" s="133" t="s">
        <v>145</v>
      </c>
      <c r="D266" s="134" t="s">
        <v>146</v>
      </c>
      <c r="E266" s="136">
        <f>+E267+E268+E269</f>
        <v>60745.59</v>
      </c>
      <c r="F266" s="136">
        <f t="shared" ref="F266:P266" si="27">+F267+F268+F269</f>
        <v>103986.16000000002</v>
      </c>
      <c r="G266" s="136">
        <f t="shared" si="27"/>
        <v>181472.66999999998</v>
      </c>
      <c r="H266" s="136">
        <f t="shared" si="27"/>
        <v>239707.14</v>
      </c>
      <c r="I266" s="136">
        <f t="shared" si="27"/>
        <v>270741.06</v>
      </c>
      <c r="J266" s="136">
        <f t="shared" si="27"/>
        <v>141789.79</v>
      </c>
      <c r="K266" s="136">
        <f t="shared" si="27"/>
        <v>262550.96999999997</v>
      </c>
      <c r="L266" s="136">
        <f t="shared" si="27"/>
        <v>286043.50000000012</v>
      </c>
      <c r="M266" s="136">
        <f t="shared" si="27"/>
        <v>320185.41000000003</v>
      </c>
      <c r="N266" s="136">
        <f t="shared" si="27"/>
        <v>321582.14</v>
      </c>
      <c r="O266" s="136">
        <f t="shared" si="27"/>
        <v>321582.14</v>
      </c>
      <c r="P266" s="136">
        <f t="shared" si="27"/>
        <v>315866.40000000008</v>
      </c>
      <c r="Q266" s="135">
        <f t="shared" si="17"/>
        <v>2826252.9700000007</v>
      </c>
      <c r="R266" s="97"/>
      <c r="T266" s="95"/>
      <c r="U266" s="100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585911.56000000006</v>
      </c>
      <c r="V266" s="97"/>
    </row>
    <row r="267" spans="2:22" x14ac:dyDescent="0.2">
      <c r="B267" s="95"/>
      <c r="C267" s="98" t="s">
        <v>147</v>
      </c>
      <c r="D267" s="99" t="s">
        <v>148</v>
      </c>
      <c r="E267" s="100">
        <v>0</v>
      </c>
      <c r="F267" s="100">
        <v>0</v>
      </c>
      <c r="G267" s="100">
        <v>0</v>
      </c>
      <c r="H267" s="100">
        <v>0</v>
      </c>
      <c r="I267" s="100">
        <v>0</v>
      </c>
      <c r="J267" s="100">
        <v>0</v>
      </c>
      <c r="K267" s="100">
        <v>0</v>
      </c>
      <c r="L267" s="100">
        <v>0</v>
      </c>
      <c r="M267" s="100">
        <v>0</v>
      </c>
      <c r="N267" s="100">
        <v>0</v>
      </c>
      <c r="O267" s="100">
        <v>0</v>
      </c>
      <c r="P267" s="100">
        <v>0</v>
      </c>
      <c r="Q267" s="135">
        <f t="shared" si="17"/>
        <v>0</v>
      </c>
      <c r="R267" s="97"/>
      <c r="T267" s="95"/>
      <c r="U267" s="100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0</v>
      </c>
      <c r="V267" s="97"/>
    </row>
    <row r="268" spans="2:22" x14ac:dyDescent="0.2">
      <c r="B268" s="95"/>
      <c r="C268" s="98" t="s">
        <v>149</v>
      </c>
      <c r="D268" s="99" t="s">
        <v>150</v>
      </c>
      <c r="E268" s="100">
        <v>0</v>
      </c>
      <c r="F268" s="100">
        <v>0</v>
      </c>
      <c r="G268" s="100">
        <v>0</v>
      </c>
      <c r="H268" s="100">
        <v>0</v>
      </c>
      <c r="I268" s="100">
        <v>0</v>
      </c>
      <c r="J268" s="100">
        <v>0</v>
      </c>
      <c r="K268" s="100">
        <v>0</v>
      </c>
      <c r="L268" s="100">
        <v>0</v>
      </c>
      <c r="M268" s="100">
        <v>0</v>
      </c>
      <c r="N268" s="100">
        <v>0</v>
      </c>
      <c r="O268" s="100">
        <v>0</v>
      </c>
      <c r="P268" s="100">
        <v>0</v>
      </c>
      <c r="Q268" s="135">
        <f t="shared" si="17"/>
        <v>0</v>
      </c>
      <c r="R268" s="97"/>
      <c r="T268" s="95"/>
      <c r="U268" s="100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0</v>
      </c>
      <c r="V268" s="97"/>
    </row>
    <row r="269" spans="2:22" x14ac:dyDescent="0.2">
      <c r="B269" s="95"/>
      <c r="C269" s="98" t="s">
        <v>151</v>
      </c>
      <c r="D269" s="99" t="s">
        <v>152</v>
      </c>
      <c r="E269" s="100">
        <v>60745.59</v>
      </c>
      <c r="F269" s="100">
        <v>103986.16000000002</v>
      </c>
      <c r="G269" s="100">
        <v>181472.66999999998</v>
      </c>
      <c r="H269" s="100">
        <v>239707.14</v>
      </c>
      <c r="I269" s="100">
        <v>270741.06</v>
      </c>
      <c r="J269" s="100">
        <v>141789.79</v>
      </c>
      <c r="K269" s="100">
        <v>262550.96999999997</v>
      </c>
      <c r="L269" s="100">
        <v>286043.50000000012</v>
      </c>
      <c r="M269" s="100">
        <v>320185.41000000003</v>
      </c>
      <c r="N269" s="100">
        <v>321582.14</v>
      </c>
      <c r="O269" s="100">
        <v>321582.14</v>
      </c>
      <c r="P269" s="100">
        <v>315866.40000000008</v>
      </c>
      <c r="Q269" s="135">
        <f t="shared" si="17"/>
        <v>2826252.9700000007</v>
      </c>
      <c r="R269" s="97"/>
      <c r="T269" s="95"/>
      <c r="U269" s="100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585911.56000000006</v>
      </c>
      <c r="V269" s="97"/>
    </row>
    <row r="270" spans="2:22" x14ac:dyDescent="0.2">
      <c r="B270" s="95"/>
      <c r="C270" s="133" t="s">
        <v>153</v>
      </c>
      <c r="D270" s="134" t="s">
        <v>154</v>
      </c>
      <c r="E270" s="136">
        <f>+E271+E272+E273+E274+E275</f>
        <v>3002118.07</v>
      </c>
      <c r="F270" s="136">
        <f t="shared" ref="F270:P270" si="28">+F271+F272+F273+F274+F275</f>
        <v>5078057.7699999996</v>
      </c>
      <c r="G270" s="136">
        <f t="shared" si="28"/>
        <v>13992282.980000002</v>
      </c>
      <c r="H270" s="136">
        <f t="shared" si="28"/>
        <v>18063027.340000004</v>
      </c>
      <c r="I270" s="136">
        <f t="shared" si="28"/>
        <v>14473554.649999993</v>
      </c>
      <c r="J270" s="136">
        <f t="shared" si="28"/>
        <v>14132993.680000002</v>
      </c>
      <c r="K270" s="136">
        <f t="shared" si="28"/>
        <v>23224684.710000008</v>
      </c>
      <c r="L270" s="136">
        <f t="shared" si="28"/>
        <v>21425421.039999992</v>
      </c>
      <c r="M270" s="136">
        <f t="shared" si="28"/>
        <v>23672530.04999999</v>
      </c>
      <c r="N270" s="136">
        <f t="shared" si="28"/>
        <v>21127643.809999995</v>
      </c>
      <c r="O270" s="136">
        <f t="shared" si="28"/>
        <v>24175093.060000006</v>
      </c>
      <c r="P270" s="136">
        <f t="shared" si="28"/>
        <v>54527075.410000034</v>
      </c>
      <c r="Q270" s="135">
        <f t="shared" si="17"/>
        <v>236894482.57000002</v>
      </c>
      <c r="R270" s="97"/>
      <c r="T270" s="95"/>
      <c r="U270" s="100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40135486.160000004</v>
      </c>
      <c r="V270" s="97"/>
    </row>
    <row r="271" spans="2:22" x14ac:dyDescent="0.2">
      <c r="B271" s="95"/>
      <c r="C271" s="98" t="s">
        <v>155</v>
      </c>
      <c r="D271" s="99" t="s">
        <v>156</v>
      </c>
      <c r="E271" s="100">
        <v>1574778.4</v>
      </c>
      <c r="F271" s="100">
        <v>4037208.1099999994</v>
      </c>
      <c r="G271" s="100">
        <v>11756857.230000002</v>
      </c>
      <c r="H271" s="100">
        <v>16412797.120000003</v>
      </c>
      <c r="I271" s="100">
        <v>12817869.509999994</v>
      </c>
      <c r="J271" s="100">
        <v>12434342.270000001</v>
      </c>
      <c r="K271" s="100">
        <v>21565320.170000009</v>
      </c>
      <c r="L271" s="100">
        <v>17229138.359999988</v>
      </c>
      <c r="M271" s="100">
        <v>19249146.609999988</v>
      </c>
      <c r="N271" s="100">
        <v>17526590.619999994</v>
      </c>
      <c r="O271" s="100">
        <v>21052225.130000003</v>
      </c>
      <c r="P271" s="100">
        <v>51250343.580000028</v>
      </c>
      <c r="Q271" s="135">
        <f t="shared" si="17"/>
        <v>206906617.11000001</v>
      </c>
      <c r="R271" s="97"/>
      <c r="T271" s="95"/>
      <c r="U271" s="100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33781640.860000007</v>
      </c>
      <c r="V271" s="97"/>
    </row>
    <row r="272" spans="2:22" x14ac:dyDescent="0.2">
      <c r="B272" s="95"/>
      <c r="C272" s="98" t="s">
        <v>157</v>
      </c>
      <c r="D272" s="99" t="s">
        <v>158</v>
      </c>
      <c r="E272" s="100">
        <v>168653.9899999999</v>
      </c>
      <c r="F272" s="100">
        <v>142237.99999999997</v>
      </c>
      <c r="G272" s="100">
        <v>186679.46000000005</v>
      </c>
      <c r="H272" s="100">
        <v>233792.54999999996</v>
      </c>
      <c r="I272" s="100">
        <v>205015.19999999992</v>
      </c>
      <c r="J272" s="100">
        <v>189412.96</v>
      </c>
      <c r="K272" s="100">
        <v>212959.51999999993</v>
      </c>
      <c r="L272" s="100">
        <v>598312.51000000013</v>
      </c>
      <c r="M272" s="100">
        <v>476707.75000000012</v>
      </c>
      <c r="N272" s="100">
        <v>467363.82000000007</v>
      </c>
      <c r="O272" s="100">
        <v>460167.7300000001</v>
      </c>
      <c r="P272" s="100">
        <v>537330.35000000009</v>
      </c>
      <c r="Q272" s="135">
        <f t="shared" si="17"/>
        <v>3878633.84</v>
      </c>
      <c r="R272" s="97"/>
      <c r="T272" s="95"/>
      <c r="U272" s="100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731363.99999999988</v>
      </c>
      <c r="V272" s="97"/>
    </row>
    <row r="273" spans="2:22" x14ac:dyDescent="0.2">
      <c r="B273" s="95"/>
      <c r="C273" s="98" t="s">
        <v>159</v>
      </c>
      <c r="D273" s="99" t="s">
        <v>34</v>
      </c>
      <c r="E273" s="100">
        <v>1228022.3199999998</v>
      </c>
      <c r="F273" s="100">
        <v>892860.44000000006</v>
      </c>
      <c r="G273" s="100">
        <v>1937975.19</v>
      </c>
      <c r="H273" s="100">
        <v>1249452.3700000003</v>
      </c>
      <c r="I273" s="100">
        <v>1434715.1100000003</v>
      </c>
      <c r="J273" s="100">
        <v>1493854.16</v>
      </c>
      <c r="K273" s="100">
        <v>1399694.96</v>
      </c>
      <c r="L273" s="100">
        <v>3523314.810000001</v>
      </c>
      <c r="M273" s="100">
        <v>3870285.2500000009</v>
      </c>
      <c r="N273" s="100">
        <v>3055278.5600000015</v>
      </c>
      <c r="O273" s="100">
        <v>2583519.1700000009</v>
      </c>
      <c r="P273" s="100">
        <v>2602212.3500000006</v>
      </c>
      <c r="Q273" s="135">
        <f t="shared" si="17"/>
        <v>25271184.690000009</v>
      </c>
      <c r="R273" s="97"/>
      <c r="T273" s="95"/>
      <c r="U273" s="100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5308310.32</v>
      </c>
      <c r="V273" s="97"/>
    </row>
    <row r="274" spans="2:22" x14ac:dyDescent="0.2">
      <c r="B274" s="95"/>
      <c r="C274" s="98" t="s">
        <v>160</v>
      </c>
      <c r="D274" s="99" t="s">
        <v>35</v>
      </c>
      <c r="E274" s="100">
        <v>30663.359999999993</v>
      </c>
      <c r="F274" s="100">
        <v>5751.22</v>
      </c>
      <c r="G274" s="100">
        <v>110771.1</v>
      </c>
      <c r="H274" s="100">
        <v>166985.30000000002</v>
      </c>
      <c r="I274" s="100">
        <v>15954.83</v>
      </c>
      <c r="J274" s="100">
        <v>15384.289999999999</v>
      </c>
      <c r="K274" s="100">
        <v>46710.06</v>
      </c>
      <c r="L274" s="100">
        <v>74655.360000000001</v>
      </c>
      <c r="M274" s="100">
        <v>76390.44</v>
      </c>
      <c r="N274" s="100">
        <v>78410.81</v>
      </c>
      <c r="O274" s="100">
        <v>79181.03</v>
      </c>
      <c r="P274" s="100">
        <v>137189.13</v>
      </c>
      <c r="Q274" s="135">
        <f t="shared" si="17"/>
        <v>838046.93</v>
      </c>
      <c r="R274" s="97"/>
      <c r="T274" s="95"/>
      <c r="U274" s="100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314170.98</v>
      </c>
      <c r="V274" s="97"/>
    </row>
    <row r="275" spans="2:22" x14ac:dyDescent="0.2">
      <c r="B275" s="95"/>
      <c r="C275" s="98" t="s">
        <v>161</v>
      </c>
      <c r="D275" s="99" t="s">
        <v>162</v>
      </c>
      <c r="E275" s="100">
        <v>0</v>
      </c>
      <c r="F275" s="100">
        <v>0</v>
      </c>
      <c r="G275" s="100">
        <v>0</v>
      </c>
      <c r="H275" s="100">
        <v>0</v>
      </c>
      <c r="I275" s="100">
        <v>0</v>
      </c>
      <c r="J275" s="100">
        <v>0</v>
      </c>
      <c r="K275" s="100">
        <v>0</v>
      </c>
      <c r="L275" s="100">
        <v>0</v>
      </c>
      <c r="M275" s="100">
        <v>0</v>
      </c>
      <c r="N275" s="100">
        <v>0</v>
      </c>
      <c r="O275" s="100">
        <v>0</v>
      </c>
      <c r="P275" s="100">
        <v>0</v>
      </c>
      <c r="Q275" s="135">
        <f t="shared" si="17"/>
        <v>0</v>
      </c>
      <c r="R275" s="97"/>
      <c r="T275" s="95"/>
      <c r="U275" s="100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0</v>
      </c>
      <c r="V275" s="97"/>
    </row>
    <row r="276" spans="2:22" x14ac:dyDescent="0.2">
      <c r="B276" s="95"/>
      <c r="C276" s="133" t="s">
        <v>163</v>
      </c>
      <c r="D276" s="134" t="s">
        <v>164</v>
      </c>
      <c r="E276" s="136">
        <f>+E277</f>
        <v>1559333.33</v>
      </c>
      <c r="F276" s="136">
        <f t="shared" ref="F276:P276" si="29">+F277</f>
        <v>1559333.33</v>
      </c>
      <c r="G276" s="136">
        <f t="shared" si="29"/>
        <v>1696133.37</v>
      </c>
      <c r="H276" s="136">
        <f t="shared" si="29"/>
        <v>1696133.33</v>
      </c>
      <c r="I276" s="136">
        <f t="shared" si="29"/>
        <v>1696133.33</v>
      </c>
      <c r="J276" s="136">
        <f t="shared" si="29"/>
        <v>1696133.33</v>
      </c>
      <c r="K276" s="136">
        <f t="shared" si="29"/>
        <v>1696133.33</v>
      </c>
      <c r="L276" s="136">
        <f t="shared" si="29"/>
        <v>1696133.33</v>
      </c>
      <c r="M276" s="136">
        <f t="shared" si="29"/>
        <v>1696133.33</v>
      </c>
      <c r="N276" s="136">
        <f t="shared" si="29"/>
        <v>1696133.33</v>
      </c>
      <c r="O276" s="136">
        <f t="shared" si="29"/>
        <v>1696133.33</v>
      </c>
      <c r="P276" s="136">
        <f t="shared" si="29"/>
        <v>1696133.33</v>
      </c>
      <c r="Q276" s="135">
        <f t="shared" si="17"/>
        <v>20080000</v>
      </c>
      <c r="R276" s="97"/>
      <c r="T276" s="95"/>
      <c r="U276" s="100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6510933.3600000003</v>
      </c>
      <c r="V276" s="97"/>
    </row>
    <row r="277" spans="2:22" x14ac:dyDescent="0.2">
      <c r="B277" s="95"/>
      <c r="C277" s="98" t="s">
        <v>165</v>
      </c>
      <c r="D277" s="99" t="s">
        <v>164</v>
      </c>
      <c r="E277" s="100">
        <v>1559333.33</v>
      </c>
      <c r="F277" s="100">
        <v>1559333.33</v>
      </c>
      <c r="G277" s="100">
        <v>1696133.37</v>
      </c>
      <c r="H277" s="100">
        <v>1696133.33</v>
      </c>
      <c r="I277" s="100">
        <v>1696133.33</v>
      </c>
      <c r="J277" s="100">
        <v>1696133.33</v>
      </c>
      <c r="K277" s="100">
        <v>1696133.33</v>
      </c>
      <c r="L277" s="100">
        <v>1696133.33</v>
      </c>
      <c r="M277" s="100">
        <v>1696133.33</v>
      </c>
      <c r="N277" s="100">
        <v>1696133.33</v>
      </c>
      <c r="O277" s="100">
        <v>1696133.33</v>
      </c>
      <c r="P277" s="100">
        <v>1696133.33</v>
      </c>
      <c r="Q277" s="135">
        <f t="shared" si="17"/>
        <v>20080000</v>
      </c>
      <c r="R277" s="97"/>
      <c r="T277" s="95"/>
      <c r="U277" s="100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6510933.3600000003</v>
      </c>
      <c r="V277" s="97"/>
    </row>
    <row r="278" spans="2:22" x14ac:dyDescent="0.2">
      <c r="B278" s="95"/>
      <c r="C278" s="133" t="s">
        <v>166</v>
      </c>
      <c r="D278" s="134" t="s">
        <v>167</v>
      </c>
      <c r="E278" s="136">
        <f>+E279+E280+E281+E282</f>
        <v>640730.56000000006</v>
      </c>
      <c r="F278" s="136">
        <f t="shared" ref="F278:P278" si="30">+F279+F280+F281+F282</f>
        <v>1802654.77</v>
      </c>
      <c r="G278" s="136">
        <f t="shared" si="30"/>
        <v>2062506.7300000002</v>
      </c>
      <c r="H278" s="136">
        <f t="shared" si="30"/>
        <v>620177.14</v>
      </c>
      <c r="I278" s="136">
        <f t="shared" si="30"/>
        <v>1237720.33</v>
      </c>
      <c r="J278" s="136">
        <f t="shared" si="30"/>
        <v>899094.21999999974</v>
      </c>
      <c r="K278" s="136">
        <f t="shared" si="30"/>
        <v>1569819.54</v>
      </c>
      <c r="L278" s="136">
        <f t="shared" si="30"/>
        <v>4135100.4300000034</v>
      </c>
      <c r="M278" s="136">
        <f t="shared" si="30"/>
        <v>2263545.0599999987</v>
      </c>
      <c r="N278" s="136">
        <f t="shared" si="30"/>
        <v>2263674.149999999</v>
      </c>
      <c r="O278" s="136">
        <f t="shared" si="30"/>
        <v>2278330.5599999987</v>
      </c>
      <c r="P278" s="136">
        <f t="shared" si="30"/>
        <v>5281070.2200000035</v>
      </c>
      <c r="Q278" s="135">
        <f t="shared" si="17"/>
        <v>25054423.710000001</v>
      </c>
      <c r="R278" s="97"/>
      <c r="T278" s="95"/>
      <c r="U278" s="100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5126069.2</v>
      </c>
      <c r="V278" s="97"/>
    </row>
    <row r="279" spans="2:22" x14ac:dyDescent="0.2">
      <c r="B279" s="95"/>
      <c r="C279" s="98" t="s">
        <v>168</v>
      </c>
      <c r="D279" s="99" t="s">
        <v>169</v>
      </c>
      <c r="E279" s="100">
        <v>0</v>
      </c>
      <c r="F279" s="100">
        <v>0</v>
      </c>
      <c r="G279" s="100">
        <v>0</v>
      </c>
      <c r="H279" s="100">
        <v>0</v>
      </c>
      <c r="I279" s="100">
        <v>0</v>
      </c>
      <c r="J279" s="100">
        <v>0</v>
      </c>
      <c r="K279" s="100">
        <v>0</v>
      </c>
      <c r="L279" s="100">
        <v>0</v>
      </c>
      <c r="M279" s="100">
        <v>0</v>
      </c>
      <c r="N279" s="100">
        <v>0</v>
      </c>
      <c r="O279" s="100">
        <v>0</v>
      </c>
      <c r="P279" s="100">
        <v>0</v>
      </c>
      <c r="Q279" s="135">
        <f t="shared" si="17"/>
        <v>0</v>
      </c>
      <c r="R279" s="97"/>
      <c r="T279" s="95"/>
      <c r="U279" s="100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0</v>
      </c>
      <c r="V279" s="97"/>
    </row>
    <row r="280" spans="2:22" x14ac:dyDescent="0.2">
      <c r="B280" s="95"/>
      <c r="C280" s="98" t="s">
        <v>170</v>
      </c>
      <c r="D280" s="99" t="s">
        <v>171</v>
      </c>
      <c r="E280" s="100">
        <v>0</v>
      </c>
      <c r="F280" s="100">
        <v>0</v>
      </c>
      <c r="G280" s="100">
        <v>0</v>
      </c>
      <c r="H280" s="100">
        <v>0</v>
      </c>
      <c r="I280" s="100">
        <v>0</v>
      </c>
      <c r="J280" s="100">
        <v>0</v>
      </c>
      <c r="K280" s="100">
        <v>0</v>
      </c>
      <c r="L280" s="100">
        <v>0</v>
      </c>
      <c r="M280" s="100">
        <v>0</v>
      </c>
      <c r="N280" s="100">
        <v>0</v>
      </c>
      <c r="O280" s="100">
        <v>0</v>
      </c>
      <c r="P280" s="100">
        <v>0</v>
      </c>
      <c r="Q280" s="135">
        <f t="shared" si="17"/>
        <v>0</v>
      </c>
      <c r="R280" s="97"/>
      <c r="T280" s="95"/>
      <c r="U280" s="100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0</v>
      </c>
      <c r="V280" s="97"/>
    </row>
    <row r="281" spans="2:22" x14ac:dyDescent="0.2">
      <c r="B281" s="95"/>
      <c r="C281" s="98" t="s">
        <v>172</v>
      </c>
      <c r="D281" s="99" t="s">
        <v>173</v>
      </c>
      <c r="E281" s="100">
        <v>182324.93000000002</v>
      </c>
      <c r="F281" s="100">
        <v>1308349.8600000001</v>
      </c>
      <c r="G281" s="100">
        <v>566917.99</v>
      </c>
      <c r="H281" s="100">
        <v>479637.16000000003</v>
      </c>
      <c r="I281" s="100">
        <v>779714.69</v>
      </c>
      <c r="J281" s="100">
        <v>341624.21999999991</v>
      </c>
      <c r="K281" s="100">
        <v>979669.69</v>
      </c>
      <c r="L281" s="100">
        <v>3360918.7300000037</v>
      </c>
      <c r="M281" s="100">
        <v>1580689.3499999989</v>
      </c>
      <c r="N281" s="100">
        <v>1580547.209999999</v>
      </c>
      <c r="O281" s="100">
        <v>1590547.209999999</v>
      </c>
      <c r="P281" s="100">
        <v>4340490.5100000035</v>
      </c>
      <c r="Q281" s="135">
        <f t="shared" si="17"/>
        <v>17091431.550000004</v>
      </c>
      <c r="R281" s="97"/>
      <c r="T281" s="95"/>
      <c r="U281" s="100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2537229.94</v>
      </c>
      <c r="V281" s="97"/>
    </row>
    <row r="282" spans="2:22" x14ac:dyDescent="0.2">
      <c r="B282" s="95"/>
      <c r="C282" s="98" t="s">
        <v>174</v>
      </c>
      <c r="D282" s="99" t="s">
        <v>175</v>
      </c>
      <c r="E282" s="100">
        <v>458405.63</v>
      </c>
      <c r="F282" s="100">
        <v>494304.91000000003</v>
      </c>
      <c r="G282" s="100">
        <v>1495588.7400000002</v>
      </c>
      <c r="H282" s="100">
        <v>140539.98000000001</v>
      </c>
      <c r="I282" s="100">
        <v>458005.64</v>
      </c>
      <c r="J282" s="100">
        <v>557469.99999999988</v>
      </c>
      <c r="K282" s="100">
        <v>590149.85</v>
      </c>
      <c r="L282" s="100">
        <v>774181.69999999984</v>
      </c>
      <c r="M282" s="100">
        <v>682855.71</v>
      </c>
      <c r="N282" s="100">
        <v>683126.94</v>
      </c>
      <c r="O282" s="100">
        <v>687783.34999999986</v>
      </c>
      <c r="P282" s="100">
        <v>940579.71</v>
      </c>
      <c r="Q282" s="135">
        <f t="shared" si="17"/>
        <v>7962992.1599999992</v>
      </c>
      <c r="R282" s="97"/>
      <c r="T282" s="95"/>
      <c r="U282" s="100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2588839.2600000002</v>
      </c>
      <c r="V282" s="97"/>
    </row>
    <row r="283" spans="2:22" x14ac:dyDescent="0.2">
      <c r="B283" s="95"/>
      <c r="C283" s="133" t="s">
        <v>176</v>
      </c>
      <c r="D283" s="134" t="s">
        <v>177</v>
      </c>
      <c r="E283" s="136">
        <f>+E284+E285+E286+E287+E288+E289+E290</f>
        <v>533219.80000000005</v>
      </c>
      <c r="F283" s="136">
        <f t="shared" ref="F283:P283" si="31">+F284+F285+F286+F287+F288+F289+F290</f>
        <v>517761.36</v>
      </c>
      <c r="G283" s="136">
        <f t="shared" si="31"/>
        <v>541263.54999999993</v>
      </c>
      <c r="H283" s="136">
        <f t="shared" si="31"/>
        <v>551999.81000000006</v>
      </c>
      <c r="I283" s="136">
        <f t="shared" si="31"/>
        <v>577392.51000000013</v>
      </c>
      <c r="J283" s="136">
        <f t="shared" si="31"/>
        <v>654794.14000000013</v>
      </c>
      <c r="K283" s="136">
        <f t="shared" si="31"/>
        <v>614911.46999999974</v>
      </c>
      <c r="L283" s="136">
        <f t="shared" si="31"/>
        <v>917053.00999999989</v>
      </c>
      <c r="M283" s="136">
        <f t="shared" si="31"/>
        <v>898456.82</v>
      </c>
      <c r="N283" s="136">
        <f t="shared" si="31"/>
        <v>897047.96999999986</v>
      </c>
      <c r="O283" s="136">
        <f t="shared" si="31"/>
        <v>897971.17</v>
      </c>
      <c r="P283" s="136">
        <f t="shared" si="31"/>
        <v>532087.11</v>
      </c>
      <c r="Q283" s="135">
        <f t="shared" si="17"/>
        <v>8133958.7200000007</v>
      </c>
      <c r="R283" s="97"/>
      <c r="T283" s="95"/>
      <c r="U283" s="100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2144244.52</v>
      </c>
      <c r="V283" s="97"/>
    </row>
    <row r="284" spans="2:22" ht="25.5" x14ac:dyDescent="0.2">
      <c r="B284" s="95"/>
      <c r="C284" s="98" t="s">
        <v>178</v>
      </c>
      <c r="D284" s="99" t="s">
        <v>179</v>
      </c>
      <c r="E284" s="100">
        <v>0</v>
      </c>
      <c r="F284" s="100">
        <v>0</v>
      </c>
      <c r="G284" s="100">
        <v>0</v>
      </c>
      <c r="H284" s="100">
        <v>0</v>
      </c>
      <c r="I284" s="100">
        <v>0</v>
      </c>
      <c r="J284" s="100">
        <v>0</v>
      </c>
      <c r="K284" s="100">
        <v>0</v>
      </c>
      <c r="L284" s="100">
        <v>0</v>
      </c>
      <c r="M284" s="100">
        <v>0</v>
      </c>
      <c r="N284" s="100">
        <v>0</v>
      </c>
      <c r="O284" s="100">
        <v>0</v>
      </c>
      <c r="P284" s="100">
        <v>0</v>
      </c>
      <c r="Q284" s="135">
        <f t="shared" si="17"/>
        <v>0</v>
      </c>
      <c r="R284" s="97"/>
      <c r="T284" s="95"/>
      <c r="U284" s="100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0</v>
      </c>
      <c r="V284" s="97"/>
    </row>
    <row r="285" spans="2:22" x14ac:dyDescent="0.2">
      <c r="B285" s="95"/>
      <c r="C285" s="98" t="s">
        <v>180</v>
      </c>
      <c r="D285" s="99" t="s">
        <v>181</v>
      </c>
      <c r="E285" s="100">
        <v>494929.58000000007</v>
      </c>
      <c r="F285" s="100">
        <v>483730.69</v>
      </c>
      <c r="G285" s="100">
        <v>488046.70999999996</v>
      </c>
      <c r="H285" s="100">
        <v>516752.80000000005</v>
      </c>
      <c r="I285" s="100">
        <v>543955.84000000008</v>
      </c>
      <c r="J285" s="100">
        <v>587600.63000000012</v>
      </c>
      <c r="K285" s="100">
        <v>552902.89999999979</v>
      </c>
      <c r="L285" s="100">
        <v>861099.85999999987</v>
      </c>
      <c r="M285" s="100">
        <v>843118.39999999991</v>
      </c>
      <c r="N285" s="100">
        <v>829108.95999999985</v>
      </c>
      <c r="O285" s="100">
        <v>830032.16</v>
      </c>
      <c r="P285" s="100">
        <v>466680.91</v>
      </c>
      <c r="Q285" s="135">
        <f t="shared" si="17"/>
        <v>7497959.4400000004</v>
      </c>
      <c r="R285" s="97"/>
      <c r="T285" s="95"/>
      <c r="U285" s="100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1983459.78</v>
      </c>
      <c r="V285" s="97"/>
    </row>
    <row r="286" spans="2:22" x14ac:dyDescent="0.2">
      <c r="B286" s="95"/>
      <c r="C286" s="98" t="s">
        <v>182</v>
      </c>
      <c r="D286" s="99" t="s">
        <v>132</v>
      </c>
      <c r="E286" s="100">
        <v>0</v>
      </c>
      <c r="F286" s="100">
        <v>0</v>
      </c>
      <c r="G286" s="100">
        <v>0</v>
      </c>
      <c r="H286" s="100">
        <v>0</v>
      </c>
      <c r="I286" s="100">
        <v>0</v>
      </c>
      <c r="J286" s="100">
        <v>0</v>
      </c>
      <c r="K286" s="100">
        <v>0</v>
      </c>
      <c r="L286" s="100">
        <v>0</v>
      </c>
      <c r="M286" s="100">
        <v>0</v>
      </c>
      <c r="N286" s="100">
        <v>0</v>
      </c>
      <c r="O286" s="100">
        <v>0</v>
      </c>
      <c r="P286" s="100">
        <v>0</v>
      </c>
      <c r="Q286" s="135">
        <f t="shared" si="17"/>
        <v>0</v>
      </c>
      <c r="R286" s="97"/>
      <c r="T286" s="95"/>
      <c r="U286" s="100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6" s="97"/>
    </row>
    <row r="287" spans="2:22" x14ac:dyDescent="0.2">
      <c r="B287" s="95"/>
      <c r="C287" s="98" t="s">
        <v>183</v>
      </c>
      <c r="D287" s="99" t="s">
        <v>184</v>
      </c>
      <c r="E287" s="100">
        <v>0</v>
      </c>
      <c r="F287" s="100">
        <v>0</v>
      </c>
      <c r="G287" s="100">
        <v>0</v>
      </c>
      <c r="H287" s="100">
        <v>0</v>
      </c>
      <c r="I287" s="100">
        <v>0</v>
      </c>
      <c r="J287" s="100">
        <v>0</v>
      </c>
      <c r="K287" s="100">
        <v>0</v>
      </c>
      <c r="L287" s="100">
        <v>0</v>
      </c>
      <c r="M287" s="100">
        <v>0</v>
      </c>
      <c r="N287" s="100">
        <v>0</v>
      </c>
      <c r="O287" s="100">
        <v>0</v>
      </c>
      <c r="P287" s="100">
        <v>0</v>
      </c>
      <c r="Q287" s="135">
        <f t="shared" si="17"/>
        <v>0</v>
      </c>
      <c r="R287" s="97"/>
      <c r="T287" s="95"/>
      <c r="U287" s="100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0</v>
      </c>
      <c r="V287" s="97"/>
    </row>
    <row r="288" spans="2:22" x14ac:dyDescent="0.2">
      <c r="B288" s="95"/>
      <c r="C288" s="98" t="s">
        <v>185</v>
      </c>
      <c r="D288" s="99" t="s">
        <v>186</v>
      </c>
      <c r="E288" s="100">
        <v>0</v>
      </c>
      <c r="F288" s="100">
        <v>0</v>
      </c>
      <c r="G288" s="100">
        <v>0</v>
      </c>
      <c r="H288" s="100">
        <v>0</v>
      </c>
      <c r="I288" s="100">
        <v>0</v>
      </c>
      <c r="J288" s="100">
        <v>0</v>
      </c>
      <c r="K288" s="100">
        <v>0</v>
      </c>
      <c r="L288" s="100">
        <v>0</v>
      </c>
      <c r="M288" s="100">
        <v>0</v>
      </c>
      <c r="N288" s="100">
        <v>0</v>
      </c>
      <c r="O288" s="100">
        <v>0</v>
      </c>
      <c r="P288" s="100">
        <v>0</v>
      </c>
      <c r="Q288" s="135">
        <f t="shared" si="17"/>
        <v>0</v>
      </c>
      <c r="R288" s="97"/>
      <c r="T288" s="95"/>
      <c r="U288" s="100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8" s="97"/>
    </row>
    <row r="289" spans="2:22" x14ac:dyDescent="0.2">
      <c r="B289" s="95"/>
      <c r="C289" s="98" t="s">
        <v>187</v>
      </c>
      <c r="D289" s="99" t="s">
        <v>188</v>
      </c>
      <c r="E289" s="100">
        <v>0</v>
      </c>
      <c r="F289" s="100">
        <v>0</v>
      </c>
      <c r="G289" s="100">
        <v>0</v>
      </c>
      <c r="H289" s="100">
        <v>0</v>
      </c>
      <c r="I289" s="100">
        <v>0</v>
      </c>
      <c r="J289" s="100">
        <v>0</v>
      </c>
      <c r="K289" s="100">
        <v>0</v>
      </c>
      <c r="L289" s="100">
        <v>0</v>
      </c>
      <c r="M289" s="100">
        <v>0</v>
      </c>
      <c r="N289" s="100">
        <v>0</v>
      </c>
      <c r="O289" s="100">
        <v>0</v>
      </c>
      <c r="P289" s="100">
        <v>0</v>
      </c>
      <c r="Q289" s="135">
        <f t="shared" si="17"/>
        <v>0</v>
      </c>
      <c r="R289" s="97"/>
      <c r="T289" s="95"/>
      <c r="U289" s="100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0</v>
      </c>
      <c r="V289" s="97"/>
    </row>
    <row r="290" spans="2:22" x14ac:dyDescent="0.2">
      <c r="B290" s="95"/>
      <c r="C290" s="98" t="s">
        <v>189</v>
      </c>
      <c r="D290" s="99" t="s">
        <v>190</v>
      </c>
      <c r="E290" s="100">
        <v>38290.219999999987</v>
      </c>
      <c r="F290" s="100">
        <v>34030.67</v>
      </c>
      <c r="G290" s="100">
        <v>53216.840000000011</v>
      </c>
      <c r="H290" s="100">
        <v>35247.010000000009</v>
      </c>
      <c r="I290" s="100">
        <v>33436.670000000006</v>
      </c>
      <c r="J290" s="100">
        <v>67193.510000000009</v>
      </c>
      <c r="K290" s="100">
        <v>62008.57</v>
      </c>
      <c r="L290" s="100">
        <v>55953.15</v>
      </c>
      <c r="M290" s="100">
        <v>55338.42</v>
      </c>
      <c r="N290" s="100">
        <v>67939.009999999995</v>
      </c>
      <c r="O290" s="100">
        <v>67939.009999999995</v>
      </c>
      <c r="P290" s="100">
        <v>65406.200000000004</v>
      </c>
      <c r="Q290" s="135">
        <f t="shared" si="17"/>
        <v>635999.27999999991</v>
      </c>
      <c r="R290" s="97"/>
      <c r="T290" s="95"/>
      <c r="U290" s="100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160784.74</v>
      </c>
      <c r="V290" s="97"/>
    </row>
    <row r="291" spans="2:22" x14ac:dyDescent="0.2">
      <c r="B291" s="95"/>
      <c r="C291" s="133" t="s">
        <v>191</v>
      </c>
      <c r="D291" s="134" t="s">
        <v>192</v>
      </c>
      <c r="E291" s="136">
        <f>+E292</f>
        <v>14788.57</v>
      </c>
      <c r="F291" s="136">
        <f t="shared" ref="F291:P291" si="32">+F292</f>
        <v>15460.18</v>
      </c>
      <c r="G291" s="136">
        <f t="shared" si="32"/>
        <v>27140.079999999998</v>
      </c>
      <c r="H291" s="136">
        <f t="shared" si="32"/>
        <v>19532.240000000002</v>
      </c>
      <c r="I291" s="136">
        <f t="shared" si="32"/>
        <v>22091.469999999998</v>
      </c>
      <c r="J291" s="136">
        <f t="shared" si="32"/>
        <v>42353.530000000006</v>
      </c>
      <c r="K291" s="136">
        <f t="shared" si="32"/>
        <v>9283698.0999999996</v>
      </c>
      <c r="L291" s="136">
        <f t="shared" si="32"/>
        <v>226883.46000000002</v>
      </c>
      <c r="M291" s="136">
        <f t="shared" si="32"/>
        <v>236331.03000000012</v>
      </c>
      <c r="N291" s="136">
        <f t="shared" si="32"/>
        <v>230031.68000000005</v>
      </c>
      <c r="O291" s="136">
        <f t="shared" si="32"/>
        <v>230117.91000000006</v>
      </c>
      <c r="P291" s="136">
        <f t="shared" si="32"/>
        <v>209210.82000000004</v>
      </c>
      <c r="Q291" s="135">
        <f t="shared" si="17"/>
        <v>10557639.07</v>
      </c>
      <c r="R291" s="97"/>
      <c r="T291" s="95"/>
      <c r="U291" s="100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76921.070000000007</v>
      </c>
      <c r="V291" s="97"/>
    </row>
    <row r="292" spans="2:22" x14ac:dyDescent="0.2">
      <c r="B292" s="95"/>
      <c r="C292" s="98" t="s">
        <v>193</v>
      </c>
      <c r="D292" s="99" t="s">
        <v>192</v>
      </c>
      <c r="E292" s="100">
        <v>14788.57</v>
      </c>
      <c r="F292" s="100">
        <v>15460.18</v>
      </c>
      <c r="G292" s="100">
        <v>27140.079999999998</v>
      </c>
      <c r="H292" s="100">
        <v>19532.240000000002</v>
      </c>
      <c r="I292" s="100">
        <v>22091.469999999998</v>
      </c>
      <c r="J292" s="100">
        <v>42353.530000000006</v>
      </c>
      <c r="K292" s="100">
        <v>9283698.0999999996</v>
      </c>
      <c r="L292" s="100">
        <v>226883.46000000002</v>
      </c>
      <c r="M292" s="100">
        <v>236331.03000000012</v>
      </c>
      <c r="N292" s="100">
        <v>230031.68000000005</v>
      </c>
      <c r="O292" s="100">
        <v>230117.91000000006</v>
      </c>
      <c r="P292" s="100">
        <v>209210.82000000004</v>
      </c>
      <c r="Q292" s="135">
        <f t="shared" si="17"/>
        <v>10557639.07</v>
      </c>
      <c r="R292" s="97"/>
      <c r="T292" s="95"/>
      <c r="U292" s="100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76921.070000000007</v>
      </c>
      <c r="V292" s="97"/>
    </row>
    <row r="293" spans="2:22" x14ac:dyDescent="0.2">
      <c r="B293" s="95"/>
      <c r="C293" s="131" t="s">
        <v>194</v>
      </c>
      <c r="D293" s="132" t="s">
        <v>195</v>
      </c>
      <c r="E293" s="135">
        <f>+E294+E296++E298+E300+E302+E304</f>
        <v>758158.43</v>
      </c>
      <c r="F293" s="135">
        <f t="shared" ref="F293:P293" si="33">+F294+F296++F298+F300+F302+F304</f>
        <v>556797.88000000012</v>
      </c>
      <c r="G293" s="135">
        <f t="shared" si="33"/>
        <v>626085.79999999993</v>
      </c>
      <c r="H293" s="135">
        <f t="shared" si="33"/>
        <v>423658.46999999986</v>
      </c>
      <c r="I293" s="135">
        <f t="shared" si="33"/>
        <v>2144449.42</v>
      </c>
      <c r="J293" s="135">
        <f t="shared" si="33"/>
        <v>836494.86999999988</v>
      </c>
      <c r="K293" s="135">
        <f t="shared" si="33"/>
        <v>3018352.8100000005</v>
      </c>
      <c r="L293" s="135">
        <f t="shared" si="33"/>
        <v>3182182.3600000013</v>
      </c>
      <c r="M293" s="135">
        <f t="shared" si="33"/>
        <v>2333176.7399999998</v>
      </c>
      <c r="N293" s="135">
        <f t="shared" si="33"/>
        <v>2231363.2699999996</v>
      </c>
      <c r="O293" s="135">
        <f t="shared" si="33"/>
        <v>2358082.7099999995</v>
      </c>
      <c r="P293" s="135">
        <f t="shared" si="33"/>
        <v>3965154.2500000019</v>
      </c>
      <c r="Q293" s="135">
        <f t="shared" si="17"/>
        <v>22433957.010000005</v>
      </c>
      <c r="R293" s="97"/>
      <c r="T293" s="95"/>
      <c r="U293" s="100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2364700.5799999996</v>
      </c>
      <c r="V293" s="97"/>
    </row>
    <row r="294" spans="2:22" x14ac:dyDescent="0.2">
      <c r="B294" s="95"/>
      <c r="C294" s="133" t="s">
        <v>196</v>
      </c>
      <c r="D294" s="134" t="s">
        <v>197</v>
      </c>
      <c r="E294" s="136">
        <f>+E295</f>
        <v>0</v>
      </c>
      <c r="F294" s="136">
        <f t="shared" ref="F294:P294" si="34">+F295</f>
        <v>0</v>
      </c>
      <c r="G294" s="136">
        <f t="shared" si="34"/>
        <v>0</v>
      </c>
      <c r="H294" s="136">
        <f t="shared" si="34"/>
        <v>0</v>
      </c>
      <c r="I294" s="136">
        <f t="shared" si="34"/>
        <v>0</v>
      </c>
      <c r="J294" s="136">
        <f t="shared" si="34"/>
        <v>0</v>
      </c>
      <c r="K294" s="136">
        <f t="shared" si="34"/>
        <v>0</v>
      </c>
      <c r="L294" s="136">
        <f t="shared" si="34"/>
        <v>0</v>
      </c>
      <c r="M294" s="136">
        <f t="shared" si="34"/>
        <v>0</v>
      </c>
      <c r="N294" s="136">
        <f t="shared" si="34"/>
        <v>0</v>
      </c>
      <c r="O294" s="136">
        <f t="shared" si="34"/>
        <v>0</v>
      </c>
      <c r="P294" s="136">
        <f t="shared" si="34"/>
        <v>0</v>
      </c>
      <c r="Q294" s="135">
        <f t="shared" si="17"/>
        <v>0</v>
      </c>
      <c r="R294" s="97"/>
      <c r="T294" s="95"/>
      <c r="U294" s="100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0</v>
      </c>
      <c r="V294" s="97"/>
    </row>
    <row r="295" spans="2:22" x14ac:dyDescent="0.2">
      <c r="B295" s="95"/>
      <c r="C295" s="98" t="s">
        <v>198</v>
      </c>
      <c r="D295" s="99" t="s">
        <v>197</v>
      </c>
      <c r="E295" s="100">
        <v>0</v>
      </c>
      <c r="F295" s="100">
        <v>0</v>
      </c>
      <c r="G295" s="100">
        <v>0</v>
      </c>
      <c r="H295" s="100">
        <v>0</v>
      </c>
      <c r="I295" s="100">
        <v>0</v>
      </c>
      <c r="J295" s="100">
        <v>0</v>
      </c>
      <c r="K295" s="100">
        <v>0</v>
      </c>
      <c r="L295" s="100">
        <v>0</v>
      </c>
      <c r="M295" s="100">
        <v>0</v>
      </c>
      <c r="N295" s="100">
        <v>0</v>
      </c>
      <c r="O295" s="100">
        <v>0</v>
      </c>
      <c r="P295" s="100">
        <v>0</v>
      </c>
      <c r="Q295" s="135">
        <f t="shared" si="17"/>
        <v>0</v>
      </c>
      <c r="R295" s="97"/>
      <c r="T295" s="95"/>
      <c r="U295" s="100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0</v>
      </c>
      <c r="V295" s="97"/>
    </row>
    <row r="296" spans="2:22" x14ac:dyDescent="0.2">
      <c r="B296" s="95"/>
      <c r="C296" s="133" t="s">
        <v>199</v>
      </c>
      <c r="D296" s="134" t="s">
        <v>200</v>
      </c>
      <c r="E296" s="136">
        <v>0</v>
      </c>
      <c r="F296" s="136">
        <v>0</v>
      </c>
      <c r="G296" s="136">
        <v>0</v>
      </c>
      <c r="H296" s="136">
        <v>0</v>
      </c>
      <c r="I296" s="136">
        <v>0</v>
      </c>
      <c r="J296" s="136">
        <v>0</v>
      </c>
      <c r="K296" s="136">
        <v>0</v>
      </c>
      <c r="L296" s="136">
        <v>0</v>
      </c>
      <c r="M296" s="136">
        <v>0</v>
      </c>
      <c r="N296" s="136">
        <v>0</v>
      </c>
      <c r="O296" s="136">
        <v>0</v>
      </c>
      <c r="P296" s="136">
        <v>0</v>
      </c>
      <c r="Q296" s="135">
        <f t="shared" si="17"/>
        <v>0</v>
      </c>
      <c r="R296" s="97"/>
      <c r="T296" s="95"/>
      <c r="U296" s="100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0</v>
      </c>
      <c r="V296" s="97"/>
    </row>
    <row r="297" spans="2:22" x14ac:dyDescent="0.2">
      <c r="B297" s="95"/>
      <c r="C297" s="98" t="s">
        <v>201</v>
      </c>
      <c r="D297" s="99" t="s">
        <v>200</v>
      </c>
      <c r="E297" s="100">
        <v>0</v>
      </c>
      <c r="F297" s="100">
        <v>0</v>
      </c>
      <c r="G297" s="100">
        <v>0</v>
      </c>
      <c r="H297" s="100">
        <v>0</v>
      </c>
      <c r="I297" s="100">
        <v>0</v>
      </c>
      <c r="J297" s="100">
        <v>0</v>
      </c>
      <c r="K297" s="100">
        <v>0</v>
      </c>
      <c r="L297" s="100">
        <v>0</v>
      </c>
      <c r="M297" s="100">
        <v>0</v>
      </c>
      <c r="N297" s="100">
        <v>0</v>
      </c>
      <c r="O297" s="100">
        <v>0</v>
      </c>
      <c r="P297" s="100">
        <v>0</v>
      </c>
      <c r="Q297" s="135">
        <f t="shared" si="17"/>
        <v>0</v>
      </c>
      <c r="R297" s="97"/>
      <c r="T297" s="95"/>
      <c r="U297" s="100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0</v>
      </c>
      <c r="V297" s="97"/>
    </row>
    <row r="298" spans="2:22" x14ac:dyDescent="0.2">
      <c r="B298" s="95"/>
      <c r="C298" s="133" t="s">
        <v>202</v>
      </c>
      <c r="D298" s="134" t="s">
        <v>203</v>
      </c>
      <c r="E298" s="136">
        <v>0</v>
      </c>
      <c r="F298" s="136">
        <v>0</v>
      </c>
      <c r="G298" s="136">
        <v>0</v>
      </c>
      <c r="H298" s="136">
        <v>0</v>
      </c>
      <c r="I298" s="136">
        <v>0</v>
      </c>
      <c r="J298" s="136">
        <v>0</v>
      </c>
      <c r="K298" s="136">
        <v>0</v>
      </c>
      <c r="L298" s="136">
        <v>0</v>
      </c>
      <c r="M298" s="136">
        <v>0</v>
      </c>
      <c r="N298" s="136">
        <v>0</v>
      </c>
      <c r="O298" s="136">
        <v>0</v>
      </c>
      <c r="P298" s="136">
        <v>0</v>
      </c>
      <c r="Q298" s="135">
        <f t="shared" si="17"/>
        <v>0</v>
      </c>
      <c r="R298" s="97"/>
      <c r="T298" s="95"/>
      <c r="U298" s="100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0</v>
      </c>
      <c r="V298" s="97"/>
    </row>
    <row r="299" spans="2:22" x14ac:dyDescent="0.2">
      <c r="B299" s="95"/>
      <c r="C299" s="98" t="s">
        <v>204</v>
      </c>
      <c r="D299" s="99" t="s">
        <v>203</v>
      </c>
      <c r="E299" s="100">
        <v>0</v>
      </c>
      <c r="F299" s="100">
        <v>0</v>
      </c>
      <c r="G299" s="100">
        <v>0</v>
      </c>
      <c r="H299" s="100">
        <v>0</v>
      </c>
      <c r="I299" s="100">
        <v>0</v>
      </c>
      <c r="J299" s="100">
        <v>0</v>
      </c>
      <c r="K299" s="100">
        <v>0</v>
      </c>
      <c r="L299" s="100">
        <v>0</v>
      </c>
      <c r="M299" s="100">
        <v>0</v>
      </c>
      <c r="N299" s="100">
        <v>0</v>
      </c>
      <c r="O299" s="100">
        <v>0</v>
      </c>
      <c r="P299" s="100">
        <v>0</v>
      </c>
      <c r="Q299" s="135">
        <f t="shared" si="17"/>
        <v>0</v>
      </c>
      <c r="R299" s="97"/>
      <c r="T299" s="95"/>
      <c r="U299" s="100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0</v>
      </c>
      <c r="V299" s="97"/>
    </row>
    <row r="300" spans="2:22" x14ac:dyDescent="0.2">
      <c r="B300" s="95"/>
      <c r="C300" s="133" t="s">
        <v>205</v>
      </c>
      <c r="D300" s="134" t="s">
        <v>206</v>
      </c>
      <c r="E300" s="136">
        <v>0</v>
      </c>
      <c r="F300" s="136">
        <v>0</v>
      </c>
      <c r="G300" s="136">
        <v>0</v>
      </c>
      <c r="H300" s="136">
        <v>0</v>
      </c>
      <c r="I300" s="136">
        <v>0</v>
      </c>
      <c r="J300" s="136">
        <v>0</v>
      </c>
      <c r="K300" s="136">
        <v>0</v>
      </c>
      <c r="L300" s="136">
        <v>0</v>
      </c>
      <c r="M300" s="136">
        <v>0</v>
      </c>
      <c r="N300" s="136">
        <v>0</v>
      </c>
      <c r="O300" s="136">
        <v>0</v>
      </c>
      <c r="P300" s="136">
        <v>0</v>
      </c>
      <c r="Q300" s="135">
        <f t="shared" ref="Q300:Q363" si="35">SUM(E300:P300)</f>
        <v>0</v>
      </c>
      <c r="R300" s="97"/>
      <c r="T300" s="95"/>
      <c r="U300" s="100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0</v>
      </c>
      <c r="V300" s="97"/>
    </row>
    <row r="301" spans="2:22" x14ac:dyDescent="0.2">
      <c r="B301" s="95"/>
      <c r="C301" s="98" t="s">
        <v>207</v>
      </c>
      <c r="D301" s="99" t="s">
        <v>206</v>
      </c>
      <c r="E301" s="100">
        <v>0</v>
      </c>
      <c r="F301" s="100">
        <v>0</v>
      </c>
      <c r="G301" s="100">
        <v>0</v>
      </c>
      <c r="H301" s="100">
        <v>0</v>
      </c>
      <c r="I301" s="100">
        <v>0</v>
      </c>
      <c r="J301" s="100">
        <v>0</v>
      </c>
      <c r="K301" s="100">
        <v>0</v>
      </c>
      <c r="L301" s="100">
        <v>0</v>
      </c>
      <c r="M301" s="100">
        <v>0</v>
      </c>
      <c r="N301" s="100">
        <v>0</v>
      </c>
      <c r="O301" s="100">
        <v>0</v>
      </c>
      <c r="P301" s="100">
        <v>0</v>
      </c>
      <c r="Q301" s="135">
        <f t="shared" si="35"/>
        <v>0</v>
      </c>
      <c r="R301" s="97"/>
      <c r="T301" s="95"/>
      <c r="U301" s="100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0</v>
      </c>
      <c r="V301" s="97"/>
    </row>
    <row r="302" spans="2:22" x14ac:dyDescent="0.2">
      <c r="B302" s="95"/>
      <c r="C302" s="133" t="s">
        <v>208</v>
      </c>
      <c r="D302" s="134" t="s">
        <v>209</v>
      </c>
      <c r="E302" s="136">
        <v>0</v>
      </c>
      <c r="F302" s="136">
        <v>0</v>
      </c>
      <c r="G302" s="136">
        <v>0</v>
      </c>
      <c r="H302" s="136">
        <v>0</v>
      </c>
      <c r="I302" s="136">
        <v>0</v>
      </c>
      <c r="J302" s="136">
        <v>0</v>
      </c>
      <c r="K302" s="136">
        <v>0</v>
      </c>
      <c r="L302" s="136">
        <v>0</v>
      </c>
      <c r="M302" s="136">
        <v>0</v>
      </c>
      <c r="N302" s="136">
        <v>0</v>
      </c>
      <c r="O302" s="136">
        <v>0</v>
      </c>
      <c r="P302" s="136">
        <v>0</v>
      </c>
      <c r="Q302" s="135">
        <f t="shared" si="35"/>
        <v>0</v>
      </c>
      <c r="R302" s="97"/>
      <c r="T302" s="95"/>
      <c r="U302" s="100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0</v>
      </c>
      <c r="V302" s="97"/>
    </row>
    <row r="303" spans="2:22" x14ac:dyDescent="0.2">
      <c r="B303" s="95"/>
      <c r="C303" s="98" t="s">
        <v>210</v>
      </c>
      <c r="D303" s="99" t="s">
        <v>209</v>
      </c>
      <c r="E303" s="100">
        <v>0</v>
      </c>
      <c r="F303" s="100">
        <v>0</v>
      </c>
      <c r="G303" s="100">
        <v>0</v>
      </c>
      <c r="H303" s="100">
        <v>0</v>
      </c>
      <c r="I303" s="100">
        <v>0</v>
      </c>
      <c r="J303" s="100">
        <v>0</v>
      </c>
      <c r="K303" s="100">
        <v>0</v>
      </c>
      <c r="L303" s="100">
        <v>0</v>
      </c>
      <c r="M303" s="100">
        <v>0</v>
      </c>
      <c r="N303" s="100">
        <v>0</v>
      </c>
      <c r="O303" s="100">
        <v>0</v>
      </c>
      <c r="P303" s="100">
        <v>0</v>
      </c>
      <c r="Q303" s="135">
        <f t="shared" si="35"/>
        <v>0</v>
      </c>
      <c r="R303" s="97"/>
      <c r="T303" s="95"/>
      <c r="U303" s="100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0</v>
      </c>
      <c r="V303" s="97"/>
    </row>
    <row r="304" spans="2:22" x14ac:dyDescent="0.2">
      <c r="B304" s="95"/>
      <c r="C304" s="133" t="s">
        <v>211</v>
      </c>
      <c r="D304" s="134" t="s">
        <v>212</v>
      </c>
      <c r="E304" s="136">
        <f>+E305</f>
        <v>758158.43</v>
      </c>
      <c r="F304" s="136">
        <f t="shared" ref="F304:P304" si="36">+F305</f>
        <v>556797.88000000012</v>
      </c>
      <c r="G304" s="136">
        <f t="shared" si="36"/>
        <v>626085.79999999993</v>
      </c>
      <c r="H304" s="136">
        <f t="shared" si="36"/>
        <v>423658.46999999986</v>
      </c>
      <c r="I304" s="136">
        <f t="shared" si="36"/>
        <v>2144449.42</v>
      </c>
      <c r="J304" s="136">
        <f t="shared" si="36"/>
        <v>836494.86999999988</v>
      </c>
      <c r="K304" s="136">
        <f t="shared" si="36"/>
        <v>3018352.8100000005</v>
      </c>
      <c r="L304" s="136">
        <f t="shared" si="36"/>
        <v>3182182.3600000013</v>
      </c>
      <c r="M304" s="136">
        <f t="shared" si="36"/>
        <v>2333176.7399999998</v>
      </c>
      <c r="N304" s="136">
        <f t="shared" si="36"/>
        <v>2231363.2699999996</v>
      </c>
      <c r="O304" s="136">
        <f t="shared" si="36"/>
        <v>2358082.7099999995</v>
      </c>
      <c r="P304" s="136">
        <f t="shared" si="36"/>
        <v>3965154.2500000019</v>
      </c>
      <c r="Q304" s="135">
        <f t="shared" si="35"/>
        <v>22433957.010000005</v>
      </c>
      <c r="R304" s="97"/>
      <c r="T304" s="95"/>
      <c r="U304" s="100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2364700.5799999996</v>
      </c>
      <c r="V304" s="97"/>
    </row>
    <row r="305" spans="2:22" x14ac:dyDescent="0.2">
      <c r="B305" s="95"/>
      <c r="C305" s="98" t="s">
        <v>213</v>
      </c>
      <c r="D305" s="99" t="s">
        <v>212</v>
      </c>
      <c r="E305" s="100">
        <v>758158.43</v>
      </c>
      <c r="F305" s="100">
        <v>556797.88000000012</v>
      </c>
      <c r="G305" s="100">
        <v>626085.79999999993</v>
      </c>
      <c r="H305" s="100">
        <v>423658.46999999986</v>
      </c>
      <c r="I305" s="100">
        <v>2144449.42</v>
      </c>
      <c r="J305" s="100">
        <v>836494.86999999988</v>
      </c>
      <c r="K305" s="100">
        <v>3018352.8100000005</v>
      </c>
      <c r="L305" s="100">
        <v>3182182.3600000013</v>
      </c>
      <c r="M305" s="100">
        <v>2333176.7399999998</v>
      </c>
      <c r="N305" s="100">
        <v>2231363.2699999996</v>
      </c>
      <c r="O305" s="100">
        <v>2358082.7099999995</v>
      </c>
      <c r="P305" s="100">
        <v>3965154.2500000019</v>
      </c>
      <c r="Q305" s="135">
        <f t="shared" si="35"/>
        <v>22433957.010000005</v>
      </c>
      <c r="R305" s="97"/>
      <c r="T305" s="95"/>
      <c r="U305" s="100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2364700.5799999996</v>
      </c>
      <c r="V305" s="97"/>
    </row>
    <row r="306" spans="2:22" x14ac:dyDescent="0.2">
      <c r="B306" s="95"/>
      <c r="C306" s="131" t="s">
        <v>214</v>
      </c>
      <c r="D306" s="132" t="s">
        <v>215</v>
      </c>
      <c r="E306" s="135">
        <f>+E307+E309+E311+E313+E315+E317</f>
        <v>388580.98000000004</v>
      </c>
      <c r="F306" s="135">
        <f t="shared" ref="F306:P306" si="37">+F307+F309+F311+F313+F315+F317</f>
        <v>408063.20999999996</v>
      </c>
      <c r="G306" s="135">
        <f t="shared" si="37"/>
        <v>515699.38999999978</v>
      </c>
      <c r="H306" s="135">
        <f t="shared" si="37"/>
        <v>484003.8400000002</v>
      </c>
      <c r="I306" s="135">
        <f t="shared" si="37"/>
        <v>489039.39999999979</v>
      </c>
      <c r="J306" s="135">
        <f t="shared" si="37"/>
        <v>472546.08999999973</v>
      </c>
      <c r="K306" s="135">
        <f t="shared" si="37"/>
        <v>531767.64000000013</v>
      </c>
      <c r="L306" s="135">
        <f t="shared" si="37"/>
        <v>927975.77</v>
      </c>
      <c r="M306" s="135">
        <f t="shared" si="37"/>
        <v>915793.45999999973</v>
      </c>
      <c r="N306" s="135">
        <f t="shared" si="37"/>
        <v>910019.2699999999</v>
      </c>
      <c r="O306" s="135">
        <f t="shared" si="37"/>
        <v>1393345.1099999999</v>
      </c>
      <c r="P306" s="135">
        <f t="shared" si="37"/>
        <v>1742195.6300000004</v>
      </c>
      <c r="Q306" s="135">
        <f t="shared" si="35"/>
        <v>9179029.790000001</v>
      </c>
      <c r="R306" s="97"/>
      <c r="T306" s="95"/>
      <c r="U306" s="100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1796347.42</v>
      </c>
      <c r="V306" s="97"/>
    </row>
    <row r="307" spans="2:22" x14ac:dyDescent="0.2">
      <c r="B307" s="95"/>
      <c r="C307" s="133" t="s">
        <v>216</v>
      </c>
      <c r="D307" s="134" t="s">
        <v>217</v>
      </c>
      <c r="E307" s="136">
        <v>0</v>
      </c>
      <c r="F307" s="136">
        <v>0</v>
      </c>
      <c r="G307" s="136">
        <v>0</v>
      </c>
      <c r="H307" s="136">
        <v>0</v>
      </c>
      <c r="I307" s="136">
        <v>0</v>
      </c>
      <c r="J307" s="136">
        <v>0</v>
      </c>
      <c r="K307" s="136">
        <v>0</v>
      </c>
      <c r="L307" s="136">
        <v>0</v>
      </c>
      <c r="M307" s="136">
        <v>0</v>
      </c>
      <c r="N307" s="136">
        <v>0</v>
      </c>
      <c r="O307" s="136">
        <v>0</v>
      </c>
      <c r="P307" s="136">
        <v>0</v>
      </c>
      <c r="Q307" s="135">
        <f t="shared" si="35"/>
        <v>0</v>
      </c>
      <c r="R307" s="97"/>
      <c r="T307" s="95"/>
      <c r="U307" s="100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0</v>
      </c>
      <c r="V307" s="97"/>
    </row>
    <row r="308" spans="2:22" x14ac:dyDescent="0.2">
      <c r="B308" s="95"/>
      <c r="C308" s="98" t="s">
        <v>218</v>
      </c>
      <c r="D308" s="99" t="s">
        <v>217</v>
      </c>
      <c r="E308" s="100">
        <v>0</v>
      </c>
      <c r="F308" s="100">
        <v>0</v>
      </c>
      <c r="G308" s="100">
        <v>0</v>
      </c>
      <c r="H308" s="100">
        <v>0</v>
      </c>
      <c r="I308" s="100">
        <v>0</v>
      </c>
      <c r="J308" s="100">
        <v>0</v>
      </c>
      <c r="K308" s="100">
        <v>0</v>
      </c>
      <c r="L308" s="100">
        <v>0</v>
      </c>
      <c r="M308" s="100">
        <v>0</v>
      </c>
      <c r="N308" s="100">
        <v>0</v>
      </c>
      <c r="O308" s="100">
        <v>0</v>
      </c>
      <c r="P308" s="100">
        <v>0</v>
      </c>
      <c r="Q308" s="135">
        <f t="shared" si="35"/>
        <v>0</v>
      </c>
      <c r="R308" s="97"/>
      <c r="T308" s="95"/>
      <c r="U308" s="100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0</v>
      </c>
      <c r="V308" s="97"/>
    </row>
    <row r="309" spans="2:22" x14ac:dyDescent="0.2">
      <c r="B309" s="95"/>
      <c r="C309" s="133" t="s">
        <v>219</v>
      </c>
      <c r="D309" s="134" t="s">
        <v>220</v>
      </c>
      <c r="E309" s="136">
        <v>0</v>
      </c>
      <c r="F309" s="136">
        <v>0</v>
      </c>
      <c r="G309" s="136">
        <v>0</v>
      </c>
      <c r="H309" s="136">
        <v>0</v>
      </c>
      <c r="I309" s="136">
        <v>0</v>
      </c>
      <c r="J309" s="136">
        <v>0</v>
      </c>
      <c r="K309" s="136">
        <v>0</v>
      </c>
      <c r="L309" s="136">
        <v>0</v>
      </c>
      <c r="M309" s="136">
        <v>0</v>
      </c>
      <c r="N309" s="136">
        <v>0</v>
      </c>
      <c r="O309" s="136">
        <v>0</v>
      </c>
      <c r="P309" s="136">
        <v>0</v>
      </c>
      <c r="Q309" s="135">
        <f t="shared" si="35"/>
        <v>0</v>
      </c>
      <c r="R309" s="97"/>
      <c r="T309" s="95"/>
      <c r="U309" s="100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0</v>
      </c>
      <c r="V309" s="97"/>
    </row>
    <row r="310" spans="2:22" x14ac:dyDescent="0.2">
      <c r="B310" s="95"/>
      <c r="C310" s="98" t="s">
        <v>221</v>
      </c>
      <c r="D310" s="99" t="s">
        <v>220</v>
      </c>
      <c r="E310" s="100">
        <v>0</v>
      </c>
      <c r="F310" s="100">
        <v>0</v>
      </c>
      <c r="G310" s="100">
        <v>0</v>
      </c>
      <c r="H310" s="100">
        <v>0</v>
      </c>
      <c r="I310" s="100">
        <v>0</v>
      </c>
      <c r="J310" s="100">
        <v>0</v>
      </c>
      <c r="K310" s="100">
        <v>0</v>
      </c>
      <c r="L310" s="100">
        <v>0</v>
      </c>
      <c r="M310" s="100">
        <v>0</v>
      </c>
      <c r="N310" s="100">
        <v>0</v>
      </c>
      <c r="O310" s="100">
        <v>0</v>
      </c>
      <c r="P310" s="100">
        <v>0</v>
      </c>
      <c r="Q310" s="135">
        <f t="shared" si="35"/>
        <v>0</v>
      </c>
      <c r="R310" s="97"/>
      <c r="T310" s="95"/>
      <c r="U310" s="100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0</v>
      </c>
      <c r="V310" s="97"/>
    </row>
    <row r="311" spans="2:22" x14ac:dyDescent="0.2">
      <c r="B311" s="95"/>
      <c r="C311" s="133" t="s">
        <v>222</v>
      </c>
      <c r="D311" s="134" t="s">
        <v>223</v>
      </c>
      <c r="E311" s="136">
        <v>0</v>
      </c>
      <c r="F311" s="136">
        <v>0</v>
      </c>
      <c r="G311" s="136">
        <v>0</v>
      </c>
      <c r="H311" s="136">
        <v>0</v>
      </c>
      <c r="I311" s="136">
        <v>0</v>
      </c>
      <c r="J311" s="136">
        <v>0</v>
      </c>
      <c r="K311" s="136">
        <v>0</v>
      </c>
      <c r="L311" s="136">
        <v>0</v>
      </c>
      <c r="M311" s="136">
        <v>0</v>
      </c>
      <c r="N311" s="136">
        <v>0</v>
      </c>
      <c r="O311" s="136">
        <v>0</v>
      </c>
      <c r="P311" s="136">
        <v>0</v>
      </c>
      <c r="Q311" s="135">
        <f t="shared" si="35"/>
        <v>0</v>
      </c>
      <c r="R311" s="97"/>
      <c r="T311" s="95"/>
      <c r="U311" s="100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0</v>
      </c>
      <c r="V311" s="97"/>
    </row>
    <row r="312" spans="2:22" x14ac:dyDescent="0.2">
      <c r="B312" s="95"/>
      <c r="C312" s="98" t="s">
        <v>224</v>
      </c>
      <c r="D312" s="99" t="s">
        <v>223</v>
      </c>
      <c r="E312" s="100">
        <v>0</v>
      </c>
      <c r="F312" s="100">
        <v>0</v>
      </c>
      <c r="G312" s="100">
        <v>0</v>
      </c>
      <c r="H312" s="100">
        <v>0</v>
      </c>
      <c r="I312" s="100">
        <v>0</v>
      </c>
      <c r="J312" s="100">
        <v>0</v>
      </c>
      <c r="K312" s="100">
        <v>0</v>
      </c>
      <c r="L312" s="100">
        <v>0</v>
      </c>
      <c r="M312" s="100">
        <v>0</v>
      </c>
      <c r="N312" s="100">
        <v>0</v>
      </c>
      <c r="O312" s="100">
        <v>0</v>
      </c>
      <c r="P312" s="100">
        <v>0</v>
      </c>
      <c r="Q312" s="135">
        <f t="shared" si="35"/>
        <v>0</v>
      </c>
      <c r="R312" s="97"/>
      <c r="T312" s="95"/>
      <c r="U312" s="100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0</v>
      </c>
      <c r="V312" s="97"/>
    </row>
    <row r="313" spans="2:22" x14ac:dyDescent="0.2">
      <c r="B313" s="95"/>
      <c r="C313" s="133" t="s">
        <v>225</v>
      </c>
      <c r="D313" s="134" t="s">
        <v>226</v>
      </c>
      <c r="E313" s="136">
        <v>0</v>
      </c>
      <c r="F313" s="136">
        <v>0</v>
      </c>
      <c r="G313" s="136">
        <v>0</v>
      </c>
      <c r="H313" s="136">
        <v>0</v>
      </c>
      <c r="I313" s="136">
        <v>0</v>
      </c>
      <c r="J313" s="136">
        <v>0</v>
      </c>
      <c r="K313" s="136">
        <v>0</v>
      </c>
      <c r="L313" s="136">
        <v>0</v>
      </c>
      <c r="M313" s="136">
        <v>0</v>
      </c>
      <c r="N313" s="136">
        <v>0</v>
      </c>
      <c r="O313" s="136">
        <v>0</v>
      </c>
      <c r="P313" s="136">
        <v>0</v>
      </c>
      <c r="Q313" s="135">
        <f t="shared" si="35"/>
        <v>0</v>
      </c>
      <c r="R313" s="97"/>
      <c r="T313" s="95"/>
      <c r="U313" s="100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0</v>
      </c>
      <c r="V313" s="97"/>
    </row>
    <row r="314" spans="2:22" x14ac:dyDescent="0.2">
      <c r="B314" s="95"/>
      <c r="C314" s="98" t="s">
        <v>227</v>
      </c>
      <c r="D314" s="99" t="s">
        <v>226</v>
      </c>
      <c r="E314" s="100">
        <v>0</v>
      </c>
      <c r="F314" s="100">
        <v>0</v>
      </c>
      <c r="G314" s="100">
        <v>0</v>
      </c>
      <c r="H314" s="100">
        <v>0</v>
      </c>
      <c r="I314" s="100">
        <v>0</v>
      </c>
      <c r="J314" s="100">
        <v>0</v>
      </c>
      <c r="K314" s="100">
        <v>0</v>
      </c>
      <c r="L314" s="100">
        <v>0</v>
      </c>
      <c r="M314" s="100">
        <v>0</v>
      </c>
      <c r="N314" s="100">
        <v>0</v>
      </c>
      <c r="O314" s="100">
        <v>0</v>
      </c>
      <c r="P314" s="100">
        <v>0</v>
      </c>
      <c r="Q314" s="135">
        <f t="shared" si="35"/>
        <v>0</v>
      </c>
      <c r="R314" s="97"/>
      <c r="T314" s="95"/>
      <c r="U314" s="100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0</v>
      </c>
      <c r="V314" s="97"/>
    </row>
    <row r="315" spans="2:22" x14ac:dyDescent="0.2">
      <c r="B315" s="95"/>
      <c r="C315" s="133" t="s">
        <v>228</v>
      </c>
      <c r="D315" s="134" t="s">
        <v>229</v>
      </c>
      <c r="E315" s="136">
        <v>0</v>
      </c>
      <c r="F315" s="136">
        <v>0</v>
      </c>
      <c r="G315" s="136">
        <v>0</v>
      </c>
      <c r="H315" s="136">
        <v>0</v>
      </c>
      <c r="I315" s="136">
        <v>0</v>
      </c>
      <c r="J315" s="136">
        <v>0</v>
      </c>
      <c r="K315" s="136">
        <v>0</v>
      </c>
      <c r="L315" s="136">
        <v>0</v>
      </c>
      <c r="M315" s="136">
        <v>0</v>
      </c>
      <c r="N315" s="136">
        <v>0</v>
      </c>
      <c r="O315" s="136">
        <v>0</v>
      </c>
      <c r="P315" s="136">
        <v>0</v>
      </c>
      <c r="Q315" s="135">
        <f t="shared" si="35"/>
        <v>0</v>
      </c>
      <c r="R315" s="97"/>
      <c r="T315" s="95"/>
      <c r="U315" s="100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0</v>
      </c>
      <c r="V315" s="97"/>
    </row>
    <row r="316" spans="2:22" x14ac:dyDescent="0.2">
      <c r="B316" s="95"/>
      <c r="C316" s="98" t="s">
        <v>230</v>
      </c>
      <c r="D316" s="99" t="s">
        <v>229</v>
      </c>
      <c r="E316" s="100">
        <v>0</v>
      </c>
      <c r="F316" s="100">
        <v>0</v>
      </c>
      <c r="G316" s="100">
        <v>0</v>
      </c>
      <c r="H316" s="100">
        <v>0</v>
      </c>
      <c r="I316" s="100">
        <v>0</v>
      </c>
      <c r="J316" s="100">
        <v>0</v>
      </c>
      <c r="K316" s="100">
        <v>0</v>
      </c>
      <c r="L316" s="100">
        <v>0</v>
      </c>
      <c r="M316" s="100">
        <v>0</v>
      </c>
      <c r="N316" s="100">
        <v>0</v>
      </c>
      <c r="O316" s="100">
        <v>0</v>
      </c>
      <c r="P316" s="100">
        <v>0</v>
      </c>
      <c r="Q316" s="135">
        <f t="shared" si="35"/>
        <v>0</v>
      </c>
      <c r="R316" s="97"/>
      <c r="T316" s="95"/>
      <c r="U316" s="100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0</v>
      </c>
      <c r="V316" s="97"/>
    </row>
    <row r="317" spans="2:22" x14ac:dyDescent="0.2">
      <c r="B317" s="95"/>
      <c r="C317" s="133" t="s">
        <v>231</v>
      </c>
      <c r="D317" s="134" t="s">
        <v>232</v>
      </c>
      <c r="E317" s="136">
        <f>+E318</f>
        <v>388580.98000000004</v>
      </c>
      <c r="F317" s="136">
        <f t="shared" ref="F317:P317" si="38">+F318</f>
        <v>408063.20999999996</v>
      </c>
      <c r="G317" s="136">
        <f t="shared" si="38"/>
        <v>515699.38999999978</v>
      </c>
      <c r="H317" s="136">
        <f t="shared" si="38"/>
        <v>484003.8400000002</v>
      </c>
      <c r="I317" s="136">
        <f t="shared" si="38"/>
        <v>489039.39999999979</v>
      </c>
      <c r="J317" s="136">
        <f t="shared" si="38"/>
        <v>472546.08999999973</v>
      </c>
      <c r="K317" s="136">
        <f t="shared" si="38"/>
        <v>531767.64000000013</v>
      </c>
      <c r="L317" s="136">
        <f t="shared" si="38"/>
        <v>927975.77</v>
      </c>
      <c r="M317" s="136">
        <f t="shared" si="38"/>
        <v>915793.45999999973</v>
      </c>
      <c r="N317" s="136">
        <f t="shared" si="38"/>
        <v>910019.2699999999</v>
      </c>
      <c r="O317" s="136">
        <f t="shared" si="38"/>
        <v>1393345.1099999999</v>
      </c>
      <c r="P317" s="136">
        <f t="shared" si="38"/>
        <v>1742195.6300000004</v>
      </c>
      <c r="Q317" s="135">
        <f t="shared" si="35"/>
        <v>9179029.790000001</v>
      </c>
      <c r="R317" s="97"/>
      <c r="T317" s="95"/>
      <c r="U317" s="100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1796347.42</v>
      </c>
      <c r="V317" s="97"/>
    </row>
    <row r="318" spans="2:22" x14ac:dyDescent="0.2">
      <c r="B318" s="95"/>
      <c r="C318" s="98" t="s">
        <v>233</v>
      </c>
      <c r="D318" s="99" t="s">
        <v>232</v>
      </c>
      <c r="E318" s="100">
        <v>388580.98000000004</v>
      </c>
      <c r="F318" s="100">
        <v>408063.20999999996</v>
      </c>
      <c r="G318" s="100">
        <v>515699.38999999978</v>
      </c>
      <c r="H318" s="100">
        <v>484003.8400000002</v>
      </c>
      <c r="I318" s="100">
        <v>489039.39999999979</v>
      </c>
      <c r="J318" s="100">
        <v>472546.08999999973</v>
      </c>
      <c r="K318" s="100">
        <v>531767.64000000013</v>
      </c>
      <c r="L318" s="100">
        <v>927975.77</v>
      </c>
      <c r="M318" s="100">
        <v>915793.45999999973</v>
      </c>
      <c r="N318" s="100">
        <v>910019.2699999999</v>
      </c>
      <c r="O318" s="100">
        <v>1393345.1099999999</v>
      </c>
      <c r="P318" s="100">
        <v>1742195.6300000004</v>
      </c>
      <c r="Q318" s="135">
        <f t="shared" si="35"/>
        <v>9179029.790000001</v>
      </c>
      <c r="R318" s="97"/>
      <c r="T318" s="95"/>
      <c r="U318" s="100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1796347.42</v>
      </c>
      <c r="V318" s="97"/>
    </row>
    <row r="319" spans="2:22" x14ac:dyDescent="0.2">
      <c r="B319" s="95"/>
      <c r="C319" s="131" t="s">
        <v>234</v>
      </c>
      <c r="D319" s="132" t="s">
        <v>33</v>
      </c>
      <c r="E319" s="135">
        <f>+E320+E324+E329+E334+E336+E338</f>
        <v>29191659.070000011</v>
      </c>
      <c r="F319" s="135">
        <f t="shared" ref="F319:P319" si="39">+F320+F324+F329+F334+F336+F338</f>
        <v>34938451.080000013</v>
      </c>
      <c r="G319" s="135">
        <f t="shared" si="39"/>
        <v>37755592.420000002</v>
      </c>
      <c r="H319" s="135">
        <f t="shared" si="39"/>
        <v>36678187.780000009</v>
      </c>
      <c r="I319" s="135">
        <f t="shared" si="39"/>
        <v>50383543.640000001</v>
      </c>
      <c r="J319" s="135">
        <f t="shared" si="39"/>
        <v>38919446.309999987</v>
      </c>
      <c r="K319" s="135">
        <f t="shared" si="39"/>
        <v>40708875.140000008</v>
      </c>
      <c r="L319" s="135">
        <f t="shared" si="39"/>
        <v>49894734.750000015</v>
      </c>
      <c r="M319" s="135">
        <f t="shared" si="39"/>
        <v>46338140.12000002</v>
      </c>
      <c r="N319" s="135">
        <f t="shared" si="39"/>
        <v>45780308.540000021</v>
      </c>
      <c r="O319" s="135">
        <f t="shared" si="39"/>
        <v>43530658.000000007</v>
      </c>
      <c r="P319" s="135">
        <f t="shared" si="39"/>
        <v>22719576.749999993</v>
      </c>
      <c r="Q319" s="135">
        <f t="shared" si="35"/>
        <v>476839173.60000002</v>
      </c>
      <c r="R319" s="97"/>
      <c r="T319" s="95"/>
      <c r="U319" s="100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138563890.35000002</v>
      </c>
      <c r="V319" s="97"/>
    </row>
    <row r="320" spans="2:22" x14ac:dyDescent="0.2">
      <c r="B320" s="95"/>
      <c r="C320" s="133" t="s">
        <v>235</v>
      </c>
      <c r="D320" s="134" t="s">
        <v>236</v>
      </c>
      <c r="E320" s="136">
        <f>+E321+E322+E323</f>
        <v>0</v>
      </c>
      <c r="F320" s="136">
        <f t="shared" ref="F320:P320" si="40">+F321+F322+F323</f>
        <v>0</v>
      </c>
      <c r="G320" s="136">
        <f t="shared" si="40"/>
        <v>0</v>
      </c>
      <c r="H320" s="136">
        <f t="shared" si="40"/>
        <v>0</v>
      </c>
      <c r="I320" s="136">
        <f t="shared" si="40"/>
        <v>0</v>
      </c>
      <c r="J320" s="136">
        <f t="shared" si="40"/>
        <v>0</v>
      </c>
      <c r="K320" s="136">
        <f t="shared" si="40"/>
        <v>0</v>
      </c>
      <c r="L320" s="136">
        <f t="shared" si="40"/>
        <v>0</v>
      </c>
      <c r="M320" s="136">
        <f t="shared" si="40"/>
        <v>0</v>
      </c>
      <c r="N320" s="136">
        <f t="shared" si="40"/>
        <v>0</v>
      </c>
      <c r="O320" s="136">
        <f t="shared" si="40"/>
        <v>0</v>
      </c>
      <c r="P320" s="136">
        <f t="shared" si="40"/>
        <v>0</v>
      </c>
      <c r="Q320" s="135">
        <f t="shared" si="35"/>
        <v>0</v>
      </c>
      <c r="R320" s="97"/>
      <c r="T320" s="95"/>
      <c r="U320" s="100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0</v>
      </c>
      <c r="V320" s="97"/>
    </row>
    <row r="321" spans="2:22" x14ac:dyDescent="0.2">
      <c r="B321" s="95"/>
      <c r="C321" s="98" t="s">
        <v>237</v>
      </c>
      <c r="D321" s="99" t="s">
        <v>238</v>
      </c>
      <c r="E321" s="100">
        <v>0</v>
      </c>
      <c r="F321" s="100">
        <v>0</v>
      </c>
      <c r="G321" s="100">
        <v>0</v>
      </c>
      <c r="H321" s="100">
        <v>0</v>
      </c>
      <c r="I321" s="100">
        <v>0</v>
      </c>
      <c r="J321" s="100">
        <v>0</v>
      </c>
      <c r="K321" s="100">
        <v>0</v>
      </c>
      <c r="L321" s="100">
        <v>0</v>
      </c>
      <c r="M321" s="100">
        <v>0</v>
      </c>
      <c r="N321" s="100">
        <v>0</v>
      </c>
      <c r="O321" s="100">
        <v>0</v>
      </c>
      <c r="P321" s="100">
        <v>0</v>
      </c>
      <c r="Q321" s="135">
        <f t="shared" si="35"/>
        <v>0</v>
      </c>
      <c r="R321" s="97"/>
      <c r="T321" s="95"/>
      <c r="U321" s="100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0</v>
      </c>
      <c r="V321" s="97"/>
    </row>
    <row r="322" spans="2:22" x14ac:dyDescent="0.2">
      <c r="B322" s="95"/>
      <c r="C322" s="98" t="s">
        <v>239</v>
      </c>
      <c r="D322" s="99" t="s">
        <v>240</v>
      </c>
      <c r="E322" s="100">
        <v>0</v>
      </c>
      <c r="F322" s="100">
        <v>0</v>
      </c>
      <c r="G322" s="100">
        <v>0</v>
      </c>
      <c r="H322" s="100">
        <v>0</v>
      </c>
      <c r="I322" s="100">
        <v>0</v>
      </c>
      <c r="J322" s="100">
        <v>0</v>
      </c>
      <c r="K322" s="100">
        <v>0</v>
      </c>
      <c r="L322" s="100">
        <v>0</v>
      </c>
      <c r="M322" s="100">
        <v>0</v>
      </c>
      <c r="N322" s="100">
        <v>0</v>
      </c>
      <c r="O322" s="100">
        <v>0</v>
      </c>
      <c r="P322" s="100">
        <v>0</v>
      </c>
      <c r="Q322" s="135">
        <f t="shared" si="35"/>
        <v>0</v>
      </c>
      <c r="R322" s="97"/>
      <c r="T322" s="95"/>
      <c r="U322" s="100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0</v>
      </c>
      <c r="V322" s="97"/>
    </row>
    <row r="323" spans="2:22" x14ac:dyDescent="0.2">
      <c r="B323" s="95"/>
      <c r="C323" s="98" t="s">
        <v>241</v>
      </c>
      <c r="D323" s="99" t="s">
        <v>242</v>
      </c>
      <c r="E323" s="100">
        <v>0</v>
      </c>
      <c r="F323" s="100">
        <v>0</v>
      </c>
      <c r="G323" s="100">
        <v>0</v>
      </c>
      <c r="H323" s="100">
        <v>0</v>
      </c>
      <c r="I323" s="100">
        <v>0</v>
      </c>
      <c r="J323" s="100">
        <v>0</v>
      </c>
      <c r="K323" s="100">
        <v>0</v>
      </c>
      <c r="L323" s="100">
        <v>0</v>
      </c>
      <c r="M323" s="100">
        <v>0</v>
      </c>
      <c r="N323" s="100">
        <v>0</v>
      </c>
      <c r="O323" s="100">
        <v>0</v>
      </c>
      <c r="P323" s="100">
        <v>0</v>
      </c>
      <c r="Q323" s="135">
        <f t="shared" si="35"/>
        <v>0</v>
      </c>
      <c r="R323" s="97"/>
      <c r="T323" s="95"/>
      <c r="U323" s="100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0</v>
      </c>
      <c r="V323" s="97"/>
    </row>
    <row r="324" spans="2:22" x14ac:dyDescent="0.2">
      <c r="B324" s="95"/>
      <c r="C324" s="133" t="s">
        <v>243</v>
      </c>
      <c r="D324" s="134" t="s">
        <v>244</v>
      </c>
      <c r="E324" s="136">
        <v>0</v>
      </c>
      <c r="F324" s="136">
        <v>0</v>
      </c>
      <c r="G324" s="136">
        <v>0</v>
      </c>
      <c r="H324" s="136">
        <v>0</v>
      </c>
      <c r="I324" s="136">
        <v>0</v>
      </c>
      <c r="J324" s="136">
        <v>0</v>
      </c>
      <c r="K324" s="136">
        <v>0</v>
      </c>
      <c r="L324" s="136">
        <v>0</v>
      </c>
      <c r="M324" s="136">
        <v>0</v>
      </c>
      <c r="N324" s="136">
        <v>0</v>
      </c>
      <c r="O324" s="136">
        <v>0</v>
      </c>
      <c r="P324" s="136">
        <v>0</v>
      </c>
      <c r="Q324" s="135">
        <f t="shared" si="35"/>
        <v>0</v>
      </c>
      <c r="R324" s="97"/>
      <c r="T324" s="95"/>
      <c r="U324" s="100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0</v>
      </c>
      <c r="V324" s="97"/>
    </row>
    <row r="325" spans="2:22" x14ac:dyDescent="0.2">
      <c r="B325" s="95"/>
      <c r="C325" s="98" t="s">
        <v>245</v>
      </c>
      <c r="D325" s="99" t="s">
        <v>246</v>
      </c>
      <c r="E325" s="100">
        <v>0</v>
      </c>
      <c r="F325" s="100">
        <v>0</v>
      </c>
      <c r="G325" s="100">
        <v>0</v>
      </c>
      <c r="H325" s="100">
        <v>0</v>
      </c>
      <c r="I325" s="100">
        <v>0</v>
      </c>
      <c r="J325" s="100">
        <v>0</v>
      </c>
      <c r="K325" s="100">
        <v>0</v>
      </c>
      <c r="L325" s="100">
        <v>0</v>
      </c>
      <c r="M325" s="100">
        <v>0</v>
      </c>
      <c r="N325" s="100">
        <v>0</v>
      </c>
      <c r="O325" s="100">
        <v>0</v>
      </c>
      <c r="P325" s="100">
        <v>0</v>
      </c>
      <c r="Q325" s="135">
        <f t="shared" si="35"/>
        <v>0</v>
      </c>
      <c r="R325" s="97"/>
      <c r="T325" s="95"/>
      <c r="U325" s="100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0</v>
      </c>
      <c r="V325" s="97"/>
    </row>
    <row r="326" spans="2:22" x14ac:dyDescent="0.2">
      <c r="B326" s="95"/>
      <c r="C326" s="98" t="s">
        <v>247</v>
      </c>
      <c r="D326" s="99" t="s">
        <v>248</v>
      </c>
      <c r="E326" s="100">
        <v>0</v>
      </c>
      <c r="F326" s="100">
        <v>0</v>
      </c>
      <c r="G326" s="100">
        <v>0</v>
      </c>
      <c r="H326" s="100">
        <v>0</v>
      </c>
      <c r="I326" s="100">
        <v>0</v>
      </c>
      <c r="J326" s="100">
        <v>0</v>
      </c>
      <c r="K326" s="100">
        <v>0</v>
      </c>
      <c r="L326" s="100">
        <v>0</v>
      </c>
      <c r="M326" s="100">
        <v>0</v>
      </c>
      <c r="N326" s="100">
        <v>0</v>
      </c>
      <c r="O326" s="100">
        <v>0</v>
      </c>
      <c r="P326" s="100">
        <v>0</v>
      </c>
      <c r="Q326" s="135">
        <f t="shared" si="35"/>
        <v>0</v>
      </c>
      <c r="R326" s="97"/>
      <c r="T326" s="95"/>
      <c r="U326" s="100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0</v>
      </c>
      <c r="V326" s="97"/>
    </row>
    <row r="327" spans="2:22" x14ac:dyDescent="0.2">
      <c r="B327" s="95"/>
      <c r="C327" s="98" t="s">
        <v>249</v>
      </c>
      <c r="D327" s="99" t="s">
        <v>250</v>
      </c>
      <c r="E327" s="100">
        <v>0</v>
      </c>
      <c r="F327" s="100">
        <v>0</v>
      </c>
      <c r="G327" s="100">
        <v>0</v>
      </c>
      <c r="H327" s="100">
        <v>0</v>
      </c>
      <c r="I327" s="100">
        <v>0</v>
      </c>
      <c r="J327" s="100">
        <v>0</v>
      </c>
      <c r="K327" s="100">
        <v>0</v>
      </c>
      <c r="L327" s="100">
        <v>0</v>
      </c>
      <c r="M327" s="100">
        <v>0</v>
      </c>
      <c r="N327" s="100">
        <v>0</v>
      </c>
      <c r="O327" s="100">
        <v>0</v>
      </c>
      <c r="P327" s="100">
        <v>0</v>
      </c>
      <c r="Q327" s="135">
        <f t="shared" si="35"/>
        <v>0</v>
      </c>
      <c r="R327" s="97"/>
      <c r="T327" s="95"/>
      <c r="U327" s="100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0</v>
      </c>
      <c r="V327" s="97"/>
    </row>
    <row r="328" spans="2:22" x14ac:dyDescent="0.2">
      <c r="B328" s="95"/>
      <c r="C328" s="98" t="s">
        <v>251</v>
      </c>
      <c r="D328" s="99" t="s">
        <v>252</v>
      </c>
      <c r="E328" s="100">
        <v>0</v>
      </c>
      <c r="F328" s="100">
        <v>0</v>
      </c>
      <c r="G328" s="100">
        <v>0</v>
      </c>
      <c r="H328" s="100">
        <v>0</v>
      </c>
      <c r="I328" s="100">
        <v>0</v>
      </c>
      <c r="J328" s="100">
        <v>0</v>
      </c>
      <c r="K328" s="100">
        <v>0</v>
      </c>
      <c r="L328" s="100">
        <v>0</v>
      </c>
      <c r="M328" s="100">
        <v>0</v>
      </c>
      <c r="N328" s="100">
        <v>0</v>
      </c>
      <c r="O328" s="100">
        <v>0</v>
      </c>
      <c r="P328" s="100">
        <v>0</v>
      </c>
      <c r="Q328" s="135">
        <f t="shared" si="35"/>
        <v>0</v>
      </c>
      <c r="R328" s="97"/>
      <c r="T328" s="95"/>
      <c r="U328" s="100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0</v>
      </c>
      <c r="V328" s="97"/>
    </row>
    <row r="329" spans="2:22" x14ac:dyDescent="0.2">
      <c r="B329" s="95"/>
      <c r="C329" s="133" t="s">
        <v>253</v>
      </c>
      <c r="D329" s="134" t="s">
        <v>254</v>
      </c>
      <c r="E329" s="136">
        <v>0</v>
      </c>
      <c r="F329" s="136">
        <v>0</v>
      </c>
      <c r="G329" s="136">
        <v>0</v>
      </c>
      <c r="H329" s="136">
        <v>0</v>
      </c>
      <c r="I329" s="136">
        <v>0</v>
      </c>
      <c r="J329" s="136">
        <v>0</v>
      </c>
      <c r="K329" s="136">
        <v>0</v>
      </c>
      <c r="L329" s="136">
        <v>0</v>
      </c>
      <c r="M329" s="136">
        <v>0</v>
      </c>
      <c r="N329" s="136">
        <v>0</v>
      </c>
      <c r="O329" s="136">
        <v>0</v>
      </c>
      <c r="P329" s="136">
        <v>0</v>
      </c>
      <c r="Q329" s="135">
        <f t="shared" si="35"/>
        <v>0</v>
      </c>
      <c r="R329" s="97"/>
      <c r="T329" s="95"/>
      <c r="U329" s="100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0</v>
      </c>
      <c r="V329" s="97"/>
    </row>
    <row r="330" spans="2:22" x14ac:dyDescent="0.2">
      <c r="B330" s="95"/>
      <c r="C330" s="98" t="s">
        <v>255</v>
      </c>
      <c r="D330" s="99" t="s">
        <v>256</v>
      </c>
      <c r="E330" s="100">
        <v>0</v>
      </c>
      <c r="F330" s="100">
        <v>0</v>
      </c>
      <c r="G330" s="100">
        <v>0</v>
      </c>
      <c r="H330" s="100">
        <v>0</v>
      </c>
      <c r="I330" s="100">
        <v>0</v>
      </c>
      <c r="J330" s="100">
        <v>0</v>
      </c>
      <c r="K330" s="100">
        <v>0</v>
      </c>
      <c r="L330" s="100">
        <v>0</v>
      </c>
      <c r="M330" s="100">
        <v>0</v>
      </c>
      <c r="N330" s="100">
        <v>0</v>
      </c>
      <c r="O330" s="100">
        <v>0</v>
      </c>
      <c r="P330" s="100">
        <v>0</v>
      </c>
      <c r="Q330" s="135">
        <f t="shared" si="35"/>
        <v>0</v>
      </c>
      <c r="R330" s="97"/>
      <c r="T330" s="95"/>
      <c r="U330" s="100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0</v>
      </c>
      <c r="V330" s="97"/>
    </row>
    <row r="331" spans="2:22" x14ac:dyDescent="0.2">
      <c r="B331" s="95"/>
      <c r="C331" s="98" t="s">
        <v>257</v>
      </c>
      <c r="D331" s="99" t="s">
        <v>258</v>
      </c>
      <c r="E331" s="100">
        <v>0</v>
      </c>
      <c r="F331" s="100">
        <v>0</v>
      </c>
      <c r="G331" s="100">
        <v>0</v>
      </c>
      <c r="H331" s="100">
        <v>0</v>
      </c>
      <c r="I331" s="100">
        <v>0</v>
      </c>
      <c r="J331" s="100">
        <v>0</v>
      </c>
      <c r="K331" s="100">
        <v>0</v>
      </c>
      <c r="L331" s="100">
        <v>0</v>
      </c>
      <c r="M331" s="100">
        <v>0</v>
      </c>
      <c r="N331" s="100">
        <v>0</v>
      </c>
      <c r="O331" s="100">
        <v>0</v>
      </c>
      <c r="P331" s="100">
        <v>0</v>
      </c>
      <c r="Q331" s="135">
        <f t="shared" si="35"/>
        <v>0</v>
      </c>
      <c r="R331" s="97"/>
      <c r="T331" s="95"/>
      <c r="U331" s="100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0</v>
      </c>
      <c r="V331" s="97"/>
    </row>
    <row r="332" spans="2:22" x14ac:dyDescent="0.2">
      <c r="B332" s="95"/>
      <c r="C332" s="98" t="s">
        <v>259</v>
      </c>
      <c r="D332" s="99" t="s">
        <v>260</v>
      </c>
      <c r="E332" s="100">
        <v>0</v>
      </c>
      <c r="F332" s="100">
        <v>0</v>
      </c>
      <c r="G332" s="100">
        <v>0</v>
      </c>
      <c r="H332" s="100">
        <v>0</v>
      </c>
      <c r="I332" s="100">
        <v>0</v>
      </c>
      <c r="J332" s="100">
        <v>0</v>
      </c>
      <c r="K332" s="100">
        <v>0</v>
      </c>
      <c r="L332" s="100">
        <v>0</v>
      </c>
      <c r="M332" s="100">
        <v>0</v>
      </c>
      <c r="N332" s="100">
        <v>0</v>
      </c>
      <c r="O332" s="100">
        <v>0</v>
      </c>
      <c r="P332" s="100">
        <v>0</v>
      </c>
      <c r="Q332" s="135">
        <f t="shared" si="35"/>
        <v>0</v>
      </c>
      <c r="R332" s="97"/>
      <c r="T332" s="95"/>
      <c r="U332" s="100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0</v>
      </c>
      <c r="V332" s="97"/>
    </row>
    <row r="333" spans="2:22" x14ac:dyDescent="0.2">
      <c r="B333" s="95"/>
      <c r="C333" s="98" t="s">
        <v>261</v>
      </c>
      <c r="D333" s="99" t="s">
        <v>262</v>
      </c>
      <c r="E333" s="100">
        <v>0</v>
      </c>
      <c r="F333" s="100">
        <v>0</v>
      </c>
      <c r="G333" s="100">
        <v>0</v>
      </c>
      <c r="H333" s="100">
        <v>0</v>
      </c>
      <c r="I333" s="100">
        <v>0</v>
      </c>
      <c r="J333" s="100">
        <v>0</v>
      </c>
      <c r="K333" s="100">
        <v>0</v>
      </c>
      <c r="L333" s="100">
        <v>0</v>
      </c>
      <c r="M333" s="100">
        <v>0</v>
      </c>
      <c r="N333" s="100">
        <v>0</v>
      </c>
      <c r="O333" s="100">
        <v>0</v>
      </c>
      <c r="P333" s="100">
        <v>0</v>
      </c>
      <c r="Q333" s="135">
        <f t="shared" si="35"/>
        <v>0</v>
      </c>
      <c r="R333" s="97"/>
      <c r="T333" s="95"/>
      <c r="U333" s="100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0</v>
      </c>
      <c r="V333" s="97"/>
    </row>
    <row r="334" spans="2:22" x14ac:dyDescent="0.2">
      <c r="B334" s="95"/>
      <c r="C334" s="133" t="s">
        <v>263</v>
      </c>
      <c r="D334" s="134" t="s">
        <v>264</v>
      </c>
      <c r="E334" s="136">
        <f>+E335</f>
        <v>28557104.260000009</v>
      </c>
      <c r="F334" s="136">
        <f t="shared" ref="F334:P334" si="41">+F335</f>
        <v>34026278.250000007</v>
      </c>
      <c r="G334" s="136">
        <f t="shared" si="41"/>
        <v>36313108.890000001</v>
      </c>
      <c r="H334" s="136">
        <f t="shared" si="41"/>
        <v>35626898.270000003</v>
      </c>
      <c r="I334" s="136">
        <f t="shared" si="41"/>
        <v>49281732.300000004</v>
      </c>
      <c r="J334" s="136">
        <f t="shared" si="41"/>
        <v>37762898.529999986</v>
      </c>
      <c r="K334" s="136">
        <f t="shared" si="41"/>
        <v>39373725.890000008</v>
      </c>
      <c r="L334" s="136">
        <f t="shared" si="41"/>
        <v>45101727.19000002</v>
      </c>
      <c r="M334" s="136">
        <f t="shared" si="41"/>
        <v>42589274.500000022</v>
      </c>
      <c r="N334" s="136">
        <f t="shared" si="41"/>
        <v>42265746.570000015</v>
      </c>
      <c r="O334" s="136">
        <f t="shared" si="41"/>
        <v>39727500.370000005</v>
      </c>
      <c r="P334" s="136">
        <f t="shared" si="41"/>
        <v>15178306.129999995</v>
      </c>
      <c r="Q334" s="135">
        <f t="shared" si="35"/>
        <v>445804301.15000004</v>
      </c>
      <c r="R334" s="97"/>
      <c r="T334" s="95"/>
      <c r="U334" s="100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134523389.67000002</v>
      </c>
      <c r="V334" s="97"/>
    </row>
    <row r="335" spans="2:22" x14ac:dyDescent="0.2">
      <c r="B335" s="95"/>
      <c r="C335" s="98" t="s">
        <v>265</v>
      </c>
      <c r="D335" s="99" t="s">
        <v>264</v>
      </c>
      <c r="E335" s="100">
        <v>28557104.260000009</v>
      </c>
      <c r="F335" s="100">
        <v>34026278.250000007</v>
      </c>
      <c r="G335" s="100">
        <v>36313108.890000001</v>
      </c>
      <c r="H335" s="100">
        <v>35626898.270000003</v>
      </c>
      <c r="I335" s="100">
        <v>49281732.300000004</v>
      </c>
      <c r="J335" s="100">
        <v>37762898.529999986</v>
      </c>
      <c r="K335" s="100">
        <v>39373725.890000008</v>
      </c>
      <c r="L335" s="100">
        <v>45101727.19000002</v>
      </c>
      <c r="M335" s="100">
        <v>42589274.500000022</v>
      </c>
      <c r="N335" s="100">
        <v>42265746.570000015</v>
      </c>
      <c r="O335" s="100">
        <v>39727500.370000005</v>
      </c>
      <c r="P335" s="100">
        <v>15178306.129999995</v>
      </c>
      <c r="Q335" s="135">
        <f t="shared" si="35"/>
        <v>445804301.15000004</v>
      </c>
      <c r="R335" s="97"/>
      <c r="T335" s="95"/>
      <c r="U335" s="100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134523389.67000002</v>
      </c>
      <c r="V335" s="97"/>
    </row>
    <row r="336" spans="2:22" x14ac:dyDescent="0.2">
      <c r="B336" s="95"/>
      <c r="C336" s="133" t="s">
        <v>266</v>
      </c>
      <c r="D336" s="134" t="s">
        <v>267</v>
      </c>
      <c r="E336" s="136">
        <f>+E337</f>
        <v>198626.69</v>
      </c>
      <c r="F336" s="136">
        <f t="shared" ref="F336:P336" si="42">+F337</f>
        <v>537964.94999999995</v>
      </c>
      <c r="G336" s="136">
        <f t="shared" si="42"/>
        <v>721050.58000000007</v>
      </c>
      <c r="H336" s="136">
        <f t="shared" si="42"/>
        <v>538282.80999999994</v>
      </c>
      <c r="I336" s="136">
        <f t="shared" si="42"/>
        <v>326816.75999999995</v>
      </c>
      <c r="J336" s="136">
        <f t="shared" si="42"/>
        <v>586983.54</v>
      </c>
      <c r="K336" s="136">
        <f t="shared" si="42"/>
        <v>422593.31999999995</v>
      </c>
      <c r="L336" s="136">
        <f t="shared" si="42"/>
        <v>3465444.4000000004</v>
      </c>
      <c r="M336" s="136">
        <f t="shared" si="42"/>
        <v>2421770.7800000003</v>
      </c>
      <c r="N336" s="136">
        <f t="shared" si="42"/>
        <v>2090467.1300000001</v>
      </c>
      <c r="O336" s="136">
        <f t="shared" si="42"/>
        <v>2366082.5300000003</v>
      </c>
      <c r="P336" s="136">
        <f t="shared" si="42"/>
        <v>2916683.9399999995</v>
      </c>
      <c r="Q336" s="135">
        <f t="shared" si="35"/>
        <v>16592767.430000002</v>
      </c>
      <c r="R336" s="97"/>
      <c r="T336" s="95"/>
      <c r="U336" s="100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1995925.0299999998</v>
      </c>
      <c r="V336" s="97"/>
    </row>
    <row r="337" spans="2:22" x14ac:dyDescent="0.2">
      <c r="B337" s="95"/>
      <c r="C337" s="98" t="s">
        <v>268</v>
      </c>
      <c r="D337" s="99" t="s">
        <v>267</v>
      </c>
      <c r="E337" s="100">
        <v>198626.69</v>
      </c>
      <c r="F337" s="100">
        <v>537964.94999999995</v>
      </c>
      <c r="G337" s="100">
        <v>721050.58000000007</v>
      </c>
      <c r="H337" s="100">
        <v>538282.80999999994</v>
      </c>
      <c r="I337" s="100">
        <v>326816.75999999995</v>
      </c>
      <c r="J337" s="100">
        <v>586983.54</v>
      </c>
      <c r="K337" s="100">
        <v>422593.31999999995</v>
      </c>
      <c r="L337" s="100">
        <v>3465444.4000000004</v>
      </c>
      <c r="M337" s="100">
        <v>2421770.7800000003</v>
      </c>
      <c r="N337" s="100">
        <v>2090467.1300000001</v>
      </c>
      <c r="O337" s="100">
        <v>2366082.5300000003</v>
      </c>
      <c r="P337" s="100">
        <v>2916683.9399999995</v>
      </c>
      <c r="Q337" s="135">
        <f t="shared" si="35"/>
        <v>16592767.430000002</v>
      </c>
      <c r="R337" s="97"/>
      <c r="T337" s="95"/>
      <c r="U337" s="100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1995925.0299999998</v>
      </c>
      <c r="V337" s="97"/>
    </row>
    <row r="338" spans="2:22" x14ac:dyDescent="0.2">
      <c r="B338" s="95"/>
      <c r="C338" s="133" t="s">
        <v>269</v>
      </c>
      <c r="D338" s="134" t="s">
        <v>270</v>
      </c>
      <c r="E338" s="136">
        <f>+E339</f>
        <v>435928.12000000005</v>
      </c>
      <c r="F338" s="136">
        <f t="shared" ref="F338:P338" si="43">+F339</f>
        <v>374207.88</v>
      </c>
      <c r="G338" s="136">
        <f t="shared" si="43"/>
        <v>721432.95</v>
      </c>
      <c r="H338" s="136">
        <f t="shared" si="43"/>
        <v>513006.7</v>
      </c>
      <c r="I338" s="136">
        <f t="shared" si="43"/>
        <v>774994.58</v>
      </c>
      <c r="J338" s="136">
        <f t="shared" si="43"/>
        <v>569564.24</v>
      </c>
      <c r="K338" s="136">
        <f t="shared" si="43"/>
        <v>912555.92999999993</v>
      </c>
      <c r="L338" s="136">
        <f t="shared" si="43"/>
        <v>1327563.1599999999</v>
      </c>
      <c r="M338" s="136">
        <f t="shared" si="43"/>
        <v>1327094.8399999999</v>
      </c>
      <c r="N338" s="136">
        <f t="shared" si="43"/>
        <v>1424094.8399999999</v>
      </c>
      <c r="O338" s="136">
        <f t="shared" si="43"/>
        <v>1437075.0999999996</v>
      </c>
      <c r="P338" s="136">
        <f t="shared" si="43"/>
        <v>4624586.6800000006</v>
      </c>
      <c r="Q338" s="135">
        <f t="shared" si="35"/>
        <v>14442105.02</v>
      </c>
      <c r="R338" s="97"/>
      <c r="T338" s="95"/>
      <c r="U338" s="100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2044575.65</v>
      </c>
      <c r="V338" s="97"/>
    </row>
    <row r="339" spans="2:22" x14ac:dyDescent="0.2">
      <c r="B339" s="95"/>
      <c r="C339" s="98" t="s">
        <v>271</v>
      </c>
      <c r="D339" s="99" t="s">
        <v>270</v>
      </c>
      <c r="E339" s="100">
        <v>435928.12000000005</v>
      </c>
      <c r="F339" s="100">
        <v>374207.88</v>
      </c>
      <c r="G339" s="100">
        <v>721432.95</v>
      </c>
      <c r="H339" s="100">
        <v>513006.7</v>
      </c>
      <c r="I339" s="100">
        <v>774994.58</v>
      </c>
      <c r="J339" s="100">
        <v>569564.24</v>
      </c>
      <c r="K339" s="100">
        <v>912555.92999999993</v>
      </c>
      <c r="L339" s="100">
        <v>1327563.1599999999</v>
      </c>
      <c r="M339" s="100">
        <v>1327094.8399999999</v>
      </c>
      <c r="N339" s="100">
        <v>1424094.8399999999</v>
      </c>
      <c r="O339" s="100">
        <v>1437075.0999999996</v>
      </c>
      <c r="P339" s="100">
        <v>4624586.6800000006</v>
      </c>
      <c r="Q339" s="135">
        <f t="shared" si="35"/>
        <v>14442105.02</v>
      </c>
      <c r="R339" s="97"/>
      <c r="T339" s="95"/>
      <c r="U339" s="100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2044575.65</v>
      </c>
      <c r="V339" s="97"/>
    </row>
    <row r="340" spans="2:22" x14ac:dyDescent="0.2">
      <c r="B340" s="95"/>
      <c r="C340" s="131" t="s">
        <v>272</v>
      </c>
      <c r="D340" s="132" t="s">
        <v>273</v>
      </c>
      <c r="E340" s="135">
        <f>+E341+E343+E345+E347+E349+E351</f>
        <v>2132962.2700000014</v>
      </c>
      <c r="F340" s="135">
        <f t="shared" ref="F340:P340" si="44">+F341+F343+F345+F347+F349+F351</f>
        <v>2563843.9099999992</v>
      </c>
      <c r="G340" s="135">
        <f t="shared" si="44"/>
        <v>6665325.29</v>
      </c>
      <c r="H340" s="135">
        <f t="shared" si="44"/>
        <v>2545194.9499999993</v>
      </c>
      <c r="I340" s="135">
        <f t="shared" si="44"/>
        <v>2676463.6599999997</v>
      </c>
      <c r="J340" s="135">
        <f t="shared" si="44"/>
        <v>2583206.810000001</v>
      </c>
      <c r="K340" s="135">
        <f t="shared" si="44"/>
        <v>9972989.870000001</v>
      </c>
      <c r="L340" s="135">
        <f t="shared" si="44"/>
        <v>7315249.5700000077</v>
      </c>
      <c r="M340" s="135">
        <f t="shared" si="44"/>
        <v>6695861.6600000076</v>
      </c>
      <c r="N340" s="135">
        <f t="shared" si="44"/>
        <v>6453480.6300000092</v>
      </c>
      <c r="O340" s="135">
        <f t="shared" si="44"/>
        <v>6512015.2200000091</v>
      </c>
      <c r="P340" s="135">
        <f t="shared" si="44"/>
        <v>7270817.1400000062</v>
      </c>
      <c r="Q340" s="135">
        <f t="shared" si="35"/>
        <v>63387410.980000049</v>
      </c>
      <c r="R340" s="97"/>
      <c r="T340" s="95"/>
      <c r="U340" s="100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13907326.42</v>
      </c>
      <c r="V340" s="97"/>
    </row>
    <row r="341" spans="2:22" x14ac:dyDescent="0.2">
      <c r="B341" s="95"/>
      <c r="C341" s="133" t="s">
        <v>274</v>
      </c>
      <c r="D341" s="134" t="s">
        <v>275</v>
      </c>
      <c r="E341" s="136">
        <f>+E342</f>
        <v>622355.91000000015</v>
      </c>
      <c r="F341" s="136">
        <f t="shared" ref="F341:P341" si="45">+F342</f>
        <v>311393.96000000002</v>
      </c>
      <c r="G341" s="136">
        <f t="shared" si="45"/>
        <v>4445327.6900000013</v>
      </c>
      <c r="H341" s="136">
        <f t="shared" si="45"/>
        <v>390308.9499999999</v>
      </c>
      <c r="I341" s="136">
        <f t="shared" si="45"/>
        <v>67023.98</v>
      </c>
      <c r="J341" s="136">
        <f t="shared" si="45"/>
        <v>346477.04</v>
      </c>
      <c r="K341" s="136">
        <f t="shared" si="45"/>
        <v>3610058.66</v>
      </c>
      <c r="L341" s="136">
        <f t="shared" si="45"/>
        <v>714466</v>
      </c>
      <c r="M341" s="136">
        <f t="shared" si="45"/>
        <v>539466.48</v>
      </c>
      <c r="N341" s="136">
        <f t="shared" si="45"/>
        <v>546932.03</v>
      </c>
      <c r="O341" s="136">
        <f t="shared" si="45"/>
        <v>538300.19000000006</v>
      </c>
      <c r="P341" s="136">
        <f t="shared" si="45"/>
        <v>538378.23</v>
      </c>
      <c r="Q341" s="135">
        <f t="shared" si="35"/>
        <v>12670489.120000001</v>
      </c>
      <c r="R341" s="97"/>
      <c r="T341" s="95"/>
      <c r="U341" s="100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5769386.5100000016</v>
      </c>
      <c r="V341" s="97"/>
    </row>
    <row r="342" spans="2:22" x14ac:dyDescent="0.2">
      <c r="B342" s="95"/>
      <c r="C342" s="98" t="s">
        <v>276</v>
      </c>
      <c r="D342" s="99" t="s">
        <v>275</v>
      </c>
      <c r="E342" s="100">
        <v>622355.91000000015</v>
      </c>
      <c r="F342" s="100">
        <v>311393.96000000002</v>
      </c>
      <c r="G342" s="100">
        <v>4445327.6900000013</v>
      </c>
      <c r="H342" s="100">
        <v>390308.9499999999</v>
      </c>
      <c r="I342" s="100">
        <v>67023.98</v>
      </c>
      <c r="J342" s="100">
        <v>346477.04</v>
      </c>
      <c r="K342" s="100">
        <v>3610058.66</v>
      </c>
      <c r="L342" s="100">
        <v>714466</v>
      </c>
      <c r="M342" s="100">
        <v>539466.48</v>
      </c>
      <c r="N342" s="100">
        <v>546932.03</v>
      </c>
      <c r="O342" s="100">
        <v>538300.19000000006</v>
      </c>
      <c r="P342" s="100">
        <v>538378.23</v>
      </c>
      <c r="Q342" s="135">
        <f t="shared" si="35"/>
        <v>12670489.120000001</v>
      </c>
      <c r="R342" s="97"/>
      <c r="T342" s="95"/>
      <c r="U342" s="100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5769386.5100000016</v>
      </c>
      <c r="V342" s="97"/>
    </row>
    <row r="343" spans="2:22" x14ac:dyDescent="0.2">
      <c r="B343" s="95"/>
      <c r="C343" s="133" t="s">
        <v>277</v>
      </c>
      <c r="D343" s="134" t="s">
        <v>278</v>
      </c>
      <c r="E343" s="136">
        <f>+E344</f>
        <v>1154114.4000000011</v>
      </c>
      <c r="F343" s="136">
        <f t="shared" ref="F343:P343" si="46">+F344</f>
        <v>1240300.5299999993</v>
      </c>
      <c r="G343" s="136">
        <f t="shared" si="46"/>
        <v>1650003.8599999992</v>
      </c>
      <c r="H343" s="136">
        <f t="shared" si="46"/>
        <v>1538924.6599999995</v>
      </c>
      <c r="I343" s="136">
        <f t="shared" si="46"/>
        <v>1580769.6499999997</v>
      </c>
      <c r="J343" s="136">
        <f t="shared" si="46"/>
        <v>1608308.030000001</v>
      </c>
      <c r="K343" s="136">
        <f t="shared" si="46"/>
        <v>2150859.0999999996</v>
      </c>
      <c r="L343" s="136">
        <f t="shared" si="46"/>
        <v>3455119.9000000092</v>
      </c>
      <c r="M343" s="136">
        <f t="shared" si="46"/>
        <v>3032103.1600000085</v>
      </c>
      <c r="N343" s="136">
        <f t="shared" si="46"/>
        <v>3118792.6200000094</v>
      </c>
      <c r="O343" s="136">
        <f t="shared" si="46"/>
        <v>3109810.6400000094</v>
      </c>
      <c r="P343" s="136">
        <f t="shared" si="46"/>
        <v>2403542.210000006</v>
      </c>
      <c r="Q343" s="135">
        <f t="shared" si="35"/>
        <v>26042648.760000039</v>
      </c>
      <c r="R343" s="97"/>
      <c r="T343" s="95"/>
      <c r="U343" s="100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5583343.4499999993</v>
      </c>
      <c r="V343" s="97"/>
    </row>
    <row r="344" spans="2:22" x14ac:dyDescent="0.2">
      <c r="B344" s="95"/>
      <c r="C344" s="98" t="s">
        <v>279</v>
      </c>
      <c r="D344" s="99" t="s">
        <v>278</v>
      </c>
      <c r="E344" s="100">
        <v>1154114.4000000011</v>
      </c>
      <c r="F344" s="100">
        <v>1240300.5299999993</v>
      </c>
      <c r="G344" s="100">
        <v>1650003.8599999992</v>
      </c>
      <c r="H344" s="100">
        <v>1538924.6599999995</v>
      </c>
      <c r="I344" s="100">
        <v>1580769.6499999997</v>
      </c>
      <c r="J344" s="100">
        <v>1608308.030000001</v>
      </c>
      <c r="K344" s="100">
        <v>2150859.0999999996</v>
      </c>
      <c r="L344" s="100">
        <v>3455119.9000000092</v>
      </c>
      <c r="M344" s="100">
        <v>3032103.1600000085</v>
      </c>
      <c r="N344" s="100">
        <v>3118792.6200000094</v>
      </c>
      <c r="O344" s="100">
        <v>3109810.6400000094</v>
      </c>
      <c r="P344" s="100">
        <v>2403542.210000006</v>
      </c>
      <c r="Q344" s="135">
        <f t="shared" si="35"/>
        <v>26042648.760000039</v>
      </c>
      <c r="R344" s="97"/>
      <c r="T344" s="95"/>
      <c r="U344" s="100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5583343.4499999993</v>
      </c>
      <c r="V344" s="97"/>
    </row>
    <row r="345" spans="2:22" x14ac:dyDescent="0.2">
      <c r="B345" s="95"/>
      <c r="C345" s="133" t="s">
        <v>280</v>
      </c>
      <c r="D345" s="134" t="s">
        <v>281</v>
      </c>
      <c r="E345" s="136">
        <v>0</v>
      </c>
      <c r="F345" s="136">
        <v>0</v>
      </c>
      <c r="G345" s="136">
        <v>0</v>
      </c>
      <c r="H345" s="136">
        <v>0</v>
      </c>
      <c r="I345" s="136">
        <v>0</v>
      </c>
      <c r="J345" s="136">
        <v>0</v>
      </c>
      <c r="K345" s="136">
        <v>0</v>
      </c>
      <c r="L345" s="136">
        <v>0</v>
      </c>
      <c r="M345" s="136">
        <v>0</v>
      </c>
      <c r="N345" s="136">
        <v>0</v>
      </c>
      <c r="O345" s="136">
        <v>0</v>
      </c>
      <c r="P345" s="136">
        <v>0</v>
      </c>
      <c r="Q345" s="135">
        <f t="shared" si="35"/>
        <v>0</v>
      </c>
      <c r="R345" s="97"/>
      <c r="T345" s="95"/>
      <c r="U345" s="100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0</v>
      </c>
      <c r="V345" s="97"/>
    </row>
    <row r="346" spans="2:22" x14ac:dyDescent="0.2">
      <c r="B346" s="95"/>
      <c r="C346" s="98" t="s">
        <v>282</v>
      </c>
      <c r="D346" s="99" t="s">
        <v>281</v>
      </c>
      <c r="E346" s="100">
        <v>0</v>
      </c>
      <c r="F346" s="100">
        <v>0</v>
      </c>
      <c r="G346" s="100">
        <v>0</v>
      </c>
      <c r="H346" s="100">
        <v>0</v>
      </c>
      <c r="I346" s="100">
        <v>0</v>
      </c>
      <c r="J346" s="100">
        <v>0</v>
      </c>
      <c r="K346" s="100">
        <v>0</v>
      </c>
      <c r="L346" s="100">
        <v>0</v>
      </c>
      <c r="M346" s="100">
        <v>0</v>
      </c>
      <c r="N346" s="100">
        <v>0</v>
      </c>
      <c r="O346" s="100">
        <v>0</v>
      </c>
      <c r="P346" s="100">
        <v>0</v>
      </c>
      <c r="Q346" s="135">
        <f t="shared" si="35"/>
        <v>0</v>
      </c>
      <c r="R346" s="97"/>
      <c r="T346" s="95"/>
      <c r="U346" s="100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0</v>
      </c>
      <c r="V346" s="97"/>
    </row>
    <row r="347" spans="2:22" x14ac:dyDescent="0.2">
      <c r="B347" s="95"/>
      <c r="C347" s="133" t="s">
        <v>283</v>
      </c>
      <c r="D347" s="134" t="s">
        <v>284</v>
      </c>
      <c r="E347" s="136">
        <v>0</v>
      </c>
      <c r="F347" s="136">
        <v>0</v>
      </c>
      <c r="G347" s="136">
        <v>0</v>
      </c>
      <c r="H347" s="136">
        <v>0</v>
      </c>
      <c r="I347" s="136">
        <v>0</v>
      </c>
      <c r="J347" s="136">
        <v>0</v>
      </c>
      <c r="K347" s="136">
        <v>0</v>
      </c>
      <c r="L347" s="136">
        <v>0</v>
      </c>
      <c r="M347" s="136">
        <v>0</v>
      </c>
      <c r="N347" s="136">
        <v>0</v>
      </c>
      <c r="O347" s="136">
        <v>0</v>
      </c>
      <c r="P347" s="136">
        <v>0</v>
      </c>
      <c r="Q347" s="135">
        <f t="shared" si="35"/>
        <v>0</v>
      </c>
      <c r="R347" s="97"/>
      <c r="T347" s="95"/>
      <c r="U347" s="100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0</v>
      </c>
      <c r="V347" s="97"/>
    </row>
    <row r="348" spans="2:22" x14ac:dyDescent="0.2">
      <c r="B348" s="95"/>
      <c r="C348" s="98" t="s">
        <v>285</v>
      </c>
      <c r="D348" s="99" t="s">
        <v>284</v>
      </c>
      <c r="E348" s="100">
        <v>0</v>
      </c>
      <c r="F348" s="100">
        <v>0</v>
      </c>
      <c r="G348" s="100">
        <v>0</v>
      </c>
      <c r="H348" s="100">
        <v>0</v>
      </c>
      <c r="I348" s="100">
        <v>0</v>
      </c>
      <c r="J348" s="100">
        <v>0</v>
      </c>
      <c r="K348" s="100">
        <v>0</v>
      </c>
      <c r="L348" s="100">
        <v>0</v>
      </c>
      <c r="M348" s="100">
        <v>0</v>
      </c>
      <c r="N348" s="100">
        <v>0</v>
      </c>
      <c r="O348" s="100">
        <v>0</v>
      </c>
      <c r="P348" s="100">
        <v>0</v>
      </c>
      <c r="Q348" s="135">
        <f t="shared" si="35"/>
        <v>0</v>
      </c>
      <c r="R348" s="97"/>
      <c r="T348" s="95"/>
      <c r="U348" s="100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0</v>
      </c>
      <c r="V348" s="97"/>
    </row>
    <row r="349" spans="2:22" x14ac:dyDescent="0.2">
      <c r="B349" s="95"/>
      <c r="C349" s="133" t="s">
        <v>286</v>
      </c>
      <c r="D349" s="134" t="s">
        <v>287</v>
      </c>
      <c r="E349" s="136">
        <f>+E350</f>
        <v>1552.43</v>
      </c>
      <c r="F349" s="136">
        <f t="shared" ref="F349:P349" si="47">+F350</f>
        <v>1552.43</v>
      </c>
      <c r="G349" s="136">
        <f t="shared" si="47"/>
        <v>1552.43</v>
      </c>
      <c r="H349" s="136">
        <f t="shared" si="47"/>
        <v>1511.5</v>
      </c>
      <c r="I349" s="136">
        <f t="shared" si="47"/>
        <v>2053.5</v>
      </c>
      <c r="J349" s="136">
        <f t="shared" si="47"/>
        <v>392.79</v>
      </c>
      <c r="K349" s="136">
        <f t="shared" si="47"/>
        <v>2610.3199999999997</v>
      </c>
      <c r="L349" s="136">
        <f t="shared" si="47"/>
        <v>593982.65000000014</v>
      </c>
      <c r="M349" s="136">
        <f t="shared" si="47"/>
        <v>750754.08</v>
      </c>
      <c r="N349" s="136">
        <f t="shared" si="47"/>
        <v>545304.08000000007</v>
      </c>
      <c r="O349" s="136">
        <f t="shared" si="47"/>
        <v>559031.06000000006</v>
      </c>
      <c r="P349" s="136">
        <f t="shared" si="47"/>
        <v>550165.14999999991</v>
      </c>
      <c r="Q349" s="135">
        <f t="shared" si="35"/>
        <v>3010462.4200000004</v>
      </c>
      <c r="R349" s="97"/>
      <c r="T349" s="95"/>
      <c r="U349" s="100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6168.79</v>
      </c>
      <c r="V349" s="97"/>
    </row>
    <row r="350" spans="2:22" x14ac:dyDescent="0.2">
      <c r="B350" s="95"/>
      <c r="C350" s="98" t="s">
        <v>288</v>
      </c>
      <c r="D350" s="99" t="s">
        <v>287</v>
      </c>
      <c r="E350" s="100">
        <v>1552.43</v>
      </c>
      <c r="F350" s="100">
        <v>1552.43</v>
      </c>
      <c r="G350" s="100">
        <v>1552.43</v>
      </c>
      <c r="H350" s="100">
        <v>1511.5</v>
      </c>
      <c r="I350" s="100">
        <v>2053.5</v>
      </c>
      <c r="J350" s="100">
        <v>392.79</v>
      </c>
      <c r="K350" s="100">
        <v>2610.3199999999997</v>
      </c>
      <c r="L350" s="100">
        <v>593982.65000000014</v>
      </c>
      <c r="M350" s="100">
        <v>750754.08</v>
      </c>
      <c r="N350" s="100">
        <v>545304.08000000007</v>
      </c>
      <c r="O350" s="100">
        <v>559031.06000000006</v>
      </c>
      <c r="P350" s="100">
        <v>550165.14999999991</v>
      </c>
      <c r="Q350" s="135">
        <f t="shared" si="35"/>
        <v>3010462.4200000004</v>
      </c>
      <c r="R350" s="97"/>
      <c r="T350" s="95"/>
      <c r="U350" s="100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6168.79</v>
      </c>
      <c r="V350" s="97"/>
    </row>
    <row r="351" spans="2:22" x14ac:dyDescent="0.2">
      <c r="B351" s="95"/>
      <c r="C351" s="133" t="s">
        <v>289</v>
      </c>
      <c r="D351" s="134" t="s">
        <v>290</v>
      </c>
      <c r="E351" s="136">
        <f>+E352</f>
        <v>354939.5300000002</v>
      </c>
      <c r="F351" s="136">
        <f t="shared" ref="F351:P351" si="48">+F352</f>
        <v>1010596.99</v>
      </c>
      <c r="G351" s="136">
        <f t="shared" si="48"/>
        <v>568441.30999999994</v>
      </c>
      <c r="H351" s="136">
        <f t="shared" si="48"/>
        <v>614449.84000000008</v>
      </c>
      <c r="I351" s="136">
        <f t="shared" si="48"/>
        <v>1026616.5299999999</v>
      </c>
      <c r="J351" s="136">
        <f t="shared" si="48"/>
        <v>628028.94999999995</v>
      </c>
      <c r="K351" s="136">
        <f t="shared" si="48"/>
        <v>4209461.79</v>
      </c>
      <c r="L351" s="136">
        <f t="shared" si="48"/>
        <v>2551681.0199999991</v>
      </c>
      <c r="M351" s="136">
        <f t="shared" si="48"/>
        <v>2373537.9399999995</v>
      </c>
      <c r="N351" s="136">
        <f t="shared" si="48"/>
        <v>2242451.8999999994</v>
      </c>
      <c r="O351" s="136">
        <f t="shared" si="48"/>
        <v>2304873.3299999991</v>
      </c>
      <c r="P351" s="136">
        <f t="shared" si="48"/>
        <v>3778731.55</v>
      </c>
      <c r="Q351" s="135">
        <f t="shared" si="35"/>
        <v>21663810.679999996</v>
      </c>
      <c r="R351" s="97"/>
      <c r="T351" s="95"/>
      <c r="U351" s="100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2548427.67</v>
      </c>
      <c r="V351" s="97"/>
    </row>
    <row r="352" spans="2:22" x14ac:dyDescent="0.2">
      <c r="B352" s="95"/>
      <c r="C352" s="98" t="s">
        <v>291</v>
      </c>
      <c r="D352" s="99" t="s">
        <v>290</v>
      </c>
      <c r="E352" s="100">
        <v>354939.5300000002</v>
      </c>
      <c r="F352" s="100">
        <v>1010596.99</v>
      </c>
      <c r="G352" s="100">
        <v>568441.30999999994</v>
      </c>
      <c r="H352" s="100">
        <v>614449.84000000008</v>
      </c>
      <c r="I352" s="100">
        <v>1026616.5299999999</v>
      </c>
      <c r="J352" s="100">
        <v>628028.94999999995</v>
      </c>
      <c r="K352" s="100">
        <v>4209461.79</v>
      </c>
      <c r="L352" s="100">
        <v>2551681.0199999991</v>
      </c>
      <c r="M352" s="100">
        <v>2373537.9399999995</v>
      </c>
      <c r="N352" s="100">
        <v>2242451.8999999994</v>
      </c>
      <c r="O352" s="100">
        <v>2304873.3299999991</v>
      </c>
      <c r="P352" s="100">
        <v>3778731.55</v>
      </c>
      <c r="Q352" s="135">
        <f t="shared" si="35"/>
        <v>21663810.679999996</v>
      </c>
      <c r="R352" s="97"/>
      <c r="T352" s="95"/>
      <c r="U352" s="100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2548427.67</v>
      </c>
      <c r="V352" s="97"/>
    </row>
    <row r="353" spans="2:22" x14ac:dyDescent="0.2">
      <c r="B353" s="95"/>
      <c r="C353" s="131" t="s">
        <v>292</v>
      </c>
      <c r="D353" s="132" t="s">
        <v>293</v>
      </c>
      <c r="E353" s="135">
        <f>+E354+E357+E360+E362+E365+E367+E369+E371</f>
        <v>22922194.039999999</v>
      </c>
      <c r="F353" s="135">
        <f t="shared" ref="F353:P353" si="49">+F354+F357+F360+F362+F365+F367+F369+F371</f>
        <v>28476384.219999991</v>
      </c>
      <c r="G353" s="135">
        <f t="shared" si="49"/>
        <v>30163908.52</v>
      </c>
      <c r="H353" s="135">
        <f t="shared" si="49"/>
        <v>28201616.500000004</v>
      </c>
      <c r="I353" s="135">
        <f t="shared" si="49"/>
        <v>27837544.830000006</v>
      </c>
      <c r="J353" s="135">
        <f t="shared" si="49"/>
        <v>26444164.879999999</v>
      </c>
      <c r="K353" s="135">
        <f t="shared" si="49"/>
        <v>24473802.149999999</v>
      </c>
      <c r="L353" s="135">
        <f t="shared" si="49"/>
        <v>33829194.380000003</v>
      </c>
      <c r="M353" s="135">
        <f t="shared" si="49"/>
        <v>20399509.410000008</v>
      </c>
      <c r="N353" s="135">
        <f t="shared" si="49"/>
        <v>32404342.77</v>
      </c>
      <c r="O353" s="135">
        <f t="shared" si="49"/>
        <v>33065878.16</v>
      </c>
      <c r="P353" s="135">
        <f t="shared" si="49"/>
        <v>32480956.390000001</v>
      </c>
      <c r="Q353" s="135">
        <f t="shared" si="35"/>
        <v>340699496.25</v>
      </c>
      <c r="R353" s="97"/>
      <c r="T353" s="95"/>
      <c r="U353" s="100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109764103.27999999</v>
      </c>
      <c r="V353" s="97"/>
    </row>
    <row r="354" spans="2:22" x14ac:dyDescent="0.2">
      <c r="B354" s="95"/>
      <c r="C354" s="133" t="s">
        <v>294</v>
      </c>
      <c r="D354" s="134" t="s">
        <v>295</v>
      </c>
      <c r="E354" s="136">
        <f>+E355+E356</f>
        <v>13402448.180000002</v>
      </c>
      <c r="F354" s="136">
        <f t="shared" ref="F354:P354" si="50">+F355+F356</f>
        <v>15842906.529999997</v>
      </c>
      <c r="G354" s="136">
        <f t="shared" si="50"/>
        <v>15933387.82</v>
      </c>
      <c r="H354" s="136">
        <f t="shared" si="50"/>
        <v>14669574.580000002</v>
      </c>
      <c r="I354" s="136">
        <f t="shared" si="50"/>
        <v>14429902</v>
      </c>
      <c r="J354" s="136">
        <f t="shared" si="50"/>
        <v>14177925.349999998</v>
      </c>
      <c r="K354" s="136">
        <f t="shared" si="50"/>
        <v>13474487.359999999</v>
      </c>
      <c r="L354" s="136">
        <f t="shared" si="50"/>
        <v>15721380.059999997</v>
      </c>
      <c r="M354" s="136">
        <f t="shared" si="50"/>
        <v>6422183.3000000035</v>
      </c>
      <c r="N354" s="136">
        <f t="shared" si="50"/>
        <v>16461252.769999996</v>
      </c>
      <c r="O354" s="136">
        <f t="shared" si="50"/>
        <v>16672357.269999996</v>
      </c>
      <c r="P354" s="136">
        <f t="shared" si="50"/>
        <v>17526298.610000003</v>
      </c>
      <c r="Q354" s="135">
        <f t="shared" si="35"/>
        <v>174734103.82999998</v>
      </c>
      <c r="R354" s="97"/>
      <c r="T354" s="95"/>
      <c r="U354" s="100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59848317.109999999</v>
      </c>
      <c r="V354" s="97"/>
    </row>
    <row r="355" spans="2:22" x14ac:dyDescent="0.2">
      <c r="B355" s="95"/>
      <c r="C355" s="98" t="s">
        <v>296</v>
      </c>
      <c r="D355" s="99" t="s">
        <v>297</v>
      </c>
      <c r="E355" s="100">
        <v>3436197.9800000004</v>
      </c>
      <c r="F355" s="100">
        <v>4069093.46</v>
      </c>
      <c r="G355" s="100">
        <v>4147833.0700000008</v>
      </c>
      <c r="H355" s="100">
        <v>3738553.2599999993</v>
      </c>
      <c r="I355" s="100">
        <v>3707819.63</v>
      </c>
      <c r="J355" s="100">
        <v>3763364.7700000005</v>
      </c>
      <c r="K355" s="100">
        <v>3686499.1300000004</v>
      </c>
      <c r="L355" s="100">
        <v>3946758.32</v>
      </c>
      <c r="M355" s="100">
        <v>1041841.2300000001</v>
      </c>
      <c r="N355" s="100">
        <v>4088966.1300000004</v>
      </c>
      <c r="O355" s="100">
        <v>4100070.6300000004</v>
      </c>
      <c r="P355" s="100">
        <v>4651584.84</v>
      </c>
      <c r="Q355" s="135">
        <f t="shared" si="35"/>
        <v>44378582.450000003</v>
      </c>
      <c r="R355" s="97"/>
      <c r="T355" s="95"/>
      <c r="U355" s="100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15391677.770000001</v>
      </c>
      <c r="V355" s="97"/>
    </row>
    <row r="356" spans="2:22" x14ac:dyDescent="0.2">
      <c r="B356" s="95"/>
      <c r="C356" s="98" t="s">
        <v>298</v>
      </c>
      <c r="D356" s="99" t="s">
        <v>36</v>
      </c>
      <c r="E356" s="100">
        <v>9966250.2000000011</v>
      </c>
      <c r="F356" s="100">
        <v>11773813.069999998</v>
      </c>
      <c r="G356" s="100">
        <v>11785554.75</v>
      </c>
      <c r="H356" s="100">
        <v>10931021.320000002</v>
      </c>
      <c r="I356" s="100">
        <v>10722082.369999999</v>
      </c>
      <c r="J356" s="100">
        <v>10414560.579999998</v>
      </c>
      <c r="K356" s="100">
        <v>9787988.2299999986</v>
      </c>
      <c r="L356" s="100">
        <v>11774621.739999996</v>
      </c>
      <c r="M356" s="100">
        <v>5380342.0700000031</v>
      </c>
      <c r="N356" s="100">
        <v>12372286.639999995</v>
      </c>
      <c r="O356" s="100">
        <v>12572286.639999995</v>
      </c>
      <c r="P356" s="100">
        <v>12874713.770000003</v>
      </c>
      <c r="Q356" s="135">
        <f t="shared" si="35"/>
        <v>130355521.38</v>
      </c>
      <c r="R356" s="97"/>
      <c r="T356" s="95"/>
      <c r="U356" s="100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44456639.340000004</v>
      </c>
      <c r="V356" s="97"/>
    </row>
    <row r="357" spans="2:22" x14ac:dyDescent="0.2">
      <c r="B357" s="95"/>
      <c r="C357" s="133" t="s">
        <v>299</v>
      </c>
      <c r="D357" s="134" t="s">
        <v>300</v>
      </c>
      <c r="E357" s="136">
        <f>+E358+E359</f>
        <v>4242903.8999999985</v>
      </c>
      <c r="F357" s="136">
        <f t="shared" ref="F357:P357" si="51">+F358+F359</f>
        <v>5184453.929999996</v>
      </c>
      <c r="G357" s="136">
        <f t="shared" si="51"/>
        <v>5187682.29</v>
      </c>
      <c r="H357" s="136">
        <f t="shared" si="51"/>
        <v>5179715.4599999981</v>
      </c>
      <c r="I357" s="136">
        <f t="shared" si="51"/>
        <v>4926122.9400000041</v>
      </c>
      <c r="J357" s="136">
        <f t="shared" si="51"/>
        <v>4474110.6400000006</v>
      </c>
      <c r="K357" s="136">
        <f t="shared" si="51"/>
        <v>4173551.61</v>
      </c>
      <c r="L357" s="136">
        <f t="shared" si="51"/>
        <v>5160619.0400000028</v>
      </c>
      <c r="M357" s="136">
        <f t="shared" si="51"/>
        <v>2781970.0400000014</v>
      </c>
      <c r="N357" s="136">
        <f t="shared" si="51"/>
        <v>5537582.5000000009</v>
      </c>
      <c r="O357" s="136">
        <f t="shared" si="51"/>
        <v>5538463.7400000012</v>
      </c>
      <c r="P357" s="136">
        <f t="shared" si="51"/>
        <v>5551974.1899999976</v>
      </c>
      <c r="Q357" s="135">
        <f t="shared" si="35"/>
        <v>57939150.280000001</v>
      </c>
      <c r="R357" s="97"/>
      <c r="T357" s="95"/>
      <c r="U357" s="100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19794755.579999991</v>
      </c>
      <c r="V357" s="97"/>
    </row>
    <row r="358" spans="2:22" x14ac:dyDescent="0.2">
      <c r="B358" s="95"/>
      <c r="C358" s="98" t="s">
        <v>301</v>
      </c>
      <c r="D358" s="99" t="s">
        <v>302</v>
      </c>
      <c r="E358" s="100">
        <v>0</v>
      </c>
      <c r="F358" s="100">
        <v>0</v>
      </c>
      <c r="G358" s="100">
        <v>0</v>
      </c>
      <c r="H358" s="100">
        <v>0</v>
      </c>
      <c r="I358" s="100">
        <v>0</v>
      </c>
      <c r="J358" s="100">
        <v>0</v>
      </c>
      <c r="K358" s="100">
        <v>0</v>
      </c>
      <c r="L358" s="100">
        <v>0</v>
      </c>
      <c r="M358" s="100">
        <v>0</v>
      </c>
      <c r="N358" s="100">
        <v>0</v>
      </c>
      <c r="O358" s="100">
        <v>0</v>
      </c>
      <c r="P358" s="100">
        <v>0</v>
      </c>
      <c r="Q358" s="135">
        <f t="shared" si="35"/>
        <v>0</v>
      </c>
      <c r="R358" s="97"/>
      <c r="T358" s="95"/>
      <c r="U358" s="100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0</v>
      </c>
      <c r="V358" s="97"/>
    </row>
    <row r="359" spans="2:22" x14ac:dyDescent="0.2">
      <c r="B359" s="95"/>
      <c r="C359" s="98" t="s">
        <v>303</v>
      </c>
      <c r="D359" s="99" t="s">
        <v>304</v>
      </c>
      <c r="E359" s="100">
        <v>4242903.8999999985</v>
      </c>
      <c r="F359" s="100">
        <v>5184453.929999996</v>
      </c>
      <c r="G359" s="100">
        <v>5187682.29</v>
      </c>
      <c r="H359" s="100">
        <v>5179715.4599999981</v>
      </c>
      <c r="I359" s="100">
        <v>4926122.9400000041</v>
      </c>
      <c r="J359" s="100">
        <v>4474110.6400000006</v>
      </c>
      <c r="K359" s="100">
        <v>4173551.61</v>
      </c>
      <c r="L359" s="100">
        <v>5160619.0400000028</v>
      </c>
      <c r="M359" s="100">
        <v>2781970.0400000014</v>
      </c>
      <c r="N359" s="100">
        <v>5537582.5000000009</v>
      </c>
      <c r="O359" s="100">
        <v>5538463.7400000012</v>
      </c>
      <c r="P359" s="100">
        <v>5551974.1899999976</v>
      </c>
      <c r="Q359" s="135">
        <f t="shared" si="35"/>
        <v>57939150.280000001</v>
      </c>
      <c r="R359" s="97"/>
      <c r="T359" s="95"/>
      <c r="U359" s="100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19794755.579999991</v>
      </c>
      <c r="V359" s="97"/>
    </row>
    <row r="360" spans="2:22" x14ac:dyDescent="0.2">
      <c r="B360" s="95"/>
      <c r="C360" s="133" t="s">
        <v>305</v>
      </c>
      <c r="D360" s="134" t="s">
        <v>306</v>
      </c>
      <c r="E360" s="136">
        <v>0</v>
      </c>
      <c r="F360" s="136">
        <v>0</v>
      </c>
      <c r="G360" s="136">
        <v>0</v>
      </c>
      <c r="H360" s="136">
        <v>0</v>
      </c>
      <c r="I360" s="136">
        <v>0</v>
      </c>
      <c r="J360" s="136">
        <v>0</v>
      </c>
      <c r="K360" s="136">
        <v>0</v>
      </c>
      <c r="L360" s="136">
        <v>0</v>
      </c>
      <c r="M360" s="136">
        <v>0</v>
      </c>
      <c r="N360" s="136">
        <v>0</v>
      </c>
      <c r="O360" s="136">
        <v>0</v>
      </c>
      <c r="P360" s="136">
        <v>0</v>
      </c>
      <c r="Q360" s="135">
        <f t="shared" si="35"/>
        <v>0</v>
      </c>
      <c r="R360" s="97"/>
      <c r="T360" s="95"/>
      <c r="U360" s="100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0</v>
      </c>
      <c r="V360" s="97"/>
    </row>
    <row r="361" spans="2:22" x14ac:dyDescent="0.2">
      <c r="B361" s="95"/>
      <c r="C361" s="98" t="s">
        <v>307</v>
      </c>
      <c r="D361" s="99" t="s">
        <v>306</v>
      </c>
      <c r="E361" s="100">
        <v>0</v>
      </c>
      <c r="F361" s="100">
        <v>0</v>
      </c>
      <c r="G361" s="100">
        <v>0</v>
      </c>
      <c r="H361" s="100">
        <v>0</v>
      </c>
      <c r="I361" s="100">
        <v>0</v>
      </c>
      <c r="J361" s="100">
        <v>0</v>
      </c>
      <c r="K361" s="100">
        <v>0</v>
      </c>
      <c r="L361" s="100">
        <v>0</v>
      </c>
      <c r="M361" s="100">
        <v>0</v>
      </c>
      <c r="N361" s="100">
        <v>0</v>
      </c>
      <c r="O361" s="100">
        <v>0</v>
      </c>
      <c r="P361" s="100">
        <v>0</v>
      </c>
      <c r="Q361" s="135">
        <f t="shared" si="35"/>
        <v>0</v>
      </c>
      <c r="R361" s="97"/>
      <c r="T361" s="95"/>
      <c r="U361" s="100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0</v>
      </c>
      <c r="V361" s="97"/>
    </row>
    <row r="362" spans="2:22" x14ac:dyDescent="0.2">
      <c r="B362" s="95"/>
      <c r="C362" s="133" t="s">
        <v>308</v>
      </c>
      <c r="D362" s="134" t="s">
        <v>309</v>
      </c>
      <c r="E362" s="136">
        <f>+E363+E364</f>
        <v>3250636.0100000007</v>
      </c>
      <c r="F362" s="136">
        <f t="shared" ref="F362:P362" si="52">+F363+F364</f>
        <v>3528524.6500000004</v>
      </c>
      <c r="G362" s="136">
        <f t="shared" si="52"/>
        <v>3567627.4000000004</v>
      </c>
      <c r="H362" s="136">
        <f t="shared" si="52"/>
        <v>3667848.1900000004</v>
      </c>
      <c r="I362" s="136">
        <f t="shared" si="52"/>
        <v>3557112.52</v>
      </c>
      <c r="J362" s="136">
        <f t="shared" si="52"/>
        <v>3535391.95</v>
      </c>
      <c r="K362" s="136">
        <f t="shared" si="52"/>
        <v>3501172.68</v>
      </c>
      <c r="L362" s="136">
        <f t="shared" si="52"/>
        <v>4302197.2100000009</v>
      </c>
      <c r="M362" s="136">
        <f t="shared" si="52"/>
        <v>4260874.1600000011</v>
      </c>
      <c r="N362" s="136">
        <f t="shared" si="52"/>
        <v>4334890.6300000008</v>
      </c>
      <c r="O362" s="136">
        <f t="shared" si="52"/>
        <v>4336487.6400000006</v>
      </c>
      <c r="P362" s="136">
        <f t="shared" si="52"/>
        <v>1028176.9499999998</v>
      </c>
      <c r="Q362" s="135">
        <f t="shared" si="35"/>
        <v>42870939.99000001</v>
      </c>
      <c r="R362" s="97"/>
      <c r="T362" s="95"/>
      <c r="U362" s="100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14014636.250000004</v>
      </c>
      <c r="V362" s="97"/>
    </row>
    <row r="363" spans="2:22" x14ac:dyDescent="0.2">
      <c r="B363" s="95"/>
      <c r="C363" s="98" t="s">
        <v>310</v>
      </c>
      <c r="D363" s="99" t="s">
        <v>311</v>
      </c>
      <c r="E363" s="100">
        <v>3054312.8900000006</v>
      </c>
      <c r="F363" s="100">
        <v>3528524.6500000004</v>
      </c>
      <c r="G363" s="100">
        <v>3567627.4000000004</v>
      </c>
      <c r="H363" s="100">
        <v>3667848.1900000004</v>
      </c>
      <c r="I363" s="100">
        <v>3557112.52</v>
      </c>
      <c r="J363" s="100">
        <v>3535391.95</v>
      </c>
      <c r="K363" s="100">
        <v>3501172.68</v>
      </c>
      <c r="L363" s="100">
        <v>4301461.830000001</v>
      </c>
      <c r="M363" s="100">
        <v>4260138.7800000012</v>
      </c>
      <c r="N363" s="100">
        <v>4334155.2500000009</v>
      </c>
      <c r="O363" s="100">
        <v>4335752.2600000007</v>
      </c>
      <c r="P363" s="100">
        <v>1027441.5899999999</v>
      </c>
      <c r="Q363" s="135">
        <f t="shared" si="35"/>
        <v>42670939.99000001</v>
      </c>
      <c r="R363" s="97"/>
      <c r="T363" s="95"/>
      <c r="U363" s="100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13818313.130000003</v>
      </c>
      <c r="V363" s="97"/>
    </row>
    <row r="364" spans="2:22" x14ac:dyDescent="0.2">
      <c r="B364" s="95"/>
      <c r="C364" s="98" t="s">
        <v>312</v>
      </c>
      <c r="D364" s="99" t="s">
        <v>313</v>
      </c>
      <c r="E364" s="100">
        <v>196323.12</v>
      </c>
      <c r="F364" s="100">
        <v>0</v>
      </c>
      <c r="G364" s="100">
        <v>0</v>
      </c>
      <c r="H364" s="100">
        <v>0</v>
      </c>
      <c r="I364" s="100">
        <v>0</v>
      </c>
      <c r="J364" s="100">
        <v>0</v>
      </c>
      <c r="K364" s="100">
        <v>0</v>
      </c>
      <c r="L364" s="100">
        <v>735.38</v>
      </c>
      <c r="M364" s="100">
        <v>735.38</v>
      </c>
      <c r="N364" s="100">
        <v>735.38</v>
      </c>
      <c r="O364" s="100">
        <v>735.38</v>
      </c>
      <c r="P364" s="100">
        <v>735.36</v>
      </c>
      <c r="Q364" s="135">
        <f t="shared" ref="Q364:Q392" si="53">SUM(E364:P364)</f>
        <v>200000</v>
      </c>
      <c r="R364" s="97"/>
      <c r="T364" s="95"/>
      <c r="U364" s="100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196323.12</v>
      </c>
      <c r="V364" s="97"/>
    </row>
    <row r="365" spans="2:22" x14ac:dyDescent="0.2">
      <c r="B365" s="95"/>
      <c r="C365" s="133" t="s">
        <v>314</v>
      </c>
      <c r="D365" s="134" t="s">
        <v>315</v>
      </c>
      <c r="E365" s="136">
        <v>0</v>
      </c>
      <c r="F365" s="136">
        <v>0</v>
      </c>
      <c r="G365" s="136">
        <v>0</v>
      </c>
      <c r="H365" s="136">
        <v>0</v>
      </c>
      <c r="I365" s="136">
        <v>0</v>
      </c>
      <c r="J365" s="136">
        <v>0</v>
      </c>
      <c r="K365" s="136">
        <v>0</v>
      </c>
      <c r="L365" s="136">
        <v>0</v>
      </c>
      <c r="M365" s="136">
        <v>0</v>
      </c>
      <c r="N365" s="136">
        <v>0</v>
      </c>
      <c r="O365" s="136">
        <v>0</v>
      </c>
      <c r="P365" s="136">
        <v>0</v>
      </c>
      <c r="Q365" s="135">
        <f t="shared" si="53"/>
        <v>0</v>
      </c>
      <c r="R365" s="97"/>
      <c r="T365" s="95"/>
      <c r="U365" s="100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0</v>
      </c>
      <c r="V365" s="97"/>
    </row>
    <row r="366" spans="2:22" x14ac:dyDescent="0.2">
      <c r="B366" s="95"/>
      <c r="C366" s="98" t="s">
        <v>316</v>
      </c>
      <c r="D366" s="99" t="s">
        <v>315</v>
      </c>
      <c r="E366" s="100">
        <v>0</v>
      </c>
      <c r="F366" s="100">
        <v>0</v>
      </c>
      <c r="G366" s="100">
        <v>0</v>
      </c>
      <c r="H366" s="100">
        <v>0</v>
      </c>
      <c r="I366" s="100">
        <v>0</v>
      </c>
      <c r="J366" s="100">
        <v>0</v>
      </c>
      <c r="K366" s="100">
        <v>0</v>
      </c>
      <c r="L366" s="100">
        <v>0</v>
      </c>
      <c r="M366" s="100">
        <v>0</v>
      </c>
      <c r="N366" s="100">
        <v>0</v>
      </c>
      <c r="O366" s="100">
        <v>0</v>
      </c>
      <c r="P366" s="100">
        <v>0</v>
      </c>
      <c r="Q366" s="135">
        <f t="shared" si="53"/>
        <v>0</v>
      </c>
      <c r="R366" s="97"/>
      <c r="T366" s="95"/>
      <c r="U366" s="100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0</v>
      </c>
      <c r="V366" s="97"/>
    </row>
    <row r="367" spans="2:22" x14ac:dyDescent="0.2">
      <c r="B367" s="95"/>
      <c r="C367" s="133" t="s">
        <v>317</v>
      </c>
      <c r="D367" s="134" t="s">
        <v>318</v>
      </c>
      <c r="E367" s="136">
        <f>+E368</f>
        <v>1623214.2000000002</v>
      </c>
      <c r="F367" s="136">
        <f t="shared" ref="F367:P367" si="54">+F368</f>
        <v>2650814.91</v>
      </c>
      <c r="G367" s="136">
        <f t="shared" si="54"/>
        <v>4268799.42</v>
      </c>
      <c r="H367" s="136">
        <f t="shared" si="54"/>
        <v>3887803.0100000002</v>
      </c>
      <c r="I367" s="136">
        <f t="shared" si="54"/>
        <v>4001724.7700000005</v>
      </c>
      <c r="J367" s="136">
        <f t="shared" si="54"/>
        <v>3530848.35</v>
      </c>
      <c r="K367" s="136">
        <f t="shared" si="54"/>
        <v>2448488.5199999996</v>
      </c>
      <c r="L367" s="136">
        <f t="shared" si="54"/>
        <v>4015319.1100000003</v>
      </c>
      <c r="M367" s="136">
        <f t="shared" si="54"/>
        <v>5826767.8700000001</v>
      </c>
      <c r="N367" s="136">
        <f t="shared" si="54"/>
        <v>4956906.92</v>
      </c>
      <c r="O367" s="136">
        <f t="shared" si="54"/>
        <v>5001112.9800000004</v>
      </c>
      <c r="P367" s="136">
        <f t="shared" si="54"/>
        <v>5002433.129999999</v>
      </c>
      <c r="Q367" s="135">
        <f t="shared" si="53"/>
        <v>47214233.189999998</v>
      </c>
      <c r="R367" s="97"/>
      <c r="T367" s="95"/>
      <c r="U367" s="100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12430631.540000001</v>
      </c>
      <c r="V367" s="97"/>
    </row>
    <row r="368" spans="2:22" x14ac:dyDescent="0.2">
      <c r="B368" s="95"/>
      <c r="C368" s="98" t="s">
        <v>319</v>
      </c>
      <c r="D368" s="99" t="s">
        <v>318</v>
      </c>
      <c r="E368" s="100">
        <v>1623214.2000000002</v>
      </c>
      <c r="F368" s="100">
        <v>2650814.91</v>
      </c>
      <c r="G368" s="100">
        <v>4268799.42</v>
      </c>
      <c r="H368" s="100">
        <v>3887803.0100000002</v>
      </c>
      <c r="I368" s="100">
        <v>4001724.7700000005</v>
      </c>
      <c r="J368" s="100">
        <v>3530848.35</v>
      </c>
      <c r="K368" s="100">
        <v>2448488.5199999996</v>
      </c>
      <c r="L368" s="100">
        <v>4015319.1100000003</v>
      </c>
      <c r="M368" s="100">
        <v>5826767.8700000001</v>
      </c>
      <c r="N368" s="100">
        <v>4956906.92</v>
      </c>
      <c r="O368" s="100">
        <v>5001112.9800000004</v>
      </c>
      <c r="P368" s="100">
        <v>5002433.129999999</v>
      </c>
      <c r="Q368" s="135">
        <f t="shared" si="53"/>
        <v>47214233.189999998</v>
      </c>
      <c r="R368" s="97"/>
      <c r="T368" s="95"/>
      <c r="U368" s="100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12430631.540000001</v>
      </c>
      <c r="V368" s="97"/>
    </row>
    <row r="369" spans="2:22" x14ac:dyDescent="0.2">
      <c r="B369" s="95"/>
      <c r="C369" s="133" t="s">
        <v>320</v>
      </c>
      <c r="D369" s="134" t="s">
        <v>321</v>
      </c>
      <c r="E369" s="136">
        <v>0</v>
      </c>
      <c r="F369" s="136">
        <v>0</v>
      </c>
      <c r="G369" s="136">
        <v>0</v>
      </c>
      <c r="H369" s="136">
        <v>0</v>
      </c>
      <c r="I369" s="136">
        <v>0</v>
      </c>
      <c r="J369" s="136">
        <v>0</v>
      </c>
      <c r="K369" s="136">
        <v>0</v>
      </c>
      <c r="L369" s="136">
        <v>0</v>
      </c>
      <c r="M369" s="136">
        <v>0</v>
      </c>
      <c r="N369" s="136">
        <v>0</v>
      </c>
      <c r="O369" s="136">
        <v>0</v>
      </c>
      <c r="P369" s="136">
        <v>0</v>
      </c>
      <c r="Q369" s="135">
        <f t="shared" si="53"/>
        <v>0</v>
      </c>
      <c r="R369" s="97"/>
      <c r="T369" s="95"/>
      <c r="U369" s="100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0</v>
      </c>
      <c r="V369" s="97"/>
    </row>
    <row r="370" spans="2:22" x14ac:dyDescent="0.2">
      <c r="B370" s="95"/>
      <c r="C370" s="98" t="s">
        <v>322</v>
      </c>
      <c r="D370" s="99" t="s">
        <v>321</v>
      </c>
      <c r="E370" s="100">
        <v>0</v>
      </c>
      <c r="F370" s="100">
        <v>0</v>
      </c>
      <c r="G370" s="100">
        <v>0</v>
      </c>
      <c r="H370" s="100">
        <v>0</v>
      </c>
      <c r="I370" s="100">
        <v>0</v>
      </c>
      <c r="J370" s="100">
        <v>0</v>
      </c>
      <c r="K370" s="100">
        <v>0</v>
      </c>
      <c r="L370" s="100">
        <v>0</v>
      </c>
      <c r="M370" s="100">
        <v>0</v>
      </c>
      <c r="N370" s="100">
        <v>0</v>
      </c>
      <c r="O370" s="100">
        <v>0</v>
      </c>
      <c r="P370" s="100">
        <v>0</v>
      </c>
      <c r="Q370" s="135">
        <f t="shared" si="53"/>
        <v>0</v>
      </c>
      <c r="R370" s="97"/>
      <c r="T370" s="95"/>
      <c r="U370" s="100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0</v>
      </c>
      <c r="V370" s="97"/>
    </row>
    <row r="371" spans="2:22" x14ac:dyDescent="0.2">
      <c r="B371" s="95"/>
      <c r="C371" s="133" t="s">
        <v>323</v>
      </c>
      <c r="D371" s="134" t="s">
        <v>324</v>
      </c>
      <c r="E371" s="136">
        <f>+E372</f>
        <v>402991.75000000006</v>
      </c>
      <c r="F371" s="136">
        <f t="shared" ref="F371:P371" si="55">+F372</f>
        <v>1269684.2</v>
      </c>
      <c r="G371" s="136">
        <f t="shared" si="55"/>
        <v>1206411.5899999999</v>
      </c>
      <c r="H371" s="136">
        <f t="shared" si="55"/>
        <v>796675.26</v>
      </c>
      <c r="I371" s="136">
        <f t="shared" si="55"/>
        <v>922682.60000000009</v>
      </c>
      <c r="J371" s="136">
        <f t="shared" si="55"/>
        <v>725888.59</v>
      </c>
      <c r="K371" s="136">
        <f t="shared" si="55"/>
        <v>876101.98</v>
      </c>
      <c r="L371" s="136">
        <f t="shared" si="55"/>
        <v>4629678.96</v>
      </c>
      <c r="M371" s="136">
        <f t="shared" si="55"/>
        <v>1107714.04</v>
      </c>
      <c r="N371" s="136">
        <f t="shared" si="55"/>
        <v>1113709.95</v>
      </c>
      <c r="O371" s="136">
        <f t="shared" si="55"/>
        <v>1517456.5299999996</v>
      </c>
      <c r="P371" s="136">
        <f t="shared" si="55"/>
        <v>3372073.5100000002</v>
      </c>
      <c r="Q371" s="135">
        <f t="shared" si="53"/>
        <v>17941068.959999997</v>
      </c>
      <c r="R371" s="97"/>
      <c r="T371" s="95"/>
      <c r="U371" s="100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3675762.8</v>
      </c>
      <c r="V371" s="97"/>
    </row>
    <row r="372" spans="2:22" x14ac:dyDescent="0.2">
      <c r="B372" s="95"/>
      <c r="C372" s="98" t="s">
        <v>325</v>
      </c>
      <c r="D372" s="99" t="s">
        <v>324</v>
      </c>
      <c r="E372" s="100">
        <v>402991.75000000006</v>
      </c>
      <c r="F372" s="100">
        <v>1269684.2</v>
      </c>
      <c r="G372" s="100">
        <v>1206411.5899999999</v>
      </c>
      <c r="H372" s="100">
        <v>796675.26</v>
      </c>
      <c r="I372" s="100">
        <v>922682.60000000009</v>
      </c>
      <c r="J372" s="100">
        <v>725888.59</v>
      </c>
      <c r="K372" s="100">
        <v>876101.98</v>
      </c>
      <c r="L372" s="100">
        <v>4629678.96</v>
      </c>
      <c r="M372" s="100">
        <v>1107714.04</v>
      </c>
      <c r="N372" s="100">
        <v>1113709.95</v>
      </c>
      <c r="O372" s="100">
        <v>1517456.5299999996</v>
      </c>
      <c r="P372" s="100">
        <v>3372073.5100000002</v>
      </c>
      <c r="Q372" s="135">
        <f t="shared" si="53"/>
        <v>17941068.959999997</v>
      </c>
      <c r="R372" s="97"/>
      <c r="T372" s="95"/>
      <c r="U372" s="100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3675762.8</v>
      </c>
      <c r="V372" s="97"/>
    </row>
    <row r="373" spans="2:22" x14ac:dyDescent="0.2">
      <c r="B373" s="95"/>
      <c r="C373" s="131" t="s">
        <v>326</v>
      </c>
      <c r="D373" s="132" t="s">
        <v>327</v>
      </c>
      <c r="E373" s="135">
        <f>+E374+E377+E379+E381+E383+E385+E387+E389+E391</f>
        <v>89008702.719999984</v>
      </c>
      <c r="F373" s="135">
        <f t="shared" ref="F373:P373" si="56">+F374+F377+F379+F381+F383+F385+F387+F389+F391</f>
        <v>94914153.280000001</v>
      </c>
      <c r="G373" s="135">
        <f t="shared" si="56"/>
        <v>97885350.920000002</v>
      </c>
      <c r="H373" s="135">
        <f t="shared" si="56"/>
        <v>95570791.890000015</v>
      </c>
      <c r="I373" s="135">
        <f t="shared" si="56"/>
        <v>95465442.140000001</v>
      </c>
      <c r="J373" s="135">
        <f t="shared" si="56"/>
        <v>96710471.089999989</v>
      </c>
      <c r="K373" s="135">
        <f t="shared" si="56"/>
        <v>96195023.409999996</v>
      </c>
      <c r="L373" s="135">
        <f t="shared" si="56"/>
        <v>100670144.24999997</v>
      </c>
      <c r="M373" s="135">
        <f t="shared" si="56"/>
        <v>83416611.349999979</v>
      </c>
      <c r="N373" s="135">
        <f t="shared" si="56"/>
        <v>87615053.659999982</v>
      </c>
      <c r="O373" s="135">
        <f t="shared" si="56"/>
        <v>87503923.479999989</v>
      </c>
      <c r="P373" s="135">
        <f t="shared" si="56"/>
        <v>77749884.219999999</v>
      </c>
      <c r="Q373" s="135">
        <f t="shared" si="53"/>
        <v>1102705552.4100001</v>
      </c>
      <c r="R373" s="97"/>
      <c r="T373" s="95"/>
      <c r="U373" s="100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377378998.81000006</v>
      </c>
      <c r="V373" s="97"/>
    </row>
    <row r="374" spans="2:22" x14ac:dyDescent="0.2">
      <c r="B374" s="95"/>
      <c r="C374" s="133" t="s">
        <v>328</v>
      </c>
      <c r="D374" s="134" t="s">
        <v>329</v>
      </c>
      <c r="E374" s="136">
        <v>0</v>
      </c>
      <c r="F374" s="136">
        <v>0</v>
      </c>
      <c r="G374" s="136">
        <v>0</v>
      </c>
      <c r="H374" s="136">
        <v>0</v>
      </c>
      <c r="I374" s="136">
        <v>0</v>
      </c>
      <c r="J374" s="136">
        <v>0</v>
      </c>
      <c r="K374" s="136">
        <v>0</v>
      </c>
      <c r="L374" s="136">
        <v>0</v>
      </c>
      <c r="M374" s="136">
        <v>0</v>
      </c>
      <c r="N374" s="136">
        <v>0</v>
      </c>
      <c r="O374" s="136">
        <v>0</v>
      </c>
      <c r="P374" s="136">
        <v>0</v>
      </c>
      <c r="Q374" s="135">
        <f t="shared" si="53"/>
        <v>0</v>
      </c>
      <c r="R374" s="97"/>
      <c r="T374" s="95"/>
      <c r="U374" s="100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0</v>
      </c>
      <c r="V374" s="97"/>
    </row>
    <row r="375" spans="2:22" x14ac:dyDescent="0.2">
      <c r="B375" s="95"/>
      <c r="C375" s="98" t="s">
        <v>330</v>
      </c>
      <c r="D375" s="99" t="s">
        <v>331</v>
      </c>
      <c r="E375" s="100">
        <v>0</v>
      </c>
      <c r="F375" s="100">
        <v>0</v>
      </c>
      <c r="G375" s="100">
        <v>0</v>
      </c>
      <c r="H375" s="100">
        <v>0</v>
      </c>
      <c r="I375" s="100">
        <v>0</v>
      </c>
      <c r="J375" s="100">
        <v>0</v>
      </c>
      <c r="K375" s="100">
        <v>0</v>
      </c>
      <c r="L375" s="100">
        <v>0</v>
      </c>
      <c r="M375" s="100">
        <v>0</v>
      </c>
      <c r="N375" s="100">
        <v>0</v>
      </c>
      <c r="O375" s="100">
        <v>0</v>
      </c>
      <c r="P375" s="100">
        <v>0</v>
      </c>
      <c r="Q375" s="135">
        <f t="shared" si="53"/>
        <v>0</v>
      </c>
      <c r="R375" s="97"/>
      <c r="T375" s="95"/>
      <c r="U375" s="100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0</v>
      </c>
      <c r="V375" s="97"/>
    </row>
    <row r="376" spans="2:22" x14ac:dyDescent="0.2">
      <c r="B376" s="95"/>
      <c r="C376" s="98" t="s">
        <v>332</v>
      </c>
      <c r="D376" s="99" t="s">
        <v>333</v>
      </c>
      <c r="E376" s="100">
        <v>0</v>
      </c>
      <c r="F376" s="100">
        <v>0</v>
      </c>
      <c r="G376" s="100">
        <v>0</v>
      </c>
      <c r="H376" s="100">
        <v>0</v>
      </c>
      <c r="I376" s="100">
        <v>0</v>
      </c>
      <c r="J376" s="100">
        <v>0</v>
      </c>
      <c r="K376" s="100">
        <v>0</v>
      </c>
      <c r="L376" s="100">
        <v>0</v>
      </c>
      <c r="M376" s="100">
        <v>0</v>
      </c>
      <c r="N376" s="100">
        <v>0</v>
      </c>
      <c r="O376" s="100">
        <v>0</v>
      </c>
      <c r="P376" s="100">
        <v>0</v>
      </c>
      <c r="Q376" s="135">
        <f t="shared" si="53"/>
        <v>0</v>
      </c>
      <c r="R376" s="97"/>
      <c r="T376" s="95"/>
      <c r="U376" s="100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0</v>
      </c>
      <c r="V376" s="97"/>
    </row>
    <row r="377" spans="2:22" x14ac:dyDescent="0.2">
      <c r="B377" s="95"/>
      <c r="C377" s="133" t="s">
        <v>334</v>
      </c>
      <c r="D377" s="134" t="s">
        <v>335</v>
      </c>
      <c r="E377" s="136">
        <f>+E378</f>
        <v>63296844.82</v>
      </c>
      <c r="F377" s="136">
        <f t="shared" ref="F377:P377" si="57">+F378</f>
        <v>65817236.660000004</v>
      </c>
      <c r="G377" s="136">
        <f t="shared" si="57"/>
        <v>65973657.899999991</v>
      </c>
      <c r="H377" s="136">
        <f t="shared" si="57"/>
        <v>66215158.740000002</v>
      </c>
      <c r="I377" s="136">
        <f t="shared" si="57"/>
        <v>66192163.469999999</v>
      </c>
      <c r="J377" s="136">
        <f t="shared" si="57"/>
        <v>67415986.120000005</v>
      </c>
      <c r="K377" s="136">
        <f t="shared" si="57"/>
        <v>67330031.420000002</v>
      </c>
      <c r="L377" s="136">
        <f t="shared" si="57"/>
        <v>68575233.579999998</v>
      </c>
      <c r="M377" s="136">
        <f t="shared" si="57"/>
        <v>59875425.149999999</v>
      </c>
      <c r="N377" s="136">
        <f t="shared" si="57"/>
        <v>64344572.890000008</v>
      </c>
      <c r="O377" s="136">
        <f t="shared" si="57"/>
        <v>64343579.220000006</v>
      </c>
      <c r="P377" s="136">
        <f t="shared" si="57"/>
        <v>64343284.140000008</v>
      </c>
      <c r="Q377" s="135">
        <f t="shared" si="53"/>
        <v>783723174.11000001</v>
      </c>
      <c r="R377" s="97"/>
      <c r="T377" s="95"/>
      <c r="U377" s="100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261302898.12</v>
      </c>
      <c r="V377" s="97"/>
    </row>
    <row r="378" spans="2:22" x14ac:dyDescent="0.2">
      <c r="B378" s="95"/>
      <c r="C378" s="98" t="s">
        <v>336</v>
      </c>
      <c r="D378" s="99" t="s">
        <v>335</v>
      </c>
      <c r="E378" s="100">
        <v>63296844.82</v>
      </c>
      <c r="F378" s="100">
        <v>65817236.660000004</v>
      </c>
      <c r="G378" s="100">
        <v>65973657.899999991</v>
      </c>
      <c r="H378" s="100">
        <v>66215158.740000002</v>
      </c>
      <c r="I378" s="100">
        <v>66192163.469999999</v>
      </c>
      <c r="J378" s="100">
        <v>67415986.120000005</v>
      </c>
      <c r="K378" s="100">
        <v>67330031.420000002</v>
      </c>
      <c r="L378" s="100">
        <v>68575233.579999998</v>
      </c>
      <c r="M378" s="100">
        <v>59875425.149999999</v>
      </c>
      <c r="N378" s="100">
        <v>64344572.890000008</v>
      </c>
      <c r="O378" s="100">
        <v>64343579.220000006</v>
      </c>
      <c r="P378" s="100">
        <v>64343284.140000008</v>
      </c>
      <c r="Q378" s="135">
        <f t="shared" si="53"/>
        <v>783723174.11000001</v>
      </c>
      <c r="R378" s="97"/>
      <c r="T378" s="95"/>
      <c r="U378" s="100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261302898.12</v>
      </c>
      <c r="V378" s="97"/>
    </row>
    <row r="379" spans="2:22" x14ac:dyDescent="0.2">
      <c r="B379" s="95"/>
      <c r="C379" s="133" t="s">
        <v>337</v>
      </c>
      <c r="D379" s="134" t="s">
        <v>338</v>
      </c>
      <c r="E379" s="136">
        <v>0</v>
      </c>
      <c r="F379" s="136">
        <v>0</v>
      </c>
      <c r="G379" s="136">
        <v>0</v>
      </c>
      <c r="H379" s="136">
        <v>0</v>
      </c>
      <c r="I379" s="136">
        <v>0</v>
      </c>
      <c r="J379" s="136">
        <v>0</v>
      </c>
      <c r="K379" s="136">
        <v>0</v>
      </c>
      <c r="L379" s="136">
        <v>0</v>
      </c>
      <c r="M379" s="136">
        <v>0</v>
      </c>
      <c r="N379" s="136">
        <v>0</v>
      </c>
      <c r="O379" s="136">
        <v>0</v>
      </c>
      <c r="P379" s="136">
        <v>0</v>
      </c>
      <c r="Q379" s="135">
        <f t="shared" si="53"/>
        <v>0</v>
      </c>
      <c r="R379" s="97"/>
      <c r="T379" s="95"/>
      <c r="U379" s="100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0</v>
      </c>
      <c r="V379" s="97"/>
    </row>
    <row r="380" spans="2:22" x14ac:dyDescent="0.2">
      <c r="B380" s="95"/>
      <c r="C380" s="98" t="s">
        <v>339</v>
      </c>
      <c r="D380" s="99" t="s">
        <v>338</v>
      </c>
      <c r="E380" s="100">
        <v>0</v>
      </c>
      <c r="F380" s="100">
        <v>0</v>
      </c>
      <c r="G380" s="100">
        <v>0</v>
      </c>
      <c r="H380" s="100">
        <v>0</v>
      </c>
      <c r="I380" s="100">
        <v>0</v>
      </c>
      <c r="J380" s="100">
        <v>0</v>
      </c>
      <c r="K380" s="100">
        <v>0</v>
      </c>
      <c r="L380" s="100">
        <v>0</v>
      </c>
      <c r="M380" s="100">
        <v>0</v>
      </c>
      <c r="N380" s="100">
        <v>0</v>
      </c>
      <c r="O380" s="100">
        <v>0</v>
      </c>
      <c r="P380" s="100">
        <v>0</v>
      </c>
      <c r="Q380" s="135">
        <f t="shared" si="53"/>
        <v>0</v>
      </c>
      <c r="R380" s="97"/>
      <c r="T380" s="95"/>
      <c r="U380" s="100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0</v>
      </c>
      <c r="V380" s="97"/>
    </row>
    <row r="381" spans="2:22" x14ac:dyDescent="0.2">
      <c r="B381" s="95"/>
      <c r="C381" s="133" t="s">
        <v>340</v>
      </c>
      <c r="D381" s="134" t="s">
        <v>341</v>
      </c>
      <c r="E381" s="136">
        <v>0</v>
      </c>
      <c r="F381" s="136">
        <v>0</v>
      </c>
      <c r="G381" s="136">
        <v>0</v>
      </c>
      <c r="H381" s="136">
        <v>0</v>
      </c>
      <c r="I381" s="136">
        <v>0</v>
      </c>
      <c r="J381" s="136">
        <v>0</v>
      </c>
      <c r="K381" s="136">
        <v>0</v>
      </c>
      <c r="L381" s="136">
        <v>0</v>
      </c>
      <c r="M381" s="136">
        <v>0</v>
      </c>
      <c r="N381" s="136">
        <v>0</v>
      </c>
      <c r="O381" s="136">
        <v>0</v>
      </c>
      <c r="P381" s="136">
        <v>0</v>
      </c>
      <c r="Q381" s="135">
        <f t="shared" si="53"/>
        <v>0</v>
      </c>
      <c r="R381" s="97"/>
      <c r="T381" s="95"/>
      <c r="U381" s="100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0</v>
      </c>
      <c r="V381" s="97"/>
    </row>
    <row r="382" spans="2:22" x14ac:dyDescent="0.2">
      <c r="B382" s="95"/>
      <c r="C382" s="98" t="s">
        <v>342</v>
      </c>
      <c r="D382" s="99" t="s">
        <v>341</v>
      </c>
      <c r="E382" s="100">
        <v>0</v>
      </c>
      <c r="F382" s="100">
        <v>0</v>
      </c>
      <c r="G382" s="100">
        <v>0</v>
      </c>
      <c r="H382" s="100">
        <v>0</v>
      </c>
      <c r="I382" s="100">
        <v>0</v>
      </c>
      <c r="J382" s="100">
        <v>0</v>
      </c>
      <c r="K382" s="100">
        <v>0</v>
      </c>
      <c r="L382" s="100">
        <v>0</v>
      </c>
      <c r="M382" s="100">
        <v>0</v>
      </c>
      <c r="N382" s="100">
        <v>0</v>
      </c>
      <c r="O382" s="100">
        <v>0</v>
      </c>
      <c r="P382" s="100">
        <v>0</v>
      </c>
      <c r="Q382" s="135">
        <f t="shared" si="53"/>
        <v>0</v>
      </c>
      <c r="R382" s="97"/>
      <c r="T382" s="95"/>
      <c r="U382" s="100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0</v>
      </c>
      <c r="V382" s="97"/>
    </row>
    <row r="383" spans="2:22" x14ac:dyDescent="0.2">
      <c r="B383" s="95"/>
      <c r="C383" s="133" t="s">
        <v>343</v>
      </c>
      <c r="D383" s="134" t="s">
        <v>344</v>
      </c>
      <c r="E383" s="136">
        <f>+E384</f>
        <v>4705619.3100000005</v>
      </c>
      <c r="F383" s="136">
        <f t="shared" ref="F383:P383" si="58">+F384</f>
        <v>4658465.74</v>
      </c>
      <c r="G383" s="136">
        <f t="shared" si="58"/>
        <v>7775427.1200000001</v>
      </c>
      <c r="H383" s="136">
        <f t="shared" si="58"/>
        <v>6566511.0499999998</v>
      </c>
      <c r="I383" s="136">
        <f t="shared" si="58"/>
        <v>7090810.0899999999</v>
      </c>
      <c r="J383" s="136">
        <f t="shared" si="58"/>
        <v>6527844.1600000001</v>
      </c>
      <c r="K383" s="136">
        <f t="shared" si="58"/>
        <v>4834878.9600000009</v>
      </c>
      <c r="L383" s="136">
        <f t="shared" si="58"/>
        <v>5691840.9900000002</v>
      </c>
      <c r="M383" s="136">
        <f t="shared" si="58"/>
        <v>3699411.0300000007</v>
      </c>
      <c r="N383" s="136">
        <f t="shared" si="58"/>
        <v>3677971.5200000005</v>
      </c>
      <c r="O383" s="136">
        <f t="shared" si="58"/>
        <v>3677971.5200000005</v>
      </c>
      <c r="P383" s="136">
        <f t="shared" si="58"/>
        <v>1326614.5900000001</v>
      </c>
      <c r="Q383" s="135">
        <f t="shared" si="53"/>
        <v>60233366.080000013</v>
      </c>
      <c r="R383" s="97"/>
      <c r="T383" s="95"/>
      <c r="U383" s="100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23706023.220000003</v>
      </c>
      <c r="V383" s="97"/>
    </row>
    <row r="384" spans="2:22" x14ac:dyDescent="0.2">
      <c r="B384" s="95"/>
      <c r="C384" s="98" t="s">
        <v>345</v>
      </c>
      <c r="D384" s="99" t="s">
        <v>344</v>
      </c>
      <c r="E384" s="100">
        <v>4705619.3100000005</v>
      </c>
      <c r="F384" s="100">
        <v>4658465.74</v>
      </c>
      <c r="G384" s="100">
        <v>7775427.1200000001</v>
      </c>
      <c r="H384" s="100">
        <v>6566511.0499999998</v>
      </c>
      <c r="I384" s="100">
        <v>7090810.0899999999</v>
      </c>
      <c r="J384" s="100">
        <v>6527844.1600000001</v>
      </c>
      <c r="K384" s="100">
        <v>4834878.9600000009</v>
      </c>
      <c r="L384" s="100">
        <v>5691840.9900000002</v>
      </c>
      <c r="M384" s="100">
        <v>3699411.0300000007</v>
      </c>
      <c r="N384" s="100">
        <v>3677971.5200000005</v>
      </c>
      <c r="O384" s="100">
        <v>3677971.5200000005</v>
      </c>
      <c r="P384" s="100">
        <v>1326614.5900000001</v>
      </c>
      <c r="Q384" s="135">
        <f t="shared" si="53"/>
        <v>60233366.080000013</v>
      </c>
      <c r="R384" s="97"/>
      <c r="T384" s="95"/>
      <c r="U384" s="100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23706023.220000003</v>
      </c>
      <c r="V384" s="97"/>
    </row>
    <row r="385" spans="2:22" x14ac:dyDescent="0.2">
      <c r="B385" s="95"/>
      <c r="C385" s="133" t="s">
        <v>346</v>
      </c>
      <c r="D385" s="134" t="s">
        <v>347</v>
      </c>
      <c r="E385" s="136">
        <v>0</v>
      </c>
      <c r="F385" s="136">
        <v>0</v>
      </c>
      <c r="G385" s="136">
        <v>0</v>
      </c>
      <c r="H385" s="136">
        <v>0</v>
      </c>
      <c r="I385" s="136">
        <v>0</v>
      </c>
      <c r="J385" s="136">
        <v>0</v>
      </c>
      <c r="K385" s="136">
        <v>0</v>
      </c>
      <c r="L385" s="136">
        <v>0</v>
      </c>
      <c r="M385" s="136">
        <v>0</v>
      </c>
      <c r="N385" s="136">
        <v>0</v>
      </c>
      <c r="O385" s="136">
        <v>0</v>
      </c>
      <c r="P385" s="136">
        <v>0</v>
      </c>
      <c r="Q385" s="135">
        <f t="shared" si="53"/>
        <v>0</v>
      </c>
      <c r="R385" s="97"/>
      <c r="T385" s="95"/>
      <c r="U385" s="100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0</v>
      </c>
      <c r="V385" s="97"/>
    </row>
    <row r="386" spans="2:22" x14ac:dyDescent="0.2">
      <c r="B386" s="95"/>
      <c r="C386" s="98" t="s">
        <v>348</v>
      </c>
      <c r="D386" s="99" t="s">
        <v>347</v>
      </c>
      <c r="E386" s="100">
        <v>0</v>
      </c>
      <c r="F386" s="100">
        <v>0</v>
      </c>
      <c r="G386" s="100">
        <v>0</v>
      </c>
      <c r="H386" s="100">
        <v>0</v>
      </c>
      <c r="I386" s="100">
        <v>0</v>
      </c>
      <c r="J386" s="100">
        <v>0</v>
      </c>
      <c r="K386" s="100">
        <v>0</v>
      </c>
      <c r="L386" s="100">
        <v>0</v>
      </c>
      <c r="M386" s="100">
        <v>0</v>
      </c>
      <c r="N386" s="100">
        <v>0</v>
      </c>
      <c r="O386" s="100">
        <v>0</v>
      </c>
      <c r="P386" s="100">
        <v>0</v>
      </c>
      <c r="Q386" s="135">
        <f t="shared" si="53"/>
        <v>0</v>
      </c>
      <c r="R386" s="97"/>
      <c r="T386" s="95"/>
      <c r="U386" s="100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0</v>
      </c>
      <c r="V386" s="97"/>
    </row>
    <row r="387" spans="2:22" x14ac:dyDescent="0.2">
      <c r="B387" s="95"/>
      <c r="C387" s="133" t="s">
        <v>349</v>
      </c>
      <c r="D387" s="134" t="s">
        <v>350</v>
      </c>
      <c r="E387" s="136">
        <f>+E388</f>
        <v>5361.32</v>
      </c>
      <c r="F387" s="136">
        <f t="shared" ref="F387:P387" si="59">+F388</f>
        <v>5260.67</v>
      </c>
      <c r="G387" s="136">
        <f t="shared" si="59"/>
        <v>33333.33</v>
      </c>
      <c r="H387" s="136">
        <f t="shared" si="59"/>
        <v>33333.33</v>
      </c>
      <c r="I387" s="136">
        <f t="shared" si="59"/>
        <v>69240.600000000006</v>
      </c>
      <c r="J387" s="136">
        <f t="shared" si="59"/>
        <v>33333.33</v>
      </c>
      <c r="K387" s="136">
        <f t="shared" si="59"/>
        <v>0</v>
      </c>
      <c r="L387" s="136">
        <f t="shared" si="59"/>
        <v>62788.21</v>
      </c>
      <c r="M387" s="136">
        <f t="shared" si="59"/>
        <v>62788.21</v>
      </c>
      <c r="N387" s="136">
        <f t="shared" si="59"/>
        <v>62788.21</v>
      </c>
      <c r="O387" s="136">
        <f t="shared" si="59"/>
        <v>62788.21</v>
      </c>
      <c r="P387" s="136">
        <f t="shared" si="59"/>
        <v>62788.180000000008</v>
      </c>
      <c r="Q387" s="135">
        <f t="shared" si="53"/>
        <v>493803.60000000003</v>
      </c>
      <c r="R387" s="97"/>
      <c r="T387" s="95"/>
      <c r="U387" s="100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77288.649999999994</v>
      </c>
      <c r="V387" s="97"/>
    </row>
    <row r="388" spans="2:22" x14ac:dyDescent="0.2">
      <c r="B388" s="95"/>
      <c r="C388" s="98" t="s">
        <v>351</v>
      </c>
      <c r="D388" s="99" t="s">
        <v>350</v>
      </c>
      <c r="E388" s="100">
        <v>5361.32</v>
      </c>
      <c r="F388" s="100">
        <v>5260.67</v>
      </c>
      <c r="G388" s="100">
        <v>33333.33</v>
      </c>
      <c r="H388" s="100">
        <v>33333.33</v>
      </c>
      <c r="I388" s="100">
        <v>69240.600000000006</v>
      </c>
      <c r="J388" s="100">
        <v>33333.33</v>
      </c>
      <c r="K388" s="100">
        <v>0</v>
      </c>
      <c r="L388" s="100">
        <v>62788.21</v>
      </c>
      <c r="M388" s="100">
        <v>62788.21</v>
      </c>
      <c r="N388" s="100">
        <v>62788.21</v>
      </c>
      <c r="O388" s="100">
        <v>62788.21</v>
      </c>
      <c r="P388" s="100">
        <v>62788.180000000008</v>
      </c>
      <c r="Q388" s="135">
        <f t="shared" si="53"/>
        <v>493803.60000000003</v>
      </c>
      <c r="R388" s="97"/>
      <c r="T388" s="95"/>
      <c r="U388" s="100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77288.649999999994</v>
      </c>
      <c r="V388" s="97"/>
    </row>
    <row r="389" spans="2:22" x14ac:dyDescent="0.2">
      <c r="B389" s="95"/>
      <c r="C389" s="133" t="s">
        <v>352</v>
      </c>
      <c r="D389" s="134" t="s">
        <v>353</v>
      </c>
      <c r="E389" s="136">
        <v>0</v>
      </c>
      <c r="F389" s="136">
        <v>0</v>
      </c>
      <c r="G389" s="136">
        <v>0</v>
      </c>
      <c r="H389" s="136">
        <v>0</v>
      </c>
      <c r="I389" s="136">
        <v>0</v>
      </c>
      <c r="J389" s="136">
        <v>0</v>
      </c>
      <c r="K389" s="136">
        <v>0</v>
      </c>
      <c r="L389" s="136">
        <v>0</v>
      </c>
      <c r="M389" s="136">
        <v>0</v>
      </c>
      <c r="N389" s="136">
        <v>0</v>
      </c>
      <c r="O389" s="136">
        <v>0</v>
      </c>
      <c r="P389" s="136">
        <v>0</v>
      </c>
      <c r="Q389" s="135">
        <f t="shared" si="53"/>
        <v>0</v>
      </c>
      <c r="R389" s="97"/>
      <c r="T389" s="95"/>
      <c r="U389" s="100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0</v>
      </c>
      <c r="V389" s="97"/>
    </row>
    <row r="390" spans="2:22" x14ac:dyDescent="0.2">
      <c r="B390" s="95"/>
      <c r="C390" s="98" t="s">
        <v>354</v>
      </c>
      <c r="D390" s="99" t="s">
        <v>353</v>
      </c>
      <c r="E390" s="100">
        <v>0</v>
      </c>
      <c r="F390" s="100">
        <v>0</v>
      </c>
      <c r="G390" s="100">
        <v>0</v>
      </c>
      <c r="H390" s="100">
        <v>0</v>
      </c>
      <c r="I390" s="100">
        <v>0</v>
      </c>
      <c r="J390" s="100">
        <v>0</v>
      </c>
      <c r="K390" s="100">
        <v>0</v>
      </c>
      <c r="L390" s="100">
        <v>0</v>
      </c>
      <c r="M390" s="100">
        <v>0</v>
      </c>
      <c r="N390" s="100">
        <v>0</v>
      </c>
      <c r="O390" s="100">
        <v>0</v>
      </c>
      <c r="P390" s="100">
        <v>0</v>
      </c>
      <c r="Q390" s="135">
        <f t="shared" si="53"/>
        <v>0</v>
      </c>
      <c r="R390" s="97"/>
      <c r="T390" s="95"/>
      <c r="U390" s="100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0</v>
      </c>
      <c r="V390" s="97"/>
    </row>
    <row r="391" spans="2:22" x14ac:dyDescent="0.2">
      <c r="B391" s="95"/>
      <c r="C391" s="133" t="s">
        <v>355</v>
      </c>
      <c r="D391" s="134" t="s">
        <v>356</v>
      </c>
      <c r="E391" s="136">
        <f>+E392</f>
        <v>21000877.269999996</v>
      </c>
      <c r="F391" s="136">
        <f t="shared" ref="F391:P391" si="60">+F392</f>
        <v>24433190.209999997</v>
      </c>
      <c r="G391" s="136">
        <f t="shared" si="60"/>
        <v>24102932.570000004</v>
      </c>
      <c r="H391" s="136">
        <f t="shared" si="60"/>
        <v>22755788.770000003</v>
      </c>
      <c r="I391" s="136">
        <f t="shared" si="60"/>
        <v>22113227.980000008</v>
      </c>
      <c r="J391" s="136">
        <f t="shared" si="60"/>
        <v>22733307.479999986</v>
      </c>
      <c r="K391" s="136">
        <f t="shared" si="60"/>
        <v>24030113.030000001</v>
      </c>
      <c r="L391" s="136">
        <f t="shared" si="60"/>
        <v>26340281.469999976</v>
      </c>
      <c r="M391" s="136">
        <f t="shared" si="60"/>
        <v>19778986.959999979</v>
      </c>
      <c r="N391" s="136">
        <f t="shared" si="60"/>
        <v>19529721.03999998</v>
      </c>
      <c r="O391" s="136">
        <f t="shared" si="60"/>
        <v>19419584.529999979</v>
      </c>
      <c r="P391" s="136">
        <f t="shared" si="60"/>
        <v>12017197.309999987</v>
      </c>
      <c r="Q391" s="135">
        <f t="shared" si="53"/>
        <v>258255208.61999989</v>
      </c>
      <c r="R391" s="97"/>
      <c r="T391" s="95"/>
      <c r="U391" s="100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92292788.819999993</v>
      </c>
      <c r="V391" s="97"/>
    </row>
    <row r="392" spans="2:22" x14ac:dyDescent="0.2">
      <c r="B392" s="95"/>
      <c r="C392" s="98" t="s">
        <v>357</v>
      </c>
      <c r="D392" s="99" t="s">
        <v>356</v>
      </c>
      <c r="E392" s="100">
        <v>21000877.269999996</v>
      </c>
      <c r="F392" s="100">
        <v>24433190.209999997</v>
      </c>
      <c r="G392" s="100">
        <v>24102932.570000004</v>
      </c>
      <c r="H392" s="100">
        <v>22755788.770000003</v>
      </c>
      <c r="I392" s="100">
        <v>22113227.980000008</v>
      </c>
      <c r="J392" s="100">
        <v>22733307.479999986</v>
      </c>
      <c r="K392" s="100">
        <v>24030113.030000001</v>
      </c>
      <c r="L392" s="100">
        <v>26340281.469999976</v>
      </c>
      <c r="M392" s="100">
        <v>19778986.959999979</v>
      </c>
      <c r="N392" s="100">
        <v>19529721.03999998</v>
      </c>
      <c r="O392" s="100">
        <v>19419584.529999979</v>
      </c>
      <c r="P392" s="100">
        <v>12017197.309999987</v>
      </c>
      <c r="Q392" s="135">
        <f t="shared" si="53"/>
        <v>258255208.61999989</v>
      </c>
      <c r="R392" s="97"/>
      <c r="T392" s="95"/>
      <c r="U392" s="100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92292788.819999993</v>
      </c>
      <c r="V392" s="97"/>
    </row>
    <row r="393" spans="2:22" ht="13.5" thickBot="1" x14ac:dyDescent="0.25">
      <c r="B393" s="73"/>
      <c r="C393" s="101"/>
      <c r="D393" s="102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79"/>
      <c r="T393" s="73"/>
      <c r="U393" s="103"/>
      <c r="V393" s="79"/>
    </row>
    <row r="394" spans="2:22" ht="13.5" thickTop="1" x14ac:dyDescent="0.2"/>
  </sheetData>
  <mergeCells count="4">
    <mergeCell ref="E4:Q4"/>
    <mergeCell ref="C7:D7"/>
    <mergeCell ref="E201:Q201"/>
    <mergeCell ref="C204:D204"/>
  </mergeCells>
  <pageMargins left="0.7" right="0.7" top="0.75" bottom="0.75" header="0.3" footer="0.3"/>
  <pageSetup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Y394"/>
  <sheetViews>
    <sheetView showGridLines="0" zoomScale="80" zoomScaleNormal="80" workbookViewId="0">
      <selection activeCell="H8" sqref="H8"/>
    </sheetView>
  </sheetViews>
  <sheetFormatPr defaultColWidth="9.140625" defaultRowHeight="12.75" x14ac:dyDescent="0.2"/>
  <cols>
    <col min="1" max="2" width="3.5703125" style="25" customWidth="1"/>
    <col min="3" max="3" width="11.85546875" style="82" customWidth="1"/>
    <col min="4" max="4" width="58" style="82" customWidth="1"/>
    <col min="5" max="16" width="17.85546875" style="82" bestFit="1" customWidth="1"/>
    <col min="17" max="17" width="20.5703125" style="82" bestFit="1" customWidth="1"/>
    <col min="18" max="18" width="3.85546875" style="25" customWidth="1"/>
    <col min="19" max="19" width="3.85546875" style="25" hidden="1" customWidth="1"/>
    <col min="20" max="20" width="3.5703125" style="25" hidden="1" customWidth="1"/>
    <col min="21" max="21" width="20.5703125" style="82" hidden="1" customWidth="1"/>
    <col min="22" max="22" width="3.85546875" style="25" hidden="1" customWidth="1"/>
    <col min="23" max="23" width="9.140625" style="25" hidden="1" customWidth="1"/>
    <col min="24" max="24" width="0" style="25" hidden="1" customWidth="1"/>
    <col min="25" max="25" width="16.42578125" style="25" bestFit="1" customWidth="1"/>
    <col min="26" max="16384" width="9.140625" style="25"/>
  </cols>
  <sheetData>
    <row r="1" spans="2:22" x14ac:dyDescent="0.2">
      <c r="C1" s="80"/>
      <c r="D1" s="81"/>
    </row>
    <row r="2" spans="2:22" ht="13.5" thickBot="1" x14ac:dyDescent="0.25">
      <c r="C2" s="26"/>
      <c r="D2" s="2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U2" s="28"/>
    </row>
    <row r="3" spans="2:22" s="89" customFormat="1" ht="14.25" thickTop="1" thickBot="1" x14ac:dyDescent="0.25">
      <c r="B3" s="3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8"/>
      <c r="T3" s="32"/>
      <c r="U3" s="34"/>
      <c r="V3" s="38"/>
    </row>
    <row r="4" spans="2:22" s="89" customFormat="1" ht="19.5" thickBot="1" x14ac:dyDescent="0.25">
      <c r="B4" s="49"/>
      <c r="C4" s="27"/>
      <c r="D4" s="27"/>
      <c r="E4" s="174" t="s">
        <v>364</v>
      </c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6"/>
      <c r="R4" s="52"/>
      <c r="T4" s="49"/>
      <c r="V4" s="52"/>
    </row>
    <row r="5" spans="2:22" s="89" customFormat="1" x14ac:dyDescent="0.2">
      <c r="B5" s="49"/>
      <c r="C5" s="27"/>
      <c r="D5" s="27"/>
      <c r="E5" s="90" t="s">
        <v>4</v>
      </c>
      <c r="F5" s="90" t="s">
        <v>15</v>
      </c>
      <c r="G5" s="90" t="s">
        <v>16</v>
      </c>
      <c r="H5" s="90" t="s">
        <v>17</v>
      </c>
      <c r="I5" s="90" t="s">
        <v>18</v>
      </c>
      <c r="J5" s="90" t="s">
        <v>19</v>
      </c>
      <c r="K5" s="90" t="s">
        <v>20</v>
      </c>
      <c r="L5" s="90" t="s">
        <v>21</v>
      </c>
      <c r="M5" s="90" t="s">
        <v>22</v>
      </c>
      <c r="N5" s="90" t="s">
        <v>23</v>
      </c>
      <c r="O5" s="90" t="s">
        <v>24</v>
      </c>
      <c r="P5" s="90" t="s">
        <v>25</v>
      </c>
      <c r="Q5" s="90" t="s">
        <v>26</v>
      </c>
      <c r="R5" s="52"/>
      <c r="T5" s="49"/>
      <c r="U5" s="90" t="s">
        <v>6</v>
      </c>
      <c r="V5" s="52"/>
    </row>
    <row r="6" spans="2:22" s="94" customFormat="1" ht="13.5" thickBot="1" x14ac:dyDescent="0.3">
      <c r="B6" s="64"/>
      <c r="C6" s="91" t="s">
        <v>360</v>
      </c>
      <c r="D6" s="92" t="s">
        <v>27</v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69"/>
      <c r="T6" s="64"/>
      <c r="U6" s="93"/>
      <c r="V6" s="69"/>
    </row>
    <row r="7" spans="2:22" ht="15" customHeight="1" thickBot="1" x14ac:dyDescent="0.25">
      <c r="B7" s="95"/>
      <c r="C7" s="177" t="s">
        <v>31</v>
      </c>
      <c r="D7" s="178"/>
      <c r="E7" s="96">
        <v>235912742.05000001</v>
      </c>
      <c r="F7" s="96">
        <v>260337911.81999999</v>
      </c>
      <c r="G7" s="96">
        <v>350630024.78999996</v>
      </c>
      <c r="H7" s="96">
        <v>313549298.06</v>
      </c>
      <c r="I7" s="96"/>
      <c r="J7" s="96"/>
      <c r="K7" s="96"/>
      <c r="L7" s="96"/>
      <c r="M7" s="96"/>
      <c r="N7" s="96"/>
      <c r="O7" s="96"/>
      <c r="P7" s="96"/>
      <c r="Q7" s="96">
        <f>SUM(E7:P7)</f>
        <v>1160429976.72</v>
      </c>
      <c r="R7" s="97"/>
      <c r="T7" s="95"/>
      <c r="U7" s="96">
        <f>SUM(U8:U195)</f>
        <v>3481289930.1600008</v>
      </c>
      <c r="V7" s="97"/>
    </row>
    <row r="8" spans="2:22" x14ac:dyDescent="0.2">
      <c r="B8" s="95"/>
      <c r="C8" s="131" t="s">
        <v>39</v>
      </c>
      <c r="D8" s="132" t="s">
        <v>40</v>
      </c>
      <c r="E8" s="135">
        <v>53551526.18</v>
      </c>
      <c r="F8" s="135">
        <v>41314082.369999997</v>
      </c>
      <c r="G8" s="135">
        <v>108023966.95</v>
      </c>
      <c r="H8" s="135">
        <v>100984006.22000001</v>
      </c>
      <c r="I8" s="135"/>
      <c r="J8" s="135"/>
      <c r="K8" s="135"/>
      <c r="L8" s="135"/>
      <c r="M8" s="135"/>
      <c r="N8" s="135"/>
      <c r="O8" s="135"/>
      <c r="P8" s="135"/>
      <c r="Q8" s="135">
        <f t="shared" ref="Q8:Q70" si="0">SUM(E8:P8)</f>
        <v>303873581.72000003</v>
      </c>
      <c r="R8" s="97"/>
      <c r="T8" s="95"/>
      <c r="U8" s="100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303873581.72000003</v>
      </c>
      <c r="V8" s="97"/>
    </row>
    <row r="9" spans="2:22" x14ac:dyDescent="0.2">
      <c r="B9" s="95"/>
      <c r="C9" s="133" t="s">
        <v>41</v>
      </c>
      <c r="D9" s="134" t="s">
        <v>42</v>
      </c>
      <c r="E9" s="136">
        <v>46182979.710000001</v>
      </c>
      <c r="F9" s="136">
        <v>37297243.299999997</v>
      </c>
      <c r="G9" s="136">
        <v>41005938.389999993</v>
      </c>
      <c r="H9" s="136">
        <v>90095531.460000008</v>
      </c>
      <c r="I9" s="136"/>
      <c r="J9" s="136"/>
      <c r="K9" s="136"/>
      <c r="L9" s="136"/>
      <c r="M9" s="136"/>
      <c r="N9" s="136"/>
      <c r="O9" s="136"/>
      <c r="P9" s="136"/>
      <c r="Q9" s="136">
        <f t="shared" si="0"/>
        <v>214581692.85999998</v>
      </c>
      <c r="R9" s="97"/>
      <c r="T9" s="95"/>
      <c r="U9" s="100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214581692.85999998</v>
      </c>
      <c r="V9" s="97"/>
    </row>
    <row r="10" spans="2:22" x14ac:dyDescent="0.2">
      <c r="B10" s="95"/>
      <c r="C10" s="98" t="s">
        <v>43</v>
      </c>
      <c r="D10" s="99" t="s">
        <v>44</v>
      </c>
      <c r="E10" s="100">
        <v>1571680.79</v>
      </c>
      <c r="F10" s="100">
        <v>8005694.3199999984</v>
      </c>
      <c r="G10" s="100">
        <v>3487857.7999999989</v>
      </c>
      <c r="H10" s="100">
        <v>4318268.8099999996</v>
      </c>
      <c r="I10" s="100"/>
      <c r="J10" s="100"/>
      <c r="K10" s="100"/>
      <c r="L10" s="100"/>
      <c r="M10" s="100"/>
      <c r="N10" s="100"/>
      <c r="O10" s="100"/>
      <c r="P10" s="100"/>
      <c r="Q10" s="100">
        <f t="shared" si="0"/>
        <v>17383501.719999999</v>
      </c>
      <c r="R10" s="97"/>
      <c r="T10" s="95"/>
      <c r="U10" s="100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17383501.719999999</v>
      </c>
      <c r="V10" s="97"/>
    </row>
    <row r="11" spans="2:22" x14ac:dyDescent="0.2">
      <c r="B11" s="95"/>
      <c r="C11" s="98" t="s">
        <v>45</v>
      </c>
      <c r="D11" s="99" t="s">
        <v>46</v>
      </c>
      <c r="E11" s="100">
        <v>43573809.359999999</v>
      </c>
      <c r="F11" s="100">
        <v>26321352.580000002</v>
      </c>
      <c r="G11" s="100">
        <v>34866642.289999999</v>
      </c>
      <c r="H11" s="100">
        <v>83022776.390000001</v>
      </c>
      <c r="I11" s="100"/>
      <c r="J11" s="100"/>
      <c r="K11" s="100"/>
      <c r="L11" s="100"/>
      <c r="M11" s="100"/>
      <c r="N11" s="100"/>
      <c r="O11" s="100"/>
      <c r="P11" s="100"/>
      <c r="Q11" s="100">
        <f t="shared" si="0"/>
        <v>187784580.62</v>
      </c>
      <c r="R11" s="97"/>
      <c r="T11" s="95"/>
      <c r="U11" s="100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187784580.62</v>
      </c>
      <c r="V11" s="97"/>
    </row>
    <row r="12" spans="2:22" x14ac:dyDescent="0.2">
      <c r="B12" s="95"/>
      <c r="C12" s="98" t="s">
        <v>47</v>
      </c>
      <c r="D12" s="99" t="s">
        <v>48</v>
      </c>
      <c r="E12" s="100">
        <v>1037489.5600000002</v>
      </c>
      <c r="F12" s="100">
        <v>2970196.4000000004</v>
      </c>
      <c r="G12" s="100">
        <v>2651438.2999999989</v>
      </c>
      <c r="H12" s="100">
        <v>2754486.2599999993</v>
      </c>
      <c r="I12" s="100"/>
      <c r="J12" s="100"/>
      <c r="K12" s="100"/>
      <c r="L12" s="100"/>
      <c r="M12" s="100"/>
      <c r="N12" s="100"/>
      <c r="O12" s="100"/>
      <c r="P12" s="100"/>
      <c r="Q12" s="100">
        <f t="shared" si="0"/>
        <v>9413610.5199999996</v>
      </c>
      <c r="R12" s="97"/>
      <c r="T12" s="95"/>
      <c r="U12" s="100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9413610.5199999996</v>
      </c>
      <c r="V12" s="97"/>
    </row>
    <row r="13" spans="2:22" x14ac:dyDescent="0.2">
      <c r="B13" s="95"/>
      <c r="C13" s="133" t="s">
        <v>49</v>
      </c>
      <c r="D13" s="134" t="s">
        <v>50</v>
      </c>
      <c r="E13" s="136">
        <v>0</v>
      </c>
      <c r="F13" s="136">
        <v>0</v>
      </c>
      <c r="G13" s="136">
        <v>0</v>
      </c>
      <c r="H13" s="136">
        <v>0</v>
      </c>
      <c r="I13" s="136"/>
      <c r="J13" s="136"/>
      <c r="K13" s="136"/>
      <c r="L13" s="136"/>
      <c r="M13" s="136"/>
      <c r="N13" s="136"/>
      <c r="O13" s="136"/>
      <c r="P13" s="136"/>
      <c r="Q13" s="136">
        <f t="shared" si="0"/>
        <v>0</v>
      </c>
      <c r="R13" s="97"/>
      <c r="T13" s="95"/>
      <c r="U13" s="100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0</v>
      </c>
      <c r="V13" s="97"/>
    </row>
    <row r="14" spans="2:22" x14ac:dyDescent="0.2">
      <c r="B14" s="95"/>
      <c r="C14" s="98" t="s">
        <v>51</v>
      </c>
      <c r="D14" s="99" t="s">
        <v>52</v>
      </c>
      <c r="E14" s="100">
        <v>0</v>
      </c>
      <c r="F14" s="100">
        <v>0</v>
      </c>
      <c r="G14" s="100">
        <v>0</v>
      </c>
      <c r="H14" s="100">
        <v>0</v>
      </c>
      <c r="I14" s="100"/>
      <c r="J14" s="100"/>
      <c r="K14" s="100"/>
      <c r="L14" s="100"/>
      <c r="M14" s="100"/>
      <c r="N14" s="100"/>
      <c r="O14" s="100"/>
      <c r="P14" s="100"/>
      <c r="Q14" s="100">
        <f t="shared" si="0"/>
        <v>0</v>
      </c>
      <c r="R14" s="97"/>
      <c r="T14" s="95"/>
      <c r="U14" s="100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0</v>
      </c>
      <c r="V14" s="97"/>
    </row>
    <row r="15" spans="2:22" x14ac:dyDescent="0.2">
      <c r="B15" s="95"/>
      <c r="C15" s="98" t="s">
        <v>53</v>
      </c>
      <c r="D15" s="99" t="s">
        <v>54</v>
      </c>
      <c r="E15" s="100">
        <v>0</v>
      </c>
      <c r="F15" s="100">
        <v>0</v>
      </c>
      <c r="G15" s="100">
        <v>0</v>
      </c>
      <c r="H15" s="100">
        <v>0</v>
      </c>
      <c r="I15" s="100"/>
      <c r="J15" s="100"/>
      <c r="K15" s="100"/>
      <c r="L15" s="100"/>
      <c r="M15" s="100"/>
      <c r="N15" s="100"/>
      <c r="O15" s="100"/>
      <c r="P15" s="100"/>
      <c r="Q15" s="100">
        <f t="shared" si="0"/>
        <v>0</v>
      </c>
      <c r="R15" s="97"/>
      <c r="T15" s="95"/>
      <c r="U15" s="100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0</v>
      </c>
      <c r="V15" s="97"/>
    </row>
    <row r="16" spans="2:22" x14ac:dyDescent="0.2">
      <c r="B16" s="95"/>
      <c r="C16" s="133" t="s">
        <v>55</v>
      </c>
      <c r="D16" s="134" t="s">
        <v>56</v>
      </c>
      <c r="E16" s="136">
        <v>505536.55000000005</v>
      </c>
      <c r="F16" s="136">
        <v>734665.39999999991</v>
      </c>
      <c r="G16" s="136">
        <v>945410.0900000002</v>
      </c>
      <c r="H16" s="136">
        <v>1085735.6400000001</v>
      </c>
      <c r="I16" s="136"/>
      <c r="J16" s="136"/>
      <c r="K16" s="136"/>
      <c r="L16" s="136"/>
      <c r="M16" s="136"/>
      <c r="N16" s="136"/>
      <c r="O16" s="136"/>
      <c r="P16" s="136"/>
      <c r="Q16" s="136">
        <f t="shared" si="0"/>
        <v>3271347.68</v>
      </c>
      <c r="R16" s="97"/>
      <c r="T16" s="95"/>
      <c r="U16" s="100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3271347.68</v>
      </c>
      <c r="V16" s="97"/>
    </row>
    <row r="17" spans="2:22" x14ac:dyDescent="0.2">
      <c r="B17" s="95"/>
      <c r="C17" s="98" t="s">
        <v>57</v>
      </c>
      <c r="D17" s="99" t="s">
        <v>58</v>
      </c>
      <c r="E17" s="100">
        <v>47702.599999999991</v>
      </c>
      <c r="F17" s="100">
        <v>82520.100000000006</v>
      </c>
      <c r="G17" s="100">
        <v>144784.10999999996</v>
      </c>
      <c r="H17" s="100">
        <v>110853.14999999998</v>
      </c>
      <c r="I17" s="100"/>
      <c r="J17" s="100"/>
      <c r="K17" s="100"/>
      <c r="L17" s="100"/>
      <c r="M17" s="100"/>
      <c r="N17" s="100"/>
      <c r="O17" s="100"/>
      <c r="P17" s="100"/>
      <c r="Q17" s="100">
        <f t="shared" si="0"/>
        <v>385859.9599999999</v>
      </c>
      <c r="R17" s="97"/>
      <c r="T17" s="95"/>
      <c r="U17" s="100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385859.9599999999</v>
      </c>
      <c r="V17" s="97"/>
    </row>
    <row r="18" spans="2:22" x14ac:dyDescent="0.2">
      <c r="B18" s="95"/>
      <c r="C18" s="98" t="s">
        <v>59</v>
      </c>
      <c r="D18" s="99" t="s">
        <v>60</v>
      </c>
      <c r="E18" s="100">
        <v>101950.02</v>
      </c>
      <c r="F18" s="100">
        <v>160278.98000000001</v>
      </c>
      <c r="G18" s="100">
        <v>197241.33</v>
      </c>
      <c r="H18" s="100">
        <v>395015.24000000005</v>
      </c>
      <c r="I18" s="100"/>
      <c r="J18" s="100"/>
      <c r="K18" s="100"/>
      <c r="L18" s="100"/>
      <c r="M18" s="100"/>
      <c r="N18" s="100"/>
      <c r="O18" s="100"/>
      <c r="P18" s="100"/>
      <c r="Q18" s="100">
        <f t="shared" si="0"/>
        <v>854485.57000000007</v>
      </c>
      <c r="R18" s="97"/>
      <c r="T18" s="95"/>
      <c r="U18" s="100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854485.57000000007</v>
      </c>
      <c r="V18" s="97"/>
    </row>
    <row r="19" spans="2:22" x14ac:dyDescent="0.2">
      <c r="B19" s="95"/>
      <c r="C19" s="98" t="s">
        <v>61</v>
      </c>
      <c r="D19" s="99" t="s">
        <v>62</v>
      </c>
      <c r="E19" s="100">
        <v>355883.93000000005</v>
      </c>
      <c r="F19" s="100">
        <v>491866.31999999995</v>
      </c>
      <c r="G19" s="100">
        <v>603384.65000000026</v>
      </c>
      <c r="H19" s="100">
        <v>579867.25</v>
      </c>
      <c r="I19" s="100"/>
      <c r="J19" s="100"/>
      <c r="K19" s="100"/>
      <c r="L19" s="100"/>
      <c r="M19" s="100"/>
      <c r="N19" s="100"/>
      <c r="O19" s="100"/>
      <c r="P19" s="100"/>
      <c r="Q19" s="100">
        <f t="shared" si="0"/>
        <v>2031002.1500000004</v>
      </c>
      <c r="R19" s="97"/>
      <c r="T19" s="95"/>
      <c r="U19" s="100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2031002.1500000004</v>
      </c>
      <c r="V19" s="97"/>
    </row>
    <row r="20" spans="2:22" x14ac:dyDescent="0.2">
      <c r="B20" s="95"/>
      <c r="C20" s="133" t="s">
        <v>63</v>
      </c>
      <c r="D20" s="134" t="s">
        <v>64</v>
      </c>
      <c r="E20" s="136">
        <v>67461.789999999979</v>
      </c>
      <c r="F20" s="136">
        <v>492562.33000000007</v>
      </c>
      <c r="G20" s="136">
        <v>1116850.0100000002</v>
      </c>
      <c r="H20" s="136">
        <v>467416.25000000006</v>
      </c>
      <c r="I20" s="136"/>
      <c r="J20" s="136"/>
      <c r="K20" s="136"/>
      <c r="L20" s="136"/>
      <c r="M20" s="136"/>
      <c r="N20" s="136"/>
      <c r="O20" s="136"/>
      <c r="P20" s="136"/>
      <c r="Q20" s="136">
        <f t="shared" si="0"/>
        <v>2144290.3800000004</v>
      </c>
      <c r="R20" s="97"/>
      <c r="T20" s="95"/>
      <c r="U20" s="100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2144290.3800000004</v>
      </c>
      <c r="V20" s="97"/>
    </row>
    <row r="21" spans="2:22" x14ac:dyDescent="0.2">
      <c r="B21" s="95"/>
      <c r="C21" s="98" t="s">
        <v>65</v>
      </c>
      <c r="D21" s="99" t="s">
        <v>64</v>
      </c>
      <c r="E21" s="100">
        <v>67461.789999999979</v>
      </c>
      <c r="F21" s="100">
        <v>492562.33000000007</v>
      </c>
      <c r="G21" s="100">
        <v>1116850.0100000002</v>
      </c>
      <c r="H21" s="100">
        <v>467416.25000000006</v>
      </c>
      <c r="I21" s="100"/>
      <c r="J21" s="100"/>
      <c r="K21" s="100"/>
      <c r="L21" s="100"/>
      <c r="M21" s="100"/>
      <c r="N21" s="100"/>
      <c r="O21" s="100"/>
      <c r="P21" s="100"/>
      <c r="Q21" s="100">
        <f t="shared" si="0"/>
        <v>2144290.3800000004</v>
      </c>
      <c r="R21" s="97"/>
      <c r="T21" s="95"/>
      <c r="U21" s="100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2144290.3800000004</v>
      </c>
      <c r="V21" s="97"/>
    </row>
    <row r="22" spans="2:22" x14ac:dyDescent="0.2">
      <c r="B22" s="95"/>
      <c r="C22" s="133" t="s">
        <v>66</v>
      </c>
      <c r="D22" s="134" t="s">
        <v>67</v>
      </c>
      <c r="E22" s="136">
        <v>0</v>
      </c>
      <c r="F22" s="136">
        <v>0</v>
      </c>
      <c r="G22" s="136">
        <v>0</v>
      </c>
      <c r="H22" s="136">
        <v>0</v>
      </c>
      <c r="I22" s="136"/>
      <c r="J22" s="136"/>
      <c r="K22" s="136"/>
      <c r="L22" s="136"/>
      <c r="M22" s="136"/>
      <c r="N22" s="136"/>
      <c r="O22" s="136"/>
      <c r="P22" s="136"/>
      <c r="Q22" s="136">
        <f t="shared" si="0"/>
        <v>0</v>
      </c>
      <c r="R22" s="97"/>
      <c r="T22" s="95"/>
      <c r="U22" s="100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0</v>
      </c>
      <c r="V22" s="97"/>
    </row>
    <row r="23" spans="2:22" x14ac:dyDescent="0.2">
      <c r="B23" s="95"/>
      <c r="C23" s="98" t="s">
        <v>68</v>
      </c>
      <c r="D23" s="99" t="s">
        <v>67</v>
      </c>
      <c r="E23" s="100">
        <v>0</v>
      </c>
      <c r="F23" s="100">
        <v>0</v>
      </c>
      <c r="G23" s="100">
        <v>0</v>
      </c>
      <c r="H23" s="100">
        <v>0</v>
      </c>
      <c r="I23" s="100"/>
      <c r="J23" s="100"/>
      <c r="K23" s="100"/>
      <c r="L23" s="100"/>
      <c r="M23" s="100"/>
      <c r="N23" s="100"/>
      <c r="O23" s="100"/>
      <c r="P23" s="100"/>
      <c r="Q23" s="100">
        <f t="shared" si="0"/>
        <v>0</v>
      </c>
      <c r="R23" s="97"/>
      <c r="T23" s="95"/>
      <c r="U23" s="100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0</v>
      </c>
      <c r="V23" s="97"/>
    </row>
    <row r="24" spans="2:22" x14ac:dyDescent="0.2">
      <c r="B24" s="95"/>
      <c r="C24" s="133" t="s">
        <v>69</v>
      </c>
      <c r="D24" s="134" t="s">
        <v>70</v>
      </c>
      <c r="E24" s="136">
        <v>152331.19999999998</v>
      </c>
      <c r="F24" s="136">
        <v>294377.34000000008</v>
      </c>
      <c r="G24" s="136">
        <v>907379.67999999993</v>
      </c>
      <c r="H24" s="136">
        <v>237015.67</v>
      </c>
      <c r="I24" s="136"/>
      <c r="J24" s="136"/>
      <c r="K24" s="136"/>
      <c r="L24" s="136"/>
      <c r="M24" s="136"/>
      <c r="N24" s="136"/>
      <c r="O24" s="136"/>
      <c r="P24" s="136"/>
      <c r="Q24" s="136">
        <f t="shared" si="0"/>
        <v>1591103.89</v>
      </c>
      <c r="R24" s="97"/>
      <c r="T24" s="95"/>
      <c r="U24" s="100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1591103.89</v>
      </c>
      <c r="V24" s="97"/>
    </row>
    <row r="25" spans="2:22" x14ac:dyDescent="0.2">
      <c r="B25" s="95"/>
      <c r="C25" s="98" t="s">
        <v>71</v>
      </c>
      <c r="D25" s="99" t="s">
        <v>70</v>
      </c>
      <c r="E25" s="100">
        <v>152331.19999999998</v>
      </c>
      <c r="F25" s="100">
        <v>294377.34000000008</v>
      </c>
      <c r="G25" s="100">
        <v>907379.67999999993</v>
      </c>
      <c r="H25" s="100">
        <v>237015.67</v>
      </c>
      <c r="I25" s="100"/>
      <c r="J25" s="100"/>
      <c r="K25" s="100"/>
      <c r="L25" s="100"/>
      <c r="M25" s="100"/>
      <c r="N25" s="100"/>
      <c r="O25" s="100"/>
      <c r="P25" s="100"/>
      <c r="Q25" s="100">
        <f t="shared" si="0"/>
        <v>1591103.89</v>
      </c>
      <c r="R25" s="97"/>
      <c r="T25" s="95"/>
      <c r="U25" s="100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1591103.89</v>
      </c>
      <c r="V25" s="97"/>
    </row>
    <row r="26" spans="2:22" x14ac:dyDescent="0.2">
      <c r="B26" s="95"/>
      <c r="C26" s="133" t="s">
        <v>72</v>
      </c>
      <c r="D26" s="134" t="s">
        <v>73</v>
      </c>
      <c r="E26" s="136">
        <v>6643216.9299999997</v>
      </c>
      <c r="F26" s="136">
        <v>2495233.9999999995</v>
      </c>
      <c r="G26" s="136">
        <v>64048388.780000009</v>
      </c>
      <c r="H26" s="136">
        <v>9098307.1999999993</v>
      </c>
      <c r="I26" s="136"/>
      <c r="J26" s="136"/>
      <c r="K26" s="136"/>
      <c r="L26" s="136"/>
      <c r="M26" s="136"/>
      <c r="N26" s="136"/>
      <c r="O26" s="136"/>
      <c r="P26" s="136"/>
      <c r="Q26" s="136">
        <f t="shared" si="0"/>
        <v>82285146.910000011</v>
      </c>
      <c r="R26" s="97"/>
      <c r="T26" s="95"/>
      <c r="U26" s="100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82285146.910000011</v>
      </c>
      <c r="V26" s="97"/>
    </row>
    <row r="27" spans="2:22" x14ac:dyDescent="0.2">
      <c r="B27" s="95"/>
      <c r="C27" s="98" t="s">
        <v>74</v>
      </c>
      <c r="D27" s="99" t="s">
        <v>73</v>
      </c>
      <c r="E27" s="100">
        <v>6643216.9299999997</v>
      </c>
      <c r="F27" s="100">
        <v>2495233.9999999995</v>
      </c>
      <c r="G27" s="100">
        <v>64048388.780000009</v>
      </c>
      <c r="H27" s="100">
        <v>9098307.1999999993</v>
      </c>
      <c r="I27" s="100"/>
      <c r="J27" s="100"/>
      <c r="K27" s="100"/>
      <c r="L27" s="100"/>
      <c r="M27" s="100"/>
      <c r="N27" s="100"/>
      <c r="O27" s="100"/>
      <c r="P27" s="100"/>
      <c r="Q27" s="100">
        <f t="shared" si="0"/>
        <v>82285146.910000011</v>
      </c>
      <c r="R27" s="97"/>
      <c r="T27" s="95"/>
      <c r="U27" s="100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82285146.910000011</v>
      </c>
      <c r="V27" s="97"/>
    </row>
    <row r="28" spans="2:22" x14ac:dyDescent="0.2">
      <c r="B28" s="95"/>
      <c r="C28" s="133" t="s">
        <v>75</v>
      </c>
      <c r="D28" s="134" t="s">
        <v>76</v>
      </c>
      <c r="E28" s="136">
        <v>0</v>
      </c>
      <c r="F28" s="136">
        <v>0</v>
      </c>
      <c r="G28" s="136">
        <v>0</v>
      </c>
      <c r="H28" s="136">
        <v>0</v>
      </c>
      <c r="I28" s="136"/>
      <c r="J28" s="136"/>
      <c r="K28" s="136"/>
      <c r="L28" s="136"/>
      <c r="M28" s="136"/>
      <c r="N28" s="136"/>
      <c r="O28" s="136"/>
      <c r="P28" s="136"/>
      <c r="Q28" s="136">
        <f t="shared" si="0"/>
        <v>0</v>
      </c>
      <c r="R28" s="97"/>
      <c r="T28" s="95"/>
      <c r="U28" s="100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0</v>
      </c>
      <c r="V28" s="97"/>
    </row>
    <row r="29" spans="2:22" x14ac:dyDescent="0.2">
      <c r="B29" s="95"/>
      <c r="C29" s="98" t="s">
        <v>77</v>
      </c>
      <c r="D29" s="99" t="s">
        <v>76</v>
      </c>
      <c r="E29" s="100">
        <v>0</v>
      </c>
      <c r="F29" s="100">
        <v>0</v>
      </c>
      <c r="G29" s="100">
        <v>0</v>
      </c>
      <c r="H29" s="100">
        <v>0</v>
      </c>
      <c r="I29" s="100"/>
      <c r="J29" s="100"/>
      <c r="K29" s="100"/>
      <c r="L29" s="100"/>
      <c r="M29" s="100"/>
      <c r="N29" s="100"/>
      <c r="O29" s="100"/>
      <c r="P29" s="100"/>
      <c r="Q29" s="100">
        <f t="shared" si="0"/>
        <v>0</v>
      </c>
      <c r="R29" s="97"/>
      <c r="T29" s="95"/>
      <c r="U29" s="100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0</v>
      </c>
      <c r="V29" s="97"/>
    </row>
    <row r="30" spans="2:22" x14ac:dyDescent="0.2">
      <c r="B30" s="95"/>
      <c r="C30" s="131" t="s">
        <v>78</v>
      </c>
      <c r="D30" s="132" t="s">
        <v>79</v>
      </c>
      <c r="E30" s="135">
        <v>17931399.989999998</v>
      </c>
      <c r="F30" s="135">
        <v>5003742.04</v>
      </c>
      <c r="G30" s="135">
        <v>6579705.8600000013</v>
      </c>
      <c r="H30" s="135">
        <v>6257301.620000001</v>
      </c>
      <c r="I30" s="135"/>
      <c r="J30" s="135"/>
      <c r="K30" s="135"/>
      <c r="L30" s="135"/>
      <c r="M30" s="135"/>
      <c r="N30" s="135"/>
      <c r="O30" s="135"/>
      <c r="P30" s="135"/>
      <c r="Q30" s="135">
        <f t="shared" si="0"/>
        <v>35772149.510000005</v>
      </c>
      <c r="R30" s="97"/>
      <c r="T30" s="95"/>
      <c r="U30" s="100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35772149.510000005</v>
      </c>
      <c r="V30" s="97"/>
    </row>
    <row r="31" spans="2:22" x14ac:dyDescent="0.2">
      <c r="B31" s="95"/>
      <c r="C31" s="133" t="s">
        <v>80</v>
      </c>
      <c r="D31" s="134" t="s">
        <v>81</v>
      </c>
      <c r="E31" s="136">
        <v>17903347.479999997</v>
      </c>
      <c r="F31" s="136">
        <v>4936250.88</v>
      </c>
      <c r="G31" s="136">
        <v>6554074.790000001</v>
      </c>
      <c r="H31" s="136">
        <v>6222463.3900000006</v>
      </c>
      <c r="I31" s="136"/>
      <c r="J31" s="136"/>
      <c r="K31" s="136"/>
      <c r="L31" s="136"/>
      <c r="M31" s="136"/>
      <c r="N31" s="136"/>
      <c r="O31" s="136"/>
      <c r="P31" s="136"/>
      <c r="Q31" s="136">
        <f t="shared" si="0"/>
        <v>35616136.539999999</v>
      </c>
      <c r="R31" s="97"/>
      <c r="T31" s="95"/>
      <c r="U31" s="100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35616136.539999999</v>
      </c>
      <c r="V31" s="97"/>
    </row>
    <row r="32" spans="2:22" x14ac:dyDescent="0.2">
      <c r="B32" s="95"/>
      <c r="C32" s="98" t="s">
        <v>82</v>
      </c>
      <c r="D32" s="99" t="s">
        <v>81</v>
      </c>
      <c r="E32" s="100">
        <v>17903347.479999997</v>
      </c>
      <c r="F32" s="100">
        <v>4936250.88</v>
      </c>
      <c r="G32" s="100">
        <v>6554074.790000001</v>
      </c>
      <c r="H32" s="100">
        <v>6222463.3900000006</v>
      </c>
      <c r="I32" s="100"/>
      <c r="J32" s="100"/>
      <c r="K32" s="100"/>
      <c r="L32" s="100"/>
      <c r="M32" s="100"/>
      <c r="N32" s="100"/>
      <c r="O32" s="100"/>
      <c r="P32" s="100"/>
      <c r="Q32" s="100">
        <f t="shared" si="0"/>
        <v>35616136.539999999</v>
      </c>
      <c r="R32" s="97"/>
      <c r="T32" s="95"/>
      <c r="U32" s="100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35616136.539999999</v>
      </c>
      <c r="V32" s="97"/>
    </row>
    <row r="33" spans="2:22" x14ac:dyDescent="0.2">
      <c r="B33" s="95"/>
      <c r="C33" s="133" t="s">
        <v>83</v>
      </c>
      <c r="D33" s="134" t="s">
        <v>84</v>
      </c>
      <c r="E33" s="136">
        <v>0</v>
      </c>
      <c r="F33" s="136">
        <v>0</v>
      </c>
      <c r="G33" s="136">
        <v>0</v>
      </c>
      <c r="H33" s="136">
        <v>0</v>
      </c>
      <c r="I33" s="136"/>
      <c r="J33" s="136"/>
      <c r="K33" s="136"/>
      <c r="L33" s="136"/>
      <c r="M33" s="136"/>
      <c r="N33" s="136"/>
      <c r="O33" s="136"/>
      <c r="P33" s="136"/>
      <c r="Q33" s="136">
        <f t="shared" si="0"/>
        <v>0</v>
      </c>
      <c r="R33" s="97"/>
      <c r="T33" s="95"/>
      <c r="U33" s="100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0</v>
      </c>
      <c r="V33" s="97"/>
    </row>
    <row r="34" spans="2:22" x14ac:dyDescent="0.2">
      <c r="B34" s="95"/>
      <c r="C34" s="98" t="s">
        <v>85</v>
      </c>
      <c r="D34" s="99" t="s">
        <v>84</v>
      </c>
      <c r="E34" s="100">
        <v>0</v>
      </c>
      <c r="F34" s="100">
        <v>0</v>
      </c>
      <c r="G34" s="100">
        <v>0</v>
      </c>
      <c r="H34" s="100">
        <v>0</v>
      </c>
      <c r="I34" s="100"/>
      <c r="J34" s="100"/>
      <c r="K34" s="100"/>
      <c r="L34" s="100"/>
      <c r="M34" s="100"/>
      <c r="N34" s="100"/>
      <c r="O34" s="100"/>
      <c r="P34" s="100"/>
      <c r="Q34" s="100">
        <f t="shared" si="0"/>
        <v>0</v>
      </c>
      <c r="R34" s="97"/>
      <c r="T34" s="95"/>
      <c r="U34" s="100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0</v>
      </c>
      <c r="V34" s="97"/>
    </row>
    <row r="35" spans="2:22" x14ac:dyDescent="0.2">
      <c r="B35" s="95"/>
      <c r="C35" s="133" t="s">
        <v>86</v>
      </c>
      <c r="D35" s="134" t="s">
        <v>87</v>
      </c>
      <c r="E35" s="136">
        <v>0</v>
      </c>
      <c r="F35" s="136">
        <v>0</v>
      </c>
      <c r="G35" s="136">
        <v>0</v>
      </c>
      <c r="H35" s="136">
        <v>0</v>
      </c>
      <c r="I35" s="136"/>
      <c r="J35" s="136"/>
      <c r="K35" s="136"/>
      <c r="L35" s="136"/>
      <c r="M35" s="136"/>
      <c r="N35" s="136"/>
      <c r="O35" s="136"/>
      <c r="P35" s="136"/>
      <c r="Q35" s="136">
        <f t="shared" si="0"/>
        <v>0</v>
      </c>
      <c r="R35" s="97"/>
      <c r="T35" s="95"/>
      <c r="U35" s="100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0</v>
      </c>
      <c r="V35" s="97"/>
    </row>
    <row r="36" spans="2:22" x14ac:dyDescent="0.2">
      <c r="B36" s="95"/>
      <c r="C36" s="98" t="s">
        <v>88</v>
      </c>
      <c r="D36" s="99" t="s">
        <v>87</v>
      </c>
      <c r="E36" s="100">
        <v>0</v>
      </c>
      <c r="F36" s="100">
        <v>0</v>
      </c>
      <c r="G36" s="100">
        <v>0</v>
      </c>
      <c r="H36" s="100">
        <v>0</v>
      </c>
      <c r="I36" s="100"/>
      <c r="J36" s="100"/>
      <c r="K36" s="100"/>
      <c r="L36" s="100"/>
      <c r="M36" s="100"/>
      <c r="N36" s="100"/>
      <c r="O36" s="100"/>
      <c r="P36" s="100"/>
      <c r="Q36" s="100">
        <f t="shared" si="0"/>
        <v>0</v>
      </c>
      <c r="R36" s="97"/>
      <c r="T36" s="95"/>
      <c r="U36" s="100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0</v>
      </c>
      <c r="V36" s="97"/>
    </row>
    <row r="37" spans="2:22" x14ac:dyDescent="0.2">
      <c r="B37" s="95"/>
      <c r="C37" s="133" t="s">
        <v>89</v>
      </c>
      <c r="D37" s="134" t="s">
        <v>90</v>
      </c>
      <c r="E37" s="136">
        <v>0</v>
      </c>
      <c r="F37" s="136">
        <v>0</v>
      </c>
      <c r="G37" s="136">
        <v>0</v>
      </c>
      <c r="H37" s="136">
        <v>0</v>
      </c>
      <c r="I37" s="136"/>
      <c r="J37" s="136"/>
      <c r="K37" s="136"/>
      <c r="L37" s="136"/>
      <c r="M37" s="136"/>
      <c r="N37" s="136"/>
      <c r="O37" s="136"/>
      <c r="P37" s="136"/>
      <c r="Q37" s="136">
        <f t="shared" si="0"/>
        <v>0</v>
      </c>
      <c r="R37" s="97"/>
      <c r="T37" s="95"/>
      <c r="U37" s="100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0</v>
      </c>
      <c r="V37" s="97"/>
    </row>
    <row r="38" spans="2:22" x14ac:dyDescent="0.2">
      <c r="B38" s="95"/>
      <c r="C38" s="98" t="s">
        <v>91</v>
      </c>
      <c r="D38" s="99" t="s">
        <v>90</v>
      </c>
      <c r="E38" s="100">
        <v>0</v>
      </c>
      <c r="F38" s="100">
        <v>0</v>
      </c>
      <c r="G38" s="100">
        <v>0</v>
      </c>
      <c r="H38" s="100">
        <v>0</v>
      </c>
      <c r="I38" s="100"/>
      <c r="J38" s="100"/>
      <c r="K38" s="100"/>
      <c r="L38" s="100"/>
      <c r="M38" s="100"/>
      <c r="N38" s="100"/>
      <c r="O38" s="100"/>
      <c r="P38" s="100"/>
      <c r="Q38" s="100">
        <f t="shared" si="0"/>
        <v>0</v>
      </c>
      <c r="R38" s="97"/>
      <c r="T38" s="95"/>
      <c r="U38" s="100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0</v>
      </c>
      <c r="V38" s="97"/>
    </row>
    <row r="39" spans="2:22" x14ac:dyDescent="0.2">
      <c r="B39" s="95"/>
      <c r="C39" s="133" t="s">
        <v>92</v>
      </c>
      <c r="D39" s="134" t="s">
        <v>93</v>
      </c>
      <c r="E39" s="136">
        <v>28052.510000000002</v>
      </c>
      <c r="F39" s="136">
        <v>67491.16</v>
      </c>
      <c r="G39" s="136">
        <v>25631.069999999996</v>
      </c>
      <c r="H39" s="136">
        <v>34838.23000000001</v>
      </c>
      <c r="I39" s="136"/>
      <c r="J39" s="136"/>
      <c r="K39" s="136"/>
      <c r="L39" s="136"/>
      <c r="M39" s="136"/>
      <c r="N39" s="136"/>
      <c r="O39" s="136"/>
      <c r="P39" s="136"/>
      <c r="Q39" s="136">
        <f t="shared" si="0"/>
        <v>156012.97000000003</v>
      </c>
      <c r="R39" s="97"/>
      <c r="T39" s="95"/>
      <c r="U39" s="100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156012.97000000003</v>
      </c>
      <c r="V39" s="97"/>
    </row>
    <row r="40" spans="2:22" x14ac:dyDescent="0.2">
      <c r="B40" s="95"/>
      <c r="C40" s="98" t="s">
        <v>94</v>
      </c>
      <c r="D40" s="99" t="s">
        <v>93</v>
      </c>
      <c r="E40" s="100">
        <v>28052.510000000002</v>
      </c>
      <c r="F40" s="100">
        <v>67491.16</v>
      </c>
      <c r="G40" s="100">
        <v>25631.069999999996</v>
      </c>
      <c r="H40" s="100">
        <v>34838.23000000001</v>
      </c>
      <c r="I40" s="100"/>
      <c r="J40" s="100"/>
      <c r="K40" s="100"/>
      <c r="L40" s="100"/>
      <c r="M40" s="100"/>
      <c r="N40" s="100"/>
      <c r="O40" s="100"/>
      <c r="P40" s="100"/>
      <c r="Q40" s="100">
        <f t="shared" si="0"/>
        <v>156012.97000000003</v>
      </c>
      <c r="R40" s="97"/>
      <c r="T40" s="95"/>
      <c r="U40" s="100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156012.97000000003</v>
      </c>
      <c r="V40" s="97"/>
    </row>
    <row r="41" spans="2:22" x14ac:dyDescent="0.2">
      <c r="B41" s="95"/>
      <c r="C41" s="131" t="s">
        <v>95</v>
      </c>
      <c r="D41" s="132" t="s">
        <v>96</v>
      </c>
      <c r="E41" s="135">
        <v>12612709.870000005</v>
      </c>
      <c r="F41" s="135">
        <v>18451563.57</v>
      </c>
      <c r="G41" s="135">
        <v>17749589.740000002</v>
      </c>
      <c r="H41" s="135">
        <v>16971794.029999997</v>
      </c>
      <c r="I41" s="135"/>
      <c r="J41" s="135"/>
      <c r="K41" s="135"/>
      <c r="L41" s="135"/>
      <c r="M41" s="135"/>
      <c r="N41" s="135"/>
      <c r="O41" s="135"/>
      <c r="P41" s="135"/>
      <c r="Q41" s="135">
        <f t="shared" si="0"/>
        <v>65785657.210000008</v>
      </c>
      <c r="R41" s="97"/>
      <c r="T41" s="95"/>
      <c r="U41" s="100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65785657.210000008</v>
      </c>
      <c r="V41" s="97"/>
    </row>
    <row r="42" spans="2:22" x14ac:dyDescent="0.2">
      <c r="B42" s="95"/>
      <c r="C42" s="133" t="s">
        <v>97</v>
      </c>
      <c r="D42" s="134" t="s">
        <v>98</v>
      </c>
      <c r="E42" s="136">
        <v>7096856.0600000015</v>
      </c>
      <c r="F42" s="136">
        <v>10291548.219999999</v>
      </c>
      <c r="G42" s="136">
        <v>8695017.1500000004</v>
      </c>
      <c r="H42" s="136">
        <v>8340310.7400000021</v>
      </c>
      <c r="I42" s="136"/>
      <c r="J42" s="136"/>
      <c r="K42" s="136"/>
      <c r="L42" s="136"/>
      <c r="M42" s="136"/>
      <c r="N42" s="136"/>
      <c r="O42" s="136"/>
      <c r="P42" s="136"/>
      <c r="Q42" s="136">
        <f t="shared" si="0"/>
        <v>34423732.170000002</v>
      </c>
      <c r="R42" s="97"/>
      <c r="T42" s="95"/>
      <c r="U42" s="100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34423732.170000002</v>
      </c>
      <c r="V42" s="97"/>
    </row>
    <row r="43" spans="2:22" x14ac:dyDescent="0.2">
      <c r="B43" s="95"/>
      <c r="C43" s="98" t="s">
        <v>99</v>
      </c>
      <c r="D43" s="99" t="s">
        <v>98</v>
      </c>
      <c r="E43" s="100">
        <v>7096856.0600000015</v>
      </c>
      <c r="F43" s="100">
        <v>10291548.219999999</v>
      </c>
      <c r="G43" s="100">
        <v>8695017.1500000004</v>
      </c>
      <c r="H43" s="100">
        <v>8340310.7400000021</v>
      </c>
      <c r="I43" s="100"/>
      <c r="J43" s="100"/>
      <c r="K43" s="100"/>
      <c r="L43" s="100"/>
      <c r="M43" s="100"/>
      <c r="N43" s="100"/>
      <c r="O43" s="100"/>
      <c r="P43" s="100"/>
      <c r="Q43" s="100">
        <f t="shared" si="0"/>
        <v>34423732.170000002</v>
      </c>
      <c r="R43" s="97"/>
      <c r="T43" s="95"/>
      <c r="U43" s="100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34423732.170000002</v>
      </c>
      <c r="V43" s="97"/>
    </row>
    <row r="44" spans="2:22" x14ac:dyDescent="0.2">
      <c r="B44" s="95"/>
      <c r="C44" s="133" t="s">
        <v>100</v>
      </c>
      <c r="D44" s="134" t="s">
        <v>101</v>
      </c>
      <c r="E44" s="136">
        <v>0</v>
      </c>
      <c r="F44" s="136">
        <v>0</v>
      </c>
      <c r="G44" s="136">
        <v>0</v>
      </c>
      <c r="H44" s="136">
        <v>0</v>
      </c>
      <c r="I44" s="136"/>
      <c r="J44" s="136"/>
      <c r="K44" s="136"/>
      <c r="L44" s="136"/>
      <c r="M44" s="136"/>
      <c r="N44" s="136"/>
      <c r="O44" s="136"/>
      <c r="P44" s="136"/>
      <c r="Q44" s="136">
        <f t="shared" si="0"/>
        <v>0</v>
      </c>
      <c r="R44" s="97"/>
      <c r="T44" s="95"/>
      <c r="U44" s="100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0</v>
      </c>
      <c r="V44" s="97"/>
    </row>
    <row r="45" spans="2:22" x14ac:dyDescent="0.2">
      <c r="B45" s="95"/>
      <c r="C45" s="98" t="s">
        <v>102</v>
      </c>
      <c r="D45" s="99" t="s">
        <v>101</v>
      </c>
      <c r="E45" s="100">
        <v>0</v>
      </c>
      <c r="F45" s="100">
        <v>0</v>
      </c>
      <c r="G45" s="100">
        <v>0</v>
      </c>
      <c r="H45" s="100">
        <v>0</v>
      </c>
      <c r="I45" s="100"/>
      <c r="J45" s="100"/>
      <c r="K45" s="100"/>
      <c r="L45" s="100"/>
      <c r="M45" s="100"/>
      <c r="N45" s="100"/>
      <c r="O45" s="100"/>
      <c r="P45" s="100"/>
      <c r="Q45" s="100">
        <f t="shared" si="0"/>
        <v>0</v>
      </c>
      <c r="R45" s="97"/>
      <c r="T45" s="95"/>
      <c r="U45" s="100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0</v>
      </c>
      <c r="V45" s="97"/>
    </row>
    <row r="46" spans="2:22" x14ac:dyDescent="0.2">
      <c r="B46" s="95"/>
      <c r="C46" s="133" t="s">
        <v>103</v>
      </c>
      <c r="D46" s="134" t="s">
        <v>104</v>
      </c>
      <c r="E46" s="136">
        <v>3451111.6600000029</v>
      </c>
      <c r="F46" s="136">
        <v>4376377.6300000027</v>
      </c>
      <c r="G46" s="136">
        <v>5280861.8000000026</v>
      </c>
      <c r="H46" s="136">
        <v>4581857.7199999942</v>
      </c>
      <c r="I46" s="136"/>
      <c r="J46" s="136"/>
      <c r="K46" s="136"/>
      <c r="L46" s="136"/>
      <c r="M46" s="136"/>
      <c r="N46" s="136"/>
      <c r="O46" s="136"/>
      <c r="P46" s="136"/>
      <c r="Q46" s="136">
        <f t="shared" si="0"/>
        <v>17690208.810000002</v>
      </c>
      <c r="R46" s="97"/>
      <c r="T46" s="95"/>
      <c r="U46" s="100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17690208.810000002</v>
      </c>
      <c r="V46" s="97"/>
    </row>
    <row r="47" spans="2:22" x14ac:dyDescent="0.2">
      <c r="B47" s="95"/>
      <c r="C47" s="98" t="s">
        <v>105</v>
      </c>
      <c r="D47" s="99" t="s">
        <v>104</v>
      </c>
      <c r="E47" s="100">
        <v>3451111.6600000029</v>
      </c>
      <c r="F47" s="100">
        <v>4376377.6300000027</v>
      </c>
      <c r="G47" s="100">
        <v>5280861.8000000026</v>
      </c>
      <c r="H47" s="100">
        <v>4581857.7199999942</v>
      </c>
      <c r="I47" s="100"/>
      <c r="J47" s="100"/>
      <c r="K47" s="100"/>
      <c r="L47" s="100"/>
      <c r="M47" s="100"/>
      <c r="N47" s="100"/>
      <c r="O47" s="100"/>
      <c r="P47" s="100"/>
      <c r="Q47" s="100">
        <f t="shared" si="0"/>
        <v>17690208.810000002</v>
      </c>
      <c r="R47" s="97"/>
      <c r="T47" s="95"/>
      <c r="U47" s="100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17690208.810000002</v>
      </c>
      <c r="V47" s="97"/>
    </row>
    <row r="48" spans="2:22" x14ac:dyDescent="0.2">
      <c r="B48" s="95"/>
      <c r="C48" s="133" t="s">
        <v>106</v>
      </c>
      <c r="D48" s="134" t="s">
        <v>107</v>
      </c>
      <c r="E48" s="136">
        <v>769299.05999999982</v>
      </c>
      <c r="F48" s="136">
        <v>1271981.77</v>
      </c>
      <c r="G48" s="136">
        <v>1093611.1300000001</v>
      </c>
      <c r="H48" s="136">
        <v>1036774.7499999999</v>
      </c>
      <c r="I48" s="136"/>
      <c r="J48" s="136"/>
      <c r="K48" s="136"/>
      <c r="L48" s="136"/>
      <c r="M48" s="136"/>
      <c r="N48" s="136"/>
      <c r="O48" s="136"/>
      <c r="P48" s="136"/>
      <c r="Q48" s="136">
        <f t="shared" si="0"/>
        <v>4171666.71</v>
      </c>
      <c r="R48" s="97"/>
      <c r="T48" s="95"/>
      <c r="U48" s="100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4171666.71</v>
      </c>
      <c r="V48" s="97"/>
    </row>
    <row r="49" spans="2:22" x14ac:dyDescent="0.2">
      <c r="B49" s="95"/>
      <c r="C49" s="98" t="s">
        <v>108</v>
      </c>
      <c r="D49" s="99" t="s">
        <v>107</v>
      </c>
      <c r="E49" s="100">
        <v>769299.05999999982</v>
      </c>
      <c r="F49" s="100">
        <v>1271981.77</v>
      </c>
      <c r="G49" s="100">
        <v>1093611.1300000001</v>
      </c>
      <c r="H49" s="100">
        <v>1036774.7499999999</v>
      </c>
      <c r="I49" s="100"/>
      <c r="J49" s="100"/>
      <c r="K49" s="100"/>
      <c r="L49" s="100"/>
      <c r="M49" s="100"/>
      <c r="N49" s="100"/>
      <c r="O49" s="100"/>
      <c r="P49" s="100"/>
      <c r="Q49" s="100">
        <f t="shared" si="0"/>
        <v>4171666.71</v>
      </c>
      <c r="R49" s="97"/>
      <c r="T49" s="95"/>
      <c r="U49" s="100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4171666.71</v>
      </c>
      <c r="V49" s="97"/>
    </row>
    <row r="50" spans="2:22" x14ac:dyDescent="0.2">
      <c r="B50" s="95"/>
      <c r="C50" s="133" t="s">
        <v>109</v>
      </c>
      <c r="D50" s="134" t="s">
        <v>110</v>
      </c>
      <c r="E50" s="136">
        <v>0</v>
      </c>
      <c r="F50" s="136">
        <v>0</v>
      </c>
      <c r="G50" s="136">
        <v>0</v>
      </c>
      <c r="H50" s="136">
        <v>0</v>
      </c>
      <c r="I50" s="136"/>
      <c r="J50" s="136"/>
      <c r="K50" s="136"/>
      <c r="L50" s="136"/>
      <c r="M50" s="136"/>
      <c r="N50" s="136"/>
      <c r="O50" s="136"/>
      <c r="P50" s="136"/>
      <c r="Q50" s="136">
        <f t="shared" si="0"/>
        <v>0</v>
      </c>
      <c r="R50" s="97"/>
      <c r="T50" s="95"/>
      <c r="U50" s="100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0</v>
      </c>
      <c r="V50" s="97"/>
    </row>
    <row r="51" spans="2:22" x14ac:dyDescent="0.2">
      <c r="B51" s="95"/>
      <c r="C51" s="98" t="s">
        <v>111</v>
      </c>
      <c r="D51" s="99" t="s">
        <v>110</v>
      </c>
      <c r="E51" s="100">
        <v>0</v>
      </c>
      <c r="F51" s="100">
        <v>0</v>
      </c>
      <c r="G51" s="100">
        <v>0</v>
      </c>
      <c r="H51" s="100">
        <v>0</v>
      </c>
      <c r="I51" s="100"/>
      <c r="J51" s="100"/>
      <c r="K51" s="100"/>
      <c r="L51" s="100"/>
      <c r="M51" s="100"/>
      <c r="N51" s="100"/>
      <c r="O51" s="100"/>
      <c r="P51" s="100"/>
      <c r="Q51" s="100">
        <f t="shared" si="0"/>
        <v>0</v>
      </c>
      <c r="R51" s="97"/>
      <c r="T51" s="95"/>
      <c r="U51" s="100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0</v>
      </c>
      <c r="V51" s="97"/>
    </row>
    <row r="52" spans="2:22" x14ac:dyDescent="0.2">
      <c r="B52" s="95"/>
      <c r="C52" s="133" t="s">
        <v>112</v>
      </c>
      <c r="D52" s="134" t="s">
        <v>113</v>
      </c>
      <c r="E52" s="136">
        <v>1295443.0899999999</v>
      </c>
      <c r="F52" s="136">
        <v>2511655.9500000011</v>
      </c>
      <c r="G52" s="136">
        <v>2680099.6599999992</v>
      </c>
      <c r="H52" s="136">
        <v>3012850.8199999989</v>
      </c>
      <c r="I52" s="136"/>
      <c r="J52" s="136"/>
      <c r="K52" s="136"/>
      <c r="L52" s="136"/>
      <c r="M52" s="136"/>
      <c r="N52" s="136"/>
      <c r="O52" s="136"/>
      <c r="P52" s="136"/>
      <c r="Q52" s="136">
        <f t="shared" si="0"/>
        <v>9500049.5199999996</v>
      </c>
      <c r="R52" s="97"/>
      <c r="T52" s="95"/>
      <c r="U52" s="100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9500049.5199999996</v>
      </c>
      <c r="V52" s="97"/>
    </row>
    <row r="53" spans="2:22" x14ac:dyDescent="0.2">
      <c r="B53" s="95"/>
      <c r="C53" s="98" t="s">
        <v>114</v>
      </c>
      <c r="D53" s="99" t="s">
        <v>113</v>
      </c>
      <c r="E53" s="100">
        <v>1295443.0899999999</v>
      </c>
      <c r="F53" s="100">
        <v>2511655.9500000011</v>
      </c>
      <c r="G53" s="100">
        <v>2680099.6599999992</v>
      </c>
      <c r="H53" s="100">
        <v>3012850.8199999989</v>
      </c>
      <c r="I53" s="100"/>
      <c r="J53" s="100"/>
      <c r="K53" s="100"/>
      <c r="L53" s="100"/>
      <c r="M53" s="100"/>
      <c r="N53" s="100"/>
      <c r="O53" s="100"/>
      <c r="P53" s="100"/>
      <c r="Q53" s="100">
        <f t="shared" si="0"/>
        <v>9500049.5199999996</v>
      </c>
      <c r="R53" s="97"/>
      <c r="T53" s="95"/>
      <c r="U53" s="100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9500049.5199999996</v>
      </c>
      <c r="V53" s="97"/>
    </row>
    <row r="54" spans="2:22" x14ac:dyDescent="0.2">
      <c r="B54" s="95"/>
      <c r="C54" s="131" t="s">
        <v>115</v>
      </c>
      <c r="D54" s="132" t="s">
        <v>116</v>
      </c>
      <c r="E54" s="135">
        <v>6686113.3499999996</v>
      </c>
      <c r="F54" s="135">
        <v>16342444.999999998</v>
      </c>
      <c r="G54" s="135">
        <v>35701438.559999995</v>
      </c>
      <c r="H54" s="135">
        <v>28358431.070000004</v>
      </c>
      <c r="I54" s="135"/>
      <c r="J54" s="135"/>
      <c r="K54" s="135"/>
      <c r="L54" s="135"/>
      <c r="M54" s="135"/>
      <c r="N54" s="135"/>
      <c r="O54" s="135"/>
      <c r="P54" s="135"/>
      <c r="Q54" s="135">
        <f t="shared" si="0"/>
        <v>87088427.980000004</v>
      </c>
      <c r="R54" s="97"/>
      <c r="T54" s="95"/>
      <c r="U54" s="100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87088427.980000004</v>
      </c>
      <c r="V54" s="97"/>
    </row>
    <row r="55" spans="2:22" x14ac:dyDescent="0.2">
      <c r="B55" s="95"/>
      <c r="C55" s="133" t="s">
        <v>117</v>
      </c>
      <c r="D55" s="134" t="s">
        <v>118</v>
      </c>
      <c r="E55" s="136">
        <v>2800473.7399999998</v>
      </c>
      <c r="F55" s="136">
        <v>2825474.04</v>
      </c>
      <c r="G55" s="136">
        <v>2361317.6799999997</v>
      </c>
      <c r="H55" s="136">
        <v>4787090.839999998</v>
      </c>
      <c r="I55" s="136"/>
      <c r="J55" s="136"/>
      <c r="K55" s="136"/>
      <c r="L55" s="136"/>
      <c r="M55" s="136"/>
      <c r="N55" s="136"/>
      <c r="O55" s="136"/>
      <c r="P55" s="136"/>
      <c r="Q55" s="136">
        <f t="shared" si="0"/>
        <v>12774356.299999997</v>
      </c>
      <c r="R55" s="97"/>
      <c r="T55" s="95"/>
      <c r="U55" s="100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12774356.299999997</v>
      </c>
      <c r="V55" s="97"/>
    </row>
    <row r="56" spans="2:22" x14ac:dyDescent="0.2">
      <c r="B56" s="95"/>
      <c r="C56" s="98" t="s">
        <v>119</v>
      </c>
      <c r="D56" s="99" t="s">
        <v>120</v>
      </c>
      <c r="E56" s="100">
        <v>2800473.7399999998</v>
      </c>
      <c r="F56" s="100">
        <v>2825474.04</v>
      </c>
      <c r="G56" s="100">
        <v>2361317.6799999997</v>
      </c>
      <c r="H56" s="100">
        <v>4787090.839999998</v>
      </c>
      <c r="I56" s="100"/>
      <c r="J56" s="100"/>
      <c r="K56" s="100"/>
      <c r="L56" s="100"/>
      <c r="M56" s="100"/>
      <c r="N56" s="100"/>
      <c r="O56" s="100"/>
      <c r="P56" s="100"/>
      <c r="Q56" s="100">
        <f t="shared" si="0"/>
        <v>12774356.299999997</v>
      </c>
      <c r="R56" s="97"/>
      <c r="T56" s="95"/>
      <c r="U56" s="100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12774356.299999997</v>
      </c>
      <c r="V56" s="97"/>
    </row>
    <row r="57" spans="2:22" x14ac:dyDescent="0.2">
      <c r="B57" s="95"/>
      <c r="C57" s="98" t="s">
        <v>121</v>
      </c>
      <c r="D57" s="99" t="s">
        <v>122</v>
      </c>
      <c r="E57" s="100">
        <v>0</v>
      </c>
      <c r="F57" s="100">
        <v>0</v>
      </c>
      <c r="G57" s="100">
        <v>0</v>
      </c>
      <c r="H57" s="100">
        <v>0</v>
      </c>
      <c r="I57" s="100"/>
      <c r="J57" s="100"/>
      <c r="K57" s="100"/>
      <c r="L57" s="100"/>
      <c r="M57" s="100"/>
      <c r="N57" s="100"/>
      <c r="O57" s="100"/>
      <c r="P57" s="100"/>
      <c r="Q57" s="100">
        <f t="shared" si="0"/>
        <v>0</v>
      </c>
      <c r="R57" s="97"/>
      <c r="T57" s="95"/>
      <c r="U57" s="100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0</v>
      </c>
      <c r="V57" s="97"/>
    </row>
    <row r="58" spans="2:22" x14ac:dyDescent="0.2">
      <c r="B58" s="95"/>
      <c r="C58" s="133" t="s">
        <v>123</v>
      </c>
      <c r="D58" s="134" t="s">
        <v>124</v>
      </c>
      <c r="E58" s="136">
        <v>641321.3600000001</v>
      </c>
      <c r="F58" s="136">
        <v>1166329.2600000002</v>
      </c>
      <c r="G58" s="136">
        <v>1529329.9499999997</v>
      </c>
      <c r="H58" s="136">
        <v>7616962.9600000018</v>
      </c>
      <c r="I58" s="136"/>
      <c r="J58" s="136"/>
      <c r="K58" s="136"/>
      <c r="L58" s="136"/>
      <c r="M58" s="136"/>
      <c r="N58" s="136"/>
      <c r="O58" s="136"/>
      <c r="P58" s="136"/>
      <c r="Q58" s="136">
        <f t="shared" si="0"/>
        <v>10953943.530000001</v>
      </c>
      <c r="R58" s="97"/>
      <c r="T58" s="95"/>
      <c r="U58" s="100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10953943.530000001</v>
      </c>
      <c r="V58" s="97"/>
    </row>
    <row r="59" spans="2:22" x14ac:dyDescent="0.2">
      <c r="B59" s="95"/>
      <c r="C59" s="98" t="s">
        <v>125</v>
      </c>
      <c r="D59" s="99" t="s">
        <v>126</v>
      </c>
      <c r="E59" s="100">
        <v>617177.24000000011</v>
      </c>
      <c r="F59" s="100">
        <v>1132916.4100000001</v>
      </c>
      <c r="G59" s="100">
        <v>1496529.4999999998</v>
      </c>
      <c r="H59" s="100">
        <v>7576783.4400000013</v>
      </c>
      <c r="I59" s="100"/>
      <c r="J59" s="100"/>
      <c r="K59" s="100"/>
      <c r="L59" s="100"/>
      <c r="M59" s="100"/>
      <c r="N59" s="100"/>
      <c r="O59" s="100"/>
      <c r="P59" s="100"/>
      <c r="Q59" s="100">
        <f t="shared" si="0"/>
        <v>10823406.590000002</v>
      </c>
      <c r="R59" s="97"/>
      <c r="T59" s="95"/>
      <c r="U59" s="100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10823406.590000002</v>
      </c>
      <c r="V59" s="97"/>
    </row>
    <row r="60" spans="2:22" x14ac:dyDescent="0.2">
      <c r="B60" s="95"/>
      <c r="C60" s="98" t="s">
        <v>127</v>
      </c>
      <c r="D60" s="99" t="s">
        <v>128</v>
      </c>
      <c r="E60" s="100">
        <v>10140.73</v>
      </c>
      <c r="F60" s="100">
        <v>18093.350000000002</v>
      </c>
      <c r="G60" s="100">
        <v>18265.689999999999</v>
      </c>
      <c r="H60" s="100">
        <v>24477.78</v>
      </c>
      <c r="I60" s="100"/>
      <c r="J60" s="100"/>
      <c r="K60" s="100"/>
      <c r="L60" s="100"/>
      <c r="M60" s="100"/>
      <c r="N60" s="100"/>
      <c r="O60" s="100"/>
      <c r="P60" s="100"/>
      <c r="Q60" s="100">
        <f t="shared" si="0"/>
        <v>70977.55</v>
      </c>
      <c r="R60" s="97"/>
      <c r="T60" s="95"/>
      <c r="U60" s="100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70977.55</v>
      </c>
      <c r="V60" s="97"/>
    </row>
    <row r="61" spans="2:22" x14ac:dyDescent="0.2">
      <c r="B61" s="95"/>
      <c r="C61" s="98" t="s">
        <v>129</v>
      </c>
      <c r="D61" s="99" t="s">
        <v>130</v>
      </c>
      <c r="E61" s="100">
        <v>14003.389999999998</v>
      </c>
      <c r="F61" s="100">
        <v>15319.5</v>
      </c>
      <c r="G61" s="100">
        <v>14534.759999999998</v>
      </c>
      <c r="H61" s="100">
        <v>15701.740000000002</v>
      </c>
      <c r="I61" s="100"/>
      <c r="J61" s="100"/>
      <c r="K61" s="100"/>
      <c r="L61" s="100"/>
      <c r="M61" s="100"/>
      <c r="N61" s="100"/>
      <c r="O61" s="100"/>
      <c r="P61" s="100"/>
      <c r="Q61" s="100">
        <f t="shared" si="0"/>
        <v>59559.39</v>
      </c>
      <c r="R61" s="97"/>
      <c r="T61" s="95"/>
      <c r="U61" s="100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59559.39</v>
      </c>
      <c r="V61" s="97"/>
    </row>
    <row r="62" spans="2:22" x14ac:dyDescent="0.2">
      <c r="B62" s="95"/>
      <c r="C62" s="133" t="s">
        <v>131</v>
      </c>
      <c r="D62" s="134" t="s">
        <v>132</v>
      </c>
      <c r="E62" s="136">
        <v>7683.5600000000013</v>
      </c>
      <c r="F62" s="136">
        <v>45084.649999999994</v>
      </c>
      <c r="G62" s="136">
        <v>15065.559999999998</v>
      </c>
      <c r="H62" s="136">
        <v>16415.21</v>
      </c>
      <c r="I62" s="136"/>
      <c r="J62" s="136"/>
      <c r="K62" s="136"/>
      <c r="L62" s="136"/>
      <c r="M62" s="136"/>
      <c r="N62" s="136"/>
      <c r="O62" s="136"/>
      <c r="P62" s="136"/>
      <c r="Q62" s="136">
        <f t="shared" si="0"/>
        <v>84248.979999999981</v>
      </c>
      <c r="R62" s="97"/>
      <c r="T62" s="95"/>
      <c r="U62" s="100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84248.979999999981</v>
      </c>
      <c r="V62" s="97"/>
    </row>
    <row r="63" spans="2:22" x14ac:dyDescent="0.2">
      <c r="B63" s="95"/>
      <c r="C63" s="98" t="s">
        <v>133</v>
      </c>
      <c r="D63" s="99" t="s">
        <v>134</v>
      </c>
      <c r="E63" s="100">
        <v>0</v>
      </c>
      <c r="F63" s="100">
        <v>0</v>
      </c>
      <c r="G63" s="100">
        <v>0</v>
      </c>
      <c r="H63" s="100">
        <v>0</v>
      </c>
      <c r="I63" s="100"/>
      <c r="J63" s="100"/>
      <c r="K63" s="100"/>
      <c r="L63" s="100"/>
      <c r="M63" s="100"/>
      <c r="N63" s="100"/>
      <c r="O63" s="100"/>
      <c r="P63" s="100"/>
      <c r="Q63" s="100">
        <f t="shared" si="0"/>
        <v>0</v>
      </c>
      <c r="R63" s="97"/>
      <c r="T63" s="95"/>
      <c r="U63" s="100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97"/>
    </row>
    <row r="64" spans="2:22" x14ac:dyDescent="0.2">
      <c r="B64" s="95"/>
      <c r="C64" s="98" t="s">
        <v>135</v>
      </c>
      <c r="D64" s="99" t="s">
        <v>136</v>
      </c>
      <c r="E64" s="100">
        <v>7683.5600000000013</v>
      </c>
      <c r="F64" s="100">
        <v>45084.649999999994</v>
      </c>
      <c r="G64" s="100">
        <v>15065.559999999998</v>
      </c>
      <c r="H64" s="100">
        <v>16415.21</v>
      </c>
      <c r="I64" s="100"/>
      <c r="J64" s="100"/>
      <c r="K64" s="100"/>
      <c r="L64" s="100"/>
      <c r="M64" s="100"/>
      <c r="N64" s="100"/>
      <c r="O64" s="100"/>
      <c r="P64" s="100"/>
      <c r="Q64" s="100">
        <f t="shared" si="0"/>
        <v>84248.979999999981</v>
      </c>
      <c r="R64" s="97"/>
      <c r="T64" s="95"/>
      <c r="U64" s="100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84248.979999999981</v>
      </c>
      <c r="V64" s="97"/>
    </row>
    <row r="65" spans="2:22" x14ac:dyDescent="0.2">
      <c r="B65" s="95"/>
      <c r="C65" s="98" t="s">
        <v>137</v>
      </c>
      <c r="D65" s="99" t="s">
        <v>138</v>
      </c>
      <c r="E65" s="100">
        <v>0</v>
      </c>
      <c r="F65" s="100">
        <v>0</v>
      </c>
      <c r="G65" s="100">
        <v>0</v>
      </c>
      <c r="H65" s="100">
        <v>0</v>
      </c>
      <c r="I65" s="100"/>
      <c r="J65" s="100"/>
      <c r="K65" s="100"/>
      <c r="L65" s="100"/>
      <c r="M65" s="100"/>
      <c r="N65" s="100"/>
      <c r="O65" s="100"/>
      <c r="P65" s="100"/>
      <c r="Q65" s="100">
        <f t="shared" si="0"/>
        <v>0</v>
      </c>
      <c r="R65" s="97"/>
      <c r="T65" s="95"/>
      <c r="U65" s="100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0</v>
      </c>
      <c r="V65" s="97"/>
    </row>
    <row r="66" spans="2:22" x14ac:dyDescent="0.2">
      <c r="B66" s="95"/>
      <c r="C66" s="98" t="s">
        <v>139</v>
      </c>
      <c r="D66" s="99" t="s">
        <v>140</v>
      </c>
      <c r="E66" s="100">
        <v>0</v>
      </c>
      <c r="F66" s="100">
        <v>0</v>
      </c>
      <c r="G66" s="100">
        <v>0</v>
      </c>
      <c r="H66" s="100">
        <v>0</v>
      </c>
      <c r="I66" s="100"/>
      <c r="J66" s="100"/>
      <c r="K66" s="100"/>
      <c r="L66" s="100"/>
      <c r="M66" s="100"/>
      <c r="N66" s="100"/>
      <c r="O66" s="100"/>
      <c r="P66" s="100"/>
      <c r="Q66" s="100">
        <f t="shared" si="0"/>
        <v>0</v>
      </c>
      <c r="R66" s="97"/>
      <c r="T66" s="95"/>
      <c r="U66" s="100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0</v>
      </c>
      <c r="V66" s="97"/>
    </row>
    <row r="67" spans="2:22" x14ac:dyDescent="0.2">
      <c r="B67" s="95"/>
      <c r="C67" s="98" t="s">
        <v>141</v>
      </c>
      <c r="D67" s="99" t="s">
        <v>142</v>
      </c>
      <c r="E67" s="100">
        <v>0</v>
      </c>
      <c r="F67" s="100">
        <v>0</v>
      </c>
      <c r="G67" s="100">
        <v>0</v>
      </c>
      <c r="H67" s="100">
        <v>0</v>
      </c>
      <c r="I67" s="100"/>
      <c r="J67" s="100"/>
      <c r="K67" s="100"/>
      <c r="L67" s="100"/>
      <c r="M67" s="100"/>
      <c r="N67" s="100"/>
      <c r="O67" s="100"/>
      <c r="P67" s="100"/>
      <c r="Q67" s="100">
        <f t="shared" si="0"/>
        <v>0</v>
      </c>
      <c r="R67" s="97"/>
      <c r="T67" s="95"/>
      <c r="U67" s="100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0</v>
      </c>
      <c r="V67" s="97"/>
    </row>
    <row r="68" spans="2:22" x14ac:dyDescent="0.2">
      <c r="B68" s="95"/>
      <c r="C68" s="98" t="s">
        <v>143</v>
      </c>
      <c r="D68" s="99" t="s">
        <v>144</v>
      </c>
      <c r="E68" s="100">
        <v>0</v>
      </c>
      <c r="F68" s="100">
        <v>0</v>
      </c>
      <c r="G68" s="100">
        <v>0</v>
      </c>
      <c r="H68" s="100">
        <v>0</v>
      </c>
      <c r="I68" s="100"/>
      <c r="J68" s="100"/>
      <c r="K68" s="100"/>
      <c r="L68" s="100"/>
      <c r="M68" s="100"/>
      <c r="N68" s="100"/>
      <c r="O68" s="100"/>
      <c r="P68" s="100"/>
      <c r="Q68" s="100">
        <f t="shared" si="0"/>
        <v>0</v>
      </c>
      <c r="R68" s="97"/>
      <c r="T68" s="95"/>
      <c r="U68" s="100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0</v>
      </c>
      <c r="V68" s="97"/>
    </row>
    <row r="69" spans="2:22" x14ac:dyDescent="0.2">
      <c r="B69" s="95"/>
      <c r="C69" s="133" t="s">
        <v>145</v>
      </c>
      <c r="D69" s="134" t="s">
        <v>146</v>
      </c>
      <c r="E69" s="136">
        <v>91345.019999999975</v>
      </c>
      <c r="F69" s="136">
        <v>78919.649999999936</v>
      </c>
      <c r="G69" s="136">
        <v>476331.85</v>
      </c>
      <c r="H69" s="136">
        <v>65519.68</v>
      </c>
      <c r="I69" s="136"/>
      <c r="J69" s="136"/>
      <c r="K69" s="136"/>
      <c r="L69" s="136"/>
      <c r="M69" s="136"/>
      <c r="N69" s="136"/>
      <c r="O69" s="136"/>
      <c r="P69" s="136"/>
      <c r="Q69" s="136">
        <f t="shared" si="0"/>
        <v>712116.2</v>
      </c>
      <c r="R69" s="97"/>
      <c r="T69" s="95"/>
      <c r="U69" s="100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712116.2</v>
      </c>
      <c r="V69" s="97"/>
    </row>
    <row r="70" spans="2:22" x14ac:dyDescent="0.2">
      <c r="B70" s="95"/>
      <c r="C70" s="98" t="s">
        <v>147</v>
      </c>
      <c r="D70" s="99" t="s">
        <v>148</v>
      </c>
      <c r="E70" s="100">
        <v>0</v>
      </c>
      <c r="F70" s="100">
        <v>0</v>
      </c>
      <c r="G70" s="100">
        <v>0</v>
      </c>
      <c r="H70" s="100">
        <v>0</v>
      </c>
      <c r="I70" s="100"/>
      <c r="J70" s="100"/>
      <c r="K70" s="100"/>
      <c r="L70" s="100"/>
      <c r="M70" s="100"/>
      <c r="N70" s="100"/>
      <c r="O70" s="100"/>
      <c r="P70" s="100"/>
      <c r="Q70" s="100">
        <f t="shared" si="0"/>
        <v>0</v>
      </c>
      <c r="R70" s="97"/>
      <c r="T70" s="95"/>
      <c r="U70" s="100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0</v>
      </c>
      <c r="V70" s="97"/>
    </row>
    <row r="71" spans="2:22" x14ac:dyDescent="0.2">
      <c r="B71" s="95"/>
      <c r="C71" s="98" t="s">
        <v>149</v>
      </c>
      <c r="D71" s="99" t="s">
        <v>150</v>
      </c>
      <c r="E71" s="100">
        <v>0</v>
      </c>
      <c r="F71" s="100">
        <v>0</v>
      </c>
      <c r="G71" s="100">
        <v>0</v>
      </c>
      <c r="H71" s="100">
        <v>0</v>
      </c>
      <c r="I71" s="100"/>
      <c r="J71" s="100"/>
      <c r="K71" s="100"/>
      <c r="L71" s="100"/>
      <c r="M71" s="100"/>
      <c r="N71" s="100"/>
      <c r="O71" s="100"/>
      <c r="P71" s="100"/>
      <c r="Q71" s="100">
        <f t="shared" ref="Q71:Q134" si="1">SUM(E71:P71)</f>
        <v>0</v>
      </c>
      <c r="R71" s="97"/>
      <c r="T71" s="95"/>
      <c r="U71" s="100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0</v>
      </c>
      <c r="V71" s="97"/>
    </row>
    <row r="72" spans="2:22" x14ac:dyDescent="0.2">
      <c r="B72" s="95"/>
      <c r="C72" s="98" t="s">
        <v>151</v>
      </c>
      <c r="D72" s="99" t="s">
        <v>152</v>
      </c>
      <c r="E72" s="100">
        <v>91345.019999999975</v>
      </c>
      <c r="F72" s="100">
        <v>78919.649999999936</v>
      </c>
      <c r="G72" s="100">
        <v>476331.85</v>
      </c>
      <c r="H72" s="100">
        <v>65519.68</v>
      </c>
      <c r="I72" s="100"/>
      <c r="J72" s="100"/>
      <c r="K72" s="100"/>
      <c r="L72" s="100"/>
      <c r="M72" s="100"/>
      <c r="N72" s="100"/>
      <c r="O72" s="100"/>
      <c r="P72" s="100"/>
      <c r="Q72" s="100">
        <f t="shared" si="1"/>
        <v>712116.2</v>
      </c>
      <c r="R72" s="97"/>
      <c r="T72" s="95"/>
      <c r="U72" s="100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712116.2</v>
      </c>
      <c r="V72" s="97"/>
    </row>
    <row r="73" spans="2:22" x14ac:dyDescent="0.2">
      <c r="B73" s="95"/>
      <c r="C73" s="133" t="s">
        <v>153</v>
      </c>
      <c r="D73" s="134" t="s">
        <v>154</v>
      </c>
      <c r="E73" s="136">
        <v>2355604.5499999998</v>
      </c>
      <c r="F73" s="136">
        <v>6941697.1299999999</v>
      </c>
      <c r="G73" s="136">
        <v>27395195.420000002</v>
      </c>
      <c r="H73" s="136">
        <v>12675535.440000001</v>
      </c>
      <c r="I73" s="136"/>
      <c r="J73" s="136"/>
      <c r="K73" s="136"/>
      <c r="L73" s="136"/>
      <c r="M73" s="136"/>
      <c r="N73" s="136"/>
      <c r="O73" s="136"/>
      <c r="P73" s="136"/>
      <c r="Q73" s="136">
        <f t="shared" si="1"/>
        <v>49368032.540000007</v>
      </c>
      <c r="R73" s="97"/>
      <c r="T73" s="95"/>
      <c r="U73" s="100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49368032.540000007</v>
      </c>
      <c r="V73" s="97"/>
    </row>
    <row r="74" spans="2:22" x14ac:dyDescent="0.2">
      <c r="B74" s="95"/>
      <c r="C74" s="98" t="s">
        <v>155</v>
      </c>
      <c r="D74" s="99" t="s">
        <v>156</v>
      </c>
      <c r="E74" s="100">
        <v>2219039.3199999994</v>
      </c>
      <c r="F74" s="100">
        <v>4922441.72</v>
      </c>
      <c r="G74" s="100">
        <v>25988759.640000001</v>
      </c>
      <c r="H74" s="100">
        <v>7896542.8900000015</v>
      </c>
      <c r="I74" s="100"/>
      <c r="J74" s="100"/>
      <c r="K74" s="100"/>
      <c r="L74" s="100"/>
      <c r="M74" s="100"/>
      <c r="N74" s="100"/>
      <c r="O74" s="100"/>
      <c r="P74" s="100"/>
      <c r="Q74" s="100">
        <f t="shared" si="1"/>
        <v>41026783.57</v>
      </c>
      <c r="R74" s="97"/>
      <c r="T74" s="95"/>
      <c r="U74" s="100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41026783.57</v>
      </c>
      <c r="V74" s="97"/>
    </row>
    <row r="75" spans="2:22" x14ac:dyDescent="0.2">
      <c r="B75" s="95"/>
      <c r="C75" s="98" t="s">
        <v>157</v>
      </c>
      <c r="D75" s="99" t="s">
        <v>158</v>
      </c>
      <c r="E75" s="100">
        <v>120760.7</v>
      </c>
      <c r="F75" s="100">
        <v>199165.32</v>
      </c>
      <c r="G75" s="100">
        <v>152500.04999999999</v>
      </c>
      <c r="H75" s="100">
        <v>218233.43</v>
      </c>
      <c r="I75" s="100"/>
      <c r="J75" s="100"/>
      <c r="K75" s="100"/>
      <c r="L75" s="100"/>
      <c r="M75" s="100"/>
      <c r="N75" s="100"/>
      <c r="O75" s="100"/>
      <c r="P75" s="100"/>
      <c r="Q75" s="100">
        <f t="shared" si="1"/>
        <v>690659.5</v>
      </c>
      <c r="R75" s="97"/>
      <c r="T75" s="95"/>
      <c r="U75" s="100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690659.5</v>
      </c>
      <c r="V75" s="97"/>
    </row>
    <row r="76" spans="2:22" x14ac:dyDescent="0.2">
      <c r="B76" s="95"/>
      <c r="C76" s="98" t="s">
        <v>159</v>
      </c>
      <c r="D76" s="99" t="s">
        <v>34</v>
      </c>
      <c r="E76" s="100">
        <v>10257.14</v>
      </c>
      <c r="F76" s="100">
        <v>1806569.4</v>
      </c>
      <c r="G76" s="100">
        <v>1240049.47</v>
      </c>
      <c r="H76" s="100">
        <v>4546803.8900000006</v>
      </c>
      <c r="I76" s="100"/>
      <c r="J76" s="100"/>
      <c r="K76" s="100"/>
      <c r="L76" s="100"/>
      <c r="M76" s="100"/>
      <c r="N76" s="100"/>
      <c r="O76" s="100"/>
      <c r="P76" s="100"/>
      <c r="Q76" s="100">
        <f t="shared" si="1"/>
        <v>7603679.9000000004</v>
      </c>
      <c r="R76" s="97"/>
      <c r="T76" s="95"/>
      <c r="U76" s="100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7603679.9000000004</v>
      </c>
      <c r="V76" s="97"/>
    </row>
    <row r="77" spans="2:22" x14ac:dyDescent="0.2">
      <c r="B77" s="95"/>
      <c r="C77" s="98" t="s">
        <v>160</v>
      </c>
      <c r="D77" s="99" t="s">
        <v>35</v>
      </c>
      <c r="E77" s="100">
        <v>5547.3899999999994</v>
      </c>
      <c r="F77" s="100">
        <v>13520.69</v>
      </c>
      <c r="G77" s="100">
        <v>13886.260000000002</v>
      </c>
      <c r="H77" s="100">
        <v>13955.23</v>
      </c>
      <c r="I77" s="100"/>
      <c r="J77" s="100"/>
      <c r="K77" s="100"/>
      <c r="L77" s="100"/>
      <c r="M77" s="100"/>
      <c r="N77" s="100"/>
      <c r="O77" s="100"/>
      <c r="P77" s="100"/>
      <c r="Q77" s="100">
        <f t="shared" si="1"/>
        <v>46909.570000000007</v>
      </c>
      <c r="R77" s="97"/>
      <c r="T77" s="95"/>
      <c r="U77" s="100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46909.570000000007</v>
      </c>
      <c r="V77" s="97"/>
    </row>
    <row r="78" spans="2:22" x14ac:dyDescent="0.2">
      <c r="B78" s="95"/>
      <c r="C78" s="98" t="s">
        <v>161</v>
      </c>
      <c r="D78" s="99" t="s">
        <v>162</v>
      </c>
      <c r="E78" s="100">
        <v>0</v>
      </c>
      <c r="F78" s="100">
        <v>0</v>
      </c>
      <c r="G78" s="100">
        <v>0</v>
      </c>
      <c r="H78" s="100">
        <v>0</v>
      </c>
      <c r="I78" s="100"/>
      <c r="J78" s="100"/>
      <c r="K78" s="100"/>
      <c r="L78" s="100"/>
      <c r="M78" s="100"/>
      <c r="N78" s="100"/>
      <c r="O78" s="100"/>
      <c r="P78" s="100"/>
      <c r="Q78" s="100">
        <f t="shared" si="1"/>
        <v>0</v>
      </c>
      <c r="R78" s="97"/>
      <c r="T78" s="95"/>
      <c r="U78" s="100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0</v>
      </c>
      <c r="V78" s="97"/>
    </row>
    <row r="79" spans="2:22" x14ac:dyDescent="0.2">
      <c r="B79" s="95"/>
      <c r="C79" s="133" t="s">
        <v>163</v>
      </c>
      <c r="D79" s="134" t="s">
        <v>164</v>
      </c>
      <c r="E79" s="136">
        <v>0</v>
      </c>
      <c r="F79" s="136">
        <v>3546666.7</v>
      </c>
      <c r="G79" s="136">
        <v>1848333.33</v>
      </c>
      <c r="H79" s="136">
        <v>1798333.33</v>
      </c>
      <c r="I79" s="136"/>
      <c r="J79" s="136"/>
      <c r="K79" s="136"/>
      <c r="L79" s="136"/>
      <c r="M79" s="136"/>
      <c r="N79" s="136"/>
      <c r="O79" s="136"/>
      <c r="P79" s="136"/>
      <c r="Q79" s="136">
        <f t="shared" si="1"/>
        <v>7193333.3600000003</v>
      </c>
      <c r="R79" s="97"/>
      <c r="T79" s="95"/>
      <c r="U79" s="100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7193333.3600000003</v>
      </c>
      <c r="V79" s="97"/>
    </row>
    <row r="80" spans="2:22" x14ac:dyDescent="0.2">
      <c r="B80" s="95"/>
      <c r="C80" s="98" t="s">
        <v>165</v>
      </c>
      <c r="D80" s="99" t="s">
        <v>164</v>
      </c>
      <c r="E80" s="100">
        <v>0</v>
      </c>
      <c r="F80" s="100">
        <v>3546666.7</v>
      </c>
      <c r="G80" s="100">
        <v>1848333.33</v>
      </c>
      <c r="H80" s="100">
        <v>1798333.33</v>
      </c>
      <c r="I80" s="100"/>
      <c r="J80" s="100"/>
      <c r="K80" s="100"/>
      <c r="L80" s="100"/>
      <c r="M80" s="100"/>
      <c r="N80" s="100"/>
      <c r="O80" s="100"/>
      <c r="P80" s="100"/>
      <c r="Q80" s="100">
        <f t="shared" si="1"/>
        <v>7193333.3600000003</v>
      </c>
      <c r="R80" s="97"/>
      <c r="T80" s="95"/>
      <c r="U80" s="100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7193333.3600000003</v>
      </c>
      <c r="V80" s="97"/>
    </row>
    <row r="81" spans="2:22" x14ac:dyDescent="0.2">
      <c r="B81" s="95"/>
      <c r="C81" s="133" t="s">
        <v>166</v>
      </c>
      <c r="D81" s="134" t="s">
        <v>167</v>
      </c>
      <c r="E81" s="136">
        <v>282725.37</v>
      </c>
      <c r="F81" s="136">
        <v>1041593.86</v>
      </c>
      <c r="G81" s="136">
        <v>1387498.3399999999</v>
      </c>
      <c r="H81" s="136">
        <v>770412.07</v>
      </c>
      <c r="I81" s="136"/>
      <c r="J81" s="136"/>
      <c r="K81" s="136"/>
      <c r="L81" s="136"/>
      <c r="M81" s="136"/>
      <c r="N81" s="136"/>
      <c r="O81" s="136"/>
      <c r="P81" s="136"/>
      <c r="Q81" s="136">
        <f t="shared" si="1"/>
        <v>3482229.6399999997</v>
      </c>
      <c r="R81" s="97"/>
      <c r="T81" s="95"/>
      <c r="U81" s="100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3482229.6399999997</v>
      </c>
      <c r="V81" s="97"/>
    </row>
    <row r="82" spans="2:22" x14ac:dyDescent="0.2">
      <c r="B82" s="95"/>
      <c r="C82" s="98" t="s">
        <v>168</v>
      </c>
      <c r="D82" s="99" t="s">
        <v>169</v>
      </c>
      <c r="E82" s="100">
        <v>0</v>
      </c>
      <c r="F82" s="100">
        <v>0</v>
      </c>
      <c r="G82" s="100">
        <v>0</v>
      </c>
      <c r="H82" s="100">
        <v>0</v>
      </c>
      <c r="I82" s="100"/>
      <c r="J82" s="100"/>
      <c r="K82" s="100"/>
      <c r="L82" s="100"/>
      <c r="M82" s="100"/>
      <c r="N82" s="100"/>
      <c r="O82" s="100"/>
      <c r="P82" s="100"/>
      <c r="Q82" s="100">
        <f t="shared" si="1"/>
        <v>0</v>
      </c>
      <c r="R82" s="97"/>
      <c r="T82" s="95"/>
      <c r="U82" s="100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0</v>
      </c>
      <c r="V82" s="97"/>
    </row>
    <row r="83" spans="2:22" x14ac:dyDescent="0.2">
      <c r="B83" s="95"/>
      <c r="C83" s="98" t="s">
        <v>170</v>
      </c>
      <c r="D83" s="99" t="s">
        <v>171</v>
      </c>
      <c r="E83" s="100">
        <v>0</v>
      </c>
      <c r="F83" s="100">
        <v>0</v>
      </c>
      <c r="G83" s="100">
        <v>0</v>
      </c>
      <c r="H83" s="100">
        <v>0</v>
      </c>
      <c r="I83" s="100"/>
      <c r="J83" s="100"/>
      <c r="K83" s="100"/>
      <c r="L83" s="100"/>
      <c r="M83" s="100"/>
      <c r="N83" s="100"/>
      <c r="O83" s="100"/>
      <c r="P83" s="100"/>
      <c r="Q83" s="100">
        <f t="shared" si="1"/>
        <v>0</v>
      </c>
      <c r="R83" s="97"/>
      <c r="T83" s="95"/>
      <c r="U83" s="100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0</v>
      </c>
      <c r="V83" s="97"/>
    </row>
    <row r="84" spans="2:22" x14ac:dyDescent="0.2">
      <c r="B84" s="95"/>
      <c r="C84" s="98" t="s">
        <v>172</v>
      </c>
      <c r="D84" s="99" t="s">
        <v>173</v>
      </c>
      <c r="E84" s="100">
        <v>78580.78</v>
      </c>
      <c r="F84" s="100">
        <v>573003.56000000006</v>
      </c>
      <c r="G84" s="100">
        <v>350396.83999999997</v>
      </c>
      <c r="H84" s="100">
        <v>595668.75</v>
      </c>
      <c r="I84" s="100"/>
      <c r="J84" s="100"/>
      <c r="K84" s="100"/>
      <c r="L84" s="100"/>
      <c r="M84" s="100"/>
      <c r="N84" s="100"/>
      <c r="O84" s="100"/>
      <c r="P84" s="100"/>
      <c r="Q84" s="100">
        <f t="shared" si="1"/>
        <v>1597649.9300000002</v>
      </c>
      <c r="R84" s="97"/>
      <c r="T84" s="95"/>
      <c r="U84" s="100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1597649.9300000002</v>
      </c>
      <c r="V84" s="97"/>
    </row>
    <row r="85" spans="2:22" x14ac:dyDescent="0.2">
      <c r="B85" s="95"/>
      <c r="C85" s="98" t="s">
        <v>174</v>
      </c>
      <c r="D85" s="99" t="s">
        <v>175</v>
      </c>
      <c r="E85" s="100">
        <v>204144.59</v>
      </c>
      <c r="F85" s="100">
        <v>468590.29999999993</v>
      </c>
      <c r="G85" s="100">
        <v>1037101.5</v>
      </c>
      <c r="H85" s="100">
        <v>174743.31999999998</v>
      </c>
      <c r="I85" s="100"/>
      <c r="J85" s="100"/>
      <c r="K85" s="100"/>
      <c r="L85" s="100"/>
      <c r="M85" s="100"/>
      <c r="N85" s="100"/>
      <c r="O85" s="100"/>
      <c r="P85" s="100"/>
      <c r="Q85" s="100">
        <f t="shared" si="1"/>
        <v>1884579.71</v>
      </c>
      <c r="R85" s="97"/>
      <c r="T85" s="95"/>
      <c r="U85" s="100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1884579.71</v>
      </c>
      <c r="V85" s="97"/>
    </row>
    <row r="86" spans="2:22" x14ac:dyDescent="0.2">
      <c r="B86" s="95"/>
      <c r="C86" s="133" t="s">
        <v>176</v>
      </c>
      <c r="D86" s="134" t="s">
        <v>177</v>
      </c>
      <c r="E86" s="136">
        <v>396485.44</v>
      </c>
      <c r="F86" s="136">
        <v>483831.08999999991</v>
      </c>
      <c r="G86" s="136">
        <v>559307.02</v>
      </c>
      <c r="H86" s="136">
        <v>483957.12</v>
      </c>
      <c r="I86" s="136"/>
      <c r="J86" s="136"/>
      <c r="K86" s="136"/>
      <c r="L86" s="136"/>
      <c r="M86" s="136"/>
      <c r="N86" s="136"/>
      <c r="O86" s="136"/>
      <c r="P86" s="136"/>
      <c r="Q86" s="136">
        <f t="shared" si="1"/>
        <v>1923580.67</v>
      </c>
      <c r="R86" s="97"/>
      <c r="T86" s="95"/>
      <c r="U86" s="100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1923580.67</v>
      </c>
      <c r="V86" s="97"/>
    </row>
    <row r="87" spans="2:22" ht="25.5" x14ac:dyDescent="0.2">
      <c r="B87" s="95"/>
      <c r="C87" s="98" t="s">
        <v>178</v>
      </c>
      <c r="D87" s="99" t="s">
        <v>179</v>
      </c>
      <c r="E87" s="100">
        <v>0</v>
      </c>
      <c r="F87" s="100">
        <v>0</v>
      </c>
      <c r="G87" s="100">
        <v>0</v>
      </c>
      <c r="H87" s="100">
        <v>0</v>
      </c>
      <c r="I87" s="100"/>
      <c r="J87" s="100"/>
      <c r="K87" s="100"/>
      <c r="L87" s="100"/>
      <c r="M87" s="100"/>
      <c r="N87" s="100"/>
      <c r="O87" s="100"/>
      <c r="P87" s="100"/>
      <c r="Q87" s="100">
        <f t="shared" si="1"/>
        <v>0</v>
      </c>
      <c r="R87" s="97"/>
      <c r="T87" s="95"/>
      <c r="U87" s="100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0</v>
      </c>
      <c r="V87" s="97"/>
    </row>
    <row r="88" spans="2:22" x14ac:dyDescent="0.2">
      <c r="B88" s="95"/>
      <c r="C88" s="98" t="s">
        <v>180</v>
      </c>
      <c r="D88" s="99" t="s">
        <v>181</v>
      </c>
      <c r="E88" s="100">
        <v>366147.38</v>
      </c>
      <c r="F88" s="100">
        <v>449012.02999999991</v>
      </c>
      <c r="G88" s="100">
        <v>479761.00999999995</v>
      </c>
      <c r="H88" s="100">
        <v>427826.89999999997</v>
      </c>
      <c r="I88" s="100"/>
      <c r="J88" s="100"/>
      <c r="K88" s="100"/>
      <c r="L88" s="100"/>
      <c r="M88" s="100"/>
      <c r="N88" s="100"/>
      <c r="O88" s="100"/>
      <c r="P88" s="100"/>
      <c r="Q88" s="100">
        <f t="shared" si="1"/>
        <v>1722747.3199999998</v>
      </c>
      <c r="R88" s="97"/>
      <c r="T88" s="95"/>
      <c r="U88" s="100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1722747.3199999998</v>
      </c>
      <c r="V88" s="97"/>
    </row>
    <row r="89" spans="2:22" x14ac:dyDescent="0.2">
      <c r="B89" s="95"/>
      <c r="C89" s="98" t="s">
        <v>182</v>
      </c>
      <c r="D89" s="99" t="s">
        <v>132</v>
      </c>
      <c r="E89" s="100">
        <v>0</v>
      </c>
      <c r="F89" s="100">
        <v>0</v>
      </c>
      <c r="G89" s="100">
        <v>0</v>
      </c>
      <c r="H89" s="100">
        <v>0</v>
      </c>
      <c r="I89" s="100"/>
      <c r="J89" s="100"/>
      <c r="K89" s="100"/>
      <c r="L89" s="100"/>
      <c r="M89" s="100"/>
      <c r="N89" s="100"/>
      <c r="O89" s="100"/>
      <c r="P89" s="100"/>
      <c r="Q89" s="100">
        <f t="shared" si="1"/>
        <v>0</v>
      </c>
      <c r="R89" s="97"/>
      <c r="T89" s="95"/>
      <c r="U89" s="100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0</v>
      </c>
      <c r="V89" s="97"/>
    </row>
    <row r="90" spans="2:22" x14ac:dyDescent="0.2">
      <c r="B90" s="95"/>
      <c r="C90" s="98" t="s">
        <v>183</v>
      </c>
      <c r="D90" s="99" t="s">
        <v>184</v>
      </c>
      <c r="E90" s="100">
        <v>0</v>
      </c>
      <c r="F90" s="100">
        <v>0</v>
      </c>
      <c r="G90" s="100">
        <v>0</v>
      </c>
      <c r="H90" s="100">
        <v>0</v>
      </c>
      <c r="I90" s="100"/>
      <c r="J90" s="100"/>
      <c r="K90" s="100"/>
      <c r="L90" s="100"/>
      <c r="M90" s="100"/>
      <c r="N90" s="100"/>
      <c r="O90" s="100"/>
      <c r="P90" s="100"/>
      <c r="Q90" s="100">
        <f t="shared" si="1"/>
        <v>0</v>
      </c>
      <c r="R90" s="97"/>
      <c r="T90" s="95"/>
      <c r="U90" s="100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0</v>
      </c>
      <c r="V90" s="97"/>
    </row>
    <row r="91" spans="2:22" x14ac:dyDescent="0.2">
      <c r="B91" s="95"/>
      <c r="C91" s="98" t="s">
        <v>185</v>
      </c>
      <c r="D91" s="99" t="s">
        <v>186</v>
      </c>
      <c r="E91" s="100">
        <v>0</v>
      </c>
      <c r="F91" s="100">
        <v>0</v>
      </c>
      <c r="G91" s="100">
        <v>0</v>
      </c>
      <c r="H91" s="100">
        <v>0</v>
      </c>
      <c r="I91" s="100"/>
      <c r="J91" s="100"/>
      <c r="K91" s="100"/>
      <c r="L91" s="100"/>
      <c r="M91" s="100"/>
      <c r="N91" s="100"/>
      <c r="O91" s="100"/>
      <c r="P91" s="100"/>
      <c r="Q91" s="100">
        <f t="shared" si="1"/>
        <v>0</v>
      </c>
      <c r="R91" s="97"/>
      <c r="T91" s="95"/>
      <c r="U91" s="100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0</v>
      </c>
      <c r="V91" s="97"/>
    </row>
    <row r="92" spans="2:22" x14ac:dyDescent="0.2">
      <c r="B92" s="95"/>
      <c r="C92" s="98" t="s">
        <v>187</v>
      </c>
      <c r="D92" s="99" t="s">
        <v>188</v>
      </c>
      <c r="E92" s="100">
        <v>0</v>
      </c>
      <c r="F92" s="100">
        <v>0</v>
      </c>
      <c r="G92" s="100">
        <v>0</v>
      </c>
      <c r="H92" s="100">
        <v>0</v>
      </c>
      <c r="I92" s="100"/>
      <c r="J92" s="100"/>
      <c r="K92" s="100"/>
      <c r="L92" s="100"/>
      <c r="M92" s="100"/>
      <c r="N92" s="100"/>
      <c r="O92" s="100"/>
      <c r="P92" s="100"/>
      <c r="Q92" s="100">
        <f t="shared" si="1"/>
        <v>0</v>
      </c>
      <c r="R92" s="97"/>
      <c r="T92" s="95"/>
      <c r="U92" s="100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0</v>
      </c>
      <c r="V92" s="97"/>
    </row>
    <row r="93" spans="2:22" x14ac:dyDescent="0.2">
      <c r="B93" s="95"/>
      <c r="C93" s="98" t="s">
        <v>189</v>
      </c>
      <c r="D93" s="99" t="s">
        <v>190</v>
      </c>
      <c r="E93" s="100">
        <v>30338.06</v>
      </c>
      <c r="F93" s="100">
        <v>34819.06</v>
      </c>
      <c r="G93" s="100">
        <v>79546.010000000024</v>
      </c>
      <c r="H93" s="100">
        <v>56130.220000000008</v>
      </c>
      <c r="I93" s="100"/>
      <c r="J93" s="100"/>
      <c r="K93" s="100"/>
      <c r="L93" s="100"/>
      <c r="M93" s="100"/>
      <c r="N93" s="100"/>
      <c r="O93" s="100"/>
      <c r="P93" s="100"/>
      <c r="Q93" s="100">
        <f t="shared" si="1"/>
        <v>200833.35</v>
      </c>
      <c r="R93" s="97"/>
      <c r="T93" s="95"/>
      <c r="U93" s="100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200833.35</v>
      </c>
      <c r="V93" s="97"/>
    </row>
    <row r="94" spans="2:22" x14ac:dyDescent="0.2">
      <c r="B94" s="95"/>
      <c r="C94" s="133" t="s">
        <v>191</v>
      </c>
      <c r="D94" s="134" t="s">
        <v>192</v>
      </c>
      <c r="E94" s="136">
        <v>110474.31000000001</v>
      </c>
      <c r="F94" s="136">
        <v>212848.62</v>
      </c>
      <c r="G94" s="136">
        <v>129059.40999999996</v>
      </c>
      <c r="H94" s="136">
        <v>144204.42000000001</v>
      </c>
      <c r="I94" s="136"/>
      <c r="J94" s="136"/>
      <c r="K94" s="136"/>
      <c r="L94" s="136"/>
      <c r="M94" s="136"/>
      <c r="N94" s="136"/>
      <c r="O94" s="136"/>
      <c r="P94" s="136"/>
      <c r="Q94" s="136">
        <f t="shared" si="1"/>
        <v>596586.76</v>
      </c>
      <c r="R94" s="97"/>
      <c r="T94" s="95"/>
      <c r="U94" s="100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596586.76</v>
      </c>
      <c r="V94" s="97"/>
    </row>
    <row r="95" spans="2:22" x14ac:dyDescent="0.2">
      <c r="B95" s="95"/>
      <c r="C95" s="98" t="s">
        <v>193</v>
      </c>
      <c r="D95" s="99" t="s">
        <v>192</v>
      </c>
      <c r="E95" s="100">
        <v>110474.31000000001</v>
      </c>
      <c r="F95" s="100">
        <v>212848.62</v>
      </c>
      <c r="G95" s="100">
        <v>129059.40999999996</v>
      </c>
      <c r="H95" s="100">
        <v>144204.42000000001</v>
      </c>
      <c r="I95" s="100"/>
      <c r="J95" s="100"/>
      <c r="K95" s="100"/>
      <c r="L95" s="100"/>
      <c r="M95" s="100"/>
      <c r="N95" s="100"/>
      <c r="O95" s="100"/>
      <c r="P95" s="100"/>
      <c r="Q95" s="100">
        <f t="shared" si="1"/>
        <v>596586.76</v>
      </c>
      <c r="R95" s="97"/>
      <c r="T95" s="95"/>
      <c r="U95" s="100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596586.76</v>
      </c>
      <c r="V95" s="97"/>
    </row>
    <row r="96" spans="2:22" x14ac:dyDescent="0.2">
      <c r="B96" s="95"/>
      <c r="C96" s="131" t="s">
        <v>194</v>
      </c>
      <c r="D96" s="132" t="s">
        <v>195</v>
      </c>
      <c r="E96" s="135">
        <v>1291581.4099999999</v>
      </c>
      <c r="F96" s="135">
        <v>930801.74</v>
      </c>
      <c r="G96" s="135">
        <v>607599.4</v>
      </c>
      <c r="H96" s="135">
        <v>1984907.7799999998</v>
      </c>
      <c r="I96" s="135"/>
      <c r="J96" s="135"/>
      <c r="K96" s="135"/>
      <c r="L96" s="135"/>
      <c r="M96" s="135"/>
      <c r="N96" s="135"/>
      <c r="O96" s="135"/>
      <c r="P96" s="135"/>
      <c r="Q96" s="135">
        <f t="shared" si="1"/>
        <v>4814890.33</v>
      </c>
      <c r="R96" s="97"/>
      <c r="T96" s="95"/>
      <c r="U96" s="100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4814890.33</v>
      </c>
      <c r="V96" s="97"/>
    </row>
    <row r="97" spans="2:22" x14ac:dyDescent="0.2">
      <c r="B97" s="95"/>
      <c r="C97" s="133" t="s">
        <v>196</v>
      </c>
      <c r="D97" s="134" t="s">
        <v>197</v>
      </c>
      <c r="E97" s="136">
        <v>0</v>
      </c>
      <c r="F97" s="136">
        <v>0</v>
      </c>
      <c r="G97" s="136">
        <v>0</v>
      </c>
      <c r="H97" s="136">
        <v>0</v>
      </c>
      <c r="I97" s="136"/>
      <c r="J97" s="136"/>
      <c r="K97" s="136"/>
      <c r="L97" s="136"/>
      <c r="M97" s="136"/>
      <c r="N97" s="136"/>
      <c r="O97" s="136"/>
      <c r="P97" s="136"/>
      <c r="Q97" s="136">
        <f t="shared" si="1"/>
        <v>0</v>
      </c>
      <c r="R97" s="97"/>
      <c r="T97" s="95"/>
      <c r="U97" s="100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0</v>
      </c>
      <c r="V97" s="97"/>
    </row>
    <row r="98" spans="2:22" x14ac:dyDescent="0.2">
      <c r="B98" s="95"/>
      <c r="C98" s="98" t="s">
        <v>198</v>
      </c>
      <c r="D98" s="99" t="s">
        <v>197</v>
      </c>
      <c r="E98" s="100">
        <v>0</v>
      </c>
      <c r="F98" s="100">
        <v>0</v>
      </c>
      <c r="G98" s="100">
        <v>0</v>
      </c>
      <c r="H98" s="100">
        <v>0</v>
      </c>
      <c r="I98" s="100"/>
      <c r="J98" s="100"/>
      <c r="K98" s="100"/>
      <c r="L98" s="100"/>
      <c r="M98" s="100"/>
      <c r="N98" s="100"/>
      <c r="O98" s="100"/>
      <c r="P98" s="100"/>
      <c r="Q98" s="100">
        <f t="shared" si="1"/>
        <v>0</v>
      </c>
      <c r="R98" s="97"/>
      <c r="T98" s="95"/>
      <c r="U98" s="100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0</v>
      </c>
      <c r="V98" s="97"/>
    </row>
    <row r="99" spans="2:22" x14ac:dyDescent="0.2">
      <c r="B99" s="95"/>
      <c r="C99" s="133" t="s">
        <v>199</v>
      </c>
      <c r="D99" s="134" t="s">
        <v>200</v>
      </c>
      <c r="E99" s="136">
        <v>0</v>
      </c>
      <c r="F99" s="136">
        <v>0</v>
      </c>
      <c r="G99" s="136">
        <v>0</v>
      </c>
      <c r="H99" s="136">
        <v>0</v>
      </c>
      <c r="I99" s="136"/>
      <c r="J99" s="136"/>
      <c r="K99" s="136"/>
      <c r="L99" s="136"/>
      <c r="M99" s="136"/>
      <c r="N99" s="136"/>
      <c r="O99" s="136"/>
      <c r="P99" s="136"/>
      <c r="Q99" s="136">
        <f t="shared" si="1"/>
        <v>0</v>
      </c>
      <c r="R99" s="97"/>
      <c r="T99" s="95"/>
      <c r="U99" s="100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0</v>
      </c>
      <c r="V99" s="97"/>
    </row>
    <row r="100" spans="2:22" x14ac:dyDescent="0.2">
      <c r="B100" s="95"/>
      <c r="C100" s="98" t="s">
        <v>201</v>
      </c>
      <c r="D100" s="99" t="s">
        <v>200</v>
      </c>
      <c r="E100" s="100">
        <v>0</v>
      </c>
      <c r="F100" s="100">
        <v>0</v>
      </c>
      <c r="G100" s="100">
        <v>0</v>
      </c>
      <c r="H100" s="100">
        <v>0</v>
      </c>
      <c r="I100" s="100"/>
      <c r="J100" s="100"/>
      <c r="K100" s="100"/>
      <c r="L100" s="100"/>
      <c r="M100" s="100"/>
      <c r="N100" s="100"/>
      <c r="O100" s="100"/>
      <c r="P100" s="100"/>
      <c r="Q100" s="100">
        <f t="shared" si="1"/>
        <v>0</v>
      </c>
      <c r="R100" s="97"/>
      <c r="T100" s="95"/>
      <c r="U100" s="100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0</v>
      </c>
      <c r="V100" s="97"/>
    </row>
    <row r="101" spans="2:22" x14ac:dyDescent="0.2">
      <c r="B101" s="95"/>
      <c r="C101" s="133" t="s">
        <v>202</v>
      </c>
      <c r="D101" s="134" t="s">
        <v>203</v>
      </c>
      <c r="E101" s="136">
        <v>0</v>
      </c>
      <c r="F101" s="136">
        <v>0</v>
      </c>
      <c r="G101" s="136">
        <v>0</v>
      </c>
      <c r="H101" s="136">
        <v>0</v>
      </c>
      <c r="I101" s="136"/>
      <c r="J101" s="136"/>
      <c r="K101" s="136"/>
      <c r="L101" s="136"/>
      <c r="M101" s="136"/>
      <c r="N101" s="136"/>
      <c r="O101" s="136"/>
      <c r="P101" s="136"/>
      <c r="Q101" s="136">
        <f t="shared" si="1"/>
        <v>0</v>
      </c>
      <c r="R101" s="97"/>
      <c r="T101" s="95"/>
      <c r="U101" s="100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0</v>
      </c>
      <c r="V101" s="97"/>
    </row>
    <row r="102" spans="2:22" x14ac:dyDescent="0.2">
      <c r="B102" s="95"/>
      <c r="C102" s="98" t="s">
        <v>204</v>
      </c>
      <c r="D102" s="99" t="s">
        <v>203</v>
      </c>
      <c r="E102" s="100">
        <v>0</v>
      </c>
      <c r="F102" s="100">
        <v>0</v>
      </c>
      <c r="G102" s="100">
        <v>0</v>
      </c>
      <c r="H102" s="100">
        <v>0</v>
      </c>
      <c r="I102" s="100"/>
      <c r="J102" s="100"/>
      <c r="K102" s="100"/>
      <c r="L102" s="100"/>
      <c r="M102" s="100"/>
      <c r="N102" s="100"/>
      <c r="O102" s="100"/>
      <c r="P102" s="100"/>
      <c r="Q102" s="100">
        <f t="shared" si="1"/>
        <v>0</v>
      </c>
      <c r="R102" s="97"/>
      <c r="T102" s="95"/>
      <c r="U102" s="100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0</v>
      </c>
      <c r="V102" s="97"/>
    </row>
    <row r="103" spans="2:22" x14ac:dyDescent="0.2">
      <c r="B103" s="95"/>
      <c r="C103" s="133" t="s">
        <v>205</v>
      </c>
      <c r="D103" s="134" t="s">
        <v>206</v>
      </c>
      <c r="E103" s="136">
        <v>0</v>
      </c>
      <c r="F103" s="136">
        <v>0</v>
      </c>
      <c r="G103" s="136">
        <v>0</v>
      </c>
      <c r="H103" s="136">
        <v>0</v>
      </c>
      <c r="I103" s="136"/>
      <c r="J103" s="136"/>
      <c r="K103" s="136"/>
      <c r="L103" s="136"/>
      <c r="M103" s="136"/>
      <c r="N103" s="136"/>
      <c r="O103" s="136"/>
      <c r="P103" s="136"/>
      <c r="Q103" s="136">
        <f t="shared" si="1"/>
        <v>0</v>
      </c>
      <c r="R103" s="97"/>
      <c r="T103" s="95"/>
      <c r="U103" s="100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0</v>
      </c>
      <c r="V103" s="97"/>
    </row>
    <row r="104" spans="2:22" x14ac:dyDescent="0.2">
      <c r="B104" s="95"/>
      <c r="C104" s="98" t="s">
        <v>207</v>
      </c>
      <c r="D104" s="99" t="s">
        <v>206</v>
      </c>
      <c r="E104" s="100">
        <v>0</v>
      </c>
      <c r="F104" s="100">
        <v>0</v>
      </c>
      <c r="G104" s="100">
        <v>0</v>
      </c>
      <c r="H104" s="100">
        <v>0</v>
      </c>
      <c r="I104" s="100"/>
      <c r="J104" s="100"/>
      <c r="K104" s="100"/>
      <c r="L104" s="100"/>
      <c r="M104" s="100"/>
      <c r="N104" s="100"/>
      <c r="O104" s="100"/>
      <c r="P104" s="100"/>
      <c r="Q104" s="100">
        <f t="shared" si="1"/>
        <v>0</v>
      </c>
      <c r="R104" s="97"/>
      <c r="T104" s="95"/>
      <c r="U104" s="100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0</v>
      </c>
      <c r="V104" s="97"/>
    </row>
    <row r="105" spans="2:22" x14ac:dyDescent="0.2">
      <c r="B105" s="95"/>
      <c r="C105" s="133" t="s">
        <v>208</v>
      </c>
      <c r="D105" s="134" t="s">
        <v>209</v>
      </c>
      <c r="E105" s="136">
        <v>0</v>
      </c>
      <c r="F105" s="136">
        <v>0</v>
      </c>
      <c r="G105" s="136">
        <v>0</v>
      </c>
      <c r="H105" s="136">
        <v>0</v>
      </c>
      <c r="I105" s="136"/>
      <c r="J105" s="136"/>
      <c r="K105" s="136"/>
      <c r="L105" s="136"/>
      <c r="M105" s="136"/>
      <c r="N105" s="136"/>
      <c r="O105" s="136"/>
      <c r="P105" s="136"/>
      <c r="Q105" s="136">
        <f t="shared" si="1"/>
        <v>0</v>
      </c>
      <c r="R105" s="97"/>
      <c r="T105" s="95"/>
      <c r="U105" s="100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0</v>
      </c>
      <c r="V105" s="97"/>
    </row>
    <row r="106" spans="2:22" x14ac:dyDescent="0.2">
      <c r="B106" s="95"/>
      <c r="C106" s="98" t="s">
        <v>210</v>
      </c>
      <c r="D106" s="99" t="s">
        <v>209</v>
      </c>
      <c r="E106" s="100">
        <v>0</v>
      </c>
      <c r="F106" s="100">
        <v>0</v>
      </c>
      <c r="G106" s="100">
        <v>0</v>
      </c>
      <c r="H106" s="100">
        <v>0</v>
      </c>
      <c r="I106" s="100"/>
      <c r="J106" s="100"/>
      <c r="K106" s="100"/>
      <c r="L106" s="100"/>
      <c r="M106" s="100"/>
      <c r="N106" s="100"/>
      <c r="O106" s="100"/>
      <c r="P106" s="100"/>
      <c r="Q106" s="100">
        <f t="shared" si="1"/>
        <v>0</v>
      </c>
      <c r="R106" s="97"/>
      <c r="T106" s="95"/>
      <c r="U106" s="100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97"/>
    </row>
    <row r="107" spans="2:22" x14ac:dyDescent="0.2">
      <c r="B107" s="95"/>
      <c r="C107" s="133" t="s">
        <v>211</v>
      </c>
      <c r="D107" s="134" t="s">
        <v>212</v>
      </c>
      <c r="E107" s="136">
        <v>1291581.4099999999</v>
      </c>
      <c r="F107" s="136">
        <v>930801.74</v>
      </c>
      <c r="G107" s="136">
        <v>607599.4</v>
      </c>
      <c r="H107" s="136">
        <v>1984907.7799999998</v>
      </c>
      <c r="I107" s="136"/>
      <c r="J107" s="136"/>
      <c r="K107" s="136"/>
      <c r="L107" s="136"/>
      <c r="M107" s="136"/>
      <c r="N107" s="136"/>
      <c r="O107" s="136"/>
      <c r="P107" s="136"/>
      <c r="Q107" s="136">
        <f t="shared" si="1"/>
        <v>4814890.33</v>
      </c>
      <c r="R107" s="97"/>
      <c r="T107" s="95"/>
      <c r="U107" s="100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4814890.33</v>
      </c>
      <c r="V107" s="97"/>
    </row>
    <row r="108" spans="2:22" x14ac:dyDescent="0.2">
      <c r="B108" s="95"/>
      <c r="C108" s="98" t="s">
        <v>213</v>
      </c>
      <c r="D108" s="99" t="s">
        <v>212</v>
      </c>
      <c r="E108" s="100">
        <v>1291581.4099999999</v>
      </c>
      <c r="F108" s="100">
        <v>930801.74</v>
      </c>
      <c r="G108" s="100">
        <v>607599.4</v>
      </c>
      <c r="H108" s="100">
        <v>1984907.7799999998</v>
      </c>
      <c r="I108" s="100"/>
      <c r="J108" s="100"/>
      <c r="K108" s="100"/>
      <c r="L108" s="100"/>
      <c r="M108" s="100"/>
      <c r="N108" s="100"/>
      <c r="O108" s="100"/>
      <c r="P108" s="100"/>
      <c r="Q108" s="100">
        <f t="shared" si="1"/>
        <v>4814890.33</v>
      </c>
      <c r="R108" s="97"/>
      <c r="T108" s="95"/>
      <c r="U108" s="100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4814890.33</v>
      </c>
      <c r="V108" s="97"/>
    </row>
    <row r="109" spans="2:22" x14ac:dyDescent="0.2">
      <c r="B109" s="95"/>
      <c r="C109" s="131" t="s">
        <v>214</v>
      </c>
      <c r="D109" s="132" t="s">
        <v>215</v>
      </c>
      <c r="E109" s="135">
        <v>271179.65999999997</v>
      </c>
      <c r="F109" s="135">
        <v>643597.38000000012</v>
      </c>
      <c r="G109" s="135">
        <v>568843.43999999994</v>
      </c>
      <c r="H109" s="135">
        <v>526329.76</v>
      </c>
      <c r="I109" s="135"/>
      <c r="J109" s="135"/>
      <c r="K109" s="135"/>
      <c r="L109" s="135"/>
      <c r="M109" s="135"/>
      <c r="N109" s="135"/>
      <c r="O109" s="135"/>
      <c r="P109" s="135"/>
      <c r="Q109" s="135">
        <f t="shared" si="1"/>
        <v>2009950.24</v>
      </c>
      <c r="R109" s="97"/>
      <c r="T109" s="95"/>
      <c r="U109" s="100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2009950.24</v>
      </c>
      <c r="V109" s="97"/>
    </row>
    <row r="110" spans="2:22" x14ac:dyDescent="0.2">
      <c r="B110" s="95"/>
      <c r="C110" s="133" t="s">
        <v>216</v>
      </c>
      <c r="D110" s="134" t="s">
        <v>217</v>
      </c>
      <c r="E110" s="136">
        <v>0</v>
      </c>
      <c r="F110" s="136">
        <v>0</v>
      </c>
      <c r="G110" s="136">
        <v>0</v>
      </c>
      <c r="H110" s="136">
        <v>0</v>
      </c>
      <c r="I110" s="136"/>
      <c r="J110" s="136"/>
      <c r="K110" s="136"/>
      <c r="L110" s="136"/>
      <c r="M110" s="136"/>
      <c r="N110" s="136"/>
      <c r="O110" s="136"/>
      <c r="P110" s="136"/>
      <c r="Q110" s="136">
        <f t="shared" si="1"/>
        <v>0</v>
      </c>
      <c r="R110" s="97"/>
      <c r="T110" s="95"/>
      <c r="U110" s="100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0</v>
      </c>
      <c r="V110" s="97"/>
    </row>
    <row r="111" spans="2:22" x14ac:dyDescent="0.2">
      <c r="B111" s="95"/>
      <c r="C111" s="98" t="s">
        <v>218</v>
      </c>
      <c r="D111" s="99" t="s">
        <v>217</v>
      </c>
      <c r="E111" s="100">
        <v>0</v>
      </c>
      <c r="F111" s="100">
        <v>0</v>
      </c>
      <c r="G111" s="100">
        <v>0</v>
      </c>
      <c r="H111" s="100">
        <v>0</v>
      </c>
      <c r="I111" s="100"/>
      <c r="J111" s="100"/>
      <c r="K111" s="100"/>
      <c r="L111" s="100"/>
      <c r="M111" s="100"/>
      <c r="N111" s="100"/>
      <c r="O111" s="100"/>
      <c r="P111" s="100"/>
      <c r="Q111" s="100">
        <f t="shared" si="1"/>
        <v>0</v>
      </c>
      <c r="R111" s="97"/>
      <c r="T111" s="95"/>
      <c r="U111" s="100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0</v>
      </c>
      <c r="V111" s="97"/>
    </row>
    <row r="112" spans="2:22" x14ac:dyDescent="0.2">
      <c r="B112" s="95"/>
      <c r="C112" s="133" t="s">
        <v>219</v>
      </c>
      <c r="D112" s="134" t="s">
        <v>220</v>
      </c>
      <c r="E112" s="136">
        <v>0</v>
      </c>
      <c r="F112" s="136">
        <v>0</v>
      </c>
      <c r="G112" s="136">
        <v>0</v>
      </c>
      <c r="H112" s="136">
        <v>0</v>
      </c>
      <c r="I112" s="136"/>
      <c r="J112" s="136"/>
      <c r="K112" s="136"/>
      <c r="L112" s="136"/>
      <c r="M112" s="136"/>
      <c r="N112" s="136"/>
      <c r="O112" s="136"/>
      <c r="P112" s="136"/>
      <c r="Q112" s="136">
        <f t="shared" si="1"/>
        <v>0</v>
      </c>
      <c r="R112" s="97"/>
      <c r="T112" s="95"/>
      <c r="U112" s="100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0</v>
      </c>
      <c r="V112" s="97"/>
    </row>
    <row r="113" spans="2:22" x14ac:dyDescent="0.2">
      <c r="B113" s="95"/>
      <c r="C113" s="98" t="s">
        <v>221</v>
      </c>
      <c r="D113" s="99" t="s">
        <v>220</v>
      </c>
      <c r="E113" s="100">
        <v>0</v>
      </c>
      <c r="F113" s="100">
        <v>0</v>
      </c>
      <c r="G113" s="100">
        <v>0</v>
      </c>
      <c r="H113" s="100">
        <v>0</v>
      </c>
      <c r="I113" s="100"/>
      <c r="J113" s="100"/>
      <c r="K113" s="100"/>
      <c r="L113" s="100"/>
      <c r="M113" s="100"/>
      <c r="N113" s="100"/>
      <c r="O113" s="100"/>
      <c r="P113" s="100"/>
      <c r="Q113" s="100">
        <f t="shared" si="1"/>
        <v>0</v>
      </c>
      <c r="R113" s="97"/>
      <c r="T113" s="95"/>
      <c r="U113" s="100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97"/>
    </row>
    <row r="114" spans="2:22" x14ac:dyDescent="0.2">
      <c r="B114" s="95"/>
      <c r="C114" s="133" t="s">
        <v>222</v>
      </c>
      <c r="D114" s="134" t="s">
        <v>223</v>
      </c>
      <c r="E114" s="136">
        <v>0</v>
      </c>
      <c r="F114" s="136">
        <v>0</v>
      </c>
      <c r="G114" s="136">
        <v>0</v>
      </c>
      <c r="H114" s="136">
        <v>0</v>
      </c>
      <c r="I114" s="136"/>
      <c r="J114" s="136"/>
      <c r="K114" s="136"/>
      <c r="L114" s="136"/>
      <c r="M114" s="136"/>
      <c r="N114" s="136"/>
      <c r="O114" s="136"/>
      <c r="P114" s="136"/>
      <c r="Q114" s="136">
        <f t="shared" si="1"/>
        <v>0</v>
      </c>
      <c r="R114" s="97"/>
      <c r="T114" s="95"/>
      <c r="U114" s="100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0</v>
      </c>
      <c r="V114" s="97"/>
    </row>
    <row r="115" spans="2:22" x14ac:dyDescent="0.2">
      <c r="B115" s="95"/>
      <c r="C115" s="98" t="s">
        <v>224</v>
      </c>
      <c r="D115" s="99" t="s">
        <v>223</v>
      </c>
      <c r="E115" s="100">
        <v>0</v>
      </c>
      <c r="F115" s="100">
        <v>0</v>
      </c>
      <c r="G115" s="100">
        <v>0</v>
      </c>
      <c r="H115" s="100">
        <v>0</v>
      </c>
      <c r="I115" s="100"/>
      <c r="J115" s="100"/>
      <c r="K115" s="100"/>
      <c r="L115" s="100"/>
      <c r="M115" s="100"/>
      <c r="N115" s="100"/>
      <c r="O115" s="100"/>
      <c r="P115" s="100"/>
      <c r="Q115" s="100">
        <f t="shared" si="1"/>
        <v>0</v>
      </c>
      <c r="R115" s="97"/>
      <c r="T115" s="95"/>
      <c r="U115" s="100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0</v>
      </c>
      <c r="V115" s="97"/>
    </row>
    <row r="116" spans="2:22" x14ac:dyDescent="0.2">
      <c r="B116" s="95"/>
      <c r="C116" s="133" t="s">
        <v>225</v>
      </c>
      <c r="D116" s="134" t="s">
        <v>226</v>
      </c>
      <c r="E116" s="136">
        <v>0</v>
      </c>
      <c r="F116" s="136">
        <v>0</v>
      </c>
      <c r="G116" s="136">
        <v>0</v>
      </c>
      <c r="H116" s="136">
        <v>0</v>
      </c>
      <c r="I116" s="136"/>
      <c r="J116" s="136"/>
      <c r="K116" s="136"/>
      <c r="L116" s="136"/>
      <c r="M116" s="136"/>
      <c r="N116" s="136"/>
      <c r="O116" s="136"/>
      <c r="P116" s="136"/>
      <c r="Q116" s="136">
        <f t="shared" si="1"/>
        <v>0</v>
      </c>
      <c r="R116" s="97"/>
      <c r="T116" s="95"/>
      <c r="U116" s="100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0</v>
      </c>
      <c r="V116" s="97"/>
    </row>
    <row r="117" spans="2:22" x14ac:dyDescent="0.2">
      <c r="B117" s="95"/>
      <c r="C117" s="98" t="s">
        <v>227</v>
      </c>
      <c r="D117" s="99" t="s">
        <v>226</v>
      </c>
      <c r="E117" s="100">
        <v>0</v>
      </c>
      <c r="F117" s="100">
        <v>0</v>
      </c>
      <c r="G117" s="100">
        <v>0</v>
      </c>
      <c r="H117" s="100">
        <v>0</v>
      </c>
      <c r="I117" s="100"/>
      <c r="J117" s="100"/>
      <c r="K117" s="100"/>
      <c r="L117" s="100"/>
      <c r="M117" s="100"/>
      <c r="N117" s="100"/>
      <c r="O117" s="100"/>
      <c r="P117" s="100"/>
      <c r="Q117" s="100">
        <f t="shared" si="1"/>
        <v>0</v>
      </c>
      <c r="R117" s="97"/>
      <c r="T117" s="95"/>
      <c r="U117" s="100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0</v>
      </c>
      <c r="V117" s="97"/>
    </row>
    <row r="118" spans="2:22" x14ac:dyDescent="0.2">
      <c r="B118" s="95"/>
      <c r="C118" s="133" t="s">
        <v>228</v>
      </c>
      <c r="D118" s="134" t="s">
        <v>229</v>
      </c>
      <c r="E118" s="136">
        <v>0</v>
      </c>
      <c r="F118" s="136">
        <v>0</v>
      </c>
      <c r="G118" s="136">
        <v>0</v>
      </c>
      <c r="H118" s="136">
        <v>0</v>
      </c>
      <c r="I118" s="136"/>
      <c r="J118" s="136"/>
      <c r="K118" s="136"/>
      <c r="L118" s="136"/>
      <c r="M118" s="136"/>
      <c r="N118" s="136"/>
      <c r="O118" s="136"/>
      <c r="P118" s="136"/>
      <c r="Q118" s="136">
        <f t="shared" si="1"/>
        <v>0</v>
      </c>
      <c r="R118" s="97"/>
      <c r="T118" s="95"/>
      <c r="U118" s="100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0</v>
      </c>
      <c r="V118" s="97"/>
    </row>
    <row r="119" spans="2:22" x14ac:dyDescent="0.2">
      <c r="B119" s="95"/>
      <c r="C119" s="98" t="s">
        <v>230</v>
      </c>
      <c r="D119" s="99" t="s">
        <v>229</v>
      </c>
      <c r="E119" s="100">
        <v>0</v>
      </c>
      <c r="F119" s="100">
        <v>0</v>
      </c>
      <c r="G119" s="100">
        <v>0</v>
      </c>
      <c r="H119" s="100">
        <v>0</v>
      </c>
      <c r="I119" s="100"/>
      <c r="J119" s="100"/>
      <c r="K119" s="100"/>
      <c r="L119" s="100"/>
      <c r="M119" s="100"/>
      <c r="N119" s="100"/>
      <c r="O119" s="100"/>
      <c r="P119" s="100"/>
      <c r="Q119" s="100">
        <f t="shared" si="1"/>
        <v>0</v>
      </c>
      <c r="R119" s="97"/>
      <c r="T119" s="95"/>
      <c r="U119" s="100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0</v>
      </c>
      <c r="V119" s="97"/>
    </row>
    <row r="120" spans="2:22" x14ac:dyDescent="0.2">
      <c r="B120" s="95"/>
      <c r="C120" s="133" t="s">
        <v>231</v>
      </c>
      <c r="D120" s="134" t="s">
        <v>232</v>
      </c>
      <c r="E120" s="136">
        <v>271179.65999999997</v>
      </c>
      <c r="F120" s="136">
        <v>643597.38000000012</v>
      </c>
      <c r="G120" s="136">
        <v>568843.43999999994</v>
      </c>
      <c r="H120" s="136">
        <v>526329.76</v>
      </c>
      <c r="I120" s="136"/>
      <c r="J120" s="136"/>
      <c r="K120" s="136"/>
      <c r="L120" s="136"/>
      <c r="M120" s="136"/>
      <c r="N120" s="136"/>
      <c r="O120" s="136"/>
      <c r="P120" s="136"/>
      <c r="Q120" s="136">
        <f t="shared" si="1"/>
        <v>2009950.24</v>
      </c>
      <c r="R120" s="97"/>
      <c r="T120" s="95"/>
      <c r="U120" s="100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2009950.24</v>
      </c>
      <c r="V120" s="97"/>
    </row>
    <row r="121" spans="2:22" x14ac:dyDescent="0.2">
      <c r="B121" s="95"/>
      <c r="C121" s="98" t="s">
        <v>233</v>
      </c>
      <c r="D121" s="99" t="s">
        <v>232</v>
      </c>
      <c r="E121" s="100">
        <v>271179.65999999997</v>
      </c>
      <c r="F121" s="100">
        <v>643597.38000000012</v>
      </c>
      <c r="G121" s="100">
        <v>568843.43999999994</v>
      </c>
      <c r="H121" s="100">
        <v>526329.76</v>
      </c>
      <c r="I121" s="100"/>
      <c r="J121" s="100"/>
      <c r="K121" s="100"/>
      <c r="L121" s="100"/>
      <c r="M121" s="100"/>
      <c r="N121" s="100"/>
      <c r="O121" s="100"/>
      <c r="P121" s="100"/>
      <c r="Q121" s="100">
        <f t="shared" si="1"/>
        <v>2009950.24</v>
      </c>
      <c r="R121" s="97"/>
      <c r="T121" s="95"/>
      <c r="U121" s="100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2009950.24</v>
      </c>
      <c r="V121" s="97"/>
    </row>
    <row r="122" spans="2:22" x14ac:dyDescent="0.2">
      <c r="B122" s="95"/>
      <c r="C122" s="131" t="s">
        <v>234</v>
      </c>
      <c r="D122" s="132" t="s">
        <v>33</v>
      </c>
      <c r="E122" s="135">
        <v>30735686.260000002</v>
      </c>
      <c r="F122" s="135">
        <v>47168202.440000005</v>
      </c>
      <c r="G122" s="135">
        <v>44517900.299999997</v>
      </c>
      <c r="H122" s="135">
        <v>20944718.370000001</v>
      </c>
      <c r="I122" s="135"/>
      <c r="J122" s="135"/>
      <c r="K122" s="135"/>
      <c r="L122" s="135"/>
      <c r="M122" s="135"/>
      <c r="N122" s="135"/>
      <c r="O122" s="135"/>
      <c r="P122" s="135"/>
      <c r="Q122" s="135">
        <f t="shared" si="1"/>
        <v>143366507.37</v>
      </c>
      <c r="R122" s="97"/>
      <c r="T122" s="95"/>
      <c r="U122" s="100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143366507.37</v>
      </c>
      <c r="V122" s="97"/>
    </row>
    <row r="123" spans="2:22" x14ac:dyDescent="0.2">
      <c r="B123" s="95"/>
      <c r="C123" s="133" t="s">
        <v>235</v>
      </c>
      <c r="D123" s="134" t="s">
        <v>236</v>
      </c>
      <c r="E123" s="136">
        <v>0</v>
      </c>
      <c r="F123" s="136">
        <v>0</v>
      </c>
      <c r="G123" s="136">
        <v>0</v>
      </c>
      <c r="H123" s="136">
        <v>0</v>
      </c>
      <c r="I123" s="136"/>
      <c r="J123" s="136"/>
      <c r="K123" s="136"/>
      <c r="L123" s="136"/>
      <c r="M123" s="136"/>
      <c r="N123" s="136"/>
      <c r="O123" s="136"/>
      <c r="P123" s="136"/>
      <c r="Q123" s="136">
        <f t="shared" si="1"/>
        <v>0</v>
      </c>
      <c r="R123" s="97"/>
      <c r="T123" s="95"/>
      <c r="U123" s="100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0</v>
      </c>
      <c r="V123" s="97"/>
    </row>
    <row r="124" spans="2:22" x14ac:dyDescent="0.2">
      <c r="B124" s="95"/>
      <c r="C124" s="98" t="s">
        <v>237</v>
      </c>
      <c r="D124" s="99" t="s">
        <v>238</v>
      </c>
      <c r="E124" s="100">
        <v>0</v>
      </c>
      <c r="F124" s="100">
        <v>0</v>
      </c>
      <c r="G124" s="100">
        <v>0</v>
      </c>
      <c r="H124" s="100">
        <v>0</v>
      </c>
      <c r="I124" s="100"/>
      <c r="J124" s="100"/>
      <c r="K124" s="100"/>
      <c r="L124" s="100"/>
      <c r="M124" s="100"/>
      <c r="N124" s="100"/>
      <c r="O124" s="100"/>
      <c r="P124" s="100"/>
      <c r="Q124" s="100">
        <f t="shared" si="1"/>
        <v>0</v>
      </c>
      <c r="R124" s="97"/>
      <c r="T124" s="95"/>
      <c r="U124" s="100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0</v>
      </c>
      <c r="V124" s="97"/>
    </row>
    <row r="125" spans="2:22" x14ac:dyDescent="0.2">
      <c r="B125" s="95"/>
      <c r="C125" s="98" t="s">
        <v>239</v>
      </c>
      <c r="D125" s="99" t="s">
        <v>240</v>
      </c>
      <c r="E125" s="100">
        <v>0</v>
      </c>
      <c r="F125" s="100">
        <v>0</v>
      </c>
      <c r="G125" s="100">
        <v>0</v>
      </c>
      <c r="H125" s="100">
        <v>0</v>
      </c>
      <c r="I125" s="100"/>
      <c r="J125" s="100"/>
      <c r="K125" s="100"/>
      <c r="L125" s="100"/>
      <c r="M125" s="100"/>
      <c r="N125" s="100"/>
      <c r="O125" s="100"/>
      <c r="P125" s="100"/>
      <c r="Q125" s="100">
        <f t="shared" si="1"/>
        <v>0</v>
      </c>
      <c r="R125" s="97"/>
      <c r="T125" s="95"/>
      <c r="U125" s="100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0</v>
      </c>
      <c r="V125" s="97"/>
    </row>
    <row r="126" spans="2:22" x14ac:dyDescent="0.2">
      <c r="B126" s="95"/>
      <c r="C126" s="98" t="s">
        <v>241</v>
      </c>
      <c r="D126" s="99" t="s">
        <v>242</v>
      </c>
      <c r="E126" s="100">
        <v>0</v>
      </c>
      <c r="F126" s="100">
        <v>0</v>
      </c>
      <c r="G126" s="100">
        <v>0</v>
      </c>
      <c r="H126" s="100">
        <v>0</v>
      </c>
      <c r="I126" s="100"/>
      <c r="J126" s="100"/>
      <c r="K126" s="100"/>
      <c r="L126" s="100"/>
      <c r="M126" s="100"/>
      <c r="N126" s="100"/>
      <c r="O126" s="100"/>
      <c r="P126" s="100"/>
      <c r="Q126" s="100">
        <f t="shared" si="1"/>
        <v>0</v>
      </c>
      <c r="R126" s="97"/>
      <c r="T126" s="95"/>
      <c r="U126" s="100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0</v>
      </c>
      <c r="V126" s="97"/>
    </row>
    <row r="127" spans="2:22" x14ac:dyDescent="0.2">
      <c r="B127" s="95"/>
      <c r="C127" s="133" t="s">
        <v>243</v>
      </c>
      <c r="D127" s="134" t="s">
        <v>244</v>
      </c>
      <c r="E127" s="136">
        <v>0</v>
      </c>
      <c r="F127" s="136">
        <v>0</v>
      </c>
      <c r="G127" s="136">
        <v>0</v>
      </c>
      <c r="H127" s="136">
        <v>0</v>
      </c>
      <c r="I127" s="136"/>
      <c r="J127" s="136"/>
      <c r="K127" s="136"/>
      <c r="L127" s="136"/>
      <c r="M127" s="136"/>
      <c r="N127" s="136"/>
      <c r="O127" s="136"/>
      <c r="P127" s="136"/>
      <c r="Q127" s="136">
        <f t="shared" si="1"/>
        <v>0</v>
      </c>
      <c r="R127" s="97"/>
      <c r="T127" s="95"/>
      <c r="U127" s="100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0</v>
      </c>
      <c r="V127" s="97"/>
    </row>
    <row r="128" spans="2:22" x14ac:dyDescent="0.2">
      <c r="B128" s="95"/>
      <c r="C128" s="98" t="s">
        <v>245</v>
      </c>
      <c r="D128" s="99" t="s">
        <v>246</v>
      </c>
      <c r="E128" s="100">
        <v>0</v>
      </c>
      <c r="F128" s="100">
        <v>0</v>
      </c>
      <c r="G128" s="100">
        <v>0</v>
      </c>
      <c r="H128" s="100">
        <v>0</v>
      </c>
      <c r="I128" s="100"/>
      <c r="J128" s="100"/>
      <c r="K128" s="100"/>
      <c r="L128" s="100"/>
      <c r="M128" s="100"/>
      <c r="N128" s="100"/>
      <c r="O128" s="100"/>
      <c r="P128" s="100"/>
      <c r="Q128" s="100">
        <f t="shared" si="1"/>
        <v>0</v>
      </c>
      <c r="R128" s="97"/>
      <c r="T128" s="95"/>
      <c r="U128" s="100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0</v>
      </c>
      <c r="V128" s="97"/>
    </row>
    <row r="129" spans="2:22" x14ac:dyDescent="0.2">
      <c r="B129" s="95"/>
      <c r="C129" s="98" t="s">
        <v>247</v>
      </c>
      <c r="D129" s="99" t="s">
        <v>248</v>
      </c>
      <c r="E129" s="100">
        <v>0</v>
      </c>
      <c r="F129" s="100">
        <v>0</v>
      </c>
      <c r="G129" s="100">
        <v>0</v>
      </c>
      <c r="H129" s="100">
        <v>0</v>
      </c>
      <c r="I129" s="100"/>
      <c r="J129" s="100"/>
      <c r="K129" s="100"/>
      <c r="L129" s="100"/>
      <c r="M129" s="100"/>
      <c r="N129" s="100"/>
      <c r="O129" s="100"/>
      <c r="P129" s="100"/>
      <c r="Q129" s="100">
        <f t="shared" si="1"/>
        <v>0</v>
      </c>
      <c r="R129" s="97"/>
      <c r="T129" s="95"/>
      <c r="U129" s="100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0</v>
      </c>
      <c r="V129" s="97"/>
    </row>
    <row r="130" spans="2:22" x14ac:dyDescent="0.2">
      <c r="B130" s="95"/>
      <c r="C130" s="98" t="s">
        <v>249</v>
      </c>
      <c r="D130" s="99" t="s">
        <v>250</v>
      </c>
      <c r="E130" s="100">
        <v>0</v>
      </c>
      <c r="F130" s="100">
        <v>0</v>
      </c>
      <c r="G130" s="100">
        <v>0</v>
      </c>
      <c r="H130" s="100">
        <v>0</v>
      </c>
      <c r="I130" s="100"/>
      <c r="J130" s="100"/>
      <c r="K130" s="100"/>
      <c r="L130" s="100"/>
      <c r="M130" s="100"/>
      <c r="N130" s="100"/>
      <c r="O130" s="100"/>
      <c r="P130" s="100"/>
      <c r="Q130" s="100">
        <f t="shared" si="1"/>
        <v>0</v>
      </c>
      <c r="R130" s="97"/>
      <c r="T130" s="95"/>
      <c r="U130" s="100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0</v>
      </c>
      <c r="V130" s="97"/>
    </row>
    <row r="131" spans="2:22" x14ac:dyDescent="0.2">
      <c r="B131" s="95"/>
      <c r="C131" s="98" t="s">
        <v>251</v>
      </c>
      <c r="D131" s="99" t="s">
        <v>252</v>
      </c>
      <c r="E131" s="100">
        <v>0</v>
      </c>
      <c r="F131" s="100">
        <v>0</v>
      </c>
      <c r="G131" s="100">
        <v>0</v>
      </c>
      <c r="H131" s="100">
        <v>0</v>
      </c>
      <c r="I131" s="100"/>
      <c r="J131" s="100"/>
      <c r="K131" s="100"/>
      <c r="L131" s="100"/>
      <c r="M131" s="100"/>
      <c r="N131" s="100"/>
      <c r="O131" s="100"/>
      <c r="P131" s="100"/>
      <c r="Q131" s="100">
        <f t="shared" si="1"/>
        <v>0</v>
      </c>
      <c r="R131" s="97"/>
      <c r="T131" s="95"/>
      <c r="U131" s="100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0</v>
      </c>
      <c r="V131" s="97"/>
    </row>
    <row r="132" spans="2:22" x14ac:dyDescent="0.2">
      <c r="B132" s="95"/>
      <c r="C132" s="133" t="s">
        <v>253</v>
      </c>
      <c r="D132" s="134" t="s">
        <v>254</v>
      </c>
      <c r="E132" s="136">
        <v>0</v>
      </c>
      <c r="F132" s="136">
        <v>0</v>
      </c>
      <c r="G132" s="136">
        <v>0</v>
      </c>
      <c r="H132" s="136">
        <v>0</v>
      </c>
      <c r="I132" s="136"/>
      <c r="J132" s="136"/>
      <c r="K132" s="136"/>
      <c r="L132" s="136"/>
      <c r="M132" s="136"/>
      <c r="N132" s="136"/>
      <c r="O132" s="136"/>
      <c r="P132" s="136"/>
      <c r="Q132" s="136">
        <f t="shared" si="1"/>
        <v>0</v>
      </c>
      <c r="R132" s="97"/>
      <c r="T132" s="95"/>
      <c r="U132" s="100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0</v>
      </c>
      <c r="V132" s="97"/>
    </row>
    <row r="133" spans="2:22" x14ac:dyDescent="0.2">
      <c r="B133" s="95"/>
      <c r="C133" s="98" t="s">
        <v>255</v>
      </c>
      <c r="D133" s="99" t="s">
        <v>256</v>
      </c>
      <c r="E133" s="100">
        <v>0</v>
      </c>
      <c r="F133" s="100">
        <v>0</v>
      </c>
      <c r="G133" s="100">
        <v>0</v>
      </c>
      <c r="H133" s="100">
        <v>0</v>
      </c>
      <c r="I133" s="100"/>
      <c r="J133" s="100"/>
      <c r="K133" s="100"/>
      <c r="L133" s="100"/>
      <c r="M133" s="100"/>
      <c r="N133" s="100"/>
      <c r="O133" s="100"/>
      <c r="P133" s="100"/>
      <c r="Q133" s="100">
        <f t="shared" si="1"/>
        <v>0</v>
      </c>
      <c r="R133" s="97"/>
      <c r="T133" s="95"/>
      <c r="U133" s="100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0</v>
      </c>
      <c r="V133" s="97"/>
    </row>
    <row r="134" spans="2:22" x14ac:dyDescent="0.2">
      <c r="B134" s="95"/>
      <c r="C134" s="98" t="s">
        <v>257</v>
      </c>
      <c r="D134" s="99" t="s">
        <v>258</v>
      </c>
      <c r="E134" s="100">
        <v>0</v>
      </c>
      <c r="F134" s="100">
        <v>0</v>
      </c>
      <c r="G134" s="100">
        <v>0</v>
      </c>
      <c r="H134" s="100">
        <v>0</v>
      </c>
      <c r="I134" s="100"/>
      <c r="J134" s="100"/>
      <c r="K134" s="100"/>
      <c r="L134" s="100"/>
      <c r="M134" s="100"/>
      <c r="N134" s="100"/>
      <c r="O134" s="100"/>
      <c r="P134" s="100"/>
      <c r="Q134" s="100">
        <f t="shared" si="1"/>
        <v>0</v>
      </c>
      <c r="R134" s="97"/>
      <c r="T134" s="95"/>
      <c r="U134" s="100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0</v>
      </c>
      <c r="V134" s="97"/>
    </row>
    <row r="135" spans="2:22" x14ac:dyDescent="0.2">
      <c r="B135" s="95"/>
      <c r="C135" s="98" t="s">
        <v>259</v>
      </c>
      <c r="D135" s="99" t="s">
        <v>260</v>
      </c>
      <c r="E135" s="100">
        <v>0</v>
      </c>
      <c r="F135" s="100">
        <v>0</v>
      </c>
      <c r="G135" s="100">
        <v>0</v>
      </c>
      <c r="H135" s="100">
        <v>0</v>
      </c>
      <c r="I135" s="100"/>
      <c r="J135" s="100"/>
      <c r="K135" s="100"/>
      <c r="L135" s="100"/>
      <c r="M135" s="100"/>
      <c r="N135" s="100"/>
      <c r="O135" s="100"/>
      <c r="P135" s="100"/>
      <c r="Q135" s="100">
        <f t="shared" ref="Q135:Q195" si="2">SUM(E135:P135)</f>
        <v>0</v>
      </c>
      <c r="R135" s="97"/>
      <c r="T135" s="95"/>
      <c r="U135" s="100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0</v>
      </c>
      <c r="V135" s="97"/>
    </row>
    <row r="136" spans="2:22" x14ac:dyDescent="0.2">
      <c r="B136" s="95"/>
      <c r="C136" s="98" t="s">
        <v>261</v>
      </c>
      <c r="D136" s="99" t="s">
        <v>262</v>
      </c>
      <c r="E136" s="100">
        <v>0</v>
      </c>
      <c r="F136" s="100">
        <v>0</v>
      </c>
      <c r="G136" s="100">
        <v>0</v>
      </c>
      <c r="H136" s="100">
        <v>0</v>
      </c>
      <c r="I136" s="100"/>
      <c r="J136" s="100"/>
      <c r="K136" s="100"/>
      <c r="L136" s="100"/>
      <c r="M136" s="100"/>
      <c r="N136" s="100"/>
      <c r="O136" s="100"/>
      <c r="P136" s="100"/>
      <c r="Q136" s="100">
        <f t="shared" si="2"/>
        <v>0</v>
      </c>
      <c r="R136" s="97"/>
      <c r="T136" s="95"/>
      <c r="U136" s="100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0</v>
      </c>
      <c r="V136" s="97"/>
    </row>
    <row r="137" spans="2:22" x14ac:dyDescent="0.2">
      <c r="B137" s="95"/>
      <c r="C137" s="133" t="s">
        <v>263</v>
      </c>
      <c r="D137" s="134" t="s">
        <v>264</v>
      </c>
      <c r="E137" s="136">
        <v>29822646.770000003</v>
      </c>
      <c r="F137" s="136">
        <v>46381936.480000004</v>
      </c>
      <c r="G137" s="136">
        <v>43766695.219999999</v>
      </c>
      <c r="H137" s="136">
        <v>19830058.239999998</v>
      </c>
      <c r="I137" s="136"/>
      <c r="J137" s="136"/>
      <c r="K137" s="136"/>
      <c r="L137" s="136"/>
      <c r="M137" s="136"/>
      <c r="N137" s="136"/>
      <c r="O137" s="136"/>
      <c r="P137" s="136"/>
      <c r="Q137" s="136">
        <f t="shared" si="2"/>
        <v>139801336.71000001</v>
      </c>
      <c r="R137" s="97"/>
      <c r="T137" s="95"/>
      <c r="U137" s="100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139801336.71000001</v>
      </c>
      <c r="V137" s="97"/>
    </row>
    <row r="138" spans="2:22" x14ac:dyDescent="0.2">
      <c r="B138" s="95"/>
      <c r="C138" s="98" t="s">
        <v>265</v>
      </c>
      <c r="D138" s="99" t="s">
        <v>264</v>
      </c>
      <c r="E138" s="100">
        <v>29822646.770000003</v>
      </c>
      <c r="F138" s="100">
        <v>46381936.480000004</v>
      </c>
      <c r="G138" s="100">
        <v>43766695.219999999</v>
      </c>
      <c r="H138" s="100">
        <v>19830058.239999998</v>
      </c>
      <c r="I138" s="100"/>
      <c r="J138" s="100"/>
      <c r="K138" s="100"/>
      <c r="L138" s="100"/>
      <c r="M138" s="100"/>
      <c r="N138" s="100"/>
      <c r="O138" s="100"/>
      <c r="P138" s="100"/>
      <c r="Q138" s="100">
        <f t="shared" si="2"/>
        <v>139801336.71000001</v>
      </c>
      <c r="R138" s="97"/>
      <c r="T138" s="95"/>
      <c r="U138" s="100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139801336.71000001</v>
      </c>
      <c r="V138" s="97"/>
    </row>
    <row r="139" spans="2:22" x14ac:dyDescent="0.2">
      <c r="B139" s="95"/>
      <c r="C139" s="133" t="s">
        <v>266</v>
      </c>
      <c r="D139" s="134" t="s">
        <v>267</v>
      </c>
      <c r="E139" s="136">
        <v>528703.14999999991</v>
      </c>
      <c r="F139" s="136">
        <v>233421.43000000002</v>
      </c>
      <c r="G139" s="136">
        <v>320432.41000000003</v>
      </c>
      <c r="H139" s="136">
        <v>335656.35000000003</v>
      </c>
      <c r="I139" s="136"/>
      <c r="J139" s="136"/>
      <c r="K139" s="136"/>
      <c r="L139" s="136"/>
      <c r="M139" s="136"/>
      <c r="N139" s="136"/>
      <c r="O139" s="136"/>
      <c r="P139" s="136"/>
      <c r="Q139" s="136">
        <f t="shared" si="2"/>
        <v>1418213.34</v>
      </c>
      <c r="R139" s="97"/>
      <c r="T139" s="95"/>
      <c r="U139" s="100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1418213.34</v>
      </c>
      <c r="V139" s="97"/>
    </row>
    <row r="140" spans="2:22" x14ac:dyDescent="0.2">
      <c r="B140" s="95"/>
      <c r="C140" s="98" t="s">
        <v>268</v>
      </c>
      <c r="D140" s="99" t="s">
        <v>267</v>
      </c>
      <c r="E140" s="100">
        <v>528703.14999999991</v>
      </c>
      <c r="F140" s="100">
        <v>233421.43000000002</v>
      </c>
      <c r="G140" s="100">
        <v>320432.41000000003</v>
      </c>
      <c r="H140" s="100">
        <v>335656.35000000003</v>
      </c>
      <c r="I140" s="100"/>
      <c r="J140" s="100"/>
      <c r="K140" s="100"/>
      <c r="L140" s="100"/>
      <c r="M140" s="100"/>
      <c r="N140" s="100"/>
      <c r="O140" s="100"/>
      <c r="P140" s="100"/>
      <c r="Q140" s="100">
        <f t="shared" si="2"/>
        <v>1418213.34</v>
      </c>
      <c r="R140" s="97"/>
      <c r="T140" s="95"/>
      <c r="U140" s="100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1418213.34</v>
      </c>
      <c r="V140" s="97"/>
    </row>
    <row r="141" spans="2:22" x14ac:dyDescent="0.2">
      <c r="B141" s="95"/>
      <c r="C141" s="133" t="s">
        <v>269</v>
      </c>
      <c r="D141" s="134" t="s">
        <v>270</v>
      </c>
      <c r="E141" s="136">
        <v>384336.33999999997</v>
      </c>
      <c r="F141" s="136">
        <v>552844.53</v>
      </c>
      <c r="G141" s="136">
        <v>430772.67</v>
      </c>
      <c r="H141" s="136">
        <v>779003.78</v>
      </c>
      <c r="I141" s="136"/>
      <c r="J141" s="136"/>
      <c r="K141" s="136"/>
      <c r="L141" s="136"/>
      <c r="M141" s="136"/>
      <c r="N141" s="136"/>
      <c r="O141" s="136"/>
      <c r="P141" s="136"/>
      <c r="Q141" s="136">
        <f t="shared" si="2"/>
        <v>2146957.3200000003</v>
      </c>
      <c r="R141" s="97"/>
      <c r="T141" s="95"/>
      <c r="U141" s="100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2146957.3200000003</v>
      </c>
      <c r="V141" s="97"/>
    </row>
    <row r="142" spans="2:22" x14ac:dyDescent="0.2">
      <c r="B142" s="95"/>
      <c r="C142" s="98" t="s">
        <v>271</v>
      </c>
      <c r="D142" s="99" t="s">
        <v>270</v>
      </c>
      <c r="E142" s="100">
        <v>384336.33999999997</v>
      </c>
      <c r="F142" s="100">
        <v>552844.53</v>
      </c>
      <c r="G142" s="100">
        <v>430772.67</v>
      </c>
      <c r="H142" s="100">
        <v>779003.78</v>
      </c>
      <c r="I142" s="100"/>
      <c r="J142" s="100"/>
      <c r="K142" s="100"/>
      <c r="L142" s="100"/>
      <c r="M142" s="100"/>
      <c r="N142" s="100"/>
      <c r="O142" s="100"/>
      <c r="P142" s="100"/>
      <c r="Q142" s="100">
        <f t="shared" si="2"/>
        <v>2146957.3200000003</v>
      </c>
      <c r="R142" s="97"/>
      <c r="T142" s="95"/>
      <c r="U142" s="100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2146957.3200000003</v>
      </c>
      <c r="V142" s="97"/>
    </row>
    <row r="143" spans="2:22" x14ac:dyDescent="0.2">
      <c r="B143" s="95"/>
      <c r="C143" s="131" t="s">
        <v>272</v>
      </c>
      <c r="D143" s="132" t="s">
        <v>273</v>
      </c>
      <c r="E143" s="135">
        <v>1056815.9000000001</v>
      </c>
      <c r="F143" s="135">
        <v>2704528.02</v>
      </c>
      <c r="G143" s="135">
        <v>6253876.7400000002</v>
      </c>
      <c r="H143" s="135">
        <v>3457657.8600000003</v>
      </c>
      <c r="I143" s="135"/>
      <c r="J143" s="135"/>
      <c r="K143" s="135"/>
      <c r="L143" s="135"/>
      <c r="M143" s="135"/>
      <c r="N143" s="135"/>
      <c r="O143" s="135"/>
      <c r="P143" s="135"/>
      <c r="Q143" s="135">
        <f t="shared" si="2"/>
        <v>13472878.52</v>
      </c>
      <c r="R143" s="97"/>
      <c r="T143" s="95"/>
      <c r="U143" s="100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13472878.52</v>
      </c>
      <c r="V143" s="97"/>
    </row>
    <row r="144" spans="2:22" x14ac:dyDescent="0.2">
      <c r="B144" s="95"/>
      <c r="C144" s="133" t="s">
        <v>274</v>
      </c>
      <c r="D144" s="134" t="s">
        <v>275</v>
      </c>
      <c r="E144" s="136">
        <v>40737.779999999992</v>
      </c>
      <c r="F144" s="136">
        <v>379948.33999999997</v>
      </c>
      <c r="G144" s="136">
        <v>3810407.05</v>
      </c>
      <c r="H144" s="136">
        <v>423320.50000000029</v>
      </c>
      <c r="I144" s="136"/>
      <c r="J144" s="136"/>
      <c r="K144" s="136"/>
      <c r="L144" s="136"/>
      <c r="M144" s="136"/>
      <c r="N144" s="136"/>
      <c r="O144" s="136"/>
      <c r="P144" s="136"/>
      <c r="Q144" s="136">
        <f t="shared" si="2"/>
        <v>4654413.67</v>
      </c>
      <c r="R144" s="97"/>
      <c r="T144" s="95"/>
      <c r="U144" s="100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4654413.67</v>
      </c>
      <c r="V144" s="97"/>
    </row>
    <row r="145" spans="2:22" x14ac:dyDescent="0.2">
      <c r="B145" s="95"/>
      <c r="C145" s="98" t="s">
        <v>276</v>
      </c>
      <c r="D145" s="99" t="s">
        <v>275</v>
      </c>
      <c r="E145" s="100">
        <v>40737.779999999992</v>
      </c>
      <c r="F145" s="100">
        <v>379948.33999999997</v>
      </c>
      <c r="G145" s="100">
        <v>3810407.05</v>
      </c>
      <c r="H145" s="100">
        <v>423320.50000000029</v>
      </c>
      <c r="I145" s="100"/>
      <c r="J145" s="100"/>
      <c r="K145" s="100"/>
      <c r="L145" s="100"/>
      <c r="M145" s="100"/>
      <c r="N145" s="100"/>
      <c r="O145" s="100"/>
      <c r="P145" s="100"/>
      <c r="Q145" s="100">
        <f t="shared" si="2"/>
        <v>4654413.67</v>
      </c>
      <c r="R145" s="97"/>
      <c r="T145" s="95"/>
      <c r="U145" s="100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4654413.67</v>
      </c>
      <c r="V145" s="97"/>
    </row>
    <row r="146" spans="2:22" x14ac:dyDescent="0.2">
      <c r="B146" s="95"/>
      <c r="C146" s="133" t="s">
        <v>277</v>
      </c>
      <c r="D146" s="134" t="s">
        <v>278</v>
      </c>
      <c r="E146" s="136">
        <v>803781.9800000001</v>
      </c>
      <c r="F146" s="136">
        <v>1464577.59</v>
      </c>
      <c r="G146" s="136">
        <v>1665680.9800000002</v>
      </c>
      <c r="H146" s="136">
        <v>1756727.8999999994</v>
      </c>
      <c r="I146" s="136"/>
      <c r="J146" s="136"/>
      <c r="K146" s="136"/>
      <c r="L146" s="136"/>
      <c r="M146" s="136"/>
      <c r="N146" s="136"/>
      <c r="O146" s="136"/>
      <c r="P146" s="136"/>
      <c r="Q146" s="136">
        <f t="shared" si="2"/>
        <v>5690768.4500000002</v>
      </c>
      <c r="R146" s="97"/>
      <c r="T146" s="95"/>
      <c r="U146" s="100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5690768.4500000002</v>
      </c>
      <c r="V146" s="97"/>
    </row>
    <row r="147" spans="2:22" x14ac:dyDescent="0.2">
      <c r="B147" s="95"/>
      <c r="C147" s="98" t="s">
        <v>279</v>
      </c>
      <c r="D147" s="99" t="s">
        <v>278</v>
      </c>
      <c r="E147" s="100">
        <v>803781.9800000001</v>
      </c>
      <c r="F147" s="100">
        <v>1464577.59</v>
      </c>
      <c r="G147" s="100">
        <v>1665680.9800000002</v>
      </c>
      <c r="H147" s="100">
        <v>1756727.8999999994</v>
      </c>
      <c r="I147" s="100"/>
      <c r="J147" s="100"/>
      <c r="K147" s="100"/>
      <c r="L147" s="100"/>
      <c r="M147" s="100"/>
      <c r="N147" s="100"/>
      <c r="O147" s="100"/>
      <c r="P147" s="100"/>
      <c r="Q147" s="100">
        <f t="shared" si="2"/>
        <v>5690768.4500000002</v>
      </c>
      <c r="R147" s="97"/>
      <c r="T147" s="95"/>
      <c r="U147" s="100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5690768.4500000002</v>
      </c>
      <c r="V147" s="97"/>
    </row>
    <row r="148" spans="2:22" x14ac:dyDescent="0.2">
      <c r="B148" s="95"/>
      <c r="C148" s="133" t="s">
        <v>280</v>
      </c>
      <c r="D148" s="134" t="s">
        <v>281</v>
      </c>
      <c r="E148" s="136">
        <v>0</v>
      </c>
      <c r="F148" s="136">
        <v>0</v>
      </c>
      <c r="G148" s="136">
        <v>0</v>
      </c>
      <c r="H148" s="136">
        <v>0</v>
      </c>
      <c r="I148" s="136"/>
      <c r="J148" s="136"/>
      <c r="K148" s="136"/>
      <c r="L148" s="136"/>
      <c r="M148" s="136"/>
      <c r="N148" s="136"/>
      <c r="O148" s="136"/>
      <c r="P148" s="136"/>
      <c r="Q148" s="136">
        <f t="shared" si="2"/>
        <v>0</v>
      </c>
      <c r="R148" s="97"/>
      <c r="T148" s="95"/>
      <c r="U148" s="100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97"/>
    </row>
    <row r="149" spans="2:22" x14ac:dyDescent="0.2">
      <c r="B149" s="95"/>
      <c r="C149" s="98" t="s">
        <v>282</v>
      </c>
      <c r="D149" s="99" t="s">
        <v>281</v>
      </c>
      <c r="E149" s="100">
        <v>0</v>
      </c>
      <c r="F149" s="100">
        <v>0</v>
      </c>
      <c r="G149" s="100">
        <v>0</v>
      </c>
      <c r="H149" s="100">
        <v>0</v>
      </c>
      <c r="I149" s="100"/>
      <c r="J149" s="100"/>
      <c r="K149" s="100"/>
      <c r="L149" s="100"/>
      <c r="M149" s="100"/>
      <c r="N149" s="100"/>
      <c r="O149" s="100"/>
      <c r="P149" s="100"/>
      <c r="Q149" s="100">
        <f t="shared" si="2"/>
        <v>0</v>
      </c>
      <c r="R149" s="97"/>
      <c r="T149" s="95"/>
      <c r="U149" s="100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0</v>
      </c>
      <c r="V149" s="97"/>
    </row>
    <row r="150" spans="2:22" x14ac:dyDescent="0.2">
      <c r="B150" s="95"/>
      <c r="C150" s="133" t="s">
        <v>283</v>
      </c>
      <c r="D150" s="134" t="s">
        <v>284</v>
      </c>
      <c r="E150" s="136">
        <v>0</v>
      </c>
      <c r="F150" s="136">
        <v>0</v>
      </c>
      <c r="G150" s="136">
        <v>0</v>
      </c>
      <c r="H150" s="136">
        <v>0</v>
      </c>
      <c r="I150" s="136"/>
      <c r="J150" s="136"/>
      <c r="K150" s="136"/>
      <c r="L150" s="136"/>
      <c r="M150" s="136"/>
      <c r="N150" s="136"/>
      <c r="O150" s="136"/>
      <c r="P150" s="136"/>
      <c r="Q150" s="136">
        <f t="shared" si="2"/>
        <v>0</v>
      </c>
      <c r="R150" s="97"/>
      <c r="T150" s="95"/>
      <c r="U150" s="100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0</v>
      </c>
      <c r="V150" s="97"/>
    </row>
    <row r="151" spans="2:22" x14ac:dyDescent="0.2">
      <c r="B151" s="95"/>
      <c r="C151" s="98" t="s">
        <v>285</v>
      </c>
      <c r="D151" s="99" t="s">
        <v>284</v>
      </c>
      <c r="E151" s="100">
        <v>0</v>
      </c>
      <c r="F151" s="100">
        <v>0</v>
      </c>
      <c r="G151" s="100">
        <v>0</v>
      </c>
      <c r="H151" s="100">
        <v>0</v>
      </c>
      <c r="I151" s="100"/>
      <c r="J151" s="100"/>
      <c r="K151" s="100"/>
      <c r="L151" s="100"/>
      <c r="M151" s="100"/>
      <c r="N151" s="100"/>
      <c r="O151" s="100"/>
      <c r="P151" s="100"/>
      <c r="Q151" s="100">
        <f t="shared" si="2"/>
        <v>0</v>
      </c>
      <c r="R151" s="97"/>
      <c r="T151" s="95"/>
      <c r="U151" s="100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97"/>
    </row>
    <row r="152" spans="2:22" x14ac:dyDescent="0.2">
      <c r="B152" s="95"/>
      <c r="C152" s="133" t="s">
        <v>286</v>
      </c>
      <c r="D152" s="134" t="s">
        <v>287</v>
      </c>
      <c r="E152" s="136">
        <v>0</v>
      </c>
      <c r="F152" s="136">
        <v>8332.01</v>
      </c>
      <c r="G152" s="136">
        <v>7797.6</v>
      </c>
      <c r="H152" s="136">
        <v>558.66</v>
      </c>
      <c r="I152" s="136"/>
      <c r="J152" s="136"/>
      <c r="K152" s="136"/>
      <c r="L152" s="136"/>
      <c r="M152" s="136"/>
      <c r="N152" s="136"/>
      <c r="O152" s="136"/>
      <c r="P152" s="136"/>
      <c r="Q152" s="136">
        <f t="shared" si="2"/>
        <v>16688.27</v>
      </c>
      <c r="R152" s="97"/>
      <c r="T152" s="95"/>
      <c r="U152" s="100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16688.27</v>
      </c>
      <c r="V152" s="97"/>
    </row>
    <row r="153" spans="2:22" x14ac:dyDescent="0.2">
      <c r="B153" s="95"/>
      <c r="C153" s="98" t="s">
        <v>288</v>
      </c>
      <c r="D153" s="99" t="s">
        <v>287</v>
      </c>
      <c r="E153" s="100">
        <v>0</v>
      </c>
      <c r="F153" s="100">
        <v>8332.01</v>
      </c>
      <c r="G153" s="100">
        <v>7797.6</v>
      </c>
      <c r="H153" s="100">
        <v>558.66</v>
      </c>
      <c r="I153" s="100"/>
      <c r="J153" s="100"/>
      <c r="K153" s="100"/>
      <c r="L153" s="100"/>
      <c r="M153" s="100"/>
      <c r="N153" s="100"/>
      <c r="O153" s="100"/>
      <c r="P153" s="100"/>
      <c r="Q153" s="100">
        <f t="shared" si="2"/>
        <v>16688.27</v>
      </c>
      <c r="R153" s="97"/>
      <c r="T153" s="95"/>
      <c r="U153" s="100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16688.27</v>
      </c>
      <c r="V153" s="97"/>
    </row>
    <row r="154" spans="2:22" x14ac:dyDescent="0.2">
      <c r="B154" s="95"/>
      <c r="C154" s="133" t="s">
        <v>289</v>
      </c>
      <c r="D154" s="134" t="s">
        <v>290</v>
      </c>
      <c r="E154" s="136">
        <v>212296.14</v>
      </c>
      <c r="F154" s="136">
        <v>851670.07999999984</v>
      </c>
      <c r="G154" s="136">
        <v>769991.11</v>
      </c>
      <c r="H154" s="136">
        <v>1277050.8</v>
      </c>
      <c r="I154" s="136"/>
      <c r="J154" s="136"/>
      <c r="K154" s="136"/>
      <c r="L154" s="136"/>
      <c r="M154" s="136"/>
      <c r="N154" s="136"/>
      <c r="O154" s="136"/>
      <c r="P154" s="136"/>
      <c r="Q154" s="136">
        <f t="shared" si="2"/>
        <v>3111008.13</v>
      </c>
      <c r="R154" s="97"/>
      <c r="T154" s="95"/>
      <c r="U154" s="100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3111008.13</v>
      </c>
      <c r="V154" s="97"/>
    </row>
    <row r="155" spans="2:22" x14ac:dyDescent="0.2">
      <c r="B155" s="95"/>
      <c r="C155" s="98" t="s">
        <v>291</v>
      </c>
      <c r="D155" s="99" t="s">
        <v>290</v>
      </c>
      <c r="E155" s="100">
        <v>212296.14</v>
      </c>
      <c r="F155" s="100">
        <v>851670.07999999984</v>
      </c>
      <c r="G155" s="100">
        <v>769991.11</v>
      </c>
      <c r="H155" s="100">
        <v>1277050.8</v>
      </c>
      <c r="I155" s="100"/>
      <c r="J155" s="100"/>
      <c r="K155" s="100"/>
      <c r="L155" s="100"/>
      <c r="M155" s="100"/>
      <c r="N155" s="100"/>
      <c r="O155" s="100"/>
      <c r="P155" s="100"/>
      <c r="Q155" s="100">
        <f t="shared" si="2"/>
        <v>3111008.13</v>
      </c>
      <c r="R155" s="97"/>
      <c r="T155" s="95"/>
      <c r="U155" s="100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3111008.13</v>
      </c>
      <c r="V155" s="97"/>
    </row>
    <row r="156" spans="2:22" x14ac:dyDescent="0.2">
      <c r="B156" s="95"/>
      <c r="C156" s="131" t="s">
        <v>292</v>
      </c>
      <c r="D156" s="132" t="s">
        <v>293</v>
      </c>
      <c r="E156" s="135">
        <v>19412144.900000002</v>
      </c>
      <c r="F156" s="135">
        <v>28595312.010000002</v>
      </c>
      <c r="G156" s="135">
        <v>31399346.77</v>
      </c>
      <c r="H156" s="135">
        <v>33714695.579999991</v>
      </c>
      <c r="I156" s="135"/>
      <c r="J156" s="135"/>
      <c r="K156" s="135"/>
      <c r="L156" s="135"/>
      <c r="M156" s="135"/>
      <c r="N156" s="135"/>
      <c r="O156" s="135"/>
      <c r="P156" s="135"/>
      <c r="Q156" s="135">
        <f t="shared" si="2"/>
        <v>113121499.25999999</v>
      </c>
      <c r="R156" s="97"/>
      <c r="T156" s="95"/>
      <c r="U156" s="100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113121499.25999999</v>
      </c>
      <c r="V156" s="97"/>
    </row>
    <row r="157" spans="2:22" x14ac:dyDescent="0.2">
      <c r="B157" s="95"/>
      <c r="C157" s="133" t="s">
        <v>294</v>
      </c>
      <c r="D157" s="134" t="s">
        <v>295</v>
      </c>
      <c r="E157" s="136">
        <v>13663619.639999999</v>
      </c>
      <c r="F157" s="136">
        <v>15469150.730000002</v>
      </c>
      <c r="G157" s="136">
        <v>16247620.25</v>
      </c>
      <c r="H157" s="136">
        <v>15616759.389999997</v>
      </c>
      <c r="I157" s="136"/>
      <c r="J157" s="136"/>
      <c r="K157" s="136"/>
      <c r="L157" s="136"/>
      <c r="M157" s="136"/>
      <c r="N157" s="136"/>
      <c r="O157" s="136"/>
      <c r="P157" s="136"/>
      <c r="Q157" s="136">
        <f t="shared" si="2"/>
        <v>60997150.010000005</v>
      </c>
      <c r="R157" s="97"/>
      <c r="T157" s="95"/>
      <c r="U157" s="100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60997150.010000005</v>
      </c>
      <c r="V157" s="97"/>
    </row>
    <row r="158" spans="2:22" x14ac:dyDescent="0.2">
      <c r="B158" s="95"/>
      <c r="C158" s="98" t="s">
        <v>296</v>
      </c>
      <c r="D158" s="99" t="s">
        <v>297</v>
      </c>
      <c r="E158" s="100">
        <v>3589042.3400000012</v>
      </c>
      <c r="F158" s="100">
        <v>3978643.8200000003</v>
      </c>
      <c r="G158" s="100">
        <v>4364717.5100000016</v>
      </c>
      <c r="H158" s="100">
        <v>4149229.29</v>
      </c>
      <c r="I158" s="100"/>
      <c r="J158" s="100"/>
      <c r="K158" s="100"/>
      <c r="L158" s="100"/>
      <c r="M158" s="100"/>
      <c r="N158" s="100"/>
      <c r="O158" s="100"/>
      <c r="P158" s="100"/>
      <c r="Q158" s="100">
        <f t="shared" si="2"/>
        <v>16081632.960000005</v>
      </c>
      <c r="R158" s="97"/>
      <c r="T158" s="95"/>
      <c r="U158" s="100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16081632.960000005</v>
      </c>
      <c r="V158" s="97"/>
    </row>
    <row r="159" spans="2:22" x14ac:dyDescent="0.2">
      <c r="B159" s="95"/>
      <c r="C159" s="98" t="s">
        <v>298</v>
      </c>
      <c r="D159" s="99" t="s">
        <v>36</v>
      </c>
      <c r="E159" s="100">
        <v>10074577.299999997</v>
      </c>
      <c r="F159" s="100">
        <v>11490506.910000002</v>
      </c>
      <c r="G159" s="100">
        <v>11882902.739999998</v>
      </c>
      <c r="H159" s="100">
        <v>11467530.099999998</v>
      </c>
      <c r="I159" s="100"/>
      <c r="J159" s="100"/>
      <c r="K159" s="100"/>
      <c r="L159" s="100"/>
      <c r="M159" s="100"/>
      <c r="N159" s="100"/>
      <c r="O159" s="100"/>
      <c r="P159" s="100"/>
      <c r="Q159" s="100">
        <f t="shared" si="2"/>
        <v>44915517.049999997</v>
      </c>
      <c r="R159" s="97"/>
      <c r="T159" s="95"/>
      <c r="U159" s="100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44915517.049999997</v>
      </c>
      <c r="V159" s="97"/>
    </row>
    <row r="160" spans="2:22" x14ac:dyDescent="0.2">
      <c r="B160" s="95"/>
      <c r="C160" s="133" t="s">
        <v>299</v>
      </c>
      <c r="D160" s="134" t="s">
        <v>300</v>
      </c>
      <c r="E160" s="136">
        <v>4454100.38</v>
      </c>
      <c r="F160" s="136">
        <v>5051071.2099999981</v>
      </c>
      <c r="G160" s="136">
        <v>5957457.9800000004</v>
      </c>
      <c r="H160" s="136">
        <v>5356783.4699999988</v>
      </c>
      <c r="I160" s="136"/>
      <c r="J160" s="136"/>
      <c r="K160" s="136"/>
      <c r="L160" s="136"/>
      <c r="M160" s="136"/>
      <c r="N160" s="136"/>
      <c r="O160" s="136"/>
      <c r="P160" s="136"/>
      <c r="Q160" s="136">
        <f t="shared" si="2"/>
        <v>20819413.039999999</v>
      </c>
      <c r="R160" s="97"/>
      <c r="T160" s="95"/>
      <c r="U160" s="100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20819413.039999999</v>
      </c>
      <c r="V160" s="97"/>
    </row>
    <row r="161" spans="2:22" x14ac:dyDescent="0.2">
      <c r="B161" s="95"/>
      <c r="C161" s="98" t="s">
        <v>301</v>
      </c>
      <c r="D161" s="99" t="s">
        <v>302</v>
      </c>
      <c r="E161" s="100">
        <v>0</v>
      </c>
      <c r="F161" s="100">
        <v>0</v>
      </c>
      <c r="G161" s="100">
        <v>0</v>
      </c>
      <c r="H161" s="100">
        <v>0</v>
      </c>
      <c r="I161" s="100"/>
      <c r="J161" s="100"/>
      <c r="K161" s="100"/>
      <c r="L161" s="100"/>
      <c r="M161" s="100"/>
      <c r="N161" s="100"/>
      <c r="O161" s="100"/>
      <c r="P161" s="100"/>
      <c r="Q161" s="100">
        <f t="shared" si="2"/>
        <v>0</v>
      </c>
      <c r="R161" s="97"/>
      <c r="T161" s="95"/>
      <c r="U161" s="100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0</v>
      </c>
      <c r="V161" s="97"/>
    </row>
    <row r="162" spans="2:22" x14ac:dyDescent="0.2">
      <c r="B162" s="95"/>
      <c r="C162" s="98" t="s">
        <v>303</v>
      </c>
      <c r="D162" s="99" t="s">
        <v>304</v>
      </c>
      <c r="E162" s="100">
        <v>4454100.38</v>
      </c>
      <c r="F162" s="100">
        <v>5051071.2099999981</v>
      </c>
      <c r="G162" s="100">
        <v>5957457.9800000004</v>
      </c>
      <c r="H162" s="100">
        <v>5356783.4699999988</v>
      </c>
      <c r="I162" s="100"/>
      <c r="J162" s="100"/>
      <c r="K162" s="100"/>
      <c r="L162" s="100"/>
      <c r="M162" s="100"/>
      <c r="N162" s="100"/>
      <c r="O162" s="100"/>
      <c r="P162" s="100"/>
      <c r="Q162" s="100">
        <f t="shared" si="2"/>
        <v>20819413.039999999</v>
      </c>
      <c r="R162" s="97"/>
      <c r="T162" s="95"/>
      <c r="U162" s="100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20819413.039999999</v>
      </c>
      <c r="V162" s="97"/>
    </row>
    <row r="163" spans="2:22" x14ac:dyDescent="0.2">
      <c r="B163" s="95"/>
      <c r="C163" s="133" t="s">
        <v>305</v>
      </c>
      <c r="D163" s="134" t="s">
        <v>306</v>
      </c>
      <c r="E163" s="136">
        <v>0</v>
      </c>
      <c r="F163" s="136">
        <v>0</v>
      </c>
      <c r="G163" s="136">
        <v>0</v>
      </c>
      <c r="H163" s="136">
        <v>0</v>
      </c>
      <c r="I163" s="136"/>
      <c r="J163" s="136"/>
      <c r="K163" s="136"/>
      <c r="L163" s="136"/>
      <c r="M163" s="136"/>
      <c r="N163" s="136"/>
      <c r="O163" s="136"/>
      <c r="P163" s="136"/>
      <c r="Q163" s="136">
        <f t="shared" si="2"/>
        <v>0</v>
      </c>
      <c r="R163" s="97"/>
      <c r="T163" s="95"/>
      <c r="U163" s="100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0</v>
      </c>
      <c r="V163" s="97"/>
    </row>
    <row r="164" spans="2:22" x14ac:dyDescent="0.2">
      <c r="B164" s="95"/>
      <c r="C164" s="98" t="s">
        <v>307</v>
      </c>
      <c r="D164" s="99" t="s">
        <v>306</v>
      </c>
      <c r="E164" s="100">
        <v>0</v>
      </c>
      <c r="F164" s="100">
        <v>0</v>
      </c>
      <c r="G164" s="100">
        <v>0</v>
      </c>
      <c r="H164" s="100">
        <v>0</v>
      </c>
      <c r="I164" s="100"/>
      <c r="J164" s="100"/>
      <c r="K164" s="100"/>
      <c r="L164" s="100"/>
      <c r="M164" s="100"/>
      <c r="N164" s="100"/>
      <c r="O164" s="100"/>
      <c r="P164" s="100"/>
      <c r="Q164" s="100">
        <f t="shared" si="2"/>
        <v>0</v>
      </c>
      <c r="R164" s="97"/>
      <c r="T164" s="95"/>
      <c r="U164" s="100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0</v>
      </c>
      <c r="V164" s="97"/>
    </row>
    <row r="165" spans="2:22" x14ac:dyDescent="0.2">
      <c r="B165" s="95"/>
      <c r="C165" s="133" t="s">
        <v>308</v>
      </c>
      <c r="D165" s="134" t="s">
        <v>309</v>
      </c>
      <c r="E165" s="136">
        <v>147825.94</v>
      </c>
      <c r="F165" s="136">
        <v>3657673.32</v>
      </c>
      <c r="G165" s="136">
        <v>3655222.2800000003</v>
      </c>
      <c r="H165" s="136">
        <v>7027364.8999999994</v>
      </c>
      <c r="I165" s="136"/>
      <c r="J165" s="136"/>
      <c r="K165" s="136"/>
      <c r="L165" s="136"/>
      <c r="M165" s="136"/>
      <c r="N165" s="136"/>
      <c r="O165" s="136"/>
      <c r="P165" s="136"/>
      <c r="Q165" s="136">
        <f t="shared" si="2"/>
        <v>14488086.439999999</v>
      </c>
      <c r="R165" s="97"/>
      <c r="T165" s="95"/>
      <c r="U165" s="100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14488086.439999999</v>
      </c>
      <c r="V165" s="97"/>
    </row>
    <row r="166" spans="2:22" x14ac:dyDescent="0.2">
      <c r="B166" s="95"/>
      <c r="C166" s="98" t="s">
        <v>310</v>
      </c>
      <c r="D166" s="99" t="s">
        <v>311</v>
      </c>
      <c r="E166" s="100">
        <v>147825.94</v>
      </c>
      <c r="F166" s="100">
        <v>3657673.32</v>
      </c>
      <c r="G166" s="100">
        <v>3647357.2800000003</v>
      </c>
      <c r="H166" s="100">
        <v>7027364.8999999994</v>
      </c>
      <c r="I166" s="100"/>
      <c r="J166" s="100"/>
      <c r="K166" s="100"/>
      <c r="L166" s="100"/>
      <c r="M166" s="100"/>
      <c r="N166" s="100"/>
      <c r="O166" s="100"/>
      <c r="P166" s="100"/>
      <c r="Q166" s="100">
        <f t="shared" si="2"/>
        <v>14480221.439999999</v>
      </c>
      <c r="R166" s="97"/>
      <c r="T166" s="95"/>
      <c r="U166" s="100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14480221.439999999</v>
      </c>
      <c r="V166" s="97"/>
    </row>
    <row r="167" spans="2:22" x14ac:dyDescent="0.2">
      <c r="B167" s="95"/>
      <c r="C167" s="98" t="s">
        <v>312</v>
      </c>
      <c r="D167" s="99" t="s">
        <v>313</v>
      </c>
      <c r="E167" s="100">
        <v>0</v>
      </c>
      <c r="F167" s="100">
        <v>0</v>
      </c>
      <c r="G167" s="100">
        <v>7865</v>
      </c>
      <c r="H167" s="100">
        <v>0</v>
      </c>
      <c r="I167" s="100"/>
      <c r="J167" s="100"/>
      <c r="K167" s="100"/>
      <c r="L167" s="100"/>
      <c r="M167" s="100"/>
      <c r="N167" s="100"/>
      <c r="O167" s="100"/>
      <c r="P167" s="100"/>
      <c r="Q167" s="100">
        <f t="shared" si="2"/>
        <v>7865</v>
      </c>
      <c r="R167" s="97"/>
      <c r="T167" s="95"/>
      <c r="U167" s="100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7865</v>
      </c>
      <c r="V167" s="97"/>
    </row>
    <row r="168" spans="2:22" x14ac:dyDescent="0.2">
      <c r="B168" s="95"/>
      <c r="C168" s="133" t="s">
        <v>314</v>
      </c>
      <c r="D168" s="134" t="s">
        <v>315</v>
      </c>
      <c r="E168" s="136">
        <v>0</v>
      </c>
      <c r="F168" s="136">
        <v>0</v>
      </c>
      <c r="G168" s="136">
        <v>0</v>
      </c>
      <c r="H168" s="136">
        <v>0</v>
      </c>
      <c r="I168" s="136"/>
      <c r="J168" s="136"/>
      <c r="K168" s="136"/>
      <c r="L168" s="136"/>
      <c r="M168" s="136"/>
      <c r="N168" s="136"/>
      <c r="O168" s="136"/>
      <c r="P168" s="136"/>
      <c r="Q168" s="136">
        <f t="shared" si="2"/>
        <v>0</v>
      </c>
      <c r="R168" s="97"/>
      <c r="T168" s="95"/>
      <c r="U168" s="100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0</v>
      </c>
      <c r="V168" s="97"/>
    </row>
    <row r="169" spans="2:22" x14ac:dyDescent="0.2">
      <c r="B169" s="95"/>
      <c r="C169" s="98" t="s">
        <v>316</v>
      </c>
      <c r="D169" s="99" t="s">
        <v>315</v>
      </c>
      <c r="E169" s="100">
        <v>0</v>
      </c>
      <c r="F169" s="100">
        <v>0</v>
      </c>
      <c r="G169" s="100">
        <v>0</v>
      </c>
      <c r="H169" s="100">
        <v>0</v>
      </c>
      <c r="I169" s="100"/>
      <c r="J169" s="100"/>
      <c r="K169" s="100"/>
      <c r="L169" s="100"/>
      <c r="M169" s="100"/>
      <c r="N169" s="100"/>
      <c r="O169" s="100"/>
      <c r="P169" s="100"/>
      <c r="Q169" s="100">
        <f t="shared" si="2"/>
        <v>0</v>
      </c>
      <c r="R169" s="97"/>
      <c r="T169" s="95"/>
      <c r="U169" s="100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0</v>
      </c>
      <c r="V169" s="97"/>
    </row>
    <row r="170" spans="2:22" x14ac:dyDescent="0.2">
      <c r="B170" s="95"/>
      <c r="C170" s="133" t="s">
        <v>317</v>
      </c>
      <c r="D170" s="134" t="s">
        <v>318</v>
      </c>
      <c r="E170" s="136">
        <v>299386.79999999993</v>
      </c>
      <c r="F170" s="136">
        <v>3674351.29</v>
      </c>
      <c r="G170" s="136">
        <v>4573679.93</v>
      </c>
      <c r="H170" s="136">
        <v>4054644.5899999994</v>
      </c>
      <c r="I170" s="136"/>
      <c r="J170" s="136"/>
      <c r="K170" s="136"/>
      <c r="L170" s="136"/>
      <c r="M170" s="136"/>
      <c r="N170" s="136"/>
      <c r="O170" s="136"/>
      <c r="P170" s="136"/>
      <c r="Q170" s="136">
        <f t="shared" si="2"/>
        <v>12602062.609999999</v>
      </c>
      <c r="R170" s="97"/>
      <c r="T170" s="95"/>
      <c r="U170" s="100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12602062.609999999</v>
      </c>
      <c r="V170" s="97"/>
    </row>
    <row r="171" spans="2:22" x14ac:dyDescent="0.2">
      <c r="B171" s="95"/>
      <c r="C171" s="98" t="s">
        <v>319</v>
      </c>
      <c r="D171" s="99" t="s">
        <v>318</v>
      </c>
      <c r="E171" s="100">
        <v>299386.79999999993</v>
      </c>
      <c r="F171" s="100">
        <v>3674351.29</v>
      </c>
      <c r="G171" s="100">
        <v>4573679.93</v>
      </c>
      <c r="H171" s="100">
        <v>4054644.5899999994</v>
      </c>
      <c r="I171" s="100"/>
      <c r="J171" s="100"/>
      <c r="K171" s="100"/>
      <c r="L171" s="100"/>
      <c r="M171" s="100"/>
      <c r="N171" s="100"/>
      <c r="O171" s="100"/>
      <c r="P171" s="100"/>
      <c r="Q171" s="100">
        <f t="shared" si="2"/>
        <v>12602062.609999999</v>
      </c>
      <c r="R171" s="97"/>
      <c r="T171" s="95"/>
      <c r="U171" s="100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12602062.609999999</v>
      </c>
      <c r="V171" s="97"/>
    </row>
    <row r="172" spans="2:22" x14ac:dyDescent="0.2">
      <c r="B172" s="95"/>
      <c r="C172" s="133" t="s">
        <v>320</v>
      </c>
      <c r="D172" s="134" t="s">
        <v>321</v>
      </c>
      <c r="E172" s="136">
        <v>0</v>
      </c>
      <c r="F172" s="136">
        <v>0</v>
      </c>
      <c r="G172" s="136">
        <v>0</v>
      </c>
      <c r="H172" s="136">
        <v>0</v>
      </c>
      <c r="I172" s="136"/>
      <c r="J172" s="136"/>
      <c r="K172" s="136"/>
      <c r="L172" s="136"/>
      <c r="M172" s="136"/>
      <c r="N172" s="136"/>
      <c r="O172" s="136"/>
      <c r="P172" s="136"/>
      <c r="Q172" s="136">
        <f t="shared" si="2"/>
        <v>0</v>
      </c>
      <c r="R172" s="97"/>
      <c r="T172" s="95"/>
      <c r="U172" s="100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0</v>
      </c>
      <c r="V172" s="97"/>
    </row>
    <row r="173" spans="2:22" x14ac:dyDescent="0.2">
      <c r="B173" s="95"/>
      <c r="C173" s="98" t="s">
        <v>322</v>
      </c>
      <c r="D173" s="99" t="s">
        <v>321</v>
      </c>
      <c r="E173" s="100">
        <v>0</v>
      </c>
      <c r="F173" s="100">
        <v>0</v>
      </c>
      <c r="G173" s="100">
        <v>0</v>
      </c>
      <c r="H173" s="100">
        <v>0</v>
      </c>
      <c r="I173" s="100"/>
      <c r="J173" s="100"/>
      <c r="K173" s="100"/>
      <c r="L173" s="100"/>
      <c r="M173" s="100"/>
      <c r="N173" s="100"/>
      <c r="O173" s="100"/>
      <c r="P173" s="100"/>
      <c r="Q173" s="100">
        <f t="shared" si="2"/>
        <v>0</v>
      </c>
      <c r="R173" s="97"/>
      <c r="T173" s="95"/>
      <c r="U173" s="100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0</v>
      </c>
      <c r="V173" s="97"/>
    </row>
    <row r="174" spans="2:22" x14ac:dyDescent="0.2">
      <c r="B174" s="95"/>
      <c r="C174" s="133" t="s">
        <v>323</v>
      </c>
      <c r="D174" s="134" t="s">
        <v>324</v>
      </c>
      <c r="E174" s="136">
        <v>847212.1399999999</v>
      </c>
      <c r="F174" s="136">
        <v>743065.4600000002</v>
      </c>
      <c r="G174" s="136">
        <v>965366.33</v>
      </c>
      <c r="H174" s="136">
        <v>1659143.2300000002</v>
      </c>
      <c r="I174" s="136"/>
      <c r="J174" s="136"/>
      <c r="K174" s="136"/>
      <c r="L174" s="136"/>
      <c r="M174" s="136"/>
      <c r="N174" s="136"/>
      <c r="O174" s="136"/>
      <c r="P174" s="136"/>
      <c r="Q174" s="136">
        <f t="shared" si="2"/>
        <v>4214787.16</v>
      </c>
      <c r="R174" s="97"/>
      <c r="T174" s="95"/>
      <c r="U174" s="100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4214787.16</v>
      </c>
      <c r="V174" s="97"/>
    </row>
    <row r="175" spans="2:22" x14ac:dyDescent="0.2">
      <c r="B175" s="95"/>
      <c r="C175" s="98" t="s">
        <v>325</v>
      </c>
      <c r="D175" s="99" t="s">
        <v>324</v>
      </c>
      <c r="E175" s="100">
        <v>847212.1399999999</v>
      </c>
      <c r="F175" s="100">
        <v>743065.4600000002</v>
      </c>
      <c r="G175" s="100">
        <v>965366.33</v>
      </c>
      <c r="H175" s="100">
        <v>1659143.2300000002</v>
      </c>
      <c r="I175" s="100"/>
      <c r="J175" s="100"/>
      <c r="K175" s="100"/>
      <c r="L175" s="100"/>
      <c r="M175" s="100"/>
      <c r="N175" s="100"/>
      <c r="O175" s="100"/>
      <c r="P175" s="100"/>
      <c r="Q175" s="100">
        <f t="shared" si="2"/>
        <v>4214787.16</v>
      </c>
      <c r="R175" s="97"/>
      <c r="T175" s="95"/>
      <c r="U175" s="100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4214787.16</v>
      </c>
      <c r="V175" s="97"/>
    </row>
    <row r="176" spans="2:22" x14ac:dyDescent="0.2">
      <c r="B176" s="95"/>
      <c r="C176" s="131" t="s">
        <v>326</v>
      </c>
      <c r="D176" s="132" t="s">
        <v>327</v>
      </c>
      <c r="E176" s="135">
        <v>92363584.530000001</v>
      </c>
      <c r="F176" s="135">
        <v>99183637.25</v>
      </c>
      <c r="G176" s="135">
        <v>99227757.029999971</v>
      </c>
      <c r="H176" s="135">
        <v>100349455.76999998</v>
      </c>
      <c r="I176" s="135"/>
      <c r="J176" s="135"/>
      <c r="K176" s="135"/>
      <c r="L176" s="135"/>
      <c r="M176" s="135"/>
      <c r="N176" s="135"/>
      <c r="O176" s="135"/>
      <c r="P176" s="135"/>
      <c r="Q176" s="135">
        <f t="shared" si="2"/>
        <v>391124434.57999992</v>
      </c>
      <c r="R176" s="97"/>
      <c r="T176" s="95"/>
      <c r="U176" s="100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391124434.57999992</v>
      </c>
      <c r="V176" s="97"/>
    </row>
    <row r="177" spans="2:22" x14ac:dyDescent="0.2">
      <c r="B177" s="95"/>
      <c r="C177" s="133" t="s">
        <v>328</v>
      </c>
      <c r="D177" s="134" t="s">
        <v>329</v>
      </c>
      <c r="E177" s="136">
        <v>0</v>
      </c>
      <c r="F177" s="136">
        <v>0</v>
      </c>
      <c r="G177" s="136">
        <v>0</v>
      </c>
      <c r="H177" s="136">
        <v>0</v>
      </c>
      <c r="I177" s="136"/>
      <c r="J177" s="136"/>
      <c r="K177" s="136"/>
      <c r="L177" s="136"/>
      <c r="M177" s="136"/>
      <c r="N177" s="136"/>
      <c r="O177" s="136"/>
      <c r="P177" s="136"/>
      <c r="Q177" s="136">
        <f t="shared" si="2"/>
        <v>0</v>
      </c>
      <c r="R177" s="97"/>
      <c r="T177" s="95"/>
      <c r="U177" s="100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0</v>
      </c>
      <c r="V177" s="97"/>
    </row>
    <row r="178" spans="2:22" x14ac:dyDescent="0.2">
      <c r="B178" s="95"/>
      <c r="C178" s="98" t="s">
        <v>330</v>
      </c>
      <c r="D178" s="99" t="s">
        <v>331</v>
      </c>
      <c r="E178" s="100">
        <v>0</v>
      </c>
      <c r="F178" s="100">
        <v>0</v>
      </c>
      <c r="G178" s="100">
        <v>0</v>
      </c>
      <c r="H178" s="100">
        <v>0</v>
      </c>
      <c r="I178" s="100"/>
      <c r="J178" s="100"/>
      <c r="K178" s="100"/>
      <c r="L178" s="100"/>
      <c r="M178" s="100"/>
      <c r="N178" s="100"/>
      <c r="O178" s="100"/>
      <c r="P178" s="100"/>
      <c r="Q178" s="100">
        <f t="shared" si="2"/>
        <v>0</v>
      </c>
      <c r="R178" s="97"/>
      <c r="T178" s="95"/>
      <c r="U178" s="100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0</v>
      </c>
      <c r="V178" s="97"/>
    </row>
    <row r="179" spans="2:22" x14ac:dyDescent="0.2">
      <c r="B179" s="95"/>
      <c r="C179" s="98" t="s">
        <v>332</v>
      </c>
      <c r="D179" s="99" t="s">
        <v>333</v>
      </c>
      <c r="E179" s="100">
        <v>0</v>
      </c>
      <c r="F179" s="100">
        <v>0</v>
      </c>
      <c r="G179" s="100">
        <v>0</v>
      </c>
      <c r="H179" s="100">
        <v>0</v>
      </c>
      <c r="I179" s="100"/>
      <c r="J179" s="100"/>
      <c r="K179" s="100"/>
      <c r="L179" s="100"/>
      <c r="M179" s="100"/>
      <c r="N179" s="100"/>
      <c r="O179" s="100"/>
      <c r="P179" s="100"/>
      <c r="Q179" s="100">
        <f t="shared" si="2"/>
        <v>0</v>
      </c>
      <c r="R179" s="97"/>
      <c r="T179" s="95"/>
      <c r="U179" s="100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0</v>
      </c>
      <c r="V179" s="97"/>
    </row>
    <row r="180" spans="2:22" x14ac:dyDescent="0.2">
      <c r="B180" s="95"/>
      <c r="C180" s="133" t="s">
        <v>334</v>
      </c>
      <c r="D180" s="134" t="s">
        <v>335</v>
      </c>
      <c r="E180" s="136">
        <v>68070015.520000011</v>
      </c>
      <c r="F180" s="136">
        <v>69123290.460000008</v>
      </c>
      <c r="G180" s="136">
        <v>68786148.689999983</v>
      </c>
      <c r="H180" s="136">
        <v>68686797.599999994</v>
      </c>
      <c r="I180" s="136"/>
      <c r="J180" s="136"/>
      <c r="K180" s="136"/>
      <c r="L180" s="136"/>
      <c r="M180" s="136"/>
      <c r="N180" s="136"/>
      <c r="O180" s="136"/>
      <c r="P180" s="136"/>
      <c r="Q180" s="136">
        <f t="shared" si="2"/>
        <v>274666252.26999998</v>
      </c>
      <c r="R180" s="97"/>
      <c r="T180" s="95"/>
      <c r="U180" s="100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274666252.26999998</v>
      </c>
      <c r="V180" s="97"/>
    </row>
    <row r="181" spans="2:22" x14ac:dyDescent="0.2">
      <c r="B181" s="95"/>
      <c r="C181" s="98" t="s">
        <v>336</v>
      </c>
      <c r="D181" s="99" t="s">
        <v>335</v>
      </c>
      <c r="E181" s="100">
        <v>68070015.520000011</v>
      </c>
      <c r="F181" s="100">
        <v>69123290.460000008</v>
      </c>
      <c r="G181" s="100">
        <v>68786148.689999983</v>
      </c>
      <c r="H181" s="100">
        <v>68686797.599999994</v>
      </c>
      <c r="I181" s="100"/>
      <c r="J181" s="100"/>
      <c r="K181" s="100"/>
      <c r="L181" s="100"/>
      <c r="M181" s="100"/>
      <c r="N181" s="100"/>
      <c r="O181" s="100"/>
      <c r="P181" s="100"/>
      <c r="Q181" s="100">
        <f t="shared" si="2"/>
        <v>274666252.26999998</v>
      </c>
      <c r="R181" s="97"/>
      <c r="T181" s="95"/>
      <c r="U181" s="100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274666252.26999998</v>
      </c>
      <c r="V181" s="97"/>
    </row>
    <row r="182" spans="2:22" x14ac:dyDescent="0.2">
      <c r="B182" s="95"/>
      <c r="C182" s="133" t="s">
        <v>337</v>
      </c>
      <c r="D182" s="134" t="s">
        <v>338</v>
      </c>
      <c r="E182" s="136">
        <v>0</v>
      </c>
      <c r="F182" s="136">
        <v>0</v>
      </c>
      <c r="G182" s="136">
        <v>0</v>
      </c>
      <c r="H182" s="136">
        <v>0</v>
      </c>
      <c r="I182" s="136"/>
      <c r="J182" s="136"/>
      <c r="K182" s="136"/>
      <c r="L182" s="136"/>
      <c r="M182" s="136"/>
      <c r="N182" s="136"/>
      <c r="O182" s="136"/>
      <c r="P182" s="136"/>
      <c r="Q182" s="136">
        <f t="shared" si="2"/>
        <v>0</v>
      </c>
      <c r="R182" s="97"/>
      <c r="T182" s="95"/>
      <c r="U182" s="100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0</v>
      </c>
      <c r="V182" s="97"/>
    </row>
    <row r="183" spans="2:22" x14ac:dyDescent="0.2">
      <c r="B183" s="95"/>
      <c r="C183" s="98" t="s">
        <v>339</v>
      </c>
      <c r="D183" s="99" t="s">
        <v>338</v>
      </c>
      <c r="E183" s="100">
        <v>0</v>
      </c>
      <c r="F183" s="100">
        <v>0</v>
      </c>
      <c r="G183" s="100">
        <v>0</v>
      </c>
      <c r="H183" s="100">
        <v>0</v>
      </c>
      <c r="I183" s="100"/>
      <c r="J183" s="100"/>
      <c r="K183" s="100"/>
      <c r="L183" s="100"/>
      <c r="M183" s="100"/>
      <c r="N183" s="100"/>
      <c r="O183" s="100"/>
      <c r="P183" s="100"/>
      <c r="Q183" s="100">
        <f t="shared" si="2"/>
        <v>0</v>
      </c>
      <c r="R183" s="97"/>
      <c r="T183" s="95"/>
      <c r="U183" s="100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0</v>
      </c>
      <c r="V183" s="97"/>
    </row>
    <row r="184" spans="2:22" x14ac:dyDescent="0.2">
      <c r="B184" s="95"/>
      <c r="C184" s="133" t="s">
        <v>340</v>
      </c>
      <c r="D184" s="134" t="s">
        <v>341</v>
      </c>
      <c r="E184" s="136">
        <v>0</v>
      </c>
      <c r="F184" s="136">
        <v>0</v>
      </c>
      <c r="G184" s="136">
        <v>0</v>
      </c>
      <c r="H184" s="136">
        <v>0</v>
      </c>
      <c r="I184" s="136"/>
      <c r="J184" s="136"/>
      <c r="K184" s="136"/>
      <c r="L184" s="136"/>
      <c r="M184" s="136"/>
      <c r="N184" s="136"/>
      <c r="O184" s="136"/>
      <c r="P184" s="136"/>
      <c r="Q184" s="136">
        <f t="shared" si="2"/>
        <v>0</v>
      </c>
      <c r="R184" s="97"/>
      <c r="T184" s="95"/>
      <c r="U184" s="100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0</v>
      </c>
      <c r="V184" s="97"/>
    </row>
    <row r="185" spans="2:22" x14ac:dyDescent="0.2">
      <c r="B185" s="95"/>
      <c r="C185" s="98" t="s">
        <v>342</v>
      </c>
      <c r="D185" s="99" t="s">
        <v>341</v>
      </c>
      <c r="E185" s="100">
        <v>0</v>
      </c>
      <c r="F185" s="100">
        <v>0</v>
      </c>
      <c r="G185" s="100">
        <v>0</v>
      </c>
      <c r="H185" s="100">
        <v>0</v>
      </c>
      <c r="I185" s="100"/>
      <c r="J185" s="100"/>
      <c r="K185" s="100"/>
      <c r="L185" s="100"/>
      <c r="M185" s="100"/>
      <c r="N185" s="100"/>
      <c r="O185" s="100"/>
      <c r="P185" s="100"/>
      <c r="Q185" s="100">
        <f t="shared" si="2"/>
        <v>0</v>
      </c>
      <c r="R185" s="97"/>
      <c r="T185" s="95"/>
      <c r="U185" s="100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0</v>
      </c>
      <c r="V185" s="97"/>
    </row>
    <row r="186" spans="2:22" x14ac:dyDescent="0.2">
      <c r="B186" s="95"/>
      <c r="C186" s="133" t="s">
        <v>343</v>
      </c>
      <c r="D186" s="134" t="s">
        <v>344</v>
      </c>
      <c r="E186" s="136">
        <v>2389267.5000000019</v>
      </c>
      <c r="F186" s="136">
        <v>7252480.0299999928</v>
      </c>
      <c r="G186" s="136">
        <v>7860011.9299999988</v>
      </c>
      <c r="H186" s="136">
        <v>7382615.4399999958</v>
      </c>
      <c r="I186" s="136"/>
      <c r="J186" s="136"/>
      <c r="K186" s="136"/>
      <c r="L186" s="136"/>
      <c r="M186" s="136"/>
      <c r="N186" s="136"/>
      <c r="O186" s="136"/>
      <c r="P186" s="136"/>
      <c r="Q186" s="136">
        <f t="shared" si="2"/>
        <v>24884374.899999991</v>
      </c>
      <c r="R186" s="97"/>
      <c r="T186" s="95"/>
      <c r="U186" s="100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24884374.899999991</v>
      </c>
      <c r="V186" s="97"/>
    </row>
    <row r="187" spans="2:22" x14ac:dyDescent="0.2">
      <c r="B187" s="95"/>
      <c r="C187" s="98" t="s">
        <v>345</v>
      </c>
      <c r="D187" s="99" t="s">
        <v>344</v>
      </c>
      <c r="E187" s="100">
        <v>2389267.5000000019</v>
      </c>
      <c r="F187" s="100">
        <v>7252480.0299999928</v>
      </c>
      <c r="G187" s="100">
        <v>7860011.9299999988</v>
      </c>
      <c r="H187" s="100">
        <v>7382615.4399999958</v>
      </c>
      <c r="I187" s="100"/>
      <c r="J187" s="100"/>
      <c r="K187" s="100"/>
      <c r="L187" s="100"/>
      <c r="M187" s="100"/>
      <c r="N187" s="100"/>
      <c r="O187" s="100"/>
      <c r="P187" s="100"/>
      <c r="Q187" s="100">
        <f t="shared" si="2"/>
        <v>24884374.899999991</v>
      </c>
      <c r="R187" s="97"/>
      <c r="T187" s="95"/>
      <c r="U187" s="100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24884374.899999991</v>
      </c>
      <c r="V187" s="97"/>
    </row>
    <row r="188" spans="2:22" x14ac:dyDescent="0.2">
      <c r="B188" s="95"/>
      <c r="C188" s="133" t="s">
        <v>346</v>
      </c>
      <c r="D188" s="134" t="s">
        <v>347</v>
      </c>
      <c r="E188" s="136">
        <v>0</v>
      </c>
      <c r="F188" s="136">
        <v>0</v>
      </c>
      <c r="G188" s="136">
        <v>0</v>
      </c>
      <c r="H188" s="136">
        <v>0</v>
      </c>
      <c r="I188" s="136"/>
      <c r="J188" s="136"/>
      <c r="K188" s="136"/>
      <c r="L188" s="136"/>
      <c r="M188" s="136"/>
      <c r="N188" s="136"/>
      <c r="O188" s="136"/>
      <c r="P188" s="136"/>
      <c r="Q188" s="136">
        <f t="shared" si="2"/>
        <v>0</v>
      </c>
      <c r="R188" s="97"/>
      <c r="T188" s="95"/>
      <c r="U188" s="100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0</v>
      </c>
      <c r="V188" s="97"/>
    </row>
    <row r="189" spans="2:22" x14ac:dyDescent="0.2">
      <c r="B189" s="95"/>
      <c r="C189" s="98" t="s">
        <v>348</v>
      </c>
      <c r="D189" s="99" t="s">
        <v>347</v>
      </c>
      <c r="E189" s="100">
        <v>0</v>
      </c>
      <c r="F189" s="100">
        <v>0</v>
      </c>
      <c r="G189" s="100">
        <v>0</v>
      </c>
      <c r="H189" s="100">
        <v>0</v>
      </c>
      <c r="I189" s="100"/>
      <c r="J189" s="100"/>
      <c r="K189" s="100"/>
      <c r="L189" s="100"/>
      <c r="M189" s="100"/>
      <c r="N189" s="100"/>
      <c r="O189" s="100"/>
      <c r="P189" s="100"/>
      <c r="Q189" s="100">
        <f t="shared" si="2"/>
        <v>0</v>
      </c>
      <c r="R189" s="97"/>
      <c r="T189" s="95"/>
      <c r="U189" s="100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0</v>
      </c>
      <c r="V189" s="97"/>
    </row>
    <row r="190" spans="2:22" x14ac:dyDescent="0.2">
      <c r="B190" s="95"/>
      <c r="C190" s="133" t="s">
        <v>349</v>
      </c>
      <c r="D190" s="134" t="s">
        <v>350</v>
      </c>
      <c r="E190" s="136">
        <v>33333.33</v>
      </c>
      <c r="F190" s="136">
        <v>33333.33</v>
      </c>
      <c r="G190" s="136">
        <v>33333.33</v>
      </c>
      <c r="H190" s="136">
        <v>33333.33</v>
      </c>
      <c r="I190" s="136"/>
      <c r="J190" s="136"/>
      <c r="K190" s="136"/>
      <c r="L190" s="136"/>
      <c r="M190" s="136"/>
      <c r="N190" s="136"/>
      <c r="O190" s="136"/>
      <c r="P190" s="136"/>
      <c r="Q190" s="136">
        <f t="shared" si="2"/>
        <v>133333.32</v>
      </c>
      <c r="R190" s="97"/>
      <c r="T190" s="95"/>
      <c r="U190" s="100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133333.32</v>
      </c>
      <c r="V190" s="97"/>
    </row>
    <row r="191" spans="2:22" x14ac:dyDescent="0.2">
      <c r="B191" s="95"/>
      <c r="C191" s="98" t="s">
        <v>351</v>
      </c>
      <c r="D191" s="99" t="s">
        <v>350</v>
      </c>
      <c r="E191" s="100">
        <v>33333.33</v>
      </c>
      <c r="F191" s="100">
        <v>33333.33</v>
      </c>
      <c r="G191" s="100">
        <v>33333.33</v>
      </c>
      <c r="H191" s="100">
        <v>33333.33</v>
      </c>
      <c r="I191" s="100"/>
      <c r="J191" s="100"/>
      <c r="K191" s="100"/>
      <c r="L191" s="100"/>
      <c r="M191" s="100"/>
      <c r="N191" s="100"/>
      <c r="O191" s="100"/>
      <c r="P191" s="100"/>
      <c r="Q191" s="100">
        <f t="shared" si="2"/>
        <v>133333.32</v>
      </c>
      <c r="R191" s="97"/>
      <c r="T191" s="95"/>
      <c r="U191" s="100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133333.32</v>
      </c>
      <c r="V191" s="97"/>
    </row>
    <row r="192" spans="2:22" x14ac:dyDescent="0.2">
      <c r="B192" s="95"/>
      <c r="C192" s="133" t="s">
        <v>352</v>
      </c>
      <c r="D192" s="134" t="s">
        <v>353</v>
      </c>
      <c r="E192" s="136">
        <v>0</v>
      </c>
      <c r="F192" s="136">
        <v>0</v>
      </c>
      <c r="G192" s="136">
        <v>0</v>
      </c>
      <c r="H192" s="136">
        <v>0</v>
      </c>
      <c r="I192" s="136"/>
      <c r="J192" s="136"/>
      <c r="K192" s="136"/>
      <c r="L192" s="136"/>
      <c r="M192" s="136"/>
      <c r="N192" s="136"/>
      <c r="O192" s="136"/>
      <c r="P192" s="136"/>
      <c r="Q192" s="136">
        <f t="shared" si="2"/>
        <v>0</v>
      </c>
      <c r="R192" s="97"/>
      <c r="T192" s="95"/>
      <c r="U192" s="100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0</v>
      </c>
      <c r="V192" s="97"/>
    </row>
    <row r="193" spans="2:25" x14ac:dyDescent="0.2">
      <c r="B193" s="95"/>
      <c r="C193" s="98" t="s">
        <v>354</v>
      </c>
      <c r="D193" s="99" t="s">
        <v>353</v>
      </c>
      <c r="E193" s="100">
        <v>0</v>
      </c>
      <c r="F193" s="100">
        <v>0</v>
      </c>
      <c r="G193" s="100">
        <v>0</v>
      </c>
      <c r="H193" s="100">
        <v>0</v>
      </c>
      <c r="I193" s="100"/>
      <c r="J193" s="100"/>
      <c r="K193" s="100"/>
      <c r="L193" s="100"/>
      <c r="M193" s="100"/>
      <c r="N193" s="100"/>
      <c r="O193" s="100"/>
      <c r="P193" s="100"/>
      <c r="Q193" s="100">
        <f t="shared" si="2"/>
        <v>0</v>
      </c>
      <c r="R193" s="97"/>
      <c r="T193" s="95"/>
      <c r="U193" s="100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0</v>
      </c>
      <c r="V193" s="97"/>
    </row>
    <row r="194" spans="2:25" x14ac:dyDescent="0.2">
      <c r="B194" s="95"/>
      <c r="C194" s="133" t="s">
        <v>355</v>
      </c>
      <c r="D194" s="134" t="s">
        <v>356</v>
      </c>
      <c r="E194" s="136">
        <v>21870968.18</v>
      </c>
      <c r="F194" s="136">
        <v>22774533.43</v>
      </c>
      <c r="G194" s="136">
        <v>22548263.079999998</v>
      </c>
      <c r="H194" s="136">
        <v>24246709.399999995</v>
      </c>
      <c r="I194" s="136"/>
      <c r="J194" s="136"/>
      <c r="K194" s="136"/>
      <c r="L194" s="136"/>
      <c r="M194" s="136"/>
      <c r="N194" s="136"/>
      <c r="O194" s="136"/>
      <c r="P194" s="136"/>
      <c r="Q194" s="136">
        <f t="shared" si="2"/>
        <v>91440474.089999989</v>
      </c>
      <c r="R194" s="97"/>
      <c r="T194" s="95"/>
      <c r="U194" s="100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91440474.089999989</v>
      </c>
      <c r="V194" s="97"/>
    </row>
    <row r="195" spans="2:25" x14ac:dyDescent="0.2">
      <c r="B195" s="95"/>
      <c r="C195" s="98" t="s">
        <v>357</v>
      </c>
      <c r="D195" s="99" t="s">
        <v>356</v>
      </c>
      <c r="E195" s="100">
        <v>21870968.18</v>
      </c>
      <c r="F195" s="100">
        <v>22774533.43</v>
      </c>
      <c r="G195" s="100">
        <v>22548263.079999998</v>
      </c>
      <c r="H195" s="100">
        <v>24246709.399999995</v>
      </c>
      <c r="I195" s="100"/>
      <c r="J195" s="100"/>
      <c r="K195" s="100"/>
      <c r="L195" s="100"/>
      <c r="M195" s="100"/>
      <c r="N195" s="100"/>
      <c r="O195" s="100"/>
      <c r="P195" s="100"/>
      <c r="Q195" s="100">
        <f t="shared" si="2"/>
        <v>91440474.089999989</v>
      </c>
      <c r="R195" s="97"/>
      <c r="T195" s="95"/>
      <c r="U195" s="100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91440474.089999989</v>
      </c>
      <c r="V195" s="97"/>
    </row>
    <row r="196" spans="2:25" ht="13.5" thickBot="1" x14ac:dyDescent="0.25">
      <c r="B196" s="73"/>
      <c r="C196" s="101"/>
      <c r="D196" s="102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79"/>
      <c r="T196" s="73"/>
      <c r="U196" s="103"/>
      <c r="V196" s="79"/>
    </row>
    <row r="197" spans="2:25" ht="13.5" thickTop="1" x14ac:dyDescent="0.2"/>
    <row r="199" spans="2:25" ht="13.5" thickBot="1" x14ac:dyDescent="0.25"/>
    <row r="200" spans="2:25" s="89" customFormat="1" ht="14.25" thickTop="1" thickBot="1" x14ac:dyDescent="0.25">
      <c r="B200" s="32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8"/>
      <c r="T200" s="32"/>
      <c r="U200" s="34"/>
      <c r="V200" s="38"/>
    </row>
    <row r="201" spans="2:25" s="89" customFormat="1" ht="19.5" thickBot="1" x14ac:dyDescent="0.25">
      <c r="B201" s="49"/>
      <c r="C201" s="27"/>
      <c r="D201" s="27"/>
      <c r="E201" s="179" t="s">
        <v>365</v>
      </c>
      <c r="F201" s="180"/>
      <c r="G201" s="180"/>
      <c r="H201" s="180"/>
      <c r="I201" s="180"/>
      <c r="J201" s="180"/>
      <c r="K201" s="180"/>
      <c r="L201" s="180"/>
      <c r="M201" s="180"/>
      <c r="N201" s="180"/>
      <c r="O201" s="180"/>
      <c r="P201" s="180"/>
      <c r="Q201" s="181"/>
      <c r="R201" s="52"/>
      <c r="T201" s="49"/>
      <c r="V201" s="52"/>
    </row>
    <row r="202" spans="2:25" s="89" customFormat="1" x14ac:dyDescent="0.2">
      <c r="B202" s="49"/>
      <c r="C202" s="27"/>
      <c r="D202" s="27"/>
      <c r="E202" s="90" t="s">
        <v>4</v>
      </c>
      <c r="F202" s="90" t="s">
        <v>15</v>
      </c>
      <c r="G202" s="90" t="s">
        <v>16</v>
      </c>
      <c r="H202" s="90" t="s">
        <v>17</v>
      </c>
      <c r="I202" s="90" t="s">
        <v>18</v>
      </c>
      <c r="J202" s="90" t="s">
        <v>19</v>
      </c>
      <c r="K202" s="90" t="s">
        <v>20</v>
      </c>
      <c r="L202" s="90" t="s">
        <v>21</v>
      </c>
      <c r="M202" s="90" t="s">
        <v>22</v>
      </c>
      <c r="N202" s="90" t="s">
        <v>23</v>
      </c>
      <c r="O202" s="90" t="s">
        <v>24</v>
      </c>
      <c r="P202" s="90" t="s">
        <v>25</v>
      </c>
      <c r="Q202" s="90" t="s">
        <v>26</v>
      </c>
      <c r="R202" s="52"/>
      <c r="T202" s="49"/>
      <c r="U202" s="90" t="s">
        <v>26</v>
      </c>
      <c r="V202" s="52"/>
    </row>
    <row r="203" spans="2:25" s="94" customFormat="1" ht="13.5" thickBot="1" x14ac:dyDescent="0.3">
      <c r="B203" s="64"/>
      <c r="C203" s="91" t="s">
        <v>38</v>
      </c>
      <c r="D203" s="92" t="s">
        <v>27</v>
      </c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69"/>
      <c r="T203" s="64"/>
      <c r="U203" s="93"/>
      <c r="V203" s="69"/>
    </row>
    <row r="204" spans="2:25" ht="13.5" thickBot="1" x14ac:dyDescent="0.25">
      <c r="B204" s="95"/>
      <c r="C204" s="177" t="s">
        <v>31</v>
      </c>
      <c r="D204" s="178"/>
      <c r="E204" s="96">
        <v>318938374.52999991</v>
      </c>
      <c r="F204" s="96">
        <v>258261522.92999992</v>
      </c>
      <c r="G204" s="96">
        <v>334153504.29999995</v>
      </c>
      <c r="H204" s="96">
        <v>389901819.4799999</v>
      </c>
      <c r="I204" s="96">
        <v>262652480.75</v>
      </c>
      <c r="J204" s="96">
        <v>356934903.48000014</v>
      </c>
      <c r="K204" s="96">
        <v>307916840.94000006</v>
      </c>
      <c r="L204" s="96">
        <v>252785122.66000003</v>
      </c>
      <c r="M204" s="96">
        <v>288751057.20999998</v>
      </c>
      <c r="N204" s="96">
        <v>288617188.64999998</v>
      </c>
      <c r="O204" s="96">
        <v>289529137.94</v>
      </c>
      <c r="P204" s="96">
        <v>440071871.10999995</v>
      </c>
      <c r="Q204" s="96">
        <f t="shared" ref="Q204:Q235" si="3">SUM(E204:P204)</f>
        <v>3788513823.98</v>
      </c>
      <c r="R204" s="97"/>
      <c r="T204" s="95"/>
      <c r="U204" s="96">
        <f>SUM(U205:U392)</f>
        <v>3903765663.7199998</v>
      </c>
      <c r="V204" s="97"/>
      <c r="Y204" s="165"/>
    </row>
    <row r="205" spans="2:25" x14ac:dyDescent="0.2">
      <c r="B205" s="95"/>
      <c r="C205" s="131" t="s">
        <v>39</v>
      </c>
      <c r="D205" s="132" t="s">
        <v>40</v>
      </c>
      <c r="E205" s="135">
        <v>75896585.410000026</v>
      </c>
      <c r="F205" s="135">
        <v>26379879.749999996</v>
      </c>
      <c r="G205" s="135">
        <v>91863483.200000033</v>
      </c>
      <c r="H205" s="135">
        <v>148259241.35999992</v>
      </c>
      <c r="I205" s="135">
        <v>31566997.639999982</v>
      </c>
      <c r="J205" s="135">
        <v>114917767.41000007</v>
      </c>
      <c r="K205" s="135">
        <v>71518897.150000051</v>
      </c>
      <c r="L205" s="135">
        <v>23547514.259999998</v>
      </c>
      <c r="M205" s="135">
        <v>49414210.479999974</v>
      </c>
      <c r="N205" s="135">
        <v>45323963.489999972</v>
      </c>
      <c r="O205" s="135">
        <v>49992014.109999992</v>
      </c>
      <c r="P205" s="135">
        <v>136183010.51999998</v>
      </c>
      <c r="Q205" s="135">
        <f t="shared" si="3"/>
        <v>864863564.78000021</v>
      </c>
      <c r="R205" s="97"/>
      <c r="T205" s="95"/>
      <c r="U205" s="100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342399189.72000003</v>
      </c>
      <c r="V205" s="97"/>
    </row>
    <row r="206" spans="2:25" x14ac:dyDescent="0.2">
      <c r="B206" s="95"/>
      <c r="C206" s="133" t="s">
        <v>41</v>
      </c>
      <c r="D206" s="134" t="s">
        <v>42</v>
      </c>
      <c r="E206" s="136">
        <v>63829115.750000015</v>
      </c>
      <c r="F206" s="136">
        <v>21586879.339999996</v>
      </c>
      <c r="G206" s="136">
        <v>66253059.190000042</v>
      </c>
      <c r="H206" s="136">
        <v>95045684.249999925</v>
      </c>
      <c r="I206" s="136">
        <v>25284759.329999983</v>
      </c>
      <c r="J206" s="136">
        <v>96029681.490000069</v>
      </c>
      <c r="K206" s="136">
        <v>61033300.920000054</v>
      </c>
      <c r="L206" s="136">
        <v>18825629.870000001</v>
      </c>
      <c r="M206" s="136">
        <v>25137956.969999976</v>
      </c>
      <c r="N206" s="136">
        <v>27145403.469999973</v>
      </c>
      <c r="O206" s="136">
        <v>39703206.469999991</v>
      </c>
      <c r="P206" s="136">
        <v>107007474.13999999</v>
      </c>
      <c r="Q206" s="135">
        <f t="shared" si="3"/>
        <v>646882151.19000006</v>
      </c>
      <c r="R206" s="97"/>
      <c r="T206" s="95"/>
      <c r="U206" s="100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246714738.52999997</v>
      </c>
      <c r="V206" s="97"/>
    </row>
    <row r="207" spans="2:25" x14ac:dyDescent="0.2">
      <c r="B207" s="95"/>
      <c r="C207" s="98" t="s">
        <v>43</v>
      </c>
      <c r="D207" s="99" t="s">
        <v>44</v>
      </c>
      <c r="E207" s="100">
        <v>7634843.6500000004</v>
      </c>
      <c r="F207" s="100">
        <v>4109793.4499999913</v>
      </c>
      <c r="G207" s="100">
        <v>5467431.1199999927</v>
      </c>
      <c r="H207" s="100">
        <v>4491201.9900000012</v>
      </c>
      <c r="I207" s="100">
        <v>3765427.1299999929</v>
      </c>
      <c r="J207" s="100">
        <v>4111683.1399999964</v>
      </c>
      <c r="K207" s="100">
        <v>4920115.7899999954</v>
      </c>
      <c r="L207" s="100">
        <v>3197288.3099999945</v>
      </c>
      <c r="M207" s="100">
        <v>3113302.6699999925</v>
      </c>
      <c r="N207" s="100">
        <v>3209009.8599999934</v>
      </c>
      <c r="O207" s="100">
        <v>3302942.479999993</v>
      </c>
      <c r="P207" s="100">
        <v>5750393.6699999925</v>
      </c>
      <c r="Q207" s="135">
        <f t="shared" si="3"/>
        <v>53073433.259999938</v>
      </c>
      <c r="R207" s="97"/>
      <c r="T207" s="95"/>
      <c r="U207" s="100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21703270.209999986</v>
      </c>
      <c r="V207" s="97"/>
    </row>
    <row r="208" spans="2:25" x14ac:dyDescent="0.2">
      <c r="B208" s="95"/>
      <c r="C208" s="98" t="s">
        <v>45</v>
      </c>
      <c r="D208" s="99" t="s">
        <v>46</v>
      </c>
      <c r="E208" s="100">
        <v>53185961.140000015</v>
      </c>
      <c r="F208" s="100">
        <v>15249372.150000006</v>
      </c>
      <c r="G208" s="100">
        <v>58534295.140000053</v>
      </c>
      <c r="H208" s="100">
        <v>88320191.029999927</v>
      </c>
      <c r="I208" s="100">
        <v>19355894.43999999</v>
      </c>
      <c r="J208" s="100">
        <v>89149163.340000063</v>
      </c>
      <c r="K208" s="100">
        <v>53821645.600000069</v>
      </c>
      <c r="L208" s="100">
        <v>13626563.380000005</v>
      </c>
      <c r="M208" s="100">
        <v>19890715.399999984</v>
      </c>
      <c r="N208" s="100">
        <v>21732677.979999978</v>
      </c>
      <c r="O208" s="100">
        <v>34306660.780000001</v>
      </c>
      <c r="P208" s="100">
        <v>98817682.310000002</v>
      </c>
      <c r="Q208" s="135">
        <f t="shared" si="3"/>
        <v>565990822.69000006</v>
      </c>
      <c r="R208" s="97"/>
      <c r="T208" s="95"/>
      <c r="U208" s="100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215289819.45999998</v>
      </c>
      <c r="V208" s="97"/>
    </row>
    <row r="209" spans="2:22" x14ac:dyDescent="0.2">
      <c r="B209" s="95"/>
      <c r="C209" s="98" t="s">
        <v>47</v>
      </c>
      <c r="D209" s="99" t="s">
        <v>48</v>
      </c>
      <c r="E209" s="100">
        <v>3008310.9600000037</v>
      </c>
      <c r="F209" s="100">
        <v>2227713.7399999965</v>
      </c>
      <c r="G209" s="100">
        <v>2251332.9299999974</v>
      </c>
      <c r="H209" s="100">
        <v>2234291.2299999986</v>
      </c>
      <c r="I209" s="100">
        <v>2163437.7600000007</v>
      </c>
      <c r="J209" s="100">
        <v>2768835.0099999993</v>
      </c>
      <c r="K209" s="100">
        <v>2291539.5299999965</v>
      </c>
      <c r="L209" s="100">
        <v>2001778.1800000025</v>
      </c>
      <c r="M209" s="100">
        <v>2133938.9</v>
      </c>
      <c r="N209" s="100">
        <v>2203715.6300000031</v>
      </c>
      <c r="O209" s="100">
        <v>2093603.2100000032</v>
      </c>
      <c r="P209" s="100">
        <v>2439398.1599999974</v>
      </c>
      <c r="Q209" s="135">
        <f t="shared" si="3"/>
        <v>27817895.239999998</v>
      </c>
      <c r="R209" s="97"/>
      <c r="T209" s="95"/>
      <c r="U209" s="100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9721648.8599999957</v>
      </c>
      <c r="V209" s="97"/>
    </row>
    <row r="210" spans="2:22" x14ac:dyDescent="0.2">
      <c r="B210" s="95"/>
      <c r="C210" s="133" t="s">
        <v>49</v>
      </c>
      <c r="D210" s="134" t="s">
        <v>50</v>
      </c>
      <c r="E210" s="136">
        <v>0</v>
      </c>
      <c r="F210" s="136">
        <v>0</v>
      </c>
      <c r="G210" s="136">
        <v>0</v>
      </c>
      <c r="H210" s="136">
        <v>0</v>
      </c>
      <c r="I210" s="136">
        <v>0</v>
      </c>
      <c r="J210" s="136">
        <v>0</v>
      </c>
      <c r="K210" s="136">
        <v>0</v>
      </c>
      <c r="L210" s="136">
        <v>0</v>
      </c>
      <c r="M210" s="136">
        <v>0</v>
      </c>
      <c r="N210" s="136">
        <v>0</v>
      </c>
      <c r="O210" s="136">
        <v>0</v>
      </c>
      <c r="P210" s="136">
        <v>0</v>
      </c>
      <c r="Q210" s="135">
        <f t="shared" si="3"/>
        <v>0</v>
      </c>
      <c r="R210" s="97"/>
      <c r="T210" s="95"/>
      <c r="U210" s="100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0</v>
      </c>
      <c r="V210" s="97"/>
    </row>
    <row r="211" spans="2:22" x14ac:dyDescent="0.2">
      <c r="B211" s="95"/>
      <c r="C211" s="98" t="s">
        <v>51</v>
      </c>
      <c r="D211" s="99" t="s">
        <v>52</v>
      </c>
      <c r="E211" s="100">
        <v>0</v>
      </c>
      <c r="F211" s="100">
        <v>0</v>
      </c>
      <c r="G211" s="100">
        <v>0</v>
      </c>
      <c r="H211" s="100">
        <v>0</v>
      </c>
      <c r="I211" s="100">
        <v>0</v>
      </c>
      <c r="J211" s="100">
        <v>0</v>
      </c>
      <c r="K211" s="100">
        <v>0</v>
      </c>
      <c r="L211" s="100">
        <v>0</v>
      </c>
      <c r="M211" s="100">
        <v>0</v>
      </c>
      <c r="N211" s="100">
        <v>0</v>
      </c>
      <c r="O211" s="100">
        <v>0</v>
      </c>
      <c r="P211" s="100">
        <v>0</v>
      </c>
      <c r="Q211" s="135">
        <f t="shared" si="3"/>
        <v>0</v>
      </c>
      <c r="R211" s="97"/>
      <c r="T211" s="95"/>
      <c r="U211" s="100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0</v>
      </c>
      <c r="V211" s="97"/>
    </row>
    <row r="212" spans="2:22" x14ac:dyDescent="0.2">
      <c r="B212" s="95"/>
      <c r="C212" s="98" t="s">
        <v>53</v>
      </c>
      <c r="D212" s="99" t="s">
        <v>54</v>
      </c>
      <c r="E212" s="100">
        <v>0</v>
      </c>
      <c r="F212" s="100">
        <v>0</v>
      </c>
      <c r="G212" s="100">
        <v>0</v>
      </c>
      <c r="H212" s="100">
        <v>0</v>
      </c>
      <c r="I212" s="100">
        <v>0</v>
      </c>
      <c r="J212" s="100">
        <v>0</v>
      </c>
      <c r="K212" s="100">
        <v>0</v>
      </c>
      <c r="L212" s="100">
        <v>0</v>
      </c>
      <c r="M212" s="100">
        <v>0</v>
      </c>
      <c r="N212" s="100">
        <v>0</v>
      </c>
      <c r="O212" s="100">
        <v>0</v>
      </c>
      <c r="P212" s="100">
        <v>0</v>
      </c>
      <c r="Q212" s="135">
        <f t="shared" si="3"/>
        <v>0</v>
      </c>
      <c r="R212" s="97"/>
      <c r="T212" s="95"/>
      <c r="U212" s="100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0</v>
      </c>
      <c r="V212" s="97"/>
    </row>
    <row r="213" spans="2:22" x14ac:dyDescent="0.2">
      <c r="B213" s="95"/>
      <c r="C213" s="133" t="s">
        <v>55</v>
      </c>
      <c r="D213" s="134" t="s">
        <v>56</v>
      </c>
      <c r="E213" s="136">
        <v>1302862.3399999996</v>
      </c>
      <c r="F213" s="136">
        <v>829401.49999999977</v>
      </c>
      <c r="G213" s="136">
        <v>1258091.01</v>
      </c>
      <c r="H213" s="136">
        <v>1214612.4800000004</v>
      </c>
      <c r="I213" s="136">
        <v>851573.77000000014</v>
      </c>
      <c r="J213" s="136">
        <v>1202378.92</v>
      </c>
      <c r="K213" s="136">
        <v>1380653.5899999996</v>
      </c>
      <c r="L213" s="136">
        <v>993859.5899999995</v>
      </c>
      <c r="M213" s="136">
        <v>986307.12</v>
      </c>
      <c r="N213" s="136">
        <v>1139249.2700000007</v>
      </c>
      <c r="O213" s="136">
        <v>1078829.6100000008</v>
      </c>
      <c r="P213" s="136">
        <v>3284432.0200000005</v>
      </c>
      <c r="Q213" s="135">
        <f t="shared" si="3"/>
        <v>15522251.220000003</v>
      </c>
      <c r="R213" s="97"/>
      <c r="T213" s="95"/>
      <c r="U213" s="100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4604967.33</v>
      </c>
      <c r="V213" s="97"/>
    </row>
    <row r="214" spans="2:22" x14ac:dyDescent="0.2">
      <c r="B214" s="95"/>
      <c r="C214" s="98" t="s">
        <v>57</v>
      </c>
      <c r="D214" s="99" t="s">
        <v>58</v>
      </c>
      <c r="E214" s="100">
        <v>164642.95000000001</v>
      </c>
      <c r="F214" s="100">
        <v>154442.12999999995</v>
      </c>
      <c r="G214" s="100">
        <v>165468.00000000003</v>
      </c>
      <c r="H214" s="100">
        <v>174089.82</v>
      </c>
      <c r="I214" s="100">
        <v>158300.06000000003</v>
      </c>
      <c r="J214" s="100">
        <v>205839.69000000006</v>
      </c>
      <c r="K214" s="100">
        <v>162213.09000000005</v>
      </c>
      <c r="L214" s="100">
        <v>152882.08000000005</v>
      </c>
      <c r="M214" s="100">
        <v>167345.38000000015</v>
      </c>
      <c r="N214" s="100">
        <v>161127.95000000001</v>
      </c>
      <c r="O214" s="100">
        <v>160630.17999999996</v>
      </c>
      <c r="P214" s="100">
        <v>219771.22999999995</v>
      </c>
      <c r="Q214" s="135">
        <f t="shared" si="3"/>
        <v>2046752.56</v>
      </c>
      <c r="R214" s="97"/>
      <c r="T214" s="95"/>
      <c r="U214" s="100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658642.89999999991</v>
      </c>
      <c r="V214" s="97"/>
    </row>
    <row r="215" spans="2:22" x14ac:dyDescent="0.2">
      <c r="B215" s="95"/>
      <c r="C215" s="98" t="s">
        <v>59</v>
      </c>
      <c r="D215" s="99" t="s">
        <v>60</v>
      </c>
      <c r="E215" s="100">
        <v>184172.63999999998</v>
      </c>
      <c r="F215" s="100">
        <v>205636.47999999995</v>
      </c>
      <c r="G215" s="100">
        <v>197000.90000000002</v>
      </c>
      <c r="H215" s="100">
        <v>202920.82000000004</v>
      </c>
      <c r="I215" s="100">
        <v>165064.13</v>
      </c>
      <c r="J215" s="100">
        <v>173006.58</v>
      </c>
      <c r="K215" s="100">
        <v>195098.69999999995</v>
      </c>
      <c r="L215" s="100">
        <v>197770.67999999993</v>
      </c>
      <c r="M215" s="100">
        <v>156218.53</v>
      </c>
      <c r="N215" s="100">
        <v>199792.87000000002</v>
      </c>
      <c r="O215" s="100">
        <v>177544.43999999997</v>
      </c>
      <c r="P215" s="100">
        <v>369612.26000000007</v>
      </c>
      <c r="Q215" s="135">
        <f t="shared" si="3"/>
        <v>2423839.0300000003</v>
      </c>
      <c r="R215" s="97"/>
      <c r="T215" s="95"/>
      <c r="U215" s="100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789730.84000000008</v>
      </c>
      <c r="V215" s="97"/>
    </row>
    <row r="216" spans="2:22" x14ac:dyDescent="0.2">
      <c r="B216" s="95"/>
      <c r="C216" s="98" t="s">
        <v>61</v>
      </c>
      <c r="D216" s="99" t="s">
        <v>62</v>
      </c>
      <c r="E216" s="100">
        <v>954046.74999999965</v>
      </c>
      <c r="F216" s="100">
        <v>469322.88999999996</v>
      </c>
      <c r="G216" s="100">
        <v>895622.11</v>
      </c>
      <c r="H216" s="100">
        <v>837601.84000000032</v>
      </c>
      <c r="I216" s="100">
        <v>528209.58000000007</v>
      </c>
      <c r="J216" s="100">
        <v>823532.65</v>
      </c>
      <c r="K216" s="100">
        <v>1023341.7999999996</v>
      </c>
      <c r="L216" s="100">
        <v>643206.82999999949</v>
      </c>
      <c r="M216" s="100">
        <v>662743.20999999985</v>
      </c>
      <c r="N216" s="100">
        <v>778328.45000000065</v>
      </c>
      <c r="O216" s="100">
        <v>740654.99000000081</v>
      </c>
      <c r="P216" s="100">
        <v>2695048.5300000003</v>
      </c>
      <c r="Q216" s="135">
        <f t="shared" si="3"/>
        <v>11051659.630000001</v>
      </c>
      <c r="R216" s="97"/>
      <c r="T216" s="95"/>
      <c r="U216" s="100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3156593.59</v>
      </c>
      <c r="V216" s="97"/>
    </row>
    <row r="217" spans="2:22" x14ac:dyDescent="0.2">
      <c r="B217" s="95"/>
      <c r="C217" s="133" t="s">
        <v>63</v>
      </c>
      <c r="D217" s="134" t="s">
        <v>64</v>
      </c>
      <c r="E217" s="136">
        <v>1500917.35</v>
      </c>
      <c r="F217" s="136">
        <v>644743.75000000023</v>
      </c>
      <c r="G217" s="136">
        <v>1457144.5699999998</v>
      </c>
      <c r="H217" s="136">
        <v>1205635.0699999998</v>
      </c>
      <c r="I217" s="136">
        <v>1149034.96</v>
      </c>
      <c r="J217" s="136">
        <v>2105475.44</v>
      </c>
      <c r="K217" s="136">
        <v>1116700.2700000003</v>
      </c>
      <c r="L217" s="136">
        <v>714618.04</v>
      </c>
      <c r="M217" s="136">
        <v>1055485.5</v>
      </c>
      <c r="N217" s="136">
        <v>987940.7699999999</v>
      </c>
      <c r="O217" s="136">
        <v>1048010.7999999999</v>
      </c>
      <c r="P217" s="136">
        <v>5022560.4000000004</v>
      </c>
      <c r="Q217" s="135">
        <f t="shared" si="3"/>
        <v>18008266.920000002</v>
      </c>
      <c r="R217" s="97"/>
      <c r="T217" s="95"/>
      <c r="U217" s="100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4808440.74</v>
      </c>
      <c r="V217" s="97"/>
    </row>
    <row r="218" spans="2:22" x14ac:dyDescent="0.2">
      <c r="B218" s="95"/>
      <c r="C218" s="98" t="s">
        <v>65</v>
      </c>
      <c r="D218" s="99" t="s">
        <v>64</v>
      </c>
      <c r="E218" s="100">
        <v>1500917.35</v>
      </c>
      <c r="F218" s="100">
        <v>644743.75000000023</v>
      </c>
      <c r="G218" s="100">
        <v>1457144.5699999998</v>
      </c>
      <c r="H218" s="100">
        <v>1205635.0699999998</v>
      </c>
      <c r="I218" s="100">
        <v>1149034.96</v>
      </c>
      <c r="J218" s="100">
        <v>2105475.44</v>
      </c>
      <c r="K218" s="100">
        <v>1116700.2700000003</v>
      </c>
      <c r="L218" s="100">
        <v>714618.04</v>
      </c>
      <c r="M218" s="100">
        <v>1055485.5</v>
      </c>
      <c r="N218" s="100">
        <v>987940.7699999999</v>
      </c>
      <c r="O218" s="100">
        <v>1048010.7999999999</v>
      </c>
      <c r="P218" s="100">
        <v>5022560.4000000004</v>
      </c>
      <c r="Q218" s="135">
        <f t="shared" si="3"/>
        <v>18008266.920000002</v>
      </c>
      <c r="R218" s="97"/>
      <c r="T218" s="95"/>
      <c r="U218" s="100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4808440.74</v>
      </c>
      <c r="V218" s="97"/>
    </row>
    <row r="219" spans="2:22" x14ac:dyDescent="0.2">
      <c r="B219" s="95"/>
      <c r="C219" s="133" t="s">
        <v>66</v>
      </c>
      <c r="D219" s="134" t="s">
        <v>67</v>
      </c>
      <c r="E219" s="136">
        <v>0</v>
      </c>
      <c r="F219" s="136">
        <v>0</v>
      </c>
      <c r="G219" s="136">
        <v>0</v>
      </c>
      <c r="H219" s="136">
        <v>0</v>
      </c>
      <c r="I219" s="136">
        <v>0</v>
      </c>
      <c r="J219" s="136">
        <v>0</v>
      </c>
      <c r="K219" s="136">
        <v>0</v>
      </c>
      <c r="L219" s="136">
        <v>0</v>
      </c>
      <c r="M219" s="136">
        <v>0</v>
      </c>
      <c r="N219" s="136">
        <v>0</v>
      </c>
      <c r="O219" s="136">
        <v>0</v>
      </c>
      <c r="P219" s="136">
        <v>0</v>
      </c>
      <c r="Q219" s="135">
        <f t="shared" si="3"/>
        <v>0</v>
      </c>
      <c r="R219" s="97"/>
      <c r="T219" s="95"/>
      <c r="U219" s="100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0</v>
      </c>
      <c r="V219" s="97"/>
    </row>
    <row r="220" spans="2:22" x14ac:dyDescent="0.2">
      <c r="B220" s="95"/>
      <c r="C220" s="98" t="s">
        <v>68</v>
      </c>
      <c r="D220" s="99" t="s">
        <v>67</v>
      </c>
      <c r="E220" s="100">
        <v>0</v>
      </c>
      <c r="F220" s="100">
        <v>0</v>
      </c>
      <c r="G220" s="100">
        <v>0</v>
      </c>
      <c r="H220" s="100">
        <v>0</v>
      </c>
      <c r="I220" s="100">
        <v>0</v>
      </c>
      <c r="J220" s="100">
        <v>0</v>
      </c>
      <c r="K220" s="100">
        <v>0</v>
      </c>
      <c r="L220" s="100">
        <v>0</v>
      </c>
      <c r="M220" s="100">
        <v>0</v>
      </c>
      <c r="N220" s="100">
        <v>0</v>
      </c>
      <c r="O220" s="100">
        <v>0</v>
      </c>
      <c r="P220" s="100">
        <v>0</v>
      </c>
      <c r="Q220" s="135">
        <f t="shared" si="3"/>
        <v>0</v>
      </c>
      <c r="R220" s="97"/>
      <c r="T220" s="95"/>
      <c r="U220" s="100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0</v>
      </c>
      <c r="V220" s="97"/>
    </row>
    <row r="221" spans="2:22" x14ac:dyDescent="0.2">
      <c r="B221" s="95"/>
      <c r="C221" s="133" t="s">
        <v>69</v>
      </c>
      <c r="D221" s="134" t="s">
        <v>70</v>
      </c>
      <c r="E221" s="136">
        <v>509632.89999999997</v>
      </c>
      <c r="F221" s="136">
        <v>551293.10999999987</v>
      </c>
      <c r="G221" s="136">
        <v>526152.71</v>
      </c>
      <c r="H221" s="136">
        <v>517978.92999999988</v>
      </c>
      <c r="I221" s="136">
        <v>489919.26999999996</v>
      </c>
      <c r="J221" s="136">
        <v>526875.91999999993</v>
      </c>
      <c r="K221" s="136">
        <v>547985.18999999971</v>
      </c>
      <c r="L221" s="136">
        <v>456548.7699999999</v>
      </c>
      <c r="M221" s="136">
        <v>472941.0799999999</v>
      </c>
      <c r="N221" s="136">
        <v>475488.72999999986</v>
      </c>
      <c r="O221" s="136">
        <v>480191.58999999991</v>
      </c>
      <c r="P221" s="136">
        <v>595883.24999999977</v>
      </c>
      <c r="Q221" s="135">
        <f t="shared" si="3"/>
        <v>6150891.4499999983</v>
      </c>
      <c r="R221" s="97"/>
      <c r="T221" s="95"/>
      <c r="U221" s="100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2105057.6499999994</v>
      </c>
      <c r="V221" s="97"/>
    </row>
    <row r="222" spans="2:22" x14ac:dyDescent="0.2">
      <c r="B222" s="95"/>
      <c r="C222" s="98" t="s">
        <v>71</v>
      </c>
      <c r="D222" s="99" t="s">
        <v>70</v>
      </c>
      <c r="E222" s="100">
        <v>509632.89999999997</v>
      </c>
      <c r="F222" s="100">
        <v>551293.10999999987</v>
      </c>
      <c r="G222" s="100">
        <v>526152.71</v>
      </c>
      <c r="H222" s="100">
        <v>517978.92999999988</v>
      </c>
      <c r="I222" s="100">
        <v>489919.26999999996</v>
      </c>
      <c r="J222" s="100">
        <v>526875.91999999993</v>
      </c>
      <c r="K222" s="100">
        <v>547985.18999999971</v>
      </c>
      <c r="L222" s="100">
        <v>456548.7699999999</v>
      </c>
      <c r="M222" s="100">
        <v>472941.0799999999</v>
      </c>
      <c r="N222" s="100">
        <v>475488.72999999986</v>
      </c>
      <c r="O222" s="100">
        <v>480191.58999999991</v>
      </c>
      <c r="P222" s="100">
        <v>595883.24999999977</v>
      </c>
      <c r="Q222" s="135">
        <f t="shared" si="3"/>
        <v>6150891.4499999983</v>
      </c>
      <c r="R222" s="97"/>
      <c r="T222" s="95"/>
      <c r="U222" s="100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2105057.6499999994</v>
      </c>
      <c r="V222" s="97"/>
    </row>
    <row r="223" spans="2:22" x14ac:dyDescent="0.2">
      <c r="B223" s="95"/>
      <c r="C223" s="133" t="s">
        <v>72</v>
      </c>
      <c r="D223" s="134" t="s">
        <v>73</v>
      </c>
      <c r="E223" s="136">
        <v>8754057.0700000003</v>
      </c>
      <c r="F223" s="136">
        <v>2767562.05</v>
      </c>
      <c r="G223" s="136">
        <v>22369035.719999995</v>
      </c>
      <c r="H223" s="136">
        <v>50275330.629999995</v>
      </c>
      <c r="I223" s="136">
        <v>3791710.31</v>
      </c>
      <c r="J223" s="136">
        <v>15053355.640000001</v>
      </c>
      <c r="K223" s="136">
        <v>7440257.1800000006</v>
      </c>
      <c r="L223" s="136">
        <v>2556857.9899999998</v>
      </c>
      <c r="M223" s="136">
        <v>21761519.809999999</v>
      </c>
      <c r="N223" s="136">
        <v>15575881.250000002</v>
      </c>
      <c r="O223" s="136">
        <v>7681775.6400000006</v>
      </c>
      <c r="P223" s="136">
        <v>20272660.710000001</v>
      </c>
      <c r="Q223" s="135">
        <f t="shared" si="3"/>
        <v>178300004.00000003</v>
      </c>
      <c r="R223" s="97"/>
      <c r="T223" s="95"/>
      <c r="U223" s="100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84165985.469999999</v>
      </c>
      <c r="V223" s="97"/>
    </row>
    <row r="224" spans="2:22" x14ac:dyDescent="0.2">
      <c r="B224" s="95"/>
      <c r="C224" s="98" t="s">
        <v>74</v>
      </c>
      <c r="D224" s="99" t="s">
        <v>73</v>
      </c>
      <c r="E224" s="100">
        <v>8754057.0700000003</v>
      </c>
      <c r="F224" s="100">
        <v>2767562.05</v>
      </c>
      <c r="G224" s="100">
        <v>22369035.719999995</v>
      </c>
      <c r="H224" s="100">
        <v>50275330.629999995</v>
      </c>
      <c r="I224" s="100">
        <v>3791710.31</v>
      </c>
      <c r="J224" s="100">
        <v>15053355.640000001</v>
      </c>
      <c r="K224" s="100">
        <v>7440257.1800000006</v>
      </c>
      <c r="L224" s="100">
        <v>2556857.9899999998</v>
      </c>
      <c r="M224" s="100">
        <v>21761519.809999999</v>
      </c>
      <c r="N224" s="100">
        <v>15575881.250000002</v>
      </c>
      <c r="O224" s="100">
        <v>7681775.6400000006</v>
      </c>
      <c r="P224" s="100">
        <v>20272660.710000001</v>
      </c>
      <c r="Q224" s="135">
        <f t="shared" si="3"/>
        <v>178300004.00000003</v>
      </c>
      <c r="R224" s="97"/>
      <c r="T224" s="95"/>
      <c r="U224" s="100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84165985.469999999</v>
      </c>
      <c r="V224" s="97"/>
    </row>
    <row r="225" spans="2:22" x14ac:dyDescent="0.2">
      <c r="B225" s="95"/>
      <c r="C225" s="133" t="s">
        <v>75</v>
      </c>
      <c r="D225" s="134" t="s">
        <v>76</v>
      </c>
      <c r="E225" s="136">
        <v>0</v>
      </c>
      <c r="F225" s="136">
        <v>0</v>
      </c>
      <c r="G225" s="136">
        <v>0</v>
      </c>
      <c r="H225" s="136">
        <v>0</v>
      </c>
      <c r="I225" s="136">
        <v>0</v>
      </c>
      <c r="J225" s="136">
        <v>0</v>
      </c>
      <c r="K225" s="136">
        <v>0</v>
      </c>
      <c r="L225" s="136">
        <v>0</v>
      </c>
      <c r="M225" s="136">
        <v>0</v>
      </c>
      <c r="N225" s="136">
        <v>0</v>
      </c>
      <c r="O225" s="136">
        <v>0</v>
      </c>
      <c r="P225" s="136">
        <v>0</v>
      </c>
      <c r="Q225" s="135">
        <f t="shared" si="3"/>
        <v>0</v>
      </c>
      <c r="R225" s="97"/>
      <c r="T225" s="95"/>
      <c r="U225" s="100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0</v>
      </c>
      <c r="V225" s="97"/>
    </row>
    <row r="226" spans="2:22" x14ac:dyDescent="0.2">
      <c r="B226" s="95"/>
      <c r="C226" s="98" t="s">
        <v>77</v>
      </c>
      <c r="D226" s="99" t="s">
        <v>76</v>
      </c>
      <c r="E226" s="100">
        <v>0</v>
      </c>
      <c r="F226" s="100">
        <v>0</v>
      </c>
      <c r="G226" s="100">
        <v>0</v>
      </c>
      <c r="H226" s="100">
        <v>0</v>
      </c>
      <c r="I226" s="100">
        <v>0</v>
      </c>
      <c r="J226" s="100">
        <v>0</v>
      </c>
      <c r="K226" s="100">
        <v>0</v>
      </c>
      <c r="L226" s="100">
        <v>0</v>
      </c>
      <c r="M226" s="100">
        <v>0</v>
      </c>
      <c r="N226" s="100">
        <v>0</v>
      </c>
      <c r="O226" s="100">
        <v>0</v>
      </c>
      <c r="P226" s="100">
        <v>0</v>
      </c>
      <c r="Q226" s="135">
        <f t="shared" si="3"/>
        <v>0</v>
      </c>
      <c r="R226" s="97"/>
      <c r="T226" s="95"/>
      <c r="U226" s="100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0</v>
      </c>
      <c r="V226" s="97"/>
    </row>
    <row r="227" spans="2:22" x14ac:dyDescent="0.2">
      <c r="B227" s="95"/>
      <c r="C227" s="131" t="s">
        <v>78</v>
      </c>
      <c r="D227" s="132" t="s">
        <v>79</v>
      </c>
      <c r="E227" s="135">
        <v>7253053.25</v>
      </c>
      <c r="F227" s="135">
        <v>5636368.8699999936</v>
      </c>
      <c r="G227" s="135">
        <v>6834583.3300000001</v>
      </c>
      <c r="H227" s="135">
        <v>7773865.9100000057</v>
      </c>
      <c r="I227" s="135">
        <v>6050106.3300000019</v>
      </c>
      <c r="J227" s="135">
        <v>8872028.2499999963</v>
      </c>
      <c r="K227" s="135">
        <v>6575508.0100000026</v>
      </c>
      <c r="L227" s="135">
        <v>6178876.8500000043</v>
      </c>
      <c r="M227" s="135">
        <v>7304348.8899999997</v>
      </c>
      <c r="N227" s="135">
        <v>6538943.3900000053</v>
      </c>
      <c r="O227" s="135">
        <v>6621949.9899999974</v>
      </c>
      <c r="P227" s="135">
        <v>11002908.800000004</v>
      </c>
      <c r="Q227" s="135">
        <f t="shared" si="3"/>
        <v>86642541.870000005</v>
      </c>
      <c r="R227" s="97"/>
      <c r="T227" s="95"/>
      <c r="U227" s="100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27497871.359999999</v>
      </c>
      <c r="V227" s="97"/>
    </row>
    <row r="228" spans="2:22" x14ac:dyDescent="0.2">
      <c r="B228" s="95"/>
      <c r="C228" s="133" t="s">
        <v>80</v>
      </c>
      <c r="D228" s="134" t="s">
        <v>81</v>
      </c>
      <c r="E228" s="136">
        <v>7205184.1900000004</v>
      </c>
      <c r="F228" s="136">
        <v>5552801.3699999936</v>
      </c>
      <c r="G228" s="136">
        <v>6780376.54</v>
      </c>
      <c r="H228" s="136">
        <v>7727629.3500000061</v>
      </c>
      <c r="I228" s="136">
        <v>6007366.7600000016</v>
      </c>
      <c r="J228" s="136">
        <v>8824344.5199999958</v>
      </c>
      <c r="K228" s="136">
        <v>6520328.240000003</v>
      </c>
      <c r="L228" s="136">
        <v>6135340.3300000047</v>
      </c>
      <c r="M228" s="136">
        <v>7261944.1099999994</v>
      </c>
      <c r="N228" s="136">
        <v>6493097.9900000049</v>
      </c>
      <c r="O228" s="136">
        <v>6579037.2399999974</v>
      </c>
      <c r="P228" s="136">
        <v>10932992.580000004</v>
      </c>
      <c r="Q228" s="135">
        <f t="shared" si="3"/>
        <v>86020443.219999999</v>
      </c>
      <c r="R228" s="97"/>
      <c r="T228" s="95"/>
      <c r="U228" s="100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27265991.449999999</v>
      </c>
      <c r="V228" s="97"/>
    </row>
    <row r="229" spans="2:22" x14ac:dyDescent="0.2">
      <c r="B229" s="95"/>
      <c r="C229" s="98" t="s">
        <v>82</v>
      </c>
      <c r="D229" s="99" t="s">
        <v>81</v>
      </c>
      <c r="E229" s="100">
        <v>7205184.1900000004</v>
      </c>
      <c r="F229" s="100">
        <v>5552801.3699999936</v>
      </c>
      <c r="G229" s="100">
        <v>6780376.54</v>
      </c>
      <c r="H229" s="100">
        <v>7727629.3500000061</v>
      </c>
      <c r="I229" s="100">
        <v>6007366.7600000016</v>
      </c>
      <c r="J229" s="100">
        <v>8824344.5199999958</v>
      </c>
      <c r="K229" s="100">
        <v>6520328.240000003</v>
      </c>
      <c r="L229" s="100">
        <v>6135340.3300000047</v>
      </c>
      <c r="M229" s="100">
        <v>7261944.1099999994</v>
      </c>
      <c r="N229" s="100">
        <v>6493097.9900000049</v>
      </c>
      <c r="O229" s="100">
        <v>6579037.2399999974</v>
      </c>
      <c r="P229" s="100">
        <v>10932992.580000004</v>
      </c>
      <c r="Q229" s="135">
        <f t="shared" si="3"/>
        <v>86020443.219999999</v>
      </c>
      <c r="R229" s="97"/>
      <c r="T229" s="95"/>
      <c r="U229" s="100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27265991.449999999</v>
      </c>
      <c r="V229" s="97"/>
    </row>
    <row r="230" spans="2:22" x14ac:dyDescent="0.2">
      <c r="B230" s="95"/>
      <c r="C230" s="133" t="s">
        <v>83</v>
      </c>
      <c r="D230" s="134" t="s">
        <v>84</v>
      </c>
      <c r="E230" s="136">
        <v>0</v>
      </c>
      <c r="F230" s="136">
        <v>0</v>
      </c>
      <c r="G230" s="136">
        <v>0</v>
      </c>
      <c r="H230" s="136">
        <v>0</v>
      </c>
      <c r="I230" s="136">
        <v>0</v>
      </c>
      <c r="J230" s="136">
        <v>0</v>
      </c>
      <c r="K230" s="136">
        <v>0</v>
      </c>
      <c r="L230" s="136">
        <v>0</v>
      </c>
      <c r="M230" s="136">
        <v>0</v>
      </c>
      <c r="N230" s="136">
        <v>0</v>
      </c>
      <c r="O230" s="136">
        <v>0</v>
      </c>
      <c r="P230" s="136">
        <v>0</v>
      </c>
      <c r="Q230" s="135">
        <f t="shared" si="3"/>
        <v>0</v>
      </c>
      <c r="R230" s="97"/>
      <c r="T230" s="95"/>
      <c r="U230" s="100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0</v>
      </c>
      <c r="V230" s="97"/>
    </row>
    <row r="231" spans="2:22" x14ac:dyDescent="0.2">
      <c r="B231" s="95"/>
      <c r="C231" s="98" t="s">
        <v>85</v>
      </c>
      <c r="D231" s="99" t="s">
        <v>84</v>
      </c>
      <c r="E231" s="100">
        <v>0</v>
      </c>
      <c r="F231" s="100">
        <v>0</v>
      </c>
      <c r="G231" s="100">
        <v>0</v>
      </c>
      <c r="H231" s="100">
        <v>0</v>
      </c>
      <c r="I231" s="100">
        <v>0</v>
      </c>
      <c r="J231" s="100">
        <v>0</v>
      </c>
      <c r="K231" s="100">
        <v>0</v>
      </c>
      <c r="L231" s="100">
        <v>0</v>
      </c>
      <c r="M231" s="100">
        <v>0</v>
      </c>
      <c r="N231" s="100">
        <v>0</v>
      </c>
      <c r="O231" s="100">
        <v>0</v>
      </c>
      <c r="P231" s="100">
        <v>0</v>
      </c>
      <c r="Q231" s="135">
        <f t="shared" si="3"/>
        <v>0</v>
      </c>
      <c r="R231" s="97"/>
      <c r="T231" s="95"/>
      <c r="U231" s="100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0</v>
      </c>
      <c r="V231" s="97"/>
    </row>
    <row r="232" spans="2:22" x14ac:dyDescent="0.2">
      <c r="B232" s="95"/>
      <c r="C232" s="133" t="s">
        <v>86</v>
      </c>
      <c r="D232" s="134" t="s">
        <v>87</v>
      </c>
      <c r="E232" s="136">
        <v>0</v>
      </c>
      <c r="F232" s="136">
        <v>0</v>
      </c>
      <c r="G232" s="136">
        <v>0</v>
      </c>
      <c r="H232" s="136">
        <v>0</v>
      </c>
      <c r="I232" s="136">
        <v>0</v>
      </c>
      <c r="J232" s="136">
        <v>0</v>
      </c>
      <c r="K232" s="136">
        <v>0</v>
      </c>
      <c r="L232" s="136">
        <v>0</v>
      </c>
      <c r="M232" s="136">
        <v>0</v>
      </c>
      <c r="N232" s="136">
        <v>0</v>
      </c>
      <c r="O232" s="136">
        <v>0</v>
      </c>
      <c r="P232" s="136">
        <v>0</v>
      </c>
      <c r="Q232" s="135">
        <f t="shared" si="3"/>
        <v>0</v>
      </c>
      <c r="R232" s="97"/>
      <c r="T232" s="95"/>
      <c r="U232" s="100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0</v>
      </c>
      <c r="V232" s="97"/>
    </row>
    <row r="233" spans="2:22" x14ac:dyDescent="0.2">
      <c r="B233" s="95"/>
      <c r="C233" s="98" t="s">
        <v>88</v>
      </c>
      <c r="D233" s="99" t="s">
        <v>87</v>
      </c>
      <c r="E233" s="100">
        <v>0</v>
      </c>
      <c r="F233" s="100">
        <v>0</v>
      </c>
      <c r="G233" s="100">
        <v>0</v>
      </c>
      <c r="H233" s="100">
        <v>0</v>
      </c>
      <c r="I233" s="100">
        <v>0</v>
      </c>
      <c r="J233" s="100">
        <v>0</v>
      </c>
      <c r="K233" s="100">
        <v>0</v>
      </c>
      <c r="L233" s="100">
        <v>0</v>
      </c>
      <c r="M233" s="100">
        <v>0</v>
      </c>
      <c r="N233" s="100">
        <v>0</v>
      </c>
      <c r="O233" s="100">
        <v>0</v>
      </c>
      <c r="P233" s="100">
        <v>0</v>
      </c>
      <c r="Q233" s="135">
        <f t="shared" si="3"/>
        <v>0</v>
      </c>
      <c r="R233" s="97"/>
      <c r="T233" s="95"/>
      <c r="U233" s="100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0</v>
      </c>
      <c r="V233" s="97"/>
    </row>
    <row r="234" spans="2:22" x14ac:dyDescent="0.2">
      <c r="B234" s="95"/>
      <c r="C234" s="133" t="s">
        <v>89</v>
      </c>
      <c r="D234" s="134" t="s">
        <v>90</v>
      </c>
      <c r="E234" s="136">
        <v>0</v>
      </c>
      <c r="F234" s="136">
        <v>0</v>
      </c>
      <c r="G234" s="136">
        <v>0</v>
      </c>
      <c r="H234" s="136">
        <v>0</v>
      </c>
      <c r="I234" s="136">
        <v>0</v>
      </c>
      <c r="J234" s="136">
        <v>0</v>
      </c>
      <c r="K234" s="136">
        <v>0</v>
      </c>
      <c r="L234" s="136">
        <v>0</v>
      </c>
      <c r="M234" s="136">
        <v>0</v>
      </c>
      <c r="N234" s="136">
        <v>0</v>
      </c>
      <c r="O234" s="136">
        <v>0</v>
      </c>
      <c r="P234" s="136">
        <v>0</v>
      </c>
      <c r="Q234" s="135">
        <f t="shared" si="3"/>
        <v>0</v>
      </c>
      <c r="R234" s="97"/>
      <c r="T234" s="95"/>
      <c r="U234" s="100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0</v>
      </c>
      <c r="V234" s="97"/>
    </row>
    <row r="235" spans="2:22" x14ac:dyDescent="0.2">
      <c r="B235" s="95"/>
      <c r="C235" s="98" t="s">
        <v>91</v>
      </c>
      <c r="D235" s="99" t="s">
        <v>90</v>
      </c>
      <c r="E235" s="100">
        <v>0</v>
      </c>
      <c r="F235" s="100">
        <v>0</v>
      </c>
      <c r="G235" s="100">
        <v>0</v>
      </c>
      <c r="H235" s="100">
        <v>0</v>
      </c>
      <c r="I235" s="100">
        <v>0</v>
      </c>
      <c r="J235" s="100">
        <v>0</v>
      </c>
      <c r="K235" s="100">
        <v>0</v>
      </c>
      <c r="L235" s="100">
        <v>0</v>
      </c>
      <c r="M235" s="100">
        <v>0</v>
      </c>
      <c r="N235" s="100">
        <v>0</v>
      </c>
      <c r="O235" s="100">
        <v>0</v>
      </c>
      <c r="P235" s="100">
        <v>0</v>
      </c>
      <c r="Q235" s="135">
        <f t="shared" si="3"/>
        <v>0</v>
      </c>
      <c r="R235" s="97"/>
      <c r="T235" s="95"/>
      <c r="U235" s="100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0</v>
      </c>
      <c r="V235" s="97"/>
    </row>
    <row r="236" spans="2:22" x14ac:dyDescent="0.2">
      <c r="B236" s="95"/>
      <c r="C236" s="133" t="s">
        <v>92</v>
      </c>
      <c r="D236" s="134" t="s">
        <v>93</v>
      </c>
      <c r="E236" s="136">
        <v>47869.060000000005</v>
      </c>
      <c r="F236" s="136">
        <v>83567.500000000015</v>
      </c>
      <c r="G236" s="136">
        <v>54206.790000000008</v>
      </c>
      <c r="H236" s="136">
        <v>46236.56</v>
      </c>
      <c r="I236" s="136">
        <v>42739.570000000022</v>
      </c>
      <c r="J236" s="136">
        <v>47683.729999999996</v>
      </c>
      <c r="K236" s="136">
        <v>55179.770000000004</v>
      </c>
      <c r="L236" s="136">
        <v>43536.51999999999</v>
      </c>
      <c r="M236" s="136">
        <v>42404.780000000021</v>
      </c>
      <c r="N236" s="136">
        <v>45845.399999999994</v>
      </c>
      <c r="O236" s="136">
        <v>42912.75</v>
      </c>
      <c r="P236" s="136">
        <v>69916.22</v>
      </c>
      <c r="Q236" s="135">
        <f t="shared" ref="Q236:Q267" si="4">SUM(E236:P236)</f>
        <v>622098.65</v>
      </c>
      <c r="R236" s="97"/>
      <c r="T236" s="95"/>
      <c r="U236" s="100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231879.91000000003</v>
      </c>
      <c r="V236" s="97"/>
    </row>
    <row r="237" spans="2:22" x14ac:dyDescent="0.2">
      <c r="B237" s="95"/>
      <c r="C237" s="98" t="s">
        <v>94</v>
      </c>
      <c r="D237" s="99" t="s">
        <v>93</v>
      </c>
      <c r="E237" s="100">
        <v>47869.060000000005</v>
      </c>
      <c r="F237" s="100">
        <v>83567.500000000015</v>
      </c>
      <c r="G237" s="100">
        <v>54206.790000000008</v>
      </c>
      <c r="H237" s="100">
        <v>46236.56</v>
      </c>
      <c r="I237" s="100">
        <v>42739.570000000022</v>
      </c>
      <c r="J237" s="100">
        <v>47683.729999999996</v>
      </c>
      <c r="K237" s="100">
        <v>55179.770000000004</v>
      </c>
      <c r="L237" s="100">
        <v>43536.51999999999</v>
      </c>
      <c r="M237" s="100">
        <v>42404.780000000021</v>
      </c>
      <c r="N237" s="100">
        <v>45845.399999999994</v>
      </c>
      <c r="O237" s="100">
        <v>42912.75</v>
      </c>
      <c r="P237" s="100">
        <v>69916.22</v>
      </c>
      <c r="Q237" s="135">
        <f t="shared" si="4"/>
        <v>622098.65</v>
      </c>
      <c r="R237" s="97"/>
      <c r="T237" s="95"/>
      <c r="U237" s="100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231879.91000000003</v>
      </c>
      <c r="V237" s="97"/>
    </row>
    <row r="238" spans="2:22" x14ac:dyDescent="0.2">
      <c r="B238" s="95"/>
      <c r="C238" s="131" t="s">
        <v>95</v>
      </c>
      <c r="D238" s="132" t="s">
        <v>96</v>
      </c>
      <c r="E238" s="135">
        <v>20823177.440000009</v>
      </c>
      <c r="F238" s="135">
        <v>19153378.899999972</v>
      </c>
      <c r="G238" s="135">
        <v>20919579.189999986</v>
      </c>
      <c r="H238" s="135">
        <v>21272832.239999991</v>
      </c>
      <c r="I238" s="135">
        <v>18688839.449999988</v>
      </c>
      <c r="J238" s="135">
        <v>21169684.369999994</v>
      </c>
      <c r="K238" s="135">
        <v>19848982.339999977</v>
      </c>
      <c r="L238" s="135">
        <v>18751785.05999998</v>
      </c>
      <c r="M238" s="135">
        <v>20933808.499999985</v>
      </c>
      <c r="N238" s="135">
        <v>19483227.409999993</v>
      </c>
      <c r="O238" s="135">
        <v>20014117.949999977</v>
      </c>
      <c r="P238" s="135">
        <v>29088237.399999976</v>
      </c>
      <c r="Q238" s="135">
        <f t="shared" si="4"/>
        <v>250147650.24999985</v>
      </c>
      <c r="R238" s="97"/>
      <c r="T238" s="95"/>
      <c r="U238" s="100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82168967.769999966</v>
      </c>
      <c r="V238" s="97"/>
    </row>
    <row r="239" spans="2:22" x14ac:dyDescent="0.2">
      <c r="B239" s="95"/>
      <c r="C239" s="133" t="s">
        <v>97</v>
      </c>
      <c r="D239" s="134" t="s">
        <v>98</v>
      </c>
      <c r="E239" s="136">
        <v>11979393.170000004</v>
      </c>
      <c r="F239" s="136">
        <v>11273762.77</v>
      </c>
      <c r="G239" s="136">
        <v>12323346.609999996</v>
      </c>
      <c r="H239" s="136">
        <v>11841653.76</v>
      </c>
      <c r="I239" s="136">
        <v>10897242.239999998</v>
      </c>
      <c r="J239" s="136">
        <v>11818630.550000006</v>
      </c>
      <c r="K239" s="136">
        <v>11166459.590000004</v>
      </c>
      <c r="L239" s="136">
        <v>10916390.269999996</v>
      </c>
      <c r="M239" s="136">
        <v>11751987.400000002</v>
      </c>
      <c r="N239" s="136">
        <v>11270315.550000004</v>
      </c>
      <c r="O239" s="136">
        <v>11621759.200000005</v>
      </c>
      <c r="P239" s="136">
        <v>16483085.140000002</v>
      </c>
      <c r="Q239" s="135">
        <f t="shared" si="4"/>
        <v>143344026.25000003</v>
      </c>
      <c r="R239" s="97"/>
      <c r="T239" s="95"/>
      <c r="U239" s="100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47418156.309999995</v>
      </c>
      <c r="V239" s="97"/>
    </row>
    <row r="240" spans="2:22" x14ac:dyDescent="0.2">
      <c r="B240" s="95"/>
      <c r="C240" s="98" t="s">
        <v>99</v>
      </c>
      <c r="D240" s="99" t="s">
        <v>98</v>
      </c>
      <c r="E240" s="100">
        <v>11979393.170000004</v>
      </c>
      <c r="F240" s="100">
        <v>11273762.77</v>
      </c>
      <c r="G240" s="100">
        <v>12323346.609999996</v>
      </c>
      <c r="H240" s="100">
        <v>11841653.76</v>
      </c>
      <c r="I240" s="100">
        <v>10897242.239999998</v>
      </c>
      <c r="J240" s="100">
        <v>11818630.550000006</v>
      </c>
      <c r="K240" s="100">
        <v>11166459.590000004</v>
      </c>
      <c r="L240" s="100">
        <v>10916390.269999996</v>
      </c>
      <c r="M240" s="100">
        <v>11751987.400000002</v>
      </c>
      <c r="N240" s="100">
        <v>11270315.550000004</v>
      </c>
      <c r="O240" s="100">
        <v>11621759.200000005</v>
      </c>
      <c r="P240" s="100">
        <v>16483085.140000002</v>
      </c>
      <c r="Q240" s="135">
        <f t="shared" si="4"/>
        <v>143344026.25000003</v>
      </c>
      <c r="R240" s="97"/>
      <c r="T240" s="95"/>
      <c r="U240" s="100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47418156.309999995</v>
      </c>
      <c r="V240" s="97"/>
    </row>
    <row r="241" spans="2:22" x14ac:dyDescent="0.2">
      <c r="B241" s="95"/>
      <c r="C241" s="133" t="s">
        <v>100</v>
      </c>
      <c r="D241" s="134" t="s">
        <v>101</v>
      </c>
      <c r="E241" s="136">
        <v>0</v>
      </c>
      <c r="F241" s="136">
        <v>0</v>
      </c>
      <c r="G241" s="136">
        <v>0</v>
      </c>
      <c r="H241" s="136">
        <v>0</v>
      </c>
      <c r="I241" s="136">
        <v>0</v>
      </c>
      <c r="J241" s="136">
        <v>0</v>
      </c>
      <c r="K241" s="136">
        <v>0</v>
      </c>
      <c r="L241" s="136">
        <v>0</v>
      </c>
      <c r="M241" s="136">
        <v>0</v>
      </c>
      <c r="N241" s="136">
        <v>0</v>
      </c>
      <c r="O241" s="136">
        <v>0</v>
      </c>
      <c r="P241" s="136">
        <v>0</v>
      </c>
      <c r="Q241" s="135">
        <f t="shared" si="4"/>
        <v>0</v>
      </c>
      <c r="R241" s="97"/>
      <c r="T241" s="95"/>
      <c r="U241" s="100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0</v>
      </c>
      <c r="V241" s="97"/>
    </row>
    <row r="242" spans="2:22" x14ac:dyDescent="0.2">
      <c r="B242" s="95"/>
      <c r="C242" s="98" t="s">
        <v>102</v>
      </c>
      <c r="D242" s="99" t="s">
        <v>101</v>
      </c>
      <c r="E242" s="100">
        <v>0</v>
      </c>
      <c r="F242" s="100">
        <v>0</v>
      </c>
      <c r="G242" s="100">
        <v>0</v>
      </c>
      <c r="H242" s="100">
        <v>0</v>
      </c>
      <c r="I242" s="100">
        <v>0</v>
      </c>
      <c r="J242" s="100">
        <v>0</v>
      </c>
      <c r="K242" s="100">
        <v>0</v>
      </c>
      <c r="L242" s="100">
        <v>0</v>
      </c>
      <c r="M242" s="100">
        <v>0</v>
      </c>
      <c r="N242" s="100">
        <v>0</v>
      </c>
      <c r="O242" s="100">
        <v>0</v>
      </c>
      <c r="P242" s="100">
        <v>0</v>
      </c>
      <c r="Q242" s="135">
        <f t="shared" si="4"/>
        <v>0</v>
      </c>
      <c r="R242" s="97"/>
      <c r="T242" s="95"/>
      <c r="U242" s="100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0</v>
      </c>
      <c r="V242" s="97"/>
    </row>
    <row r="243" spans="2:22" x14ac:dyDescent="0.2">
      <c r="B243" s="95"/>
      <c r="C243" s="133" t="s">
        <v>103</v>
      </c>
      <c r="D243" s="134" t="s">
        <v>104</v>
      </c>
      <c r="E243" s="136">
        <v>4557010.4500000095</v>
      </c>
      <c r="F243" s="136">
        <v>4170743.8399999747</v>
      </c>
      <c r="G243" s="136">
        <v>4358648.4699999942</v>
      </c>
      <c r="H243" s="136">
        <v>4604262.77999999</v>
      </c>
      <c r="I243" s="136">
        <v>4207469.4199999915</v>
      </c>
      <c r="J243" s="136">
        <v>4671538.3299999908</v>
      </c>
      <c r="K243" s="136">
        <v>4376021.3599999761</v>
      </c>
      <c r="L243" s="136">
        <v>4118820.3899999852</v>
      </c>
      <c r="M243" s="136">
        <v>4448995.1899999818</v>
      </c>
      <c r="N243" s="136">
        <v>4382648.1899999911</v>
      </c>
      <c r="O243" s="136">
        <v>4451106.6999999713</v>
      </c>
      <c r="P243" s="136">
        <v>5729843.579999974</v>
      </c>
      <c r="Q243" s="135">
        <f t="shared" si="4"/>
        <v>54077108.699999832</v>
      </c>
      <c r="R243" s="97"/>
      <c r="T243" s="95"/>
      <c r="U243" s="100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17690665.539999969</v>
      </c>
      <c r="V243" s="97"/>
    </row>
    <row r="244" spans="2:22" x14ac:dyDescent="0.2">
      <c r="B244" s="95"/>
      <c r="C244" s="98" t="s">
        <v>105</v>
      </c>
      <c r="D244" s="99" t="s">
        <v>104</v>
      </c>
      <c r="E244" s="100">
        <v>4557010.4500000095</v>
      </c>
      <c r="F244" s="100">
        <v>4170743.8399999747</v>
      </c>
      <c r="G244" s="100">
        <v>4358648.4699999942</v>
      </c>
      <c r="H244" s="100">
        <v>4604262.77999999</v>
      </c>
      <c r="I244" s="100">
        <v>4207469.4199999915</v>
      </c>
      <c r="J244" s="100">
        <v>4671538.3299999908</v>
      </c>
      <c r="K244" s="100">
        <v>4376021.3599999761</v>
      </c>
      <c r="L244" s="100">
        <v>4118820.3899999852</v>
      </c>
      <c r="M244" s="100">
        <v>4448995.1899999818</v>
      </c>
      <c r="N244" s="100">
        <v>4382648.1899999911</v>
      </c>
      <c r="O244" s="100">
        <v>4451106.6999999713</v>
      </c>
      <c r="P244" s="100">
        <v>5729843.579999974</v>
      </c>
      <c r="Q244" s="135">
        <f t="shared" si="4"/>
        <v>54077108.699999832</v>
      </c>
      <c r="R244" s="97"/>
      <c r="T244" s="95"/>
      <c r="U244" s="100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17690665.539999969</v>
      </c>
      <c r="V244" s="97"/>
    </row>
    <row r="245" spans="2:22" x14ac:dyDescent="0.2">
      <c r="B245" s="95"/>
      <c r="C245" s="133" t="s">
        <v>106</v>
      </c>
      <c r="D245" s="134" t="s">
        <v>107</v>
      </c>
      <c r="E245" s="136">
        <v>1467791.13</v>
      </c>
      <c r="F245" s="136">
        <v>1498398.1899999995</v>
      </c>
      <c r="G245" s="136">
        <v>1490008.1800000004</v>
      </c>
      <c r="H245" s="136">
        <v>1461028.5600000003</v>
      </c>
      <c r="I245" s="136">
        <v>1216289.6800000004</v>
      </c>
      <c r="J245" s="136">
        <v>1347563.1599999997</v>
      </c>
      <c r="K245" s="136">
        <v>1226410.9099999999</v>
      </c>
      <c r="L245" s="136">
        <v>1223250.1199999999</v>
      </c>
      <c r="M245" s="136">
        <v>1311502.3</v>
      </c>
      <c r="N245" s="136">
        <v>1215900.1799999995</v>
      </c>
      <c r="O245" s="136">
        <v>1231784.2399999995</v>
      </c>
      <c r="P245" s="136">
        <v>1605331.580000001</v>
      </c>
      <c r="Q245" s="135">
        <f t="shared" si="4"/>
        <v>16295258.23</v>
      </c>
      <c r="R245" s="97"/>
      <c r="T245" s="95"/>
      <c r="U245" s="100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5917226.0600000005</v>
      </c>
      <c r="V245" s="97"/>
    </row>
    <row r="246" spans="2:22" x14ac:dyDescent="0.2">
      <c r="B246" s="95"/>
      <c r="C246" s="98" t="s">
        <v>108</v>
      </c>
      <c r="D246" s="99" t="s">
        <v>107</v>
      </c>
      <c r="E246" s="100">
        <v>1467791.13</v>
      </c>
      <c r="F246" s="100">
        <v>1498398.1899999995</v>
      </c>
      <c r="G246" s="100">
        <v>1490008.1800000004</v>
      </c>
      <c r="H246" s="100">
        <v>1461028.5600000003</v>
      </c>
      <c r="I246" s="100">
        <v>1216289.6800000004</v>
      </c>
      <c r="J246" s="100">
        <v>1347563.1599999997</v>
      </c>
      <c r="K246" s="100">
        <v>1226410.9099999999</v>
      </c>
      <c r="L246" s="100">
        <v>1223250.1199999999</v>
      </c>
      <c r="M246" s="100">
        <v>1311502.3</v>
      </c>
      <c r="N246" s="100">
        <v>1215900.1799999995</v>
      </c>
      <c r="O246" s="100">
        <v>1231784.2399999995</v>
      </c>
      <c r="P246" s="100">
        <v>1605331.580000001</v>
      </c>
      <c r="Q246" s="135">
        <f t="shared" si="4"/>
        <v>16295258.23</v>
      </c>
      <c r="R246" s="97"/>
      <c r="T246" s="95"/>
      <c r="U246" s="100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5917226.0600000005</v>
      </c>
      <c r="V246" s="97"/>
    </row>
    <row r="247" spans="2:22" x14ac:dyDescent="0.2">
      <c r="B247" s="95"/>
      <c r="C247" s="133" t="s">
        <v>109</v>
      </c>
      <c r="D247" s="134" t="s">
        <v>110</v>
      </c>
      <c r="E247" s="136">
        <v>0</v>
      </c>
      <c r="F247" s="136">
        <v>0</v>
      </c>
      <c r="G247" s="136">
        <v>0</v>
      </c>
      <c r="H247" s="136">
        <v>0</v>
      </c>
      <c r="I247" s="136">
        <v>0</v>
      </c>
      <c r="J247" s="136">
        <v>0</v>
      </c>
      <c r="K247" s="136">
        <v>0</v>
      </c>
      <c r="L247" s="136">
        <v>0</v>
      </c>
      <c r="M247" s="136">
        <v>0</v>
      </c>
      <c r="N247" s="136">
        <v>0</v>
      </c>
      <c r="O247" s="136">
        <v>0</v>
      </c>
      <c r="P247" s="136">
        <v>0</v>
      </c>
      <c r="Q247" s="135">
        <f t="shared" si="4"/>
        <v>0</v>
      </c>
      <c r="R247" s="97"/>
      <c r="T247" s="95"/>
      <c r="U247" s="100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0</v>
      </c>
      <c r="V247" s="97"/>
    </row>
    <row r="248" spans="2:22" x14ac:dyDescent="0.2">
      <c r="B248" s="95"/>
      <c r="C248" s="98" t="s">
        <v>111</v>
      </c>
      <c r="D248" s="99" t="s">
        <v>110</v>
      </c>
      <c r="E248" s="100">
        <v>0</v>
      </c>
      <c r="F248" s="100">
        <v>0</v>
      </c>
      <c r="G248" s="100">
        <v>0</v>
      </c>
      <c r="H248" s="100">
        <v>0</v>
      </c>
      <c r="I248" s="100">
        <v>0</v>
      </c>
      <c r="J248" s="100">
        <v>0</v>
      </c>
      <c r="K248" s="100">
        <v>0</v>
      </c>
      <c r="L248" s="100">
        <v>0</v>
      </c>
      <c r="M248" s="100">
        <v>0</v>
      </c>
      <c r="N248" s="100">
        <v>0</v>
      </c>
      <c r="O248" s="100">
        <v>0</v>
      </c>
      <c r="P248" s="100">
        <v>0</v>
      </c>
      <c r="Q248" s="135">
        <f t="shared" si="4"/>
        <v>0</v>
      </c>
      <c r="R248" s="97"/>
      <c r="T248" s="95"/>
      <c r="U248" s="100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0</v>
      </c>
      <c r="V248" s="97"/>
    </row>
    <row r="249" spans="2:22" x14ac:dyDescent="0.2">
      <c r="B249" s="95"/>
      <c r="C249" s="133" t="s">
        <v>112</v>
      </c>
      <c r="D249" s="134" t="s">
        <v>113</v>
      </c>
      <c r="E249" s="136">
        <v>2818982.689999999</v>
      </c>
      <c r="F249" s="136">
        <v>2210474.0999999992</v>
      </c>
      <c r="G249" s="136">
        <v>2747575.9299999964</v>
      </c>
      <c r="H249" s="136">
        <v>3365887.1400000011</v>
      </c>
      <c r="I249" s="136">
        <v>2367838.1100000008</v>
      </c>
      <c r="J249" s="136">
        <v>3331952.3299999968</v>
      </c>
      <c r="K249" s="136">
        <v>3080090.4799999981</v>
      </c>
      <c r="L249" s="136">
        <v>2493324.2799999998</v>
      </c>
      <c r="M249" s="136">
        <v>3421323.609999998</v>
      </c>
      <c r="N249" s="136">
        <v>2614363.4899999993</v>
      </c>
      <c r="O249" s="136">
        <v>2709467.8100000019</v>
      </c>
      <c r="P249" s="136">
        <v>5269977.0999999968</v>
      </c>
      <c r="Q249" s="135">
        <f t="shared" si="4"/>
        <v>36431257.069999985</v>
      </c>
      <c r="R249" s="97"/>
      <c r="T249" s="95"/>
      <c r="U249" s="100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11142919.859999996</v>
      </c>
      <c r="V249" s="97"/>
    </row>
    <row r="250" spans="2:22" x14ac:dyDescent="0.2">
      <c r="B250" s="95"/>
      <c r="C250" s="98" t="s">
        <v>114</v>
      </c>
      <c r="D250" s="99" t="s">
        <v>113</v>
      </c>
      <c r="E250" s="100">
        <v>2818982.689999999</v>
      </c>
      <c r="F250" s="100">
        <v>2210474.0999999992</v>
      </c>
      <c r="G250" s="100">
        <v>2747575.9299999964</v>
      </c>
      <c r="H250" s="100">
        <v>3365887.1400000011</v>
      </c>
      <c r="I250" s="100">
        <v>2367838.1100000008</v>
      </c>
      <c r="J250" s="100">
        <v>3331952.3299999968</v>
      </c>
      <c r="K250" s="100">
        <v>3080090.4799999981</v>
      </c>
      <c r="L250" s="100">
        <v>2493324.2799999998</v>
      </c>
      <c r="M250" s="100">
        <v>3421323.609999998</v>
      </c>
      <c r="N250" s="100">
        <v>2614363.4899999993</v>
      </c>
      <c r="O250" s="100">
        <v>2709467.8100000019</v>
      </c>
      <c r="P250" s="100">
        <v>5269977.0999999968</v>
      </c>
      <c r="Q250" s="135">
        <f t="shared" si="4"/>
        <v>36431257.069999985</v>
      </c>
      <c r="R250" s="97"/>
      <c r="T250" s="95"/>
      <c r="U250" s="100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11142919.859999996</v>
      </c>
      <c r="V250" s="97"/>
    </row>
    <row r="251" spans="2:22" x14ac:dyDescent="0.2">
      <c r="B251" s="95"/>
      <c r="C251" s="131" t="s">
        <v>115</v>
      </c>
      <c r="D251" s="132" t="s">
        <v>116</v>
      </c>
      <c r="E251" s="135">
        <v>35273515.00999999</v>
      </c>
      <c r="F251" s="135">
        <v>27854542.210000008</v>
      </c>
      <c r="G251" s="135">
        <v>32566084.18</v>
      </c>
      <c r="H251" s="135">
        <v>33471091.750000004</v>
      </c>
      <c r="I251" s="135">
        <v>29025839.390000008</v>
      </c>
      <c r="J251" s="135">
        <v>32743452.820000008</v>
      </c>
      <c r="K251" s="135">
        <v>36983259.120000005</v>
      </c>
      <c r="L251" s="135">
        <v>32766619.300000004</v>
      </c>
      <c r="M251" s="135">
        <v>34142483.060000002</v>
      </c>
      <c r="N251" s="135">
        <v>39913841.420000002</v>
      </c>
      <c r="O251" s="135">
        <v>39835870.810000002</v>
      </c>
      <c r="P251" s="135">
        <v>58105492.409999967</v>
      </c>
      <c r="Q251" s="135">
        <f t="shared" si="4"/>
        <v>432682091.48000002</v>
      </c>
      <c r="R251" s="97"/>
      <c r="T251" s="95"/>
      <c r="U251" s="100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129165233.15000001</v>
      </c>
      <c r="V251" s="97"/>
    </row>
    <row r="252" spans="2:22" x14ac:dyDescent="0.2">
      <c r="B252" s="95"/>
      <c r="C252" s="133" t="s">
        <v>117</v>
      </c>
      <c r="D252" s="134" t="s">
        <v>118</v>
      </c>
      <c r="E252" s="136">
        <v>3826307.8600000017</v>
      </c>
      <c r="F252" s="136">
        <v>2379565.7100000028</v>
      </c>
      <c r="G252" s="136">
        <v>4705605.0499999877</v>
      </c>
      <c r="H252" s="136">
        <v>3597541.2699999972</v>
      </c>
      <c r="I252" s="136">
        <v>2612342.3600000022</v>
      </c>
      <c r="J252" s="136">
        <v>3970321.6699999981</v>
      </c>
      <c r="K252" s="136">
        <v>4146581.8299999963</v>
      </c>
      <c r="L252" s="136">
        <v>3959530.8499999982</v>
      </c>
      <c r="M252" s="136">
        <v>7279543.8299999982</v>
      </c>
      <c r="N252" s="136">
        <v>7667217.3299999954</v>
      </c>
      <c r="O252" s="136">
        <v>7597892.4999999981</v>
      </c>
      <c r="P252" s="136">
        <v>12199817.719999995</v>
      </c>
      <c r="Q252" s="135">
        <f t="shared" si="4"/>
        <v>63942267.979999974</v>
      </c>
      <c r="R252" s="97"/>
      <c r="T252" s="95"/>
      <c r="U252" s="100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14509019.889999989</v>
      </c>
      <c r="V252" s="97"/>
    </row>
    <row r="253" spans="2:22" x14ac:dyDescent="0.2">
      <c r="B253" s="95"/>
      <c r="C253" s="98" t="s">
        <v>119</v>
      </c>
      <c r="D253" s="99" t="s">
        <v>120</v>
      </c>
      <c r="E253" s="100">
        <v>3826307.8600000017</v>
      </c>
      <c r="F253" s="100">
        <v>2379565.7100000028</v>
      </c>
      <c r="G253" s="100">
        <v>4705605.0499999877</v>
      </c>
      <c r="H253" s="100">
        <v>3597541.2699999972</v>
      </c>
      <c r="I253" s="100">
        <v>2612342.3600000022</v>
      </c>
      <c r="J253" s="100">
        <v>3970321.6699999981</v>
      </c>
      <c r="K253" s="100">
        <v>4146581.8299999963</v>
      </c>
      <c r="L253" s="100">
        <v>3959530.8499999982</v>
      </c>
      <c r="M253" s="100">
        <v>7279543.8299999982</v>
      </c>
      <c r="N253" s="100">
        <v>7667217.3299999954</v>
      </c>
      <c r="O253" s="100">
        <v>7597892.4999999981</v>
      </c>
      <c r="P253" s="100">
        <v>12199817.719999995</v>
      </c>
      <c r="Q253" s="135">
        <f t="shared" si="4"/>
        <v>63942267.979999974</v>
      </c>
      <c r="R253" s="97"/>
      <c r="T253" s="95"/>
      <c r="U253" s="100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14509019.889999989</v>
      </c>
      <c r="V253" s="97"/>
    </row>
    <row r="254" spans="2:22" x14ac:dyDescent="0.2">
      <c r="B254" s="95"/>
      <c r="C254" s="98" t="s">
        <v>121</v>
      </c>
      <c r="D254" s="99" t="s">
        <v>122</v>
      </c>
      <c r="E254" s="100">
        <v>0</v>
      </c>
      <c r="F254" s="100">
        <v>0</v>
      </c>
      <c r="G254" s="100">
        <v>0</v>
      </c>
      <c r="H254" s="100">
        <v>0</v>
      </c>
      <c r="I254" s="100">
        <v>0</v>
      </c>
      <c r="J254" s="100">
        <v>0</v>
      </c>
      <c r="K254" s="100">
        <v>0</v>
      </c>
      <c r="L254" s="100">
        <v>0</v>
      </c>
      <c r="M254" s="100">
        <v>0</v>
      </c>
      <c r="N254" s="100">
        <v>0</v>
      </c>
      <c r="O254" s="100">
        <v>0</v>
      </c>
      <c r="P254" s="100">
        <v>0</v>
      </c>
      <c r="Q254" s="135">
        <f t="shared" si="4"/>
        <v>0</v>
      </c>
      <c r="R254" s="97"/>
      <c r="T254" s="95"/>
      <c r="U254" s="100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0</v>
      </c>
      <c r="V254" s="97"/>
    </row>
    <row r="255" spans="2:22" x14ac:dyDescent="0.2">
      <c r="B255" s="95"/>
      <c r="C255" s="133" t="s">
        <v>123</v>
      </c>
      <c r="D255" s="134" t="s">
        <v>124</v>
      </c>
      <c r="E255" s="136">
        <v>3740232.4499999983</v>
      </c>
      <c r="F255" s="136">
        <v>1277869.21</v>
      </c>
      <c r="G255" s="136">
        <v>1706954.370000001</v>
      </c>
      <c r="H255" s="136">
        <v>3320194.8099999982</v>
      </c>
      <c r="I255" s="136">
        <v>1428004.8199999998</v>
      </c>
      <c r="J255" s="136">
        <v>2494429.0900000008</v>
      </c>
      <c r="K255" s="136">
        <v>5243855.5199999996</v>
      </c>
      <c r="L255" s="136">
        <v>3393330.3299999991</v>
      </c>
      <c r="M255" s="136">
        <v>1853507.5400000014</v>
      </c>
      <c r="N255" s="136">
        <v>4645510.2400000012</v>
      </c>
      <c r="O255" s="136">
        <v>5023552.3700000029</v>
      </c>
      <c r="P255" s="136">
        <v>10624208.840000004</v>
      </c>
      <c r="Q255" s="135">
        <f t="shared" si="4"/>
        <v>44751649.590000011</v>
      </c>
      <c r="R255" s="97"/>
      <c r="T255" s="95"/>
      <c r="U255" s="100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10045250.839999998</v>
      </c>
      <c r="V255" s="97"/>
    </row>
    <row r="256" spans="2:22" x14ac:dyDescent="0.2">
      <c r="B256" s="95"/>
      <c r="C256" s="98" t="s">
        <v>125</v>
      </c>
      <c r="D256" s="99" t="s">
        <v>126</v>
      </c>
      <c r="E256" s="100">
        <v>3562648.4299999983</v>
      </c>
      <c r="F256" s="100">
        <v>1213866.2899999998</v>
      </c>
      <c r="G256" s="100">
        <v>1619105.2400000012</v>
      </c>
      <c r="H256" s="100">
        <v>3186122.5099999979</v>
      </c>
      <c r="I256" s="100">
        <v>1325172.02</v>
      </c>
      <c r="J256" s="100">
        <v>2367310.3600000008</v>
      </c>
      <c r="K256" s="100">
        <v>5118007.47</v>
      </c>
      <c r="L256" s="100">
        <v>3291454.9299999988</v>
      </c>
      <c r="M256" s="100">
        <v>1745197.4900000014</v>
      </c>
      <c r="N256" s="100">
        <v>4351920.830000001</v>
      </c>
      <c r="O256" s="100">
        <v>4791978.0100000035</v>
      </c>
      <c r="P256" s="100">
        <v>10050296.250000004</v>
      </c>
      <c r="Q256" s="135">
        <f t="shared" si="4"/>
        <v>42623079.830000013</v>
      </c>
      <c r="R256" s="97"/>
      <c r="T256" s="95"/>
      <c r="U256" s="100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9581742.4699999969</v>
      </c>
      <c r="V256" s="97"/>
    </row>
    <row r="257" spans="2:22" x14ac:dyDescent="0.2">
      <c r="B257" s="95"/>
      <c r="C257" s="98" t="s">
        <v>127</v>
      </c>
      <c r="D257" s="99" t="s">
        <v>128</v>
      </c>
      <c r="E257" s="100">
        <v>28686.98</v>
      </c>
      <c r="F257" s="100">
        <v>18770.560000000001</v>
      </c>
      <c r="G257" s="100">
        <v>22671.179999999993</v>
      </c>
      <c r="H257" s="100">
        <v>27366.450000000004</v>
      </c>
      <c r="I257" s="100">
        <v>28739.43</v>
      </c>
      <c r="J257" s="100">
        <v>26120.919999999995</v>
      </c>
      <c r="K257" s="100">
        <v>22707.449999999993</v>
      </c>
      <c r="L257" s="100">
        <v>21914.910000000007</v>
      </c>
      <c r="M257" s="100">
        <v>29891.26</v>
      </c>
      <c r="N257" s="100">
        <v>31706.61</v>
      </c>
      <c r="O257" s="100">
        <v>29476.18</v>
      </c>
      <c r="P257" s="100">
        <v>55275.390000000007</v>
      </c>
      <c r="Q257" s="135">
        <f t="shared" si="4"/>
        <v>343327.32</v>
      </c>
      <c r="R257" s="97"/>
      <c r="T257" s="95"/>
      <c r="U257" s="100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97495.170000000013</v>
      </c>
      <c r="V257" s="97"/>
    </row>
    <row r="258" spans="2:22" x14ac:dyDescent="0.2">
      <c r="B258" s="95"/>
      <c r="C258" s="98" t="s">
        <v>129</v>
      </c>
      <c r="D258" s="99" t="s">
        <v>130</v>
      </c>
      <c r="E258" s="100">
        <v>148897.03999999998</v>
      </c>
      <c r="F258" s="100">
        <v>45232.36</v>
      </c>
      <c r="G258" s="100">
        <v>65177.950000000004</v>
      </c>
      <c r="H258" s="100">
        <v>106705.84999999999</v>
      </c>
      <c r="I258" s="100">
        <v>74093.37</v>
      </c>
      <c r="J258" s="100">
        <v>100997.81000000001</v>
      </c>
      <c r="K258" s="100">
        <v>103140.59999999999</v>
      </c>
      <c r="L258" s="100">
        <v>79960.49000000002</v>
      </c>
      <c r="M258" s="100">
        <v>78418.789999999964</v>
      </c>
      <c r="N258" s="100">
        <v>261882.8</v>
      </c>
      <c r="O258" s="100">
        <v>202098.18000000002</v>
      </c>
      <c r="P258" s="100">
        <v>518637.19999999995</v>
      </c>
      <c r="Q258" s="135">
        <f t="shared" si="4"/>
        <v>1785242.4399999997</v>
      </c>
      <c r="R258" s="97"/>
      <c r="T258" s="95"/>
      <c r="U258" s="100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366013.19999999995</v>
      </c>
      <c r="V258" s="97"/>
    </row>
    <row r="259" spans="2:22" x14ac:dyDescent="0.2">
      <c r="B259" s="95"/>
      <c r="C259" s="133" t="s">
        <v>131</v>
      </c>
      <c r="D259" s="134" t="s">
        <v>132</v>
      </c>
      <c r="E259" s="136">
        <v>50934.770000000019</v>
      </c>
      <c r="F259" s="136">
        <v>34344.969999999987</v>
      </c>
      <c r="G259" s="136">
        <v>40235.849999999984</v>
      </c>
      <c r="H259" s="136">
        <v>46678.42</v>
      </c>
      <c r="I259" s="136">
        <v>40908.819999999985</v>
      </c>
      <c r="J259" s="136">
        <v>47555.929999999993</v>
      </c>
      <c r="K259" s="136">
        <v>44661.12000000001</v>
      </c>
      <c r="L259" s="136">
        <v>38479.06</v>
      </c>
      <c r="M259" s="136">
        <v>44502.239999999998</v>
      </c>
      <c r="N259" s="136">
        <v>47573.419999999969</v>
      </c>
      <c r="O259" s="136">
        <v>45880.469999999994</v>
      </c>
      <c r="P259" s="136">
        <v>97762.98</v>
      </c>
      <c r="Q259" s="135">
        <f t="shared" si="4"/>
        <v>579518.04999999993</v>
      </c>
      <c r="R259" s="97"/>
      <c r="T259" s="95"/>
      <c r="U259" s="100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172194.01</v>
      </c>
      <c r="V259" s="97"/>
    </row>
    <row r="260" spans="2:22" x14ac:dyDescent="0.2">
      <c r="B260" s="95"/>
      <c r="C260" s="98" t="s">
        <v>133</v>
      </c>
      <c r="D260" s="99" t="s">
        <v>134</v>
      </c>
      <c r="E260" s="100">
        <v>0</v>
      </c>
      <c r="F260" s="100">
        <v>0</v>
      </c>
      <c r="G260" s="100">
        <v>0</v>
      </c>
      <c r="H260" s="100">
        <v>0</v>
      </c>
      <c r="I260" s="100">
        <v>0</v>
      </c>
      <c r="J260" s="100">
        <v>0</v>
      </c>
      <c r="K260" s="100">
        <v>0</v>
      </c>
      <c r="L260" s="100">
        <v>0</v>
      </c>
      <c r="M260" s="100">
        <v>0</v>
      </c>
      <c r="N260" s="100">
        <v>0</v>
      </c>
      <c r="O260" s="100">
        <v>0</v>
      </c>
      <c r="P260" s="100">
        <v>0</v>
      </c>
      <c r="Q260" s="135">
        <f t="shared" si="4"/>
        <v>0</v>
      </c>
      <c r="R260" s="97"/>
      <c r="T260" s="95"/>
      <c r="U260" s="100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0</v>
      </c>
      <c r="V260" s="97"/>
    </row>
    <row r="261" spans="2:22" x14ac:dyDescent="0.2">
      <c r="B261" s="95"/>
      <c r="C261" s="98" t="s">
        <v>135</v>
      </c>
      <c r="D261" s="99" t="s">
        <v>136</v>
      </c>
      <c r="E261" s="100">
        <v>50934.770000000019</v>
      </c>
      <c r="F261" s="100">
        <v>34344.969999999987</v>
      </c>
      <c r="G261" s="100">
        <v>40235.849999999984</v>
      </c>
      <c r="H261" s="100">
        <v>46678.42</v>
      </c>
      <c r="I261" s="100">
        <v>40908.819999999985</v>
      </c>
      <c r="J261" s="100">
        <v>47555.929999999993</v>
      </c>
      <c r="K261" s="100">
        <v>44661.12000000001</v>
      </c>
      <c r="L261" s="100">
        <v>38479.06</v>
      </c>
      <c r="M261" s="100">
        <v>44502.239999999998</v>
      </c>
      <c r="N261" s="100">
        <v>47573.419999999969</v>
      </c>
      <c r="O261" s="100">
        <v>45880.469999999994</v>
      </c>
      <c r="P261" s="100">
        <v>97762.98</v>
      </c>
      <c r="Q261" s="135">
        <f t="shared" si="4"/>
        <v>579518.04999999993</v>
      </c>
      <c r="R261" s="97"/>
      <c r="T261" s="95"/>
      <c r="U261" s="100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172194.01</v>
      </c>
      <c r="V261" s="97"/>
    </row>
    <row r="262" spans="2:22" x14ac:dyDescent="0.2">
      <c r="B262" s="95"/>
      <c r="C262" s="98" t="s">
        <v>137</v>
      </c>
      <c r="D262" s="99" t="s">
        <v>138</v>
      </c>
      <c r="E262" s="100">
        <v>0</v>
      </c>
      <c r="F262" s="100">
        <v>0</v>
      </c>
      <c r="G262" s="100">
        <v>0</v>
      </c>
      <c r="H262" s="100">
        <v>0</v>
      </c>
      <c r="I262" s="100">
        <v>0</v>
      </c>
      <c r="J262" s="100">
        <v>0</v>
      </c>
      <c r="K262" s="100">
        <v>0</v>
      </c>
      <c r="L262" s="100">
        <v>0</v>
      </c>
      <c r="M262" s="100">
        <v>0</v>
      </c>
      <c r="N262" s="100">
        <v>0</v>
      </c>
      <c r="O262" s="100">
        <v>0</v>
      </c>
      <c r="P262" s="100">
        <v>0</v>
      </c>
      <c r="Q262" s="135">
        <f t="shared" si="4"/>
        <v>0</v>
      </c>
      <c r="R262" s="97"/>
      <c r="T262" s="95"/>
      <c r="U262" s="100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0</v>
      </c>
      <c r="V262" s="97"/>
    </row>
    <row r="263" spans="2:22" x14ac:dyDescent="0.2">
      <c r="B263" s="95"/>
      <c r="C263" s="98" t="s">
        <v>139</v>
      </c>
      <c r="D263" s="99" t="s">
        <v>140</v>
      </c>
      <c r="E263" s="100">
        <v>0</v>
      </c>
      <c r="F263" s="100">
        <v>0</v>
      </c>
      <c r="G263" s="100">
        <v>0</v>
      </c>
      <c r="H263" s="100">
        <v>0</v>
      </c>
      <c r="I263" s="100">
        <v>0</v>
      </c>
      <c r="J263" s="100">
        <v>0</v>
      </c>
      <c r="K263" s="100">
        <v>0</v>
      </c>
      <c r="L263" s="100">
        <v>0</v>
      </c>
      <c r="M263" s="100">
        <v>0</v>
      </c>
      <c r="N263" s="100">
        <v>0</v>
      </c>
      <c r="O263" s="100">
        <v>0</v>
      </c>
      <c r="P263" s="100">
        <v>0</v>
      </c>
      <c r="Q263" s="135">
        <f t="shared" si="4"/>
        <v>0</v>
      </c>
      <c r="R263" s="97"/>
      <c r="T263" s="95"/>
      <c r="U263" s="100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0</v>
      </c>
      <c r="V263" s="97"/>
    </row>
    <row r="264" spans="2:22" x14ac:dyDescent="0.2">
      <c r="B264" s="95"/>
      <c r="C264" s="98" t="s">
        <v>141</v>
      </c>
      <c r="D264" s="99" t="s">
        <v>142</v>
      </c>
      <c r="E264" s="100">
        <v>0</v>
      </c>
      <c r="F264" s="100">
        <v>0</v>
      </c>
      <c r="G264" s="100">
        <v>0</v>
      </c>
      <c r="H264" s="100">
        <v>0</v>
      </c>
      <c r="I264" s="100">
        <v>0</v>
      </c>
      <c r="J264" s="100">
        <v>0</v>
      </c>
      <c r="K264" s="100">
        <v>0</v>
      </c>
      <c r="L264" s="100">
        <v>0</v>
      </c>
      <c r="M264" s="100">
        <v>0</v>
      </c>
      <c r="N264" s="100">
        <v>0</v>
      </c>
      <c r="O264" s="100">
        <v>0</v>
      </c>
      <c r="P264" s="100">
        <v>0</v>
      </c>
      <c r="Q264" s="135">
        <f t="shared" si="4"/>
        <v>0</v>
      </c>
      <c r="R264" s="97"/>
      <c r="T264" s="95"/>
      <c r="U264" s="100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0</v>
      </c>
      <c r="V264" s="97"/>
    </row>
    <row r="265" spans="2:22" x14ac:dyDescent="0.2">
      <c r="B265" s="95"/>
      <c r="C265" s="98" t="s">
        <v>143</v>
      </c>
      <c r="D265" s="99" t="s">
        <v>144</v>
      </c>
      <c r="E265" s="100">
        <v>0</v>
      </c>
      <c r="F265" s="100">
        <v>0</v>
      </c>
      <c r="G265" s="100">
        <v>0</v>
      </c>
      <c r="H265" s="100">
        <v>0</v>
      </c>
      <c r="I265" s="100">
        <v>0</v>
      </c>
      <c r="J265" s="100">
        <v>0</v>
      </c>
      <c r="K265" s="100">
        <v>0</v>
      </c>
      <c r="L265" s="100">
        <v>0</v>
      </c>
      <c r="M265" s="100">
        <v>0</v>
      </c>
      <c r="N265" s="100">
        <v>0</v>
      </c>
      <c r="O265" s="100">
        <v>0</v>
      </c>
      <c r="P265" s="100">
        <v>0</v>
      </c>
      <c r="Q265" s="135">
        <f t="shared" si="4"/>
        <v>0</v>
      </c>
      <c r="R265" s="97"/>
      <c r="T265" s="95"/>
      <c r="U265" s="100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0</v>
      </c>
      <c r="V265" s="97"/>
    </row>
    <row r="266" spans="2:22" x14ac:dyDescent="0.2">
      <c r="B266" s="95"/>
      <c r="C266" s="133" t="s">
        <v>145</v>
      </c>
      <c r="D266" s="134" t="s">
        <v>146</v>
      </c>
      <c r="E266" s="136">
        <v>355173.89000000007</v>
      </c>
      <c r="F266" s="136">
        <v>133622.25000000003</v>
      </c>
      <c r="G266" s="136">
        <v>249816.83999999997</v>
      </c>
      <c r="H266" s="136">
        <v>417561.57</v>
      </c>
      <c r="I266" s="136">
        <v>333476.29000000004</v>
      </c>
      <c r="J266" s="136">
        <v>314563.37000000011</v>
      </c>
      <c r="K266" s="136">
        <v>239415.99999999994</v>
      </c>
      <c r="L266" s="136">
        <v>222360.74000000002</v>
      </c>
      <c r="M266" s="136">
        <v>468454.23000000004</v>
      </c>
      <c r="N266" s="136">
        <v>394961.09999999992</v>
      </c>
      <c r="O266" s="136">
        <v>339222.81000000006</v>
      </c>
      <c r="P266" s="136">
        <v>977757.69999999984</v>
      </c>
      <c r="Q266" s="135">
        <f t="shared" si="4"/>
        <v>4446386.79</v>
      </c>
      <c r="R266" s="97"/>
      <c r="T266" s="95"/>
      <c r="U266" s="100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1156174.55</v>
      </c>
      <c r="V266" s="97"/>
    </row>
    <row r="267" spans="2:22" x14ac:dyDescent="0.2">
      <c r="B267" s="95"/>
      <c r="C267" s="98" t="s">
        <v>147</v>
      </c>
      <c r="D267" s="99" t="s">
        <v>148</v>
      </c>
      <c r="E267" s="100">
        <v>0</v>
      </c>
      <c r="F267" s="100">
        <v>0</v>
      </c>
      <c r="G267" s="100">
        <v>0</v>
      </c>
      <c r="H267" s="100">
        <v>0</v>
      </c>
      <c r="I267" s="100">
        <v>0</v>
      </c>
      <c r="J267" s="100">
        <v>0</v>
      </c>
      <c r="K267" s="100">
        <v>0</v>
      </c>
      <c r="L267" s="100">
        <v>0</v>
      </c>
      <c r="M267" s="100">
        <v>0</v>
      </c>
      <c r="N267" s="100">
        <v>0</v>
      </c>
      <c r="O267" s="100">
        <v>0</v>
      </c>
      <c r="P267" s="100">
        <v>0</v>
      </c>
      <c r="Q267" s="135">
        <f t="shared" si="4"/>
        <v>0</v>
      </c>
      <c r="R267" s="97"/>
      <c r="T267" s="95"/>
      <c r="U267" s="100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0</v>
      </c>
      <c r="V267" s="97"/>
    </row>
    <row r="268" spans="2:22" x14ac:dyDescent="0.2">
      <c r="B268" s="95"/>
      <c r="C268" s="98" t="s">
        <v>149</v>
      </c>
      <c r="D268" s="99" t="s">
        <v>150</v>
      </c>
      <c r="E268" s="100">
        <v>0</v>
      </c>
      <c r="F268" s="100">
        <v>0</v>
      </c>
      <c r="G268" s="100">
        <v>0</v>
      </c>
      <c r="H268" s="100">
        <v>0</v>
      </c>
      <c r="I268" s="100">
        <v>0</v>
      </c>
      <c r="J268" s="100">
        <v>0</v>
      </c>
      <c r="K268" s="100">
        <v>0</v>
      </c>
      <c r="L268" s="100">
        <v>0</v>
      </c>
      <c r="M268" s="100">
        <v>0</v>
      </c>
      <c r="N268" s="100">
        <v>0</v>
      </c>
      <c r="O268" s="100">
        <v>0</v>
      </c>
      <c r="P268" s="100">
        <v>0</v>
      </c>
      <c r="Q268" s="135">
        <f t="shared" ref="Q268:Q299" si="5">SUM(E268:P268)</f>
        <v>0</v>
      </c>
      <c r="R268" s="97"/>
      <c r="T268" s="95"/>
      <c r="U268" s="100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0</v>
      </c>
      <c r="V268" s="97"/>
    </row>
    <row r="269" spans="2:22" x14ac:dyDescent="0.2">
      <c r="B269" s="95"/>
      <c r="C269" s="98" t="s">
        <v>151</v>
      </c>
      <c r="D269" s="99" t="s">
        <v>152</v>
      </c>
      <c r="E269" s="100">
        <v>355173.89000000007</v>
      </c>
      <c r="F269" s="100">
        <v>133622.25000000003</v>
      </c>
      <c r="G269" s="100">
        <v>249816.83999999997</v>
      </c>
      <c r="H269" s="100">
        <v>417561.57</v>
      </c>
      <c r="I269" s="100">
        <v>333476.29000000004</v>
      </c>
      <c r="J269" s="100">
        <v>314563.37000000011</v>
      </c>
      <c r="K269" s="100">
        <v>239415.99999999994</v>
      </c>
      <c r="L269" s="100">
        <v>222360.74000000002</v>
      </c>
      <c r="M269" s="100">
        <v>468454.23000000004</v>
      </c>
      <c r="N269" s="100">
        <v>394961.09999999992</v>
      </c>
      <c r="O269" s="100">
        <v>339222.81000000006</v>
      </c>
      <c r="P269" s="100">
        <v>977757.69999999984</v>
      </c>
      <c r="Q269" s="135">
        <f t="shared" si="5"/>
        <v>4446386.79</v>
      </c>
      <c r="R269" s="97"/>
      <c r="T269" s="95"/>
      <c r="U269" s="100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1156174.55</v>
      </c>
      <c r="V269" s="97"/>
    </row>
    <row r="270" spans="2:22" x14ac:dyDescent="0.2">
      <c r="B270" s="95"/>
      <c r="C270" s="133" t="s">
        <v>153</v>
      </c>
      <c r="D270" s="134" t="s">
        <v>154</v>
      </c>
      <c r="E270" s="136">
        <v>20937776.54999999</v>
      </c>
      <c r="F270" s="136">
        <v>18547576.000000004</v>
      </c>
      <c r="G270" s="136">
        <v>20050911.330000006</v>
      </c>
      <c r="H270" s="136">
        <v>19668915.870000005</v>
      </c>
      <c r="I270" s="136">
        <v>19111249.000000004</v>
      </c>
      <c r="J270" s="136">
        <v>19638462.340000007</v>
      </c>
      <c r="K270" s="136">
        <v>19593390.240000006</v>
      </c>
      <c r="L270" s="136">
        <v>19330461.610000003</v>
      </c>
      <c r="M270" s="136">
        <v>18849369.930000003</v>
      </c>
      <c r="N270" s="136">
        <v>21368829.190000005</v>
      </c>
      <c r="O270" s="136">
        <v>20503383.240000002</v>
      </c>
      <c r="P270" s="136">
        <v>26684774.43999996</v>
      </c>
      <c r="Q270" s="135">
        <f t="shared" si="5"/>
        <v>244285099.74000001</v>
      </c>
      <c r="R270" s="97"/>
      <c r="T270" s="95"/>
      <c r="U270" s="100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79205179.75</v>
      </c>
      <c r="V270" s="97"/>
    </row>
    <row r="271" spans="2:22" x14ac:dyDescent="0.2">
      <c r="B271" s="95"/>
      <c r="C271" s="98" t="s">
        <v>155</v>
      </c>
      <c r="D271" s="99" t="s">
        <v>156</v>
      </c>
      <c r="E271" s="100">
        <v>17855260.769999988</v>
      </c>
      <c r="F271" s="100">
        <v>17376250.680000003</v>
      </c>
      <c r="G271" s="100">
        <v>17137900.760000005</v>
      </c>
      <c r="H271" s="100">
        <v>17130329.060000006</v>
      </c>
      <c r="I271" s="100">
        <v>17110850.220000006</v>
      </c>
      <c r="J271" s="100">
        <v>17146855.060000006</v>
      </c>
      <c r="K271" s="100">
        <v>17124778.430000003</v>
      </c>
      <c r="L271" s="100">
        <v>17110193.290000003</v>
      </c>
      <c r="M271" s="100">
        <v>17100353.690000005</v>
      </c>
      <c r="N271" s="100">
        <v>17025203.010000005</v>
      </c>
      <c r="O271" s="100">
        <v>16848545.180000003</v>
      </c>
      <c r="P271" s="100">
        <v>17063209.969999962</v>
      </c>
      <c r="Q271" s="135">
        <f t="shared" si="5"/>
        <v>206029730.12</v>
      </c>
      <c r="R271" s="97"/>
      <c r="T271" s="95"/>
      <c r="U271" s="100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69499741.269999996</v>
      </c>
      <c r="V271" s="97"/>
    </row>
    <row r="272" spans="2:22" x14ac:dyDescent="0.2">
      <c r="B272" s="95"/>
      <c r="C272" s="98" t="s">
        <v>157</v>
      </c>
      <c r="D272" s="99" t="s">
        <v>158</v>
      </c>
      <c r="E272" s="100">
        <v>185096.57999999996</v>
      </c>
      <c r="F272" s="100">
        <v>283624.5900000002</v>
      </c>
      <c r="G272" s="100">
        <v>275404.97000000003</v>
      </c>
      <c r="H272" s="100">
        <v>300765.52</v>
      </c>
      <c r="I272" s="100">
        <v>254203.51999999996</v>
      </c>
      <c r="J272" s="100">
        <v>377231.75999999995</v>
      </c>
      <c r="K272" s="100">
        <v>281879.59000000003</v>
      </c>
      <c r="L272" s="100">
        <v>289928.36</v>
      </c>
      <c r="M272" s="100">
        <v>291059.13</v>
      </c>
      <c r="N272" s="100">
        <v>254075.74999999994</v>
      </c>
      <c r="O272" s="100">
        <v>276025.98000000004</v>
      </c>
      <c r="P272" s="100">
        <v>449230.24999999994</v>
      </c>
      <c r="Q272" s="135">
        <f t="shared" si="5"/>
        <v>3518526</v>
      </c>
      <c r="R272" s="97"/>
      <c r="T272" s="95"/>
      <c r="U272" s="100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1044891.6600000001</v>
      </c>
      <c r="V272" s="97"/>
    </row>
    <row r="273" spans="2:22" x14ac:dyDescent="0.2">
      <c r="B273" s="95"/>
      <c r="C273" s="98" t="s">
        <v>159</v>
      </c>
      <c r="D273" s="99" t="s">
        <v>34</v>
      </c>
      <c r="E273" s="100">
        <v>2384198.9000000008</v>
      </c>
      <c r="F273" s="100">
        <v>766573.59000000008</v>
      </c>
      <c r="G273" s="100">
        <v>2481162.46</v>
      </c>
      <c r="H273" s="100">
        <v>1900201.66</v>
      </c>
      <c r="I273" s="100">
        <v>1583217.18</v>
      </c>
      <c r="J273" s="100">
        <v>1919821.6100000008</v>
      </c>
      <c r="K273" s="100">
        <v>1845594.9200000016</v>
      </c>
      <c r="L273" s="100">
        <v>1669146.8600000008</v>
      </c>
      <c r="M273" s="100">
        <v>1261303.2700000009</v>
      </c>
      <c r="N273" s="100">
        <v>3054760.1599999992</v>
      </c>
      <c r="O273" s="100">
        <v>2603066.3599999989</v>
      </c>
      <c r="P273" s="100">
        <v>7141340.1499999976</v>
      </c>
      <c r="Q273" s="135">
        <f t="shared" si="5"/>
        <v>28610387.120000005</v>
      </c>
      <c r="R273" s="97"/>
      <c r="T273" s="95"/>
      <c r="U273" s="100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7532136.6100000013</v>
      </c>
      <c r="V273" s="97"/>
    </row>
    <row r="274" spans="2:22" x14ac:dyDescent="0.2">
      <c r="B274" s="95"/>
      <c r="C274" s="98" t="s">
        <v>160</v>
      </c>
      <c r="D274" s="99" t="s">
        <v>35</v>
      </c>
      <c r="E274" s="100">
        <v>513220.3</v>
      </c>
      <c r="F274" s="100">
        <v>121127.14</v>
      </c>
      <c r="G274" s="100">
        <v>156443.14000000001</v>
      </c>
      <c r="H274" s="100">
        <v>337619.63</v>
      </c>
      <c r="I274" s="100">
        <v>162978.07999999999</v>
      </c>
      <c r="J274" s="100">
        <v>194553.90999999997</v>
      </c>
      <c r="K274" s="100">
        <v>341137.3</v>
      </c>
      <c r="L274" s="100">
        <v>261193.10000000003</v>
      </c>
      <c r="M274" s="100">
        <v>196653.84</v>
      </c>
      <c r="N274" s="100">
        <v>1034790.27</v>
      </c>
      <c r="O274" s="100">
        <v>775745.72</v>
      </c>
      <c r="P274" s="100">
        <v>2030994.07</v>
      </c>
      <c r="Q274" s="135">
        <f t="shared" si="5"/>
        <v>6126456.5</v>
      </c>
      <c r="R274" s="97"/>
      <c r="T274" s="95"/>
      <c r="U274" s="100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1128410.21</v>
      </c>
      <c r="V274" s="97"/>
    </row>
    <row r="275" spans="2:22" x14ac:dyDescent="0.2">
      <c r="B275" s="95"/>
      <c r="C275" s="98" t="s">
        <v>161</v>
      </c>
      <c r="D275" s="99" t="s">
        <v>162</v>
      </c>
      <c r="E275" s="100">
        <v>0</v>
      </c>
      <c r="F275" s="100">
        <v>0</v>
      </c>
      <c r="G275" s="100">
        <v>0</v>
      </c>
      <c r="H275" s="100">
        <v>0</v>
      </c>
      <c r="I275" s="100">
        <v>0</v>
      </c>
      <c r="J275" s="100">
        <v>0</v>
      </c>
      <c r="K275" s="100">
        <v>0</v>
      </c>
      <c r="L275" s="100">
        <v>0</v>
      </c>
      <c r="M275" s="100">
        <v>0</v>
      </c>
      <c r="N275" s="100">
        <v>0</v>
      </c>
      <c r="O275" s="100">
        <v>0</v>
      </c>
      <c r="P275" s="100">
        <v>0</v>
      </c>
      <c r="Q275" s="135">
        <f t="shared" si="5"/>
        <v>0</v>
      </c>
      <c r="R275" s="97"/>
      <c r="T275" s="95"/>
      <c r="U275" s="100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0</v>
      </c>
      <c r="V275" s="97"/>
    </row>
    <row r="276" spans="2:22" x14ac:dyDescent="0.2">
      <c r="B276" s="95"/>
      <c r="C276" s="133" t="s">
        <v>163</v>
      </c>
      <c r="D276" s="134" t="s">
        <v>164</v>
      </c>
      <c r="E276" s="136">
        <v>1798333.37</v>
      </c>
      <c r="F276" s="136">
        <v>1798333.33</v>
      </c>
      <c r="G276" s="136">
        <v>1798333.33</v>
      </c>
      <c r="H276" s="136">
        <v>1798333.33</v>
      </c>
      <c r="I276" s="136">
        <v>1798333.33</v>
      </c>
      <c r="J276" s="136">
        <v>1798333.33</v>
      </c>
      <c r="K276" s="136">
        <v>1798333.33</v>
      </c>
      <c r="L276" s="136">
        <v>1798333.33</v>
      </c>
      <c r="M276" s="136">
        <v>1798333.33</v>
      </c>
      <c r="N276" s="136">
        <v>1798333.33</v>
      </c>
      <c r="O276" s="136">
        <v>1798333.33</v>
      </c>
      <c r="P276" s="136">
        <v>1798333.33</v>
      </c>
      <c r="Q276" s="135">
        <f t="shared" si="5"/>
        <v>21580000</v>
      </c>
      <c r="R276" s="97"/>
      <c r="T276" s="95"/>
      <c r="U276" s="100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7193333.3600000003</v>
      </c>
      <c r="V276" s="97"/>
    </row>
    <row r="277" spans="2:22" x14ac:dyDescent="0.2">
      <c r="B277" s="95"/>
      <c r="C277" s="98" t="s">
        <v>165</v>
      </c>
      <c r="D277" s="99" t="s">
        <v>164</v>
      </c>
      <c r="E277" s="100">
        <v>1798333.37</v>
      </c>
      <c r="F277" s="100">
        <v>1798333.33</v>
      </c>
      <c r="G277" s="100">
        <v>1798333.33</v>
      </c>
      <c r="H277" s="100">
        <v>1798333.33</v>
      </c>
      <c r="I277" s="100">
        <v>1798333.33</v>
      </c>
      <c r="J277" s="100">
        <v>1798333.33</v>
      </c>
      <c r="K277" s="100">
        <v>1798333.33</v>
      </c>
      <c r="L277" s="100">
        <v>1798333.33</v>
      </c>
      <c r="M277" s="100">
        <v>1798333.33</v>
      </c>
      <c r="N277" s="100">
        <v>1798333.33</v>
      </c>
      <c r="O277" s="100">
        <v>1798333.33</v>
      </c>
      <c r="P277" s="100">
        <v>1798333.33</v>
      </c>
      <c r="Q277" s="135">
        <f t="shared" si="5"/>
        <v>21580000</v>
      </c>
      <c r="R277" s="97"/>
      <c r="T277" s="95"/>
      <c r="U277" s="100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7193333.3600000003</v>
      </c>
      <c r="V277" s="97"/>
    </row>
    <row r="278" spans="2:22" x14ac:dyDescent="0.2">
      <c r="B278" s="95"/>
      <c r="C278" s="133" t="s">
        <v>166</v>
      </c>
      <c r="D278" s="134" t="s">
        <v>167</v>
      </c>
      <c r="E278" s="136">
        <v>3037886.6000000015</v>
      </c>
      <c r="F278" s="136">
        <v>2770253.5300000017</v>
      </c>
      <c r="G278" s="136">
        <v>2845740.5900000017</v>
      </c>
      <c r="H278" s="136">
        <v>2857295.0000000019</v>
      </c>
      <c r="I278" s="136">
        <v>2806907.5500000017</v>
      </c>
      <c r="J278" s="136">
        <v>2931370.7600000016</v>
      </c>
      <c r="K278" s="136">
        <v>2881634.1400000015</v>
      </c>
      <c r="L278" s="136">
        <v>2846575.5500000017</v>
      </c>
      <c r="M278" s="136">
        <v>2862190.3400000017</v>
      </c>
      <c r="N278" s="136">
        <v>2906679.2600000016</v>
      </c>
      <c r="O278" s="136">
        <v>2791188.8200000017</v>
      </c>
      <c r="P278" s="136">
        <v>3253149.0900000026</v>
      </c>
      <c r="Q278" s="135">
        <f t="shared" si="5"/>
        <v>34790871.230000012</v>
      </c>
      <c r="R278" s="97"/>
      <c r="T278" s="95"/>
      <c r="U278" s="100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11511175.720000006</v>
      </c>
      <c r="V278" s="97"/>
    </row>
    <row r="279" spans="2:22" x14ac:dyDescent="0.2">
      <c r="B279" s="95"/>
      <c r="C279" s="98" t="s">
        <v>168</v>
      </c>
      <c r="D279" s="99" t="s">
        <v>169</v>
      </c>
      <c r="E279" s="100">
        <v>0</v>
      </c>
      <c r="F279" s="100">
        <v>0</v>
      </c>
      <c r="G279" s="100">
        <v>0</v>
      </c>
      <c r="H279" s="100">
        <v>0</v>
      </c>
      <c r="I279" s="100">
        <v>0</v>
      </c>
      <c r="J279" s="100">
        <v>0</v>
      </c>
      <c r="K279" s="100">
        <v>0</v>
      </c>
      <c r="L279" s="100">
        <v>0</v>
      </c>
      <c r="M279" s="100">
        <v>0</v>
      </c>
      <c r="N279" s="100">
        <v>0</v>
      </c>
      <c r="O279" s="100">
        <v>0</v>
      </c>
      <c r="P279" s="100">
        <v>0</v>
      </c>
      <c r="Q279" s="135">
        <f t="shared" si="5"/>
        <v>0</v>
      </c>
      <c r="R279" s="97"/>
      <c r="T279" s="95"/>
      <c r="U279" s="100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0</v>
      </c>
      <c r="V279" s="97"/>
    </row>
    <row r="280" spans="2:22" x14ac:dyDescent="0.2">
      <c r="B280" s="95"/>
      <c r="C280" s="98" t="s">
        <v>170</v>
      </c>
      <c r="D280" s="99" t="s">
        <v>171</v>
      </c>
      <c r="E280" s="100">
        <v>0</v>
      </c>
      <c r="F280" s="100">
        <v>0</v>
      </c>
      <c r="G280" s="100">
        <v>0</v>
      </c>
      <c r="H280" s="100">
        <v>0</v>
      </c>
      <c r="I280" s="100">
        <v>0</v>
      </c>
      <c r="J280" s="100">
        <v>0</v>
      </c>
      <c r="K280" s="100">
        <v>0</v>
      </c>
      <c r="L280" s="100">
        <v>0</v>
      </c>
      <c r="M280" s="100">
        <v>0</v>
      </c>
      <c r="N280" s="100">
        <v>0</v>
      </c>
      <c r="O280" s="100">
        <v>0</v>
      </c>
      <c r="P280" s="100">
        <v>0</v>
      </c>
      <c r="Q280" s="135">
        <f t="shared" si="5"/>
        <v>0</v>
      </c>
      <c r="R280" s="97"/>
      <c r="T280" s="95"/>
      <c r="U280" s="100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0</v>
      </c>
      <c r="V280" s="97"/>
    </row>
    <row r="281" spans="2:22" x14ac:dyDescent="0.2">
      <c r="B281" s="95"/>
      <c r="C281" s="98" t="s">
        <v>172</v>
      </c>
      <c r="D281" s="99" t="s">
        <v>173</v>
      </c>
      <c r="E281" s="100">
        <v>1969436.4500000018</v>
      </c>
      <c r="F281" s="100">
        <v>1833525.4600000016</v>
      </c>
      <c r="G281" s="100">
        <v>1920754.7500000016</v>
      </c>
      <c r="H281" s="100">
        <v>1930997.0400000017</v>
      </c>
      <c r="I281" s="100">
        <v>1881582.1800000016</v>
      </c>
      <c r="J281" s="100">
        <v>2003109.9500000016</v>
      </c>
      <c r="K281" s="100">
        <v>1973642.7900000017</v>
      </c>
      <c r="L281" s="100">
        <v>1945841.7200000016</v>
      </c>
      <c r="M281" s="100">
        <v>1959522.5400000017</v>
      </c>
      <c r="N281" s="100">
        <v>2002831.9000000018</v>
      </c>
      <c r="O281" s="100">
        <v>1888955.2500000016</v>
      </c>
      <c r="P281" s="100">
        <v>2335131.3800000027</v>
      </c>
      <c r="Q281" s="135">
        <f t="shared" si="5"/>
        <v>23645331.410000019</v>
      </c>
      <c r="R281" s="97"/>
      <c r="T281" s="95"/>
      <c r="U281" s="100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7654713.7000000067</v>
      </c>
      <c r="V281" s="97"/>
    </row>
    <row r="282" spans="2:22" x14ac:dyDescent="0.2">
      <c r="B282" s="95"/>
      <c r="C282" s="98" t="s">
        <v>174</v>
      </c>
      <c r="D282" s="99" t="s">
        <v>175</v>
      </c>
      <c r="E282" s="100">
        <v>1068450.1499999997</v>
      </c>
      <c r="F282" s="100">
        <v>936728.07000000007</v>
      </c>
      <c r="G282" s="100">
        <v>924985.84</v>
      </c>
      <c r="H282" s="100">
        <v>926297.96</v>
      </c>
      <c r="I282" s="100">
        <v>925325.37</v>
      </c>
      <c r="J282" s="100">
        <v>928260.81</v>
      </c>
      <c r="K282" s="100">
        <v>907991.35000000009</v>
      </c>
      <c r="L282" s="100">
        <v>900733.83000000007</v>
      </c>
      <c r="M282" s="100">
        <v>902667.8</v>
      </c>
      <c r="N282" s="100">
        <v>903847.3600000001</v>
      </c>
      <c r="O282" s="100">
        <v>902233.57000000007</v>
      </c>
      <c r="P282" s="100">
        <v>918017.70999999985</v>
      </c>
      <c r="Q282" s="135">
        <f t="shared" si="5"/>
        <v>11145539.819999998</v>
      </c>
      <c r="R282" s="97"/>
      <c r="T282" s="95"/>
      <c r="U282" s="100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3856462.0199999996</v>
      </c>
      <c r="V282" s="97"/>
    </row>
    <row r="283" spans="2:22" x14ac:dyDescent="0.2">
      <c r="B283" s="95"/>
      <c r="C283" s="133" t="s">
        <v>176</v>
      </c>
      <c r="D283" s="134" t="s">
        <v>177</v>
      </c>
      <c r="E283" s="136">
        <v>649489.29999999993</v>
      </c>
      <c r="F283" s="136">
        <v>604636.79</v>
      </c>
      <c r="G283" s="136">
        <v>716903.84</v>
      </c>
      <c r="H283" s="136">
        <v>659415.87999999989</v>
      </c>
      <c r="I283" s="136">
        <v>630244.61999999988</v>
      </c>
      <c r="J283" s="136">
        <v>668778.53</v>
      </c>
      <c r="K283" s="136">
        <v>643214.84</v>
      </c>
      <c r="L283" s="136">
        <v>619417.16</v>
      </c>
      <c r="M283" s="136">
        <v>658604.6100000001</v>
      </c>
      <c r="N283" s="136">
        <v>635906.68999999994</v>
      </c>
      <c r="O283" s="136">
        <v>644921.51000000013</v>
      </c>
      <c r="P283" s="136">
        <v>731643.36</v>
      </c>
      <c r="Q283" s="135">
        <f t="shared" si="5"/>
        <v>7863177.1299999999</v>
      </c>
      <c r="R283" s="97"/>
      <c r="T283" s="95"/>
      <c r="U283" s="100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2630445.8099999996</v>
      </c>
      <c r="V283" s="97"/>
    </row>
    <row r="284" spans="2:22" ht="25.5" x14ac:dyDescent="0.2">
      <c r="B284" s="95"/>
      <c r="C284" s="98" t="s">
        <v>178</v>
      </c>
      <c r="D284" s="99" t="s">
        <v>179</v>
      </c>
      <c r="E284" s="100">
        <v>0</v>
      </c>
      <c r="F284" s="100">
        <v>0</v>
      </c>
      <c r="G284" s="100">
        <v>0</v>
      </c>
      <c r="H284" s="100">
        <v>0</v>
      </c>
      <c r="I284" s="100">
        <v>0</v>
      </c>
      <c r="J284" s="100">
        <v>0</v>
      </c>
      <c r="K284" s="100">
        <v>0</v>
      </c>
      <c r="L284" s="100">
        <v>0</v>
      </c>
      <c r="M284" s="100">
        <v>0</v>
      </c>
      <c r="N284" s="100">
        <v>0</v>
      </c>
      <c r="O284" s="100">
        <v>0</v>
      </c>
      <c r="P284" s="100">
        <v>0</v>
      </c>
      <c r="Q284" s="135">
        <f t="shared" si="5"/>
        <v>0</v>
      </c>
      <c r="R284" s="97"/>
      <c r="T284" s="95"/>
      <c r="U284" s="100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0</v>
      </c>
      <c r="V284" s="97"/>
    </row>
    <row r="285" spans="2:22" x14ac:dyDescent="0.2">
      <c r="B285" s="95"/>
      <c r="C285" s="98" t="s">
        <v>180</v>
      </c>
      <c r="D285" s="99" t="s">
        <v>181</v>
      </c>
      <c r="E285" s="100">
        <v>608077.19999999995</v>
      </c>
      <c r="F285" s="100">
        <v>564035.57000000007</v>
      </c>
      <c r="G285" s="100">
        <v>620333.84</v>
      </c>
      <c r="H285" s="100">
        <v>617911.77999999991</v>
      </c>
      <c r="I285" s="100">
        <v>581013.17999999993</v>
      </c>
      <c r="J285" s="100">
        <v>616485.4</v>
      </c>
      <c r="K285" s="100">
        <v>573581.88</v>
      </c>
      <c r="L285" s="100">
        <v>579390.54</v>
      </c>
      <c r="M285" s="100">
        <v>609972.18000000005</v>
      </c>
      <c r="N285" s="100">
        <v>581392.0199999999</v>
      </c>
      <c r="O285" s="100">
        <v>594003.97000000009</v>
      </c>
      <c r="P285" s="100">
        <v>679306.65</v>
      </c>
      <c r="Q285" s="135">
        <f t="shared" si="5"/>
        <v>7225504.2099999981</v>
      </c>
      <c r="R285" s="97"/>
      <c r="T285" s="95"/>
      <c r="U285" s="100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2410358.3899999997</v>
      </c>
      <c r="V285" s="97"/>
    </row>
    <row r="286" spans="2:22" x14ac:dyDescent="0.2">
      <c r="B286" s="95"/>
      <c r="C286" s="98" t="s">
        <v>182</v>
      </c>
      <c r="D286" s="99" t="s">
        <v>132</v>
      </c>
      <c r="E286" s="100">
        <v>0</v>
      </c>
      <c r="F286" s="100">
        <v>0</v>
      </c>
      <c r="G286" s="100">
        <v>0</v>
      </c>
      <c r="H286" s="100">
        <v>0</v>
      </c>
      <c r="I286" s="100">
        <v>0</v>
      </c>
      <c r="J286" s="100">
        <v>0</v>
      </c>
      <c r="K286" s="100">
        <v>0</v>
      </c>
      <c r="L286" s="100">
        <v>0</v>
      </c>
      <c r="M286" s="100">
        <v>0</v>
      </c>
      <c r="N286" s="100">
        <v>0</v>
      </c>
      <c r="O286" s="100">
        <v>0</v>
      </c>
      <c r="P286" s="100">
        <v>0</v>
      </c>
      <c r="Q286" s="135">
        <f t="shared" si="5"/>
        <v>0</v>
      </c>
      <c r="R286" s="97"/>
      <c r="T286" s="95"/>
      <c r="U286" s="100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6" s="97"/>
    </row>
    <row r="287" spans="2:22" x14ac:dyDescent="0.2">
      <c r="B287" s="95"/>
      <c r="C287" s="98" t="s">
        <v>183</v>
      </c>
      <c r="D287" s="99" t="s">
        <v>184</v>
      </c>
      <c r="E287" s="100">
        <v>0</v>
      </c>
      <c r="F287" s="100">
        <v>0</v>
      </c>
      <c r="G287" s="100">
        <v>0</v>
      </c>
      <c r="H287" s="100">
        <v>0</v>
      </c>
      <c r="I287" s="100">
        <v>0</v>
      </c>
      <c r="J287" s="100">
        <v>0</v>
      </c>
      <c r="K287" s="100">
        <v>0</v>
      </c>
      <c r="L287" s="100">
        <v>0</v>
      </c>
      <c r="M287" s="100">
        <v>0</v>
      </c>
      <c r="N287" s="100">
        <v>0</v>
      </c>
      <c r="O287" s="100">
        <v>0</v>
      </c>
      <c r="P287" s="100">
        <v>0</v>
      </c>
      <c r="Q287" s="135">
        <f t="shared" si="5"/>
        <v>0</v>
      </c>
      <c r="R287" s="97"/>
      <c r="T287" s="95"/>
      <c r="U287" s="100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0</v>
      </c>
      <c r="V287" s="97"/>
    </row>
    <row r="288" spans="2:22" x14ac:dyDescent="0.2">
      <c r="B288" s="95"/>
      <c r="C288" s="98" t="s">
        <v>185</v>
      </c>
      <c r="D288" s="99" t="s">
        <v>186</v>
      </c>
      <c r="E288" s="100">
        <v>0</v>
      </c>
      <c r="F288" s="100">
        <v>0</v>
      </c>
      <c r="G288" s="100">
        <v>0</v>
      </c>
      <c r="H288" s="100">
        <v>0</v>
      </c>
      <c r="I288" s="100">
        <v>0</v>
      </c>
      <c r="J288" s="100">
        <v>0</v>
      </c>
      <c r="K288" s="100">
        <v>0</v>
      </c>
      <c r="L288" s="100">
        <v>0</v>
      </c>
      <c r="M288" s="100">
        <v>0</v>
      </c>
      <c r="N288" s="100">
        <v>0</v>
      </c>
      <c r="O288" s="100">
        <v>0</v>
      </c>
      <c r="P288" s="100">
        <v>0</v>
      </c>
      <c r="Q288" s="135">
        <f t="shared" si="5"/>
        <v>0</v>
      </c>
      <c r="R288" s="97"/>
      <c r="T288" s="95"/>
      <c r="U288" s="100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8" s="97"/>
    </row>
    <row r="289" spans="2:22" x14ac:dyDescent="0.2">
      <c r="B289" s="95"/>
      <c r="C289" s="98" t="s">
        <v>187</v>
      </c>
      <c r="D289" s="99" t="s">
        <v>188</v>
      </c>
      <c r="E289" s="100">
        <v>0</v>
      </c>
      <c r="F289" s="100">
        <v>0</v>
      </c>
      <c r="G289" s="100">
        <v>0</v>
      </c>
      <c r="H289" s="100">
        <v>0</v>
      </c>
      <c r="I289" s="100">
        <v>0</v>
      </c>
      <c r="J289" s="100">
        <v>0</v>
      </c>
      <c r="K289" s="100">
        <v>0</v>
      </c>
      <c r="L289" s="100">
        <v>0</v>
      </c>
      <c r="M289" s="100">
        <v>0</v>
      </c>
      <c r="N289" s="100">
        <v>0</v>
      </c>
      <c r="O289" s="100">
        <v>0</v>
      </c>
      <c r="P289" s="100">
        <v>0</v>
      </c>
      <c r="Q289" s="135">
        <f t="shared" si="5"/>
        <v>0</v>
      </c>
      <c r="R289" s="97"/>
      <c r="T289" s="95"/>
      <c r="U289" s="100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0</v>
      </c>
      <c r="V289" s="97"/>
    </row>
    <row r="290" spans="2:22" x14ac:dyDescent="0.2">
      <c r="B290" s="95"/>
      <c r="C290" s="98" t="s">
        <v>189</v>
      </c>
      <c r="D290" s="99" t="s">
        <v>190</v>
      </c>
      <c r="E290" s="100">
        <v>41412.100000000006</v>
      </c>
      <c r="F290" s="100">
        <v>40601.22</v>
      </c>
      <c r="G290" s="100">
        <v>96570.000000000015</v>
      </c>
      <c r="H290" s="100">
        <v>41504.1</v>
      </c>
      <c r="I290" s="100">
        <v>49231.439999999995</v>
      </c>
      <c r="J290" s="100">
        <v>52293.13</v>
      </c>
      <c r="K290" s="100">
        <v>69632.959999999992</v>
      </c>
      <c r="L290" s="100">
        <v>40026.619999999995</v>
      </c>
      <c r="M290" s="100">
        <v>48632.429999999993</v>
      </c>
      <c r="N290" s="100">
        <v>54514.670000000006</v>
      </c>
      <c r="O290" s="100">
        <v>50917.54</v>
      </c>
      <c r="P290" s="100">
        <v>52336.709999999992</v>
      </c>
      <c r="Q290" s="135">
        <f t="shared" si="5"/>
        <v>637672.91999999993</v>
      </c>
      <c r="R290" s="97"/>
      <c r="T290" s="95"/>
      <c r="U290" s="100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220087.42</v>
      </c>
      <c r="V290" s="97"/>
    </row>
    <row r="291" spans="2:22" x14ac:dyDescent="0.2">
      <c r="B291" s="95"/>
      <c r="C291" s="133" t="s">
        <v>191</v>
      </c>
      <c r="D291" s="134" t="s">
        <v>192</v>
      </c>
      <c r="E291" s="136">
        <v>877380.21999999927</v>
      </c>
      <c r="F291" s="136">
        <v>308340.42000000004</v>
      </c>
      <c r="G291" s="136">
        <v>451582.98000000016</v>
      </c>
      <c r="H291" s="136">
        <v>1105155.6000000006</v>
      </c>
      <c r="I291" s="136">
        <v>264372.59999999986</v>
      </c>
      <c r="J291" s="136">
        <v>879637.79999999993</v>
      </c>
      <c r="K291" s="136">
        <v>2392172.0999999982</v>
      </c>
      <c r="L291" s="136">
        <v>558130.67000000027</v>
      </c>
      <c r="M291" s="136">
        <v>327977.00999999989</v>
      </c>
      <c r="N291" s="136">
        <v>448830.86000000022</v>
      </c>
      <c r="O291" s="136">
        <v>1091495.7600000002</v>
      </c>
      <c r="P291" s="136">
        <v>1738044.95</v>
      </c>
      <c r="Q291" s="135">
        <f t="shared" si="5"/>
        <v>10443120.969999997</v>
      </c>
      <c r="R291" s="97"/>
      <c r="T291" s="95"/>
      <c r="U291" s="100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2742459.2199999997</v>
      </c>
      <c r="V291" s="97"/>
    </row>
    <row r="292" spans="2:22" x14ac:dyDescent="0.2">
      <c r="B292" s="95"/>
      <c r="C292" s="98" t="s">
        <v>193</v>
      </c>
      <c r="D292" s="99" t="s">
        <v>192</v>
      </c>
      <c r="E292" s="100">
        <v>877380.21999999927</v>
      </c>
      <c r="F292" s="100">
        <v>308340.42000000004</v>
      </c>
      <c r="G292" s="100">
        <v>451582.98000000016</v>
      </c>
      <c r="H292" s="100">
        <v>1105155.6000000006</v>
      </c>
      <c r="I292" s="100">
        <v>264372.59999999986</v>
      </c>
      <c r="J292" s="100">
        <v>879637.79999999993</v>
      </c>
      <c r="K292" s="100">
        <v>2392172.0999999982</v>
      </c>
      <c r="L292" s="100">
        <v>558130.67000000027</v>
      </c>
      <c r="M292" s="100">
        <v>327977.00999999989</v>
      </c>
      <c r="N292" s="100">
        <v>448830.86000000022</v>
      </c>
      <c r="O292" s="100">
        <v>1091495.7600000002</v>
      </c>
      <c r="P292" s="100">
        <v>1738044.95</v>
      </c>
      <c r="Q292" s="135">
        <f t="shared" si="5"/>
        <v>10443120.969999997</v>
      </c>
      <c r="R292" s="97"/>
      <c r="T292" s="95"/>
      <c r="U292" s="100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2742459.2199999997</v>
      </c>
      <c r="V292" s="97"/>
    </row>
    <row r="293" spans="2:22" x14ac:dyDescent="0.2">
      <c r="B293" s="95"/>
      <c r="C293" s="131" t="s">
        <v>194</v>
      </c>
      <c r="D293" s="132" t="s">
        <v>195</v>
      </c>
      <c r="E293" s="135">
        <v>2278035.5100000016</v>
      </c>
      <c r="F293" s="135">
        <v>1511388.7500000007</v>
      </c>
      <c r="G293" s="135">
        <v>1307184.9399999992</v>
      </c>
      <c r="H293" s="135">
        <v>1262675.3399999992</v>
      </c>
      <c r="I293" s="135">
        <v>1221989.7099999995</v>
      </c>
      <c r="J293" s="135">
        <v>1165692.8199999996</v>
      </c>
      <c r="K293" s="135">
        <v>1205950.2999999996</v>
      </c>
      <c r="L293" s="135">
        <v>1131046.0199999998</v>
      </c>
      <c r="M293" s="135">
        <v>1172766.5899999994</v>
      </c>
      <c r="N293" s="135">
        <v>1216669.7099999997</v>
      </c>
      <c r="O293" s="135">
        <v>1124394.4099999997</v>
      </c>
      <c r="P293" s="135">
        <v>1593889.4599999997</v>
      </c>
      <c r="Q293" s="135">
        <f t="shared" si="5"/>
        <v>16191683.559999997</v>
      </c>
      <c r="R293" s="97"/>
      <c r="T293" s="95"/>
      <c r="U293" s="100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6359284.540000001</v>
      </c>
      <c r="V293" s="97"/>
    </row>
    <row r="294" spans="2:22" x14ac:dyDescent="0.2">
      <c r="B294" s="95"/>
      <c r="C294" s="133" t="s">
        <v>196</v>
      </c>
      <c r="D294" s="134" t="s">
        <v>197</v>
      </c>
      <c r="E294" s="136">
        <v>0</v>
      </c>
      <c r="F294" s="136">
        <v>0</v>
      </c>
      <c r="G294" s="136">
        <v>0</v>
      </c>
      <c r="H294" s="136">
        <v>0</v>
      </c>
      <c r="I294" s="136">
        <v>0</v>
      </c>
      <c r="J294" s="136">
        <v>0</v>
      </c>
      <c r="K294" s="136">
        <v>0</v>
      </c>
      <c r="L294" s="136">
        <v>0</v>
      </c>
      <c r="M294" s="136">
        <v>0</v>
      </c>
      <c r="N294" s="136">
        <v>0</v>
      </c>
      <c r="O294" s="136">
        <v>0</v>
      </c>
      <c r="P294" s="136">
        <v>0</v>
      </c>
      <c r="Q294" s="135">
        <f t="shared" si="5"/>
        <v>0</v>
      </c>
      <c r="R294" s="97"/>
      <c r="T294" s="95"/>
      <c r="U294" s="100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0</v>
      </c>
      <c r="V294" s="97"/>
    </row>
    <row r="295" spans="2:22" x14ac:dyDescent="0.2">
      <c r="B295" s="95"/>
      <c r="C295" s="98" t="s">
        <v>198</v>
      </c>
      <c r="D295" s="99" t="s">
        <v>197</v>
      </c>
      <c r="E295" s="100">
        <v>0</v>
      </c>
      <c r="F295" s="100">
        <v>0</v>
      </c>
      <c r="G295" s="100">
        <v>0</v>
      </c>
      <c r="H295" s="100">
        <v>0</v>
      </c>
      <c r="I295" s="100">
        <v>0</v>
      </c>
      <c r="J295" s="100">
        <v>0</v>
      </c>
      <c r="K295" s="100">
        <v>0</v>
      </c>
      <c r="L295" s="100">
        <v>0</v>
      </c>
      <c r="M295" s="100">
        <v>0</v>
      </c>
      <c r="N295" s="100">
        <v>0</v>
      </c>
      <c r="O295" s="100">
        <v>0</v>
      </c>
      <c r="P295" s="100">
        <v>0</v>
      </c>
      <c r="Q295" s="135">
        <f t="shared" si="5"/>
        <v>0</v>
      </c>
      <c r="R295" s="97"/>
      <c r="T295" s="95"/>
      <c r="U295" s="100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0</v>
      </c>
      <c r="V295" s="97"/>
    </row>
    <row r="296" spans="2:22" x14ac:dyDescent="0.2">
      <c r="B296" s="95"/>
      <c r="C296" s="133" t="s">
        <v>199</v>
      </c>
      <c r="D296" s="134" t="s">
        <v>200</v>
      </c>
      <c r="E296" s="136">
        <v>0</v>
      </c>
      <c r="F296" s="136">
        <v>0</v>
      </c>
      <c r="G296" s="136">
        <v>0</v>
      </c>
      <c r="H296" s="136">
        <v>0</v>
      </c>
      <c r="I296" s="136">
        <v>0</v>
      </c>
      <c r="J296" s="136">
        <v>0</v>
      </c>
      <c r="K296" s="136">
        <v>0</v>
      </c>
      <c r="L296" s="136">
        <v>0</v>
      </c>
      <c r="M296" s="136">
        <v>0</v>
      </c>
      <c r="N296" s="136">
        <v>0</v>
      </c>
      <c r="O296" s="136">
        <v>0</v>
      </c>
      <c r="P296" s="136">
        <v>0</v>
      </c>
      <c r="Q296" s="135">
        <f t="shared" si="5"/>
        <v>0</v>
      </c>
      <c r="R296" s="97"/>
      <c r="T296" s="95"/>
      <c r="U296" s="100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0</v>
      </c>
      <c r="V296" s="97"/>
    </row>
    <row r="297" spans="2:22" x14ac:dyDescent="0.2">
      <c r="B297" s="95"/>
      <c r="C297" s="98" t="s">
        <v>201</v>
      </c>
      <c r="D297" s="99" t="s">
        <v>200</v>
      </c>
      <c r="E297" s="100">
        <v>0</v>
      </c>
      <c r="F297" s="100">
        <v>0</v>
      </c>
      <c r="G297" s="100">
        <v>0</v>
      </c>
      <c r="H297" s="100">
        <v>0</v>
      </c>
      <c r="I297" s="100">
        <v>0</v>
      </c>
      <c r="J297" s="100">
        <v>0</v>
      </c>
      <c r="K297" s="100">
        <v>0</v>
      </c>
      <c r="L297" s="100">
        <v>0</v>
      </c>
      <c r="M297" s="100">
        <v>0</v>
      </c>
      <c r="N297" s="100">
        <v>0</v>
      </c>
      <c r="O297" s="100">
        <v>0</v>
      </c>
      <c r="P297" s="100">
        <v>0</v>
      </c>
      <c r="Q297" s="135">
        <f t="shared" si="5"/>
        <v>0</v>
      </c>
      <c r="R297" s="97"/>
      <c r="T297" s="95"/>
      <c r="U297" s="100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0</v>
      </c>
      <c r="V297" s="97"/>
    </row>
    <row r="298" spans="2:22" x14ac:dyDescent="0.2">
      <c r="B298" s="95"/>
      <c r="C298" s="133" t="s">
        <v>202</v>
      </c>
      <c r="D298" s="134" t="s">
        <v>203</v>
      </c>
      <c r="E298" s="136">
        <v>0</v>
      </c>
      <c r="F298" s="136">
        <v>0</v>
      </c>
      <c r="G298" s="136">
        <v>0</v>
      </c>
      <c r="H298" s="136">
        <v>0</v>
      </c>
      <c r="I298" s="136">
        <v>0</v>
      </c>
      <c r="J298" s="136">
        <v>0</v>
      </c>
      <c r="K298" s="136">
        <v>0</v>
      </c>
      <c r="L298" s="136">
        <v>0</v>
      </c>
      <c r="M298" s="136">
        <v>0</v>
      </c>
      <c r="N298" s="136">
        <v>0</v>
      </c>
      <c r="O298" s="136">
        <v>0</v>
      </c>
      <c r="P298" s="136">
        <v>0</v>
      </c>
      <c r="Q298" s="135">
        <f t="shared" si="5"/>
        <v>0</v>
      </c>
      <c r="R298" s="97"/>
      <c r="T298" s="95"/>
      <c r="U298" s="100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0</v>
      </c>
      <c r="V298" s="97"/>
    </row>
    <row r="299" spans="2:22" x14ac:dyDescent="0.2">
      <c r="B299" s="95"/>
      <c r="C299" s="98" t="s">
        <v>204</v>
      </c>
      <c r="D299" s="99" t="s">
        <v>203</v>
      </c>
      <c r="E299" s="100">
        <v>0</v>
      </c>
      <c r="F299" s="100">
        <v>0</v>
      </c>
      <c r="G299" s="100">
        <v>0</v>
      </c>
      <c r="H299" s="100">
        <v>0</v>
      </c>
      <c r="I299" s="100">
        <v>0</v>
      </c>
      <c r="J299" s="100">
        <v>0</v>
      </c>
      <c r="K299" s="100">
        <v>0</v>
      </c>
      <c r="L299" s="100">
        <v>0</v>
      </c>
      <c r="M299" s="100">
        <v>0</v>
      </c>
      <c r="N299" s="100">
        <v>0</v>
      </c>
      <c r="O299" s="100">
        <v>0</v>
      </c>
      <c r="P299" s="100">
        <v>0</v>
      </c>
      <c r="Q299" s="135">
        <f t="shared" si="5"/>
        <v>0</v>
      </c>
      <c r="R299" s="97"/>
      <c r="T299" s="95"/>
      <c r="U299" s="100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0</v>
      </c>
      <c r="V299" s="97"/>
    </row>
    <row r="300" spans="2:22" x14ac:dyDescent="0.2">
      <c r="B300" s="95"/>
      <c r="C300" s="133" t="s">
        <v>205</v>
      </c>
      <c r="D300" s="134" t="s">
        <v>206</v>
      </c>
      <c r="E300" s="136">
        <v>0</v>
      </c>
      <c r="F300" s="136">
        <v>0</v>
      </c>
      <c r="G300" s="136">
        <v>0</v>
      </c>
      <c r="H300" s="136">
        <v>0</v>
      </c>
      <c r="I300" s="136">
        <v>0</v>
      </c>
      <c r="J300" s="136">
        <v>0</v>
      </c>
      <c r="K300" s="136">
        <v>0</v>
      </c>
      <c r="L300" s="136">
        <v>0</v>
      </c>
      <c r="M300" s="136">
        <v>0</v>
      </c>
      <c r="N300" s="136">
        <v>0</v>
      </c>
      <c r="O300" s="136">
        <v>0</v>
      </c>
      <c r="P300" s="136">
        <v>0</v>
      </c>
      <c r="Q300" s="135">
        <f t="shared" ref="Q300:Q331" si="6">SUM(E300:P300)</f>
        <v>0</v>
      </c>
      <c r="R300" s="97"/>
      <c r="T300" s="95"/>
      <c r="U300" s="100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0</v>
      </c>
      <c r="V300" s="97"/>
    </row>
    <row r="301" spans="2:22" x14ac:dyDescent="0.2">
      <c r="B301" s="95"/>
      <c r="C301" s="98" t="s">
        <v>207</v>
      </c>
      <c r="D301" s="99" t="s">
        <v>206</v>
      </c>
      <c r="E301" s="100">
        <v>0</v>
      </c>
      <c r="F301" s="100">
        <v>0</v>
      </c>
      <c r="G301" s="100">
        <v>0</v>
      </c>
      <c r="H301" s="100">
        <v>0</v>
      </c>
      <c r="I301" s="100">
        <v>0</v>
      </c>
      <c r="J301" s="100">
        <v>0</v>
      </c>
      <c r="K301" s="100">
        <v>0</v>
      </c>
      <c r="L301" s="100">
        <v>0</v>
      </c>
      <c r="M301" s="100">
        <v>0</v>
      </c>
      <c r="N301" s="100">
        <v>0</v>
      </c>
      <c r="O301" s="100">
        <v>0</v>
      </c>
      <c r="P301" s="100">
        <v>0</v>
      </c>
      <c r="Q301" s="135">
        <f t="shared" si="6"/>
        <v>0</v>
      </c>
      <c r="R301" s="97"/>
      <c r="T301" s="95"/>
      <c r="U301" s="100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0</v>
      </c>
      <c r="V301" s="97"/>
    </row>
    <row r="302" spans="2:22" x14ac:dyDescent="0.2">
      <c r="B302" s="95"/>
      <c r="C302" s="133" t="s">
        <v>208</v>
      </c>
      <c r="D302" s="134" t="s">
        <v>209</v>
      </c>
      <c r="E302" s="136">
        <v>0</v>
      </c>
      <c r="F302" s="136">
        <v>0</v>
      </c>
      <c r="G302" s="136">
        <v>0</v>
      </c>
      <c r="H302" s="136">
        <v>0</v>
      </c>
      <c r="I302" s="136">
        <v>0</v>
      </c>
      <c r="J302" s="136">
        <v>0</v>
      </c>
      <c r="K302" s="136">
        <v>0</v>
      </c>
      <c r="L302" s="136">
        <v>0</v>
      </c>
      <c r="M302" s="136">
        <v>0</v>
      </c>
      <c r="N302" s="136">
        <v>0</v>
      </c>
      <c r="O302" s="136">
        <v>0</v>
      </c>
      <c r="P302" s="136">
        <v>0</v>
      </c>
      <c r="Q302" s="135">
        <f t="shared" si="6"/>
        <v>0</v>
      </c>
      <c r="R302" s="97"/>
      <c r="T302" s="95"/>
      <c r="U302" s="100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0</v>
      </c>
      <c r="V302" s="97"/>
    </row>
    <row r="303" spans="2:22" x14ac:dyDescent="0.2">
      <c r="B303" s="95"/>
      <c r="C303" s="98" t="s">
        <v>210</v>
      </c>
      <c r="D303" s="99" t="s">
        <v>209</v>
      </c>
      <c r="E303" s="100">
        <v>0</v>
      </c>
      <c r="F303" s="100">
        <v>0</v>
      </c>
      <c r="G303" s="100">
        <v>0</v>
      </c>
      <c r="H303" s="100">
        <v>0</v>
      </c>
      <c r="I303" s="100">
        <v>0</v>
      </c>
      <c r="J303" s="100">
        <v>0</v>
      </c>
      <c r="K303" s="100">
        <v>0</v>
      </c>
      <c r="L303" s="100">
        <v>0</v>
      </c>
      <c r="M303" s="100">
        <v>0</v>
      </c>
      <c r="N303" s="100">
        <v>0</v>
      </c>
      <c r="O303" s="100">
        <v>0</v>
      </c>
      <c r="P303" s="100">
        <v>0</v>
      </c>
      <c r="Q303" s="135">
        <f t="shared" si="6"/>
        <v>0</v>
      </c>
      <c r="R303" s="97"/>
      <c r="T303" s="95"/>
      <c r="U303" s="100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0</v>
      </c>
      <c r="V303" s="97"/>
    </row>
    <row r="304" spans="2:22" x14ac:dyDescent="0.2">
      <c r="B304" s="95"/>
      <c r="C304" s="133" t="s">
        <v>211</v>
      </c>
      <c r="D304" s="134" t="s">
        <v>212</v>
      </c>
      <c r="E304" s="136">
        <v>2278035.5100000016</v>
      </c>
      <c r="F304" s="136">
        <v>1511388.7500000007</v>
      </c>
      <c r="G304" s="136">
        <v>1307184.9399999992</v>
      </c>
      <c r="H304" s="136">
        <v>1262675.3399999992</v>
      </c>
      <c r="I304" s="136">
        <v>1221989.7099999995</v>
      </c>
      <c r="J304" s="136">
        <v>1165692.8199999996</v>
      </c>
      <c r="K304" s="136">
        <v>1205950.2999999996</v>
      </c>
      <c r="L304" s="136">
        <v>1131046.0199999998</v>
      </c>
      <c r="M304" s="136">
        <v>1172766.5899999994</v>
      </c>
      <c r="N304" s="136">
        <v>1216669.7099999997</v>
      </c>
      <c r="O304" s="136">
        <v>1124394.4099999997</v>
      </c>
      <c r="P304" s="136">
        <v>1593889.4599999997</v>
      </c>
      <c r="Q304" s="135">
        <f t="shared" si="6"/>
        <v>16191683.559999997</v>
      </c>
      <c r="R304" s="97"/>
      <c r="T304" s="95"/>
      <c r="U304" s="100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6359284.540000001</v>
      </c>
      <c r="V304" s="97"/>
    </row>
    <row r="305" spans="2:22" x14ac:dyDescent="0.2">
      <c r="B305" s="95"/>
      <c r="C305" s="98" t="s">
        <v>213</v>
      </c>
      <c r="D305" s="99" t="s">
        <v>212</v>
      </c>
      <c r="E305" s="100">
        <v>2278035.5100000016</v>
      </c>
      <c r="F305" s="100">
        <v>1511388.7500000007</v>
      </c>
      <c r="G305" s="100">
        <v>1307184.9399999992</v>
      </c>
      <c r="H305" s="100">
        <v>1262675.3399999992</v>
      </c>
      <c r="I305" s="100">
        <v>1221989.7099999995</v>
      </c>
      <c r="J305" s="100">
        <v>1165692.8199999996</v>
      </c>
      <c r="K305" s="100">
        <v>1205950.2999999996</v>
      </c>
      <c r="L305" s="100">
        <v>1131046.0199999998</v>
      </c>
      <c r="M305" s="100">
        <v>1172766.5899999994</v>
      </c>
      <c r="N305" s="100">
        <v>1216669.7099999997</v>
      </c>
      <c r="O305" s="100">
        <v>1124394.4099999997</v>
      </c>
      <c r="P305" s="100">
        <v>1593889.4599999997</v>
      </c>
      <c r="Q305" s="135">
        <f t="shared" si="6"/>
        <v>16191683.559999997</v>
      </c>
      <c r="R305" s="97"/>
      <c r="T305" s="95"/>
      <c r="U305" s="100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6359284.540000001</v>
      </c>
      <c r="V305" s="97"/>
    </row>
    <row r="306" spans="2:22" x14ac:dyDescent="0.2">
      <c r="B306" s="95"/>
      <c r="C306" s="131" t="s">
        <v>214</v>
      </c>
      <c r="D306" s="132" t="s">
        <v>215</v>
      </c>
      <c r="E306" s="135">
        <v>1450588.5299999998</v>
      </c>
      <c r="F306" s="135">
        <v>1319675.1900000004</v>
      </c>
      <c r="G306" s="135">
        <v>1385212.8399999999</v>
      </c>
      <c r="H306" s="135">
        <v>1454402.0700000003</v>
      </c>
      <c r="I306" s="135">
        <v>1327790.5</v>
      </c>
      <c r="J306" s="135">
        <v>1428733.2199999997</v>
      </c>
      <c r="K306" s="135">
        <v>1406174.81</v>
      </c>
      <c r="L306" s="135">
        <v>1350108.9700000002</v>
      </c>
      <c r="M306" s="135">
        <v>1375338.5</v>
      </c>
      <c r="N306" s="135">
        <v>1390437.1099999999</v>
      </c>
      <c r="O306" s="135">
        <v>1390024.25</v>
      </c>
      <c r="P306" s="135">
        <v>1743857.0200000003</v>
      </c>
      <c r="Q306" s="135">
        <f t="shared" si="6"/>
        <v>17022343.010000002</v>
      </c>
      <c r="R306" s="97"/>
      <c r="T306" s="95"/>
      <c r="U306" s="100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5609878.6300000008</v>
      </c>
      <c r="V306" s="97"/>
    </row>
    <row r="307" spans="2:22" x14ac:dyDescent="0.2">
      <c r="B307" s="95"/>
      <c r="C307" s="133" t="s">
        <v>216</v>
      </c>
      <c r="D307" s="134" t="s">
        <v>217</v>
      </c>
      <c r="E307" s="136">
        <v>0</v>
      </c>
      <c r="F307" s="136">
        <v>0</v>
      </c>
      <c r="G307" s="136">
        <v>0</v>
      </c>
      <c r="H307" s="136">
        <v>0</v>
      </c>
      <c r="I307" s="136">
        <v>0</v>
      </c>
      <c r="J307" s="136">
        <v>0</v>
      </c>
      <c r="K307" s="136">
        <v>0</v>
      </c>
      <c r="L307" s="136">
        <v>0</v>
      </c>
      <c r="M307" s="136">
        <v>0</v>
      </c>
      <c r="N307" s="136">
        <v>0</v>
      </c>
      <c r="O307" s="136">
        <v>0</v>
      </c>
      <c r="P307" s="136">
        <v>0</v>
      </c>
      <c r="Q307" s="135">
        <f t="shared" si="6"/>
        <v>0</v>
      </c>
      <c r="R307" s="97"/>
      <c r="T307" s="95"/>
      <c r="U307" s="100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0</v>
      </c>
      <c r="V307" s="97"/>
    </row>
    <row r="308" spans="2:22" x14ac:dyDescent="0.2">
      <c r="B308" s="95"/>
      <c r="C308" s="98" t="s">
        <v>218</v>
      </c>
      <c r="D308" s="99" t="s">
        <v>217</v>
      </c>
      <c r="E308" s="100">
        <v>0</v>
      </c>
      <c r="F308" s="100">
        <v>0</v>
      </c>
      <c r="G308" s="100">
        <v>0</v>
      </c>
      <c r="H308" s="100">
        <v>0</v>
      </c>
      <c r="I308" s="100">
        <v>0</v>
      </c>
      <c r="J308" s="100">
        <v>0</v>
      </c>
      <c r="K308" s="100">
        <v>0</v>
      </c>
      <c r="L308" s="100">
        <v>0</v>
      </c>
      <c r="M308" s="100">
        <v>0</v>
      </c>
      <c r="N308" s="100">
        <v>0</v>
      </c>
      <c r="O308" s="100">
        <v>0</v>
      </c>
      <c r="P308" s="100">
        <v>0</v>
      </c>
      <c r="Q308" s="135">
        <f t="shared" si="6"/>
        <v>0</v>
      </c>
      <c r="R308" s="97"/>
      <c r="T308" s="95"/>
      <c r="U308" s="100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0</v>
      </c>
      <c r="V308" s="97"/>
    </row>
    <row r="309" spans="2:22" x14ac:dyDescent="0.2">
      <c r="B309" s="95"/>
      <c r="C309" s="133" t="s">
        <v>219</v>
      </c>
      <c r="D309" s="134" t="s">
        <v>220</v>
      </c>
      <c r="E309" s="136">
        <v>0</v>
      </c>
      <c r="F309" s="136">
        <v>0</v>
      </c>
      <c r="G309" s="136">
        <v>0</v>
      </c>
      <c r="H309" s="136">
        <v>0</v>
      </c>
      <c r="I309" s="136">
        <v>0</v>
      </c>
      <c r="J309" s="136">
        <v>0</v>
      </c>
      <c r="K309" s="136">
        <v>0</v>
      </c>
      <c r="L309" s="136">
        <v>0</v>
      </c>
      <c r="M309" s="136">
        <v>0</v>
      </c>
      <c r="N309" s="136">
        <v>0</v>
      </c>
      <c r="O309" s="136">
        <v>0</v>
      </c>
      <c r="P309" s="136">
        <v>0</v>
      </c>
      <c r="Q309" s="135">
        <f t="shared" si="6"/>
        <v>0</v>
      </c>
      <c r="R309" s="97"/>
      <c r="T309" s="95"/>
      <c r="U309" s="100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0</v>
      </c>
      <c r="V309" s="97"/>
    </row>
    <row r="310" spans="2:22" x14ac:dyDescent="0.2">
      <c r="B310" s="95"/>
      <c r="C310" s="98" t="s">
        <v>221</v>
      </c>
      <c r="D310" s="99" t="s">
        <v>220</v>
      </c>
      <c r="E310" s="100">
        <v>0</v>
      </c>
      <c r="F310" s="100">
        <v>0</v>
      </c>
      <c r="G310" s="100">
        <v>0</v>
      </c>
      <c r="H310" s="100">
        <v>0</v>
      </c>
      <c r="I310" s="100">
        <v>0</v>
      </c>
      <c r="J310" s="100">
        <v>0</v>
      </c>
      <c r="K310" s="100">
        <v>0</v>
      </c>
      <c r="L310" s="100">
        <v>0</v>
      </c>
      <c r="M310" s="100">
        <v>0</v>
      </c>
      <c r="N310" s="100">
        <v>0</v>
      </c>
      <c r="O310" s="100">
        <v>0</v>
      </c>
      <c r="P310" s="100">
        <v>0</v>
      </c>
      <c r="Q310" s="135">
        <f t="shared" si="6"/>
        <v>0</v>
      </c>
      <c r="R310" s="97"/>
      <c r="T310" s="95"/>
      <c r="U310" s="100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0</v>
      </c>
      <c r="V310" s="97"/>
    </row>
    <row r="311" spans="2:22" x14ac:dyDescent="0.2">
      <c r="B311" s="95"/>
      <c r="C311" s="133" t="s">
        <v>222</v>
      </c>
      <c r="D311" s="134" t="s">
        <v>223</v>
      </c>
      <c r="E311" s="136">
        <v>0</v>
      </c>
      <c r="F311" s="136">
        <v>0</v>
      </c>
      <c r="G311" s="136">
        <v>0</v>
      </c>
      <c r="H311" s="136">
        <v>0</v>
      </c>
      <c r="I311" s="136">
        <v>0</v>
      </c>
      <c r="J311" s="136">
        <v>0</v>
      </c>
      <c r="K311" s="136">
        <v>0</v>
      </c>
      <c r="L311" s="136">
        <v>0</v>
      </c>
      <c r="M311" s="136">
        <v>0</v>
      </c>
      <c r="N311" s="136">
        <v>0</v>
      </c>
      <c r="O311" s="136">
        <v>0</v>
      </c>
      <c r="P311" s="136">
        <v>0</v>
      </c>
      <c r="Q311" s="135">
        <f t="shared" si="6"/>
        <v>0</v>
      </c>
      <c r="R311" s="97"/>
      <c r="T311" s="95"/>
      <c r="U311" s="100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0</v>
      </c>
      <c r="V311" s="97"/>
    </row>
    <row r="312" spans="2:22" x14ac:dyDescent="0.2">
      <c r="B312" s="95"/>
      <c r="C312" s="98" t="s">
        <v>224</v>
      </c>
      <c r="D312" s="99" t="s">
        <v>223</v>
      </c>
      <c r="E312" s="100">
        <v>0</v>
      </c>
      <c r="F312" s="100">
        <v>0</v>
      </c>
      <c r="G312" s="100">
        <v>0</v>
      </c>
      <c r="H312" s="100">
        <v>0</v>
      </c>
      <c r="I312" s="100">
        <v>0</v>
      </c>
      <c r="J312" s="100">
        <v>0</v>
      </c>
      <c r="K312" s="100">
        <v>0</v>
      </c>
      <c r="L312" s="100">
        <v>0</v>
      </c>
      <c r="M312" s="100">
        <v>0</v>
      </c>
      <c r="N312" s="100">
        <v>0</v>
      </c>
      <c r="O312" s="100">
        <v>0</v>
      </c>
      <c r="P312" s="100">
        <v>0</v>
      </c>
      <c r="Q312" s="135">
        <f t="shared" si="6"/>
        <v>0</v>
      </c>
      <c r="R312" s="97"/>
      <c r="T312" s="95"/>
      <c r="U312" s="100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0</v>
      </c>
      <c r="V312" s="97"/>
    </row>
    <row r="313" spans="2:22" x14ac:dyDescent="0.2">
      <c r="B313" s="95"/>
      <c r="C313" s="133" t="s">
        <v>225</v>
      </c>
      <c r="D313" s="134" t="s">
        <v>226</v>
      </c>
      <c r="E313" s="136">
        <v>0</v>
      </c>
      <c r="F313" s="136">
        <v>0</v>
      </c>
      <c r="G313" s="136">
        <v>0</v>
      </c>
      <c r="H313" s="136">
        <v>0</v>
      </c>
      <c r="I313" s="136">
        <v>0</v>
      </c>
      <c r="J313" s="136">
        <v>0</v>
      </c>
      <c r="K313" s="136">
        <v>0</v>
      </c>
      <c r="L313" s="136">
        <v>0</v>
      </c>
      <c r="M313" s="136">
        <v>0</v>
      </c>
      <c r="N313" s="136">
        <v>0</v>
      </c>
      <c r="O313" s="136">
        <v>0</v>
      </c>
      <c r="P313" s="136">
        <v>0</v>
      </c>
      <c r="Q313" s="135">
        <f t="shared" si="6"/>
        <v>0</v>
      </c>
      <c r="R313" s="97"/>
      <c r="T313" s="95"/>
      <c r="U313" s="100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0</v>
      </c>
      <c r="V313" s="97"/>
    </row>
    <row r="314" spans="2:22" x14ac:dyDescent="0.2">
      <c r="B314" s="95"/>
      <c r="C314" s="98" t="s">
        <v>227</v>
      </c>
      <c r="D314" s="99" t="s">
        <v>226</v>
      </c>
      <c r="E314" s="100">
        <v>0</v>
      </c>
      <c r="F314" s="100">
        <v>0</v>
      </c>
      <c r="G314" s="100">
        <v>0</v>
      </c>
      <c r="H314" s="100">
        <v>0</v>
      </c>
      <c r="I314" s="100">
        <v>0</v>
      </c>
      <c r="J314" s="100">
        <v>0</v>
      </c>
      <c r="K314" s="100">
        <v>0</v>
      </c>
      <c r="L314" s="100">
        <v>0</v>
      </c>
      <c r="M314" s="100">
        <v>0</v>
      </c>
      <c r="N314" s="100">
        <v>0</v>
      </c>
      <c r="O314" s="100">
        <v>0</v>
      </c>
      <c r="P314" s="100">
        <v>0</v>
      </c>
      <c r="Q314" s="135">
        <f t="shared" si="6"/>
        <v>0</v>
      </c>
      <c r="R314" s="97"/>
      <c r="T314" s="95"/>
      <c r="U314" s="100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0</v>
      </c>
      <c r="V314" s="97"/>
    </row>
    <row r="315" spans="2:22" x14ac:dyDescent="0.2">
      <c r="B315" s="95"/>
      <c r="C315" s="133" t="s">
        <v>228</v>
      </c>
      <c r="D315" s="134" t="s">
        <v>229</v>
      </c>
      <c r="E315" s="136">
        <v>0</v>
      </c>
      <c r="F315" s="136">
        <v>0</v>
      </c>
      <c r="G315" s="136">
        <v>0</v>
      </c>
      <c r="H315" s="136">
        <v>0</v>
      </c>
      <c r="I315" s="136">
        <v>0</v>
      </c>
      <c r="J315" s="136">
        <v>0</v>
      </c>
      <c r="K315" s="136">
        <v>0</v>
      </c>
      <c r="L315" s="136">
        <v>0</v>
      </c>
      <c r="M315" s="136">
        <v>0</v>
      </c>
      <c r="N315" s="136">
        <v>0</v>
      </c>
      <c r="O315" s="136">
        <v>0</v>
      </c>
      <c r="P315" s="136">
        <v>0</v>
      </c>
      <c r="Q315" s="135">
        <f t="shared" si="6"/>
        <v>0</v>
      </c>
      <c r="R315" s="97"/>
      <c r="T315" s="95"/>
      <c r="U315" s="100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0</v>
      </c>
      <c r="V315" s="97"/>
    </row>
    <row r="316" spans="2:22" x14ac:dyDescent="0.2">
      <c r="B316" s="95"/>
      <c r="C316" s="98" t="s">
        <v>230</v>
      </c>
      <c r="D316" s="99" t="s">
        <v>229</v>
      </c>
      <c r="E316" s="100">
        <v>0</v>
      </c>
      <c r="F316" s="100">
        <v>0</v>
      </c>
      <c r="G316" s="100">
        <v>0</v>
      </c>
      <c r="H316" s="100">
        <v>0</v>
      </c>
      <c r="I316" s="100">
        <v>0</v>
      </c>
      <c r="J316" s="100">
        <v>0</v>
      </c>
      <c r="K316" s="100">
        <v>0</v>
      </c>
      <c r="L316" s="100">
        <v>0</v>
      </c>
      <c r="M316" s="100">
        <v>0</v>
      </c>
      <c r="N316" s="100">
        <v>0</v>
      </c>
      <c r="O316" s="100">
        <v>0</v>
      </c>
      <c r="P316" s="100">
        <v>0</v>
      </c>
      <c r="Q316" s="135">
        <f t="shared" si="6"/>
        <v>0</v>
      </c>
      <c r="R316" s="97"/>
      <c r="T316" s="95"/>
      <c r="U316" s="100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0</v>
      </c>
      <c r="V316" s="97"/>
    </row>
    <row r="317" spans="2:22" x14ac:dyDescent="0.2">
      <c r="B317" s="95"/>
      <c r="C317" s="133" t="s">
        <v>231</v>
      </c>
      <c r="D317" s="134" t="s">
        <v>232</v>
      </c>
      <c r="E317" s="136">
        <v>1450588.5299999998</v>
      </c>
      <c r="F317" s="136">
        <v>1319675.1900000004</v>
      </c>
      <c r="G317" s="136">
        <v>1385212.8399999999</v>
      </c>
      <c r="H317" s="136">
        <v>1454402.0700000003</v>
      </c>
      <c r="I317" s="136">
        <v>1327790.5</v>
      </c>
      <c r="J317" s="136">
        <v>1428733.2199999997</v>
      </c>
      <c r="K317" s="136">
        <v>1406174.81</v>
      </c>
      <c r="L317" s="136">
        <v>1350108.9700000002</v>
      </c>
      <c r="M317" s="136">
        <v>1375338.5</v>
      </c>
      <c r="N317" s="136">
        <v>1390437.1099999999</v>
      </c>
      <c r="O317" s="136">
        <v>1390024.25</v>
      </c>
      <c r="P317" s="136">
        <v>1743857.0200000003</v>
      </c>
      <c r="Q317" s="135">
        <f t="shared" si="6"/>
        <v>17022343.010000002</v>
      </c>
      <c r="R317" s="97"/>
      <c r="T317" s="95"/>
      <c r="U317" s="100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5609878.6300000008</v>
      </c>
      <c r="V317" s="97"/>
    </row>
    <row r="318" spans="2:22" x14ac:dyDescent="0.2">
      <c r="B318" s="95"/>
      <c r="C318" s="98" t="s">
        <v>233</v>
      </c>
      <c r="D318" s="99" t="s">
        <v>232</v>
      </c>
      <c r="E318" s="100">
        <v>1450588.5299999998</v>
      </c>
      <c r="F318" s="100">
        <v>1319675.1900000004</v>
      </c>
      <c r="G318" s="100">
        <v>1385212.8399999999</v>
      </c>
      <c r="H318" s="100">
        <v>1454402.0700000003</v>
      </c>
      <c r="I318" s="100">
        <v>1327790.5</v>
      </c>
      <c r="J318" s="100">
        <v>1428733.2199999997</v>
      </c>
      <c r="K318" s="100">
        <v>1406174.81</v>
      </c>
      <c r="L318" s="100">
        <v>1350108.9700000002</v>
      </c>
      <c r="M318" s="100">
        <v>1375338.5</v>
      </c>
      <c r="N318" s="100">
        <v>1390437.1099999999</v>
      </c>
      <c r="O318" s="100">
        <v>1390024.25</v>
      </c>
      <c r="P318" s="100">
        <v>1743857.0200000003</v>
      </c>
      <c r="Q318" s="135">
        <f t="shared" si="6"/>
        <v>17022343.010000002</v>
      </c>
      <c r="R318" s="97"/>
      <c r="T318" s="95"/>
      <c r="U318" s="100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5609878.6300000008</v>
      </c>
      <c r="V318" s="97"/>
    </row>
    <row r="319" spans="2:22" x14ac:dyDescent="0.2">
      <c r="B319" s="95"/>
      <c r="C319" s="131" t="s">
        <v>234</v>
      </c>
      <c r="D319" s="132" t="s">
        <v>33</v>
      </c>
      <c r="E319" s="135">
        <v>45886950.679999985</v>
      </c>
      <c r="F319" s="135">
        <v>43925091.719999969</v>
      </c>
      <c r="G319" s="135">
        <v>45053968.209999993</v>
      </c>
      <c r="H319" s="135">
        <v>42437702.039999992</v>
      </c>
      <c r="I319" s="135">
        <v>44363531.350000009</v>
      </c>
      <c r="J319" s="135">
        <v>43476543.309999995</v>
      </c>
      <c r="K319" s="135">
        <v>37082726.360000007</v>
      </c>
      <c r="L319" s="135">
        <v>41061703.960000001</v>
      </c>
      <c r="M319" s="135">
        <v>42479343.75999999</v>
      </c>
      <c r="N319" s="135">
        <v>42664052.86999999</v>
      </c>
      <c r="O319" s="135">
        <v>41399731.110000007</v>
      </c>
      <c r="P319" s="135">
        <v>51376311.570000008</v>
      </c>
      <c r="Q319" s="135">
        <f t="shared" si="6"/>
        <v>521207656.93999994</v>
      </c>
      <c r="R319" s="97"/>
      <c r="T319" s="95"/>
      <c r="U319" s="100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177303712.64999995</v>
      </c>
      <c r="V319" s="97"/>
    </row>
    <row r="320" spans="2:22" x14ac:dyDescent="0.2">
      <c r="B320" s="95"/>
      <c r="C320" s="133" t="s">
        <v>235</v>
      </c>
      <c r="D320" s="134" t="s">
        <v>236</v>
      </c>
      <c r="E320" s="136">
        <v>0</v>
      </c>
      <c r="F320" s="136">
        <v>0</v>
      </c>
      <c r="G320" s="136">
        <v>0</v>
      </c>
      <c r="H320" s="136">
        <v>0</v>
      </c>
      <c r="I320" s="136">
        <v>0</v>
      </c>
      <c r="J320" s="136">
        <v>0</v>
      </c>
      <c r="K320" s="136">
        <v>0</v>
      </c>
      <c r="L320" s="136">
        <v>0</v>
      </c>
      <c r="M320" s="136">
        <v>0</v>
      </c>
      <c r="N320" s="136">
        <v>0</v>
      </c>
      <c r="O320" s="136">
        <v>0</v>
      </c>
      <c r="P320" s="136">
        <v>0</v>
      </c>
      <c r="Q320" s="135">
        <f t="shared" si="6"/>
        <v>0</v>
      </c>
      <c r="R320" s="97"/>
      <c r="T320" s="95"/>
      <c r="U320" s="100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0</v>
      </c>
      <c r="V320" s="97"/>
    </row>
    <row r="321" spans="2:22" x14ac:dyDescent="0.2">
      <c r="B321" s="95"/>
      <c r="C321" s="98" t="s">
        <v>237</v>
      </c>
      <c r="D321" s="99" t="s">
        <v>238</v>
      </c>
      <c r="E321" s="100">
        <v>0</v>
      </c>
      <c r="F321" s="100">
        <v>0</v>
      </c>
      <c r="G321" s="100">
        <v>0</v>
      </c>
      <c r="H321" s="100">
        <v>0</v>
      </c>
      <c r="I321" s="100">
        <v>0</v>
      </c>
      <c r="J321" s="100">
        <v>0</v>
      </c>
      <c r="K321" s="100">
        <v>0</v>
      </c>
      <c r="L321" s="100">
        <v>0</v>
      </c>
      <c r="M321" s="100">
        <v>0</v>
      </c>
      <c r="N321" s="100">
        <v>0</v>
      </c>
      <c r="O321" s="100">
        <v>0</v>
      </c>
      <c r="P321" s="100">
        <v>0</v>
      </c>
      <c r="Q321" s="135">
        <f t="shared" si="6"/>
        <v>0</v>
      </c>
      <c r="R321" s="97"/>
      <c r="T321" s="95"/>
      <c r="U321" s="100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0</v>
      </c>
      <c r="V321" s="97"/>
    </row>
    <row r="322" spans="2:22" x14ac:dyDescent="0.2">
      <c r="B322" s="95"/>
      <c r="C322" s="98" t="s">
        <v>239</v>
      </c>
      <c r="D322" s="99" t="s">
        <v>240</v>
      </c>
      <c r="E322" s="100">
        <v>0</v>
      </c>
      <c r="F322" s="100">
        <v>0</v>
      </c>
      <c r="G322" s="100">
        <v>0</v>
      </c>
      <c r="H322" s="100">
        <v>0</v>
      </c>
      <c r="I322" s="100">
        <v>0</v>
      </c>
      <c r="J322" s="100">
        <v>0</v>
      </c>
      <c r="K322" s="100">
        <v>0</v>
      </c>
      <c r="L322" s="100">
        <v>0</v>
      </c>
      <c r="M322" s="100">
        <v>0</v>
      </c>
      <c r="N322" s="100">
        <v>0</v>
      </c>
      <c r="O322" s="100">
        <v>0</v>
      </c>
      <c r="P322" s="100">
        <v>0</v>
      </c>
      <c r="Q322" s="135">
        <f t="shared" si="6"/>
        <v>0</v>
      </c>
      <c r="R322" s="97"/>
      <c r="T322" s="95"/>
      <c r="U322" s="100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0</v>
      </c>
      <c r="V322" s="97"/>
    </row>
    <row r="323" spans="2:22" x14ac:dyDescent="0.2">
      <c r="B323" s="95"/>
      <c r="C323" s="98" t="s">
        <v>241</v>
      </c>
      <c r="D323" s="99" t="s">
        <v>242</v>
      </c>
      <c r="E323" s="100">
        <v>0</v>
      </c>
      <c r="F323" s="100">
        <v>0</v>
      </c>
      <c r="G323" s="100">
        <v>0</v>
      </c>
      <c r="H323" s="100">
        <v>0</v>
      </c>
      <c r="I323" s="100">
        <v>0</v>
      </c>
      <c r="J323" s="100">
        <v>0</v>
      </c>
      <c r="K323" s="100">
        <v>0</v>
      </c>
      <c r="L323" s="100">
        <v>0</v>
      </c>
      <c r="M323" s="100">
        <v>0</v>
      </c>
      <c r="N323" s="100">
        <v>0</v>
      </c>
      <c r="O323" s="100">
        <v>0</v>
      </c>
      <c r="P323" s="100">
        <v>0</v>
      </c>
      <c r="Q323" s="135">
        <f t="shared" si="6"/>
        <v>0</v>
      </c>
      <c r="R323" s="97"/>
      <c r="T323" s="95"/>
      <c r="U323" s="100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0</v>
      </c>
      <c r="V323" s="97"/>
    </row>
    <row r="324" spans="2:22" x14ac:dyDescent="0.2">
      <c r="B324" s="95"/>
      <c r="C324" s="133" t="s">
        <v>243</v>
      </c>
      <c r="D324" s="134" t="s">
        <v>244</v>
      </c>
      <c r="E324" s="136">
        <v>0</v>
      </c>
      <c r="F324" s="136">
        <v>0</v>
      </c>
      <c r="G324" s="136">
        <v>0</v>
      </c>
      <c r="H324" s="136">
        <v>0</v>
      </c>
      <c r="I324" s="136">
        <v>0</v>
      </c>
      <c r="J324" s="136">
        <v>0</v>
      </c>
      <c r="K324" s="136">
        <v>0</v>
      </c>
      <c r="L324" s="136">
        <v>0</v>
      </c>
      <c r="M324" s="136">
        <v>0</v>
      </c>
      <c r="N324" s="136">
        <v>0</v>
      </c>
      <c r="O324" s="136">
        <v>0</v>
      </c>
      <c r="P324" s="136">
        <v>0</v>
      </c>
      <c r="Q324" s="135">
        <f t="shared" si="6"/>
        <v>0</v>
      </c>
      <c r="R324" s="97"/>
      <c r="T324" s="95"/>
      <c r="U324" s="100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0</v>
      </c>
      <c r="V324" s="97"/>
    </row>
    <row r="325" spans="2:22" x14ac:dyDescent="0.2">
      <c r="B325" s="95"/>
      <c r="C325" s="98" t="s">
        <v>245</v>
      </c>
      <c r="D325" s="99" t="s">
        <v>246</v>
      </c>
      <c r="E325" s="100">
        <v>0</v>
      </c>
      <c r="F325" s="100">
        <v>0</v>
      </c>
      <c r="G325" s="100">
        <v>0</v>
      </c>
      <c r="H325" s="100">
        <v>0</v>
      </c>
      <c r="I325" s="100">
        <v>0</v>
      </c>
      <c r="J325" s="100">
        <v>0</v>
      </c>
      <c r="K325" s="100">
        <v>0</v>
      </c>
      <c r="L325" s="100">
        <v>0</v>
      </c>
      <c r="M325" s="100">
        <v>0</v>
      </c>
      <c r="N325" s="100">
        <v>0</v>
      </c>
      <c r="O325" s="100">
        <v>0</v>
      </c>
      <c r="P325" s="100">
        <v>0</v>
      </c>
      <c r="Q325" s="135">
        <f t="shared" si="6"/>
        <v>0</v>
      </c>
      <c r="R325" s="97"/>
      <c r="T325" s="95"/>
      <c r="U325" s="100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0</v>
      </c>
      <c r="V325" s="97"/>
    </row>
    <row r="326" spans="2:22" x14ac:dyDescent="0.2">
      <c r="B326" s="95"/>
      <c r="C326" s="98" t="s">
        <v>247</v>
      </c>
      <c r="D326" s="99" t="s">
        <v>248</v>
      </c>
      <c r="E326" s="100">
        <v>0</v>
      </c>
      <c r="F326" s="100">
        <v>0</v>
      </c>
      <c r="G326" s="100">
        <v>0</v>
      </c>
      <c r="H326" s="100">
        <v>0</v>
      </c>
      <c r="I326" s="100">
        <v>0</v>
      </c>
      <c r="J326" s="100">
        <v>0</v>
      </c>
      <c r="K326" s="100">
        <v>0</v>
      </c>
      <c r="L326" s="100">
        <v>0</v>
      </c>
      <c r="M326" s="100">
        <v>0</v>
      </c>
      <c r="N326" s="100">
        <v>0</v>
      </c>
      <c r="O326" s="100">
        <v>0</v>
      </c>
      <c r="P326" s="100">
        <v>0</v>
      </c>
      <c r="Q326" s="135">
        <f t="shared" si="6"/>
        <v>0</v>
      </c>
      <c r="R326" s="97"/>
      <c r="T326" s="95"/>
      <c r="U326" s="100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0</v>
      </c>
      <c r="V326" s="97"/>
    </row>
    <row r="327" spans="2:22" x14ac:dyDescent="0.2">
      <c r="B327" s="95"/>
      <c r="C327" s="98" t="s">
        <v>249</v>
      </c>
      <c r="D327" s="99" t="s">
        <v>250</v>
      </c>
      <c r="E327" s="100">
        <v>0</v>
      </c>
      <c r="F327" s="100">
        <v>0</v>
      </c>
      <c r="G327" s="100">
        <v>0</v>
      </c>
      <c r="H327" s="100">
        <v>0</v>
      </c>
      <c r="I327" s="100">
        <v>0</v>
      </c>
      <c r="J327" s="100">
        <v>0</v>
      </c>
      <c r="K327" s="100">
        <v>0</v>
      </c>
      <c r="L327" s="100">
        <v>0</v>
      </c>
      <c r="M327" s="100">
        <v>0</v>
      </c>
      <c r="N327" s="100">
        <v>0</v>
      </c>
      <c r="O327" s="100">
        <v>0</v>
      </c>
      <c r="P327" s="100">
        <v>0</v>
      </c>
      <c r="Q327" s="135">
        <f t="shared" si="6"/>
        <v>0</v>
      </c>
      <c r="R327" s="97"/>
      <c r="T327" s="95"/>
      <c r="U327" s="100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0</v>
      </c>
      <c r="V327" s="97"/>
    </row>
    <row r="328" spans="2:22" x14ac:dyDescent="0.2">
      <c r="B328" s="95"/>
      <c r="C328" s="98" t="s">
        <v>251</v>
      </c>
      <c r="D328" s="99" t="s">
        <v>252</v>
      </c>
      <c r="E328" s="100">
        <v>0</v>
      </c>
      <c r="F328" s="100">
        <v>0</v>
      </c>
      <c r="G328" s="100">
        <v>0</v>
      </c>
      <c r="H328" s="100">
        <v>0</v>
      </c>
      <c r="I328" s="100">
        <v>0</v>
      </c>
      <c r="J328" s="100">
        <v>0</v>
      </c>
      <c r="K328" s="100">
        <v>0</v>
      </c>
      <c r="L328" s="100">
        <v>0</v>
      </c>
      <c r="M328" s="100">
        <v>0</v>
      </c>
      <c r="N328" s="100">
        <v>0</v>
      </c>
      <c r="O328" s="100">
        <v>0</v>
      </c>
      <c r="P328" s="100">
        <v>0</v>
      </c>
      <c r="Q328" s="135">
        <f t="shared" si="6"/>
        <v>0</v>
      </c>
      <c r="R328" s="97"/>
      <c r="T328" s="95"/>
      <c r="U328" s="100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0</v>
      </c>
      <c r="V328" s="97"/>
    </row>
    <row r="329" spans="2:22" x14ac:dyDescent="0.2">
      <c r="B329" s="95"/>
      <c r="C329" s="133" t="s">
        <v>253</v>
      </c>
      <c r="D329" s="134" t="s">
        <v>254</v>
      </c>
      <c r="E329" s="136">
        <v>0</v>
      </c>
      <c r="F329" s="136">
        <v>0</v>
      </c>
      <c r="G329" s="136">
        <v>0</v>
      </c>
      <c r="H329" s="136">
        <v>0</v>
      </c>
      <c r="I329" s="136">
        <v>0</v>
      </c>
      <c r="J329" s="136">
        <v>0</v>
      </c>
      <c r="K329" s="136">
        <v>0</v>
      </c>
      <c r="L329" s="136">
        <v>0</v>
      </c>
      <c r="M329" s="136">
        <v>0</v>
      </c>
      <c r="N329" s="136">
        <v>0</v>
      </c>
      <c r="O329" s="136">
        <v>0</v>
      </c>
      <c r="P329" s="136">
        <v>0</v>
      </c>
      <c r="Q329" s="135">
        <f t="shared" si="6"/>
        <v>0</v>
      </c>
      <c r="R329" s="97"/>
      <c r="T329" s="95"/>
      <c r="U329" s="100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0</v>
      </c>
      <c r="V329" s="97"/>
    </row>
    <row r="330" spans="2:22" x14ac:dyDescent="0.2">
      <c r="B330" s="95"/>
      <c r="C330" s="98" t="s">
        <v>255</v>
      </c>
      <c r="D330" s="99" t="s">
        <v>256</v>
      </c>
      <c r="E330" s="100">
        <v>0</v>
      </c>
      <c r="F330" s="100">
        <v>0</v>
      </c>
      <c r="G330" s="100">
        <v>0</v>
      </c>
      <c r="H330" s="100">
        <v>0</v>
      </c>
      <c r="I330" s="100">
        <v>0</v>
      </c>
      <c r="J330" s="100">
        <v>0</v>
      </c>
      <c r="K330" s="100">
        <v>0</v>
      </c>
      <c r="L330" s="100">
        <v>0</v>
      </c>
      <c r="M330" s="100">
        <v>0</v>
      </c>
      <c r="N330" s="100">
        <v>0</v>
      </c>
      <c r="O330" s="100">
        <v>0</v>
      </c>
      <c r="P330" s="100">
        <v>0</v>
      </c>
      <c r="Q330" s="135">
        <f t="shared" si="6"/>
        <v>0</v>
      </c>
      <c r="R330" s="97"/>
      <c r="T330" s="95"/>
      <c r="U330" s="100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0</v>
      </c>
      <c r="V330" s="97"/>
    </row>
    <row r="331" spans="2:22" x14ac:dyDescent="0.2">
      <c r="B331" s="95"/>
      <c r="C331" s="98" t="s">
        <v>257</v>
      </c>
      <c r="D331" s="99" t="s">
        <v>258</v>
      </c>
      <c r="E331" s="100">
        <v>0</v>
      </c>
      <c r="F331" s="100">
        <v>0</v>
      </c>
      <c r="G331" s="100">
        <v>0</v>
      </c>
      <c r="H331" s="100">
        <v>0</v>
      </c>
      <c r="I331" s="100">
        <v>0</v>
      </c>
      <c r="J331" s="100">
        <v>0</v>
      </c>
      <c r="K331" s="100">
        <v>0</v>
      </c>
      <c r="L331" s="100">
        <v>0</v>
      </c>
      <c r="M331" s="100">
        <v>0</v>
      </c>
      <c r="N331" s="100">
        <v>0</v>
      </c>
      <c r="O331" s="100">
        <v>0</v>
      </c>
      <c r="P331" s="100">
        <v>0</v>
      </c>
      <c r="Q331" s="135">
        <f t="shared" si="6"/>
        <v>0</v>
      </c>
      <c r="R331" s="97"/>
      <c r="T331" s="95"/>
      <c r="U331" s="100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0</v>
      </c>
      <c r="V331" s="97"/>
    </row>
    <row r="332" spans="2:22" x14ac:dyDescent="0.2">
      <c r="B332" s="95"/>
      <c r="C332" s="98" t="s">
        <v>259</v>
      </c>
      <c r="D332" s="99" t="s">
        <v>260</v>
      </c>
      <c r="E332" s="100">
        <v>0</v>
      </c>
      <c r="F332" s="100">
        <v>0</v>
      </c>
      <c r="G332" s="100">
        <v>0</v>
      </c>
      <c r="H332" s="100">
        <v>0</v>
      </c>
      <c r="I332" s="100">
        <v>0</v>
      </c>
      <c r="J332" s="100">
        <v>0</v>
      </c>
      <c r="K332" s="100">
        <v>0</v>
      </c>
      <c r="L332" s="100">
        <v>0</v>
      </c>
      <c r="M332" s="100">
        <v>0</v>
      </c>
      <c r="N332" s="100">
        <v>0</v>
      </c>
      <c r="O332" s="100">
        <v>0</v>
      </c>
      <c r="P332" s="100">
        <v>0</v>
      </c>
      <c r="Q332" s="135">
        <f t="shared" ref="Q332:Q392" si="7">SUM(E332:P332)</f>
        <v>0</v>
      </c>
      <c r="R332" s="97"/>
      <c r="T332" s="95"/>
      <c r="U332" s="100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0</v>
      </c>
      <c r="V332" s="97"/>
    </row>
    <row r="333" spans="2:22" x14ac:dyDescent="0.2">
      <c r="B333" s="95"/>
      <c r="C333" s="98" t="s">
        <v>261</v>
      </c>
      <c r="D333" s="99" t="s">
        <v>262</v>
      </c>
      <c r="E333" s="100">
        <v>0</v>
      </c>
      <c r="F333" s="100">
        <v>0</v>
      </c>
      <c r="G333" s="100">
        <v>0</v>
      </c>
      <c r="H333" s="100">
        <v>0</v>
      </c>
      <c r="I333" s="100">
        <v>0</v>
      </c>
      <c r="J333" s="100">
        <v>0</v>
      </c>
      <c r="K333" s="100">
        <v>0</v>
      </c>
      <c r="L333" s="100">
        <v>0</v>
      </c>
      <c r="M333" s="100">
        <v>0</v>
      </c>
      <c r="N333" s="100">
        <v>0</v>
      </c>
      <c r="O333" s="100">
        <v>0</v>
      </c>
      <c r="P333" s="100">
        <v>0</v>
      </c>
      <c r="Q333" s="135">
        <f t="shared" si="7"/>
        <v>0</v>
      </c>
      <c r="R333" s="97"/>
      <c r="T333" s="95"/>
      <c r="U333" s="100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0</v>
      </c>
      <c r="V333" s="97"/>
    </row>
    <row r="334" spans="2:22" x14ac:dyDescent="0.2">
      <c r="B334" s="95"/>
      <c r="C334" s="133" t="s">
        <v>263</v>
      </c>
      <c r="D334" s="134" t="s">
        <v>264</v>
      </c>
      <c r="E334" s="136">
        <v>42259503.829999991</v>
      </c>
      <c r="F334" s="136">
        <v>40832406.10999997</v>
      </c>
      <c r="G334" s="136">
        <v>41649753.129999995</v>
      </c>
      <c r="H334" s="136">
        <v>39215079.749999993</v>
      </c>
      <c r="I334" s="136">
        <v>41360600.600000009</v>
      </c>
      <c r="J334" s="136">
        <v>39773299.739999995</v>
      </c>
      <c r="K334" s="136">
        <v>33856945.270000003</v>
      </c>
      <c r="L334" s="136">
        <v>38166323.729999997</v>
      </c>
      <c r="M334" s="136">
        <v>39242814.489999987</v>
      </c>
      <c r="N334" s="136">
        <v>39538551.479999989</v>
      </c>
      <c r="O334" s="136">
        <v>38164934.650000006</v>
      </c>
      <c r="P334" s="136">
        <v>46078492.020000003</v>
      </c>
      <c r="Q334" s="135">
        <f t="shared" si="7"/>
        <v>480138704.79999995</v>
      </c>
      <c r="R334" s="97"/>
      <c r="T334" s="95"/>
      <c r="U334" s="100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163956742.81999996</v>
      </c>
      <c r="V334" s="97"/>
    </row>
    <row r="335" spans="2:22" x14ac:dyDescent="0.2">
      <c r="B335" s="95"/>
      <c r="C335" s="98" t="s">
        <v>265</v>
      </c>
      <c r="D335" s="99" t="s">
        <v>264</v>
      </c>
      <c r="E335" s="100">
        <v>42259503.829999991</v>
      </c>
      <c r="F335" s="100">
        <v>40832406.10999997</v>
      </c>
      <c r="G335" s="100">
        <v>41649753.129999995</v>
      </c>
      <c r="H335" s="100">
        <v>39215079.749999993</v>
      </c>
      <c r="I335" s="100">
        <v>41360600.600000009</v>
      </c>
      <c r="J335" s="100">
        <v>39773299.739999995</v>
      </c>
      <c r="K335" s="100">
        <v>33856945.270000003</v>
      </c>
      <c r="L335" s="100">
        <v>38166323.729999997</v>
      </c>
      <c r="M335" s="100">
        <v>39242814.489999987</v>
      </c>
      <c r="N335" s="100">
        <v>39538551.479999989</v>
      </c>
      <c r="O335" s="100">
        <v>38164934.650000006</v>
      </c>
      <c r="P335" s="100">
        <v>46078492.020000003</v>
      </c>
      <c r="Q335" s="135">
        <f t="shared" si="7"/>
        <v>480138704.79999995</v>
      </c>
      <c r="R335" s="97"/>
      <c r="T335" s="95"/>
      <c r="U335" s="100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163956742.81999996</v>
      </c>
      <c r="V335" s="97"/>
    </row>
    <row r="336" spans="2:22" x14ac:dyDescent="0.2">
      <c r="B336" s="95"/>
      <c r="C336" s="133" t="s">
        <v>266</v>
      </c>
      <c r="D336" s="134" t="s">
        <v>267</v>
      </c>
      <c r="E336" s="136">
        <v>2133427.5100000007</v>
      </c>
      <c r="F336" s="136">
        <v>1751933.679999999</v>
      </c>
      <c r="G336" s="136">
        <v>1884980.689999999</v>
      </c>
      <c r="H336" s="136">
        <v>1764127.9299999992</v>
      </c>
      <c r="I336" s="136">
        <v>1635653.8699999992</v>
      </c>
      <c r="J336" s="136">
        <v>2073587.9999999991</v>
      </c>
      <c r="K336" s="136">
        <v>1642517.919999999</v>
      </c>
      <c r="L336" s="136">
        <v>1507513.5999999992</v>
      </c>
      <c r="M336" s="136">
        <v>1689294.6299999992</v>
      </c>
      <c r="N336" s="136">
        <v>1684273.5099999988</v>
      </c>
      <c r="O336" s="136">
        <v>1637192.2399999993</v>
      </c>
      <c r="P336" s="136">
        <v>3726214.81</v>
      </c>
      <c r="Q336" s="135">
        <f t="shared" si="7"/>
        <v>23130718.389999989</v>
      </c>
      <c r="R336" s="97"/>
      <c r="T336" s="95"/>
      <c r="U336" s="100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7534469.8099999987</v>
      </c>
      <c r="V336" s="97"/>
    </row>
    <row r="337" spans="2:22" x14ac:dyDescent="0.2">
      <c r="B337" s="95"/>
      <c r="C337" s="98" t="s">
        <v>268</v>
      </c>
      <c r="D337" s="99" t="s">
        <v>267</v>
      </c>
      <c r="E337" s="100">
        <v>2133427.5100000007</v>
      </c>
      <c r="F337" s="100">
        <v>1751933.679999999</v>
      </c>
      <c r="G337" s="100">
        <v>1884980.689999999</v>
      </c>
      <c r="H337" s="100">
        <v>1764127.9299999992</v>
      </c>
      <c r="I337" s="100">
        <v>1635653.8699999992</v>
      </c>
      <c r="J337" s="100">
        <v>2073587.9999999991</v>
      </c>
      <c r="K337" s="100">
        <v>1642517.919999999</v>
      </c>
      <c r="L337" s="100">
        <v>1507513.5999999992</v>
      </c>
      <c r="M337" s="100">
        <v>1689294.6299999992</v>
      </c>
      <c r="N337" s="100">
        <v>1684273.5099999988</v>
      </c>
      <c r="O337" s="100">
        <v>1637192.2399999993</v>
      </c>
      <c r="P337" s="100">
        <v>3726214.81</v>
      </c>
      <c r="Q337" s="135">
        <f t="shared" si="7"/>
        <v>23130718.389999989</v>
      </c>
      <c r="R337" s="97"/>
      <c r="T337" s="95"/>
      <c r="U337" s="100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7534469.8099999987</v>
      </c>
      <c r="V337" s="97"/>
    </row>
    <row r="338" spans="2:22" x14ac:dyDescent="0.2">
      <c r="B338" s="95"/>
      <c r="C338" s="133" t="s">
        <v>269</v>
      </c>
      <c r="D338" s="134" t="s">
        <v>270</v>
      </c>
      <c r="E338" s="136">
        <v>1494019.3399999992</v>
      </c>
      <c r="F338" s="136">
        <v>1340751.9299999992</v>
      </c>
      <c r="G338" s="136">
        <v>1519234.3899999992</v>
      </c>
      <c r="H338" s="136">
        <v>1458494.3599999992</v>
      </c>
      <c r="I338" s="136">
        <v>1367276.8799999992</v>
      </c>
      <c r="J338" s="136">
        <v>1629655.5699999989</v>
      </c>
      <c r="K338" s="136">
        <v>1583263.1699999992</v>
      </c>
      <c r="L338" s="136">
        <v>1387866.6299999992</v>
      </c>
      <c r="M338" s="136">
        <v>1547234.6399999992</v>
      </c>
      <c r="N338" s="136">
        <v>1441227.879999999</v>
      </c>
      <c r="O338" s="136">
        <v>1597604.2199999993</v>
      </c>
      <c r="P338" s="136">
        <v>1571604.74</v>
      </c>
      <c r="Q338" s="135">
        <f t="shared" si="7"/>
        <v>17938233.749999989</v>
      </c>
      <c r="R338" s="97"/>
      <c r="T338" s="95"/>
      <c r="U338" s="100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5812500.0199999977</v>
      </c>
      <c r="V338" s="97"/>
    </row>
    <row r="339" spans="2:22" x14ac:dyDescent="0.2">
      <c r="B339" s="95"/>
      <c r="C339" s="98" t="s">
        <v>271</v>
      </c>
      <c r="D339" s="99" t="s">
        <v>270</v>
      </c>
      <c r="E339" s="100">
        <v>1494019.3399999992</v>
      </c>
      <c r="F339" s="100">
        <v>1340751.9299999992</v>
      </c>
      <c r="G339" s="100">
        <v>1519234.3899999992</v>
      </c>
      <c r="H339" s="100">
        <v>1458494.3599999992</v>
      </c>
      <c r="I339" s="100">
        <v>1367276.8799999992</v>
      </c>
      <c r="J339" s="100">
        <v>1629655.5699999989</v>
      </c>
      <c r="K339" s="100">
        <v>1583263.1699999992</v>
      </c>
      <c r="L339" s="100">
        <v>1387866.6299999992</v>
      </c>
      <c r="M339" s="100">
        <v>1547234.6399999992</v>
      </c>
      <c r="N339" s="100">
        <v>1441227.879999999</v>
      </c>
      <c r="O339" s="100">
        <v>1597604.2199999993</v>
      </c>
      <c r="P339" s="100">
        <v>1571604.74</v>
      </c>
      <c r="Q339" s="135">
        <f t="shared" si="7"/>
        <v>17938233.749999989</v>
      </c>
      <c r="R339" s="97"/>
      <c r="T339" s="95"/>
      <c r="U339" s="100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5812500.0199999977</v>
      </c>
      <c r="V339" s="97"/>
    </row>
    <row r="340" spans="2:22" x14ac:dyDescent="0.2">
      <c r="B340" s="95"/>
      <c r="C340" s="131" t="s">
        <v>272</v>
      </c>
      <c r="D340" s="132" t="s">
        <v>273</v>
      </c>
      <c r="E340" s="135">
        <v>4450797.6100000041</v>
      </c>
      <c r="F340" s="135">
        <v>3149187.8000000012</v>
      </c>
      <c r="G340" s="135">
        <v>6401830.6900000023</v>
      </c>
      <c r="H340" s="135">
        <v>7362418.6399999987</v>
      </c>
      <c r="I340" s="135">
        <v>6059074.3299999982</v>
      </c>
      <c r="J340" s="135">
        <v>5493169.7499999944</v>
      </c>
      <c r="K340" s="135">
        <v>7990194.3600000031</v>
      </c>
      <c r="L340" s="135">
        <v>3804457.700000003</v>
      </c>
      <c r="M340" s="135">
        <v>7171482.8899999987</v>
      </c>
      <c r="N340" s="135">
        <v>3926173.570000004</v>
      </c>
      <c r="O340" s="135">
        <v>3897638.5700000022</v>
      </c>
      <c r="P340" s="135">
        <v>7099722.7800000031</v>
      </c>
      <c r="Q340" s="135">
        <f t="shared" si="7"/>
        <v>66806148.69000002</v>
      </c>
      <c r="R340" s="97"/>
      <c r="T340" s="95"/>
      <c r="U340" s="100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21364234.74000001</v>
      </c>
      <c r="V340" s="97"/>
    </row>
    <row r="341" spans="2:22" x14ac:dyDescent="0.2">
      <c r="B341" s="95"/>
      <c r="C341" s="133" t="s">
        <v>274</v>
      </c>
      <c r="D341" s="134" t="s">
        <v>275</v>
      </c>
      <c r="E341" s="136">
        <v>1040128.3400000002</v>
      </c>
      <c r="F341" s="136">
        <v>144500.84999999992</v>
      </c>
      <c r="G341" s="136">
        <v>2398250.0099999998</v>
      </c>
      <c r="H341" s="136">
        <v>1091539.1000000001</v>
      </c>
      <c r="I341" s="136">
        <v>151543.66</v>
      </c>
      <c r="J341" s="136">
        <v>544367.79000000015</v>
      </c>
      <c r="K341" s="136">
        <v>3195878.080000001</v>
      </c>
      <c r="L341" s="136">
        <v>600750.53</v>
      </c>
      <c r="M341" s="136">
        <v>424492.58</v>
      </c>
      <c r="N341" s="136">
        <v>512849.37000000005</v>
      </c>
      <c r="O341" s="136">
        <v>630501.43000000005</v>
      </c>
      <c r="P341" s="136">
        <v>1592691.23</v>
      </c>
      <c r="Q341" s="135">
        <f t="shared" si="7"/>
        <v>12327492.970000001</v>
      </c>
      <c r="R341" s="97"/>
      <c r="T341" s="95"/>
      <c r="U341" s="100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4674418.3000000007</v>
      </c>
      <c r="V341" s="97"/>
    </row>
    <row r="342" spans="2:22" x14ac:dyDescent="0.2">
      <c r="B342" s="95"/>
      <c r="C342" s="98" t="s">
        <v>276</v>
      </c>
      <c r="D342" s="99" t="s">
        <v>275</v>
      </c>
      <c r="E342" s="100">
        <v>1040128.3400000002</v>
      </c>
      <c r="F342" s="100">
        <v>144500.84999999992</v>
      </c>
      <c r="G342" s="100">
        <v>2398250.0099999998</v>
      </c>
      <c r="H342" s="100">
        <v>1091539.1000000001</v>
      </c>
      <c r="I342" s="100">
        <v>151543.66</v>
      </c>
      <c r="J342" s="100">
        <v>544367.79000000015</v>
      </c>
      <c r="K342" s="100">
        <v>3195878.080000001</v>
      </c>
      <c r="L342" s="100">
        <v>600750.53</v>
      </c>
      <c r="M342" s="100">
        <v>424492.58</v>
      </c>
      <c r="N342" s="100">
        <v>512849.37000000005</v>
      </c>
      <c r="O342" s="100">
        <v>630501.43000000005</v>
      </c>
      <c r="P342" s="100">
        <v>1592691.23</v>
      </c>
      <c r="Q342" s="135">
        <f t="shared" si="7"/>
        <v>12327492.970000001</v>
      </c>
      <c r="R342" s="97"/>
      <c r="T342" s="95"/>
      <c r="U342" s="100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4674418.3000000007</v>
      </c>
      <c r="V342" s="97"/>
    </row>
    <row r="343" spans="2:22" x14ac:dyDescent="0.2">
      <c r="B343" s="95"/>
      <c r="C343" s="133" t="s">
        <v>277</v>
      </c>
      <c r="D343" s="134" t="s">
        <v>278</v>
      </c>
      <c r="E343" s="136">
        <v>1727867.4200000034</v>
      </c>
      <c r="F343" s="136">
        <v>1439185.7600000014</v>
      </c>
      <c r="G343" s="136">
        <v>1860731.0000000026</v>
      </c>
      <c r="H343" s="136">
        <v>4225581.84</v>
      </c>
      <c r="I343" s="136">
        <v>2553502.2699999991</v>
      </c>
      <c r="J343" s="136">
        <v>2313634.8999999953</v>
      </c>
      <c r="K343" s="136">
        <v>2121151.6200000024</v>
      </c>
      <c r="L343" s="136">
        <v>1635014.950000003</v>
      </c>
      <c r="M343" s="136">
        <v>1905213.7100000004</v>
      </c>
      <c r="N343" s="136">
        <v>1760265.5400000045</v>
      </c>
      <c r="O343" s="136">
        <v>1644968.5000000026</v>
      </c>
      <c r="P343" s="136">
        <v>3057926.2700000037</v>
      </c>
      <c r="Q343" s="135">
        <f t="shared" si="7"/>
        <v>26245043.780000016</v>
      </c>
      <c r="R343" s="97"/>
      <c r="T343" s="95"/>
      <c r="U343" s="100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9253366.020000007</v>
      </c>
      <c r="V343" s="97"/>
    </row>
    <row r="344" spans="2:22" x14ac:dyDescent="0.2">
      <c r="B344" s="95"/>
      <c r="C344" s="98" t="s">
        <v>279</v>
      </c>
      <c r="D344" s="99" t="s">
        <v>278</v>
      </c>
      <c r="E344" s="100">
        <v>1727867.4200000034</v>
      </c>
      <c r="F344" s="100">
        <v>1439185.7600000014</v>
      </c>
      <c r="G344" s="100">
        <v>1860731.0000000026</v>
      </c>
      <c r="H344" s="100">
        <v>4225581.84</v>
      </c>
      <c r="I344" s="100">
        <v>2553502.2699999991</v>
      </c>
      <c r="J344" s="100">
        <v>2313634.8999999953</v>
      </c>
      <c r="K344" s="100">
        <v>2121151.6200000024</v>
      </c>
      <c r="L344" s="100">
        <v>1635014.950000003</v>
      </c>
      <c r="M344" s="100">
        <v>1905213.7100000004</v>
      </c>
      <c r="N344" s="100">
        <v>1760265.5400000045</v>
      </c>
      <c r="O344" s="100">
        <v>1644968.5000000026</v>
      </c>
      <c r="P344" s="100">
        <v>3057926.2700000037</v>
      </c>
      <c r="Q344" s="135">
        <f t="shared" si="7"/>
        <v>26245043.780000016</v>
      </c>
      <c r="R344" s="97"/>
      <c r="T344" s="95"/>
      <c r="U344" s="100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9253366.020000007</v>
      </c>
      <c r="V344" s="97"/>
    </row>
    <row r="345" spans="2:22" x14ac:dyDescent="0.2">
      <c r="B345" s="95"/>
      <c r="C345" s="133" t="s">
        <v>280</v>
      </c>
      <c r="D345" s="134" t="s">
        <v>281</v>
      </c>
      <c r="E345" s="136">
        <v>0</v>
      </c>
      <c r="F345" s="136">
        <v>0</v>
      </c>
      <c r="G345" s="136">
        <v>0</v>
      </c>
      <c r="H345" s="136">
        <v>0</v>
      </c>
      <c r="I345" s="136">
        <v>0</v>
      </c>
      <c r="J345" s="136">
        <v>0</v>
      </c>
      <c r="K345" s="136">
        <v>0</v>
      </c>
      <c r="L345" s="136">
        <v>0</v>
      </c>
      <c r="M345" s="136">
        <v>0</v>
      </c>
      <c r="N345" s="136">
        <v>0</v>
      </c>
      <c r="O345" s="136">
        <v>0</v>
      </c>
      <c r="P345" s="136">
        <v>0</v>
      </c>
      <c r="Q345" s="135">
        <f t="shared" si="7"/>
        <v>0</v>
      </c>
      <c r="R345" s="97"/>
      <c r="T345" s="95"/>
      <c r="U345" s="100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0</v>
      </c>
      <c r="V345" s="97"/>
    </row>
    <row r="346" spans="2:22" x14ac:dyDescent="0.2">
      <c r="B346" s="95"/>
      <c r="C346" s="98" t="s">
        <v>282</v>
      </c>
      <c r="D346" s="99" t="s">
        <v>281</v>
      </c>
      <c r="E346" s="100">
        <v>0</v>
      </c>
      <c r="F346" s="100">
        <v>0</v>
      </c>
      <c r="G346" s="100">
        <v>0</v>
      </c>
      <c r="H346" s="100">
        <v>0</v>
      </c>
      <c r="I346" s="100">
        <v>0</v>
      </c>
      <c r="J346" s="100">
        <v>0</v>
      </c>
      <c r="K346" s="100">
        <v>0</v>
      </c>
      <c r="L346" s="100">
        <v>0</v>
      </c>
      <c r="M346" s="100">
        <v>0</v>
      </c>
      <c r="N346" s="100">
        <v>0</v>
      </c>
      <c r="O346" s="100">
        <v>0</v>
      </c>
      <c r="P346" s="100">
        <v>0</v>
      </c>
      <c r="Q346" s="135">
        <f t="shared" si="7"/>
        <v>0</v>
      </c>
      <c r="R346" s="97"/>
      <c r="T346" s="95"/>
      <c r="U346" s="100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0</v>
      </c>
      <c r="V346" s="97"/>
    </row>
    <row r="347" spans="2:22" x14ac:dyDescent="0.2">
      <c r="B347" s="95"/>
      <c r="C347" s="133" t="s">
        <v>283</v>
      </c>
      <c r="D347" s="134" t="s">
        <v>284</v>
      </c>
      <c r="E347" s="136">
        <v>0</v>
      </c>
      <c r="F347" s="136">
        <v>0</v>
      </c>
      <c r="G347" s="136">
        <v>0</v>
      </c>
      <c r="H347" s="136">
        <v>0</v>
      </c>
      <c r="I347" s="136">
        <v>0</v>
      </c>
      <c r="J347" s="136">
        <v>0</v>
      </c>
      <c r="K347" s="136">
        <v>0</v>
      </c>
      <c r="L347" s="136">
        <v>0</v>
      </c>
      <c r="M347" s="136">
        <v>0</v>
      </c>
      <c r="N347" s="136">
        <v>0</v>
      </c>
      <c r="O347" s="136">
        <v>0</v>
      </c>
      <c r="P347" s="136">
        <v>0</v>
      </c>
      <c r="Q347" s="135">
        <f t="shared" si="7"/>
        <v>0</v>
      </c>
      <c r="R347" s="97"/>
      <c r="T347" s="95"/>
      <c r="U347" s="100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0</v>
      </c>
      <c r="V347" s="97"/>
    </row>
    <row r="348" spans="2:22" x14ac:dyDescent="0.2">
      <c r="B348" s="95"/>
      <c r="C348" s="98" t="s">
        <v>285</v>
      </c>
      <c r="D348" s="99" t="s">
        <v>284</v>
      </c>
      <c r="E348" s="100">
        <v>0</v>
      </c>
      <c r="F348" s="100">
        <v>0</v>
      </c>
      <c r="G348" s="100">
        <v>0</v>
      </c>
      <c r="H348" s="100">
        <v>0</v>
      </c>
      <c r="I348" s="100">
        <v>0</v>
      </c>
      <c r="J348" s="100">
        <v>0</v>
      </c>
      <c r="K348" s="100">
        <v>0</v>
      </c>
      <c r="L348" s="100">
        <v>0</v>
      </c>
      <c r="M348" s="100">
        <v>0</v>
      </c>
      <c r="N348" s="100">
        <v>0</v>
      </c>
      <c r="O348" s="100">
        <v>0</v>
      </c>
      <c r="P348" s="100">
        <v>0</v>
      </c>
      <c r="Q348" s="135">
        <f t="shared" si="7"/>
        <v>0</v>
      </c>
      <c r="R348" s="97"/>
      <c r="T348" s="95"/>
      <c r="U348" s="100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0</v>
      </c>
      <c r="V348" s="97"/>
    </row>
    <row r="349" spans="2:22" x14ac:dyDescent="0.2">
      <c r="B349" s="95"/>
      <c r="C349" s="133" t="s">
        <v>286</v>
      </c>
      <c r="D349" s="134" t="s">
        <v>287</v>
      </c>
      <c r="E349" s="136">
        <v>72322.11</v>
      </c>
      <c r="F349" s="136">
        <v>48312</v>
      </c>
      <c r="G349" s="136">
        <v>593622.16</v>
      </c>
      <c r="H349" s="136">
        <v>461865.80000000005</v>
      </c>
      <c r="I349" s="136">
        <v>54856.35</v>
      </c>
      <c r="J349" s="136">
        <v>101461.74999999999</v>
      </c>
      <c r="K349" s="136">
        <v>71037.09</v>
      </c>
      <c r="L349" s="136">
        <v>53090.310000000005</v>
      </c>
      <c r="M349" s="136">
        <v>83264.959999999992</v>
      </c>
      <c r="N349" s="136">
        <v>103822.46999999999</v>
      </c>
      <c r="O349" s="136">
        <v>64011.44</v>
      </c>
      <c r="P349" s="136">
        <v>134501.33000000002</v>
      </c>
      <c r="Q349" s="135">
        <f t="shared" si="7"/>
        <v>1842167.7700000003</v>
      </c>
      <c r="R349" s="97"/>
      <c r="T349" s="95"/>
      <c r="U349" s="100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1176122.07</v>
      </c>
      <c r="V349" s="97"/>
    </row>
    <row r="350" spans="2:22" x14ac:dyDescent="0.2">
      <c r="B350" s="95"/>
      <c r="C350" s="98" t="s">
        <v>288</v>
      </c>
      <c r="D350" s="99" t="s">
        <v>287</v>
      </c>
      <c r="E350" s="100">
        <v>72322.11</v>
      </c>
      <c r="F350" s="100">
        <v>48312</v>
      </c>
      <c r="G350" s="100">
        <v>593622.16</v>
      </c>
      <c r="H350" s="100">
        <v>461865.80000000005</v>
      </c>
      <c r="I350" s="100">
        <v>54856.35</v>
      </c>
      <c r="J350" s="100">
        <v>101461.74999999999</v>
      </c>
      <c r="K350" s="100">
        <v>71037.09</v>
      </c>
      <c r="L350" s="100">
        <v>53090.310000000005</v>
      </c>
      <c r="M350" s="100">
        <v>83264.959999999992</v>
      </c>
      <c r="N350" s="100">
        <v>103822.46999999999</v>
      </c>
      <c r="O350" s="100">
        <v>64011.44</v>
      </c>
      <c r="P350" s="100">
        <v>134501.33000000002</v>
      </c>
      <c r="Q350" s="135">
        <f t="shared" si="7"/>
        <v>1842167.7700000003</v>
      </c>
      <c r="R350" s="97"/>
      <c r="T350" s="95"/>
      <c r="U350" s="100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1176122.07</v>
      </c>
      <c r="V350" s="97"/>
    </row>
    <row r="351" spans="2:22" x14ac:dyDescent="0.2">
      <c r="B351" s="95"/>
      <c r="C351" s="133" t="s">
        <v>289</v>
      </c>
      <c r="D351" s="134" t="s">
        <v>290</v>
      </c>
      <c r="E351" s="136">
        <v>1610479.7400000005</v>
      </c>
      <c r="F351" s="136">
        <v>1517189.19</v>
      </c>
      <c r="G351" s="136">
        <v>1549227.5199999996</v>
      </c>
      <c r="H351" s="136">
        <v>1583431.8999999994</v>
      </c>
      <c r="I351" s="136">
        <v>3299172.0499999993</v>
      </c>
      <c r="J351" s="136">
        <v>2533705.3099999996</v>
      </c>
      <c r="K351" s="136">
        <v>2602127.5699999998</v>
      </c>
      <c r="L351" s="136">
        <v>1515601.91</v>
      </c>
      <c r="M351" s="136">
        <v>4758511.6399999987</v>
      </c>
      <c r="N351" s="136">
        <v>1549236.1899999997</v>
      </c>
      <c r="O351" s="136">
        <v>1558157.1999999997</v>
      </c>
      <c r="P351" s="136">
        <v>2314603.9499999988</v>
      </c>
      <c r="Q351" s="135">
        <f t="shared" si="7"/>
        <v>26391444.169999998</v>
      </c>
      <c r="R351" s="97"/>
      <c r="T351" s="95"/>
      <c r="U351" s="100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6260328.3499999996</v>
      </c>
      <c r="V351" s="97"/>
    </row>
    <row r="352" spans="2:22" x14ac:dyDescent="0.2">
      <c r="B352" s="95"/>
      <c r="C352" s="98" t="s">
        <v>291</v>
      </c>
      <c r="D352" s="99" t="s">
        <v>290</v>
      </c>
      <c r="E352" s="100">
        <v>1610479.7400000005</v>
      </c>
      <c r="F352" s="100">
        <v>1517189.19</v>
      </c>
      <c r="G352" s="100">
        <v>1549227.5199999996</v>
      </c>
      <c r="H352" s="100">
        <v>1583431.8999999994</v>
      </c>
      <c r="I352" s="100">
        <v>3299172.0499999993</v>
      </c>
      <c r="J352" s="100">
        <v>2533705.3099999996</v>
      </c>
      <c r="K352" s="100">
        <v>2602127.5699999998</v>
      </c>
      <c r="L352" s="100">
        <v>1515601.91</v>
      </c>
      <c r="M352" s="100">
        <v>4758511.6399999987</v>
      </c>
      <c r="N352" s="100">
        <v>1549236.1899999997</v>
      </c>
      <c r="O352" s="100">
        <v>1558157.1999999997</v>
      </c>
      <c r="P352" s="100">
        <v>2314603.9499999988</v>
      </c>
      <c r="Q352" s="135">
        <f t="shared" si="7"/>
        <v>26391444.169999998</v>
      </c>
      <c r="R352" s="97"/>
      <c r="T352" s="95"/>
      <c r="U352" s="100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6260328.3499999996</v>
      </c>
      <c r="V352" s="97"/>
    </row>
    <row r="353" spans="2:22" x14ac:dyDescent="0.2">
      <c r="B353" s="95"/>
      <c r="C353" s="131" t="s">
        <v>292</v>
      </c>
      <c r="D353" s="132" t="s">
        <v>293</v>
      </c>
      <c r="E353" s="135">
        <v>28053732.75</v>
      </c>
      <c r="F353" s="135">
        <v>27818622.91</v>
      </c>
      <c r="G353" s="135">
        <v>29285439.310000006</v>
      </c>
      <c r="H353" s="135">
        <v>29395425.899999999</v>
      </c>
      <c r="I353" s="135">
        <v>27934121.609999999</v>
      </c>
      <c r="J353" s="135">
        <v>28681193.640000001</v>
      </c>
      <c r="K353" s="135">
        <v>25763026.279999997</v>
      </c>
      <c r="L353" s="135">
        <v>25820465.120000005</v>
      </c>
      <c r="M353" s="135">
        <v>28204359.599999998</v>
      </c>
      <c r="N353" s="135">
        <v>28535944.460000005</v>
      </c>
      <c r="O353" s="135">
        <v>26664627.68</v>
      </c>
      <c r="P353" s="135">
        <v>31176993.790000003</v>
      </c>
      <c r="Q353" s="135">
        <f t="shared" si="7"/>
        <v>337333953.05000001</v>
      </c>
      <c r="R353" s="97"/>
      <c r="T353" s="95"/>
      <c r="U353" s="100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114553220.87</v>
      </c>
      <c r="V353" s="97"/>
    </row>
    <row r="354" spans="2:22" x14ac:dyDescent="0.2">
      <c r="B354" s="95"/>
      <c r="C354" s="133" t="s">
        <v>294</v>
      </c>
      <c r="D354" s="134" t="s">
        <v>295</v>
      </c>
      <c r="E354" s="136">
        <v>14896959.099999998</v>
      </c>
      <c r="F354" s="136">
        <v>13985243.43</v>
      </c>
      <c r="G354" s="136">
        <v>14972681.530000003</v>
      </c>
      <c r="H354" s="136">
        <v>14753699.289999997</v>
      </c>
      <c r="I354" s="136">
        <v>14383744.949999996</v>
      </c>
      <c r="J354" s="136">
        <v>14362844.369999999</v>
      </c>
      <c r="K354" s="136">
        <v>13921348.869999995</v>
      </c>
      <c r="L354" s="136">
        <v>13792183.770000003</v>
      </c>
      <c r="M354" s="136">
        <v>13963037.409999998</v>
      </c>
      <c r="N354" s="136">
        <v>14767332.870000001</v>
      </c>
      <c r="O354" s="136">
        <v>14137373.110000001</v>
      </c>
      <c r="P354" s="136">
        <v>16018894.580000002</v>
      </c>
      <c r="Q354" s="135">
        <f t="shared" si="7"/>
        <v>173955343.28000003</v>
      </c>
      <c r="R354" s="97"/>
      <c r="T354" s="95"/>
      <c r="U354" s="100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58608583.350000001</v>
      </c>
      <c r="V354" s="97"/>
    </row>
    <row r="355" spans="2:22" x14ac:dyDescent="0.2">
      <c r="B355" s="95"/>
      <c r="C355" s="98" t="s">
        <v>296</v>
      </c>
      <c r="D355" s="99" t="s">
        <v>297</v>
      </c>
      <c r="E355" s="100">
        <v>4033355.6999999997</v>
      </c>
      <c r="F355" s="100">
        <v>3483301.4699999997</v>
      </c>
      <c r="G355" s="100">
        <v>4084390.5</v>
      </c>
      <c r="H355" s="100">
        <v>3757881.28</v>
      </c>
      <c r="I355" s="100">
        <v>3721162.08</v>
      </c>
      <c r="J355" s="100">
        <v>3715551.0399999996</v>
      </c>
      <c r="K355" s="100">
        <v>3649637.01</v>
      </c>
      <c r="L355" s="100">
        <v>3580927.3500000006</v>
      </c>
      <c r="M355" s="100">
        <v>3618205.9700000007</v>
      </c>
      <c r="N355" s="100">
        <v>3748303.3600000003</v>
      </c>
      <c r="O355" s="100">
        <v>3709057.8300000005</v>
      </c>
      <c r="P355" s="100">
        <v>3942183.8599999994</v>
      </c>
      <c r="Q355" s="135">
        <f t="shared" si="7"/>
        <v>45043957.449999996</v>
      </c>
      <c r="R355" s="97"/>
      <c r="T355" s="95"/>
      <c r="U355" s="100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15358928.949999999</v>
      </c>
      <c r="V355" s="97"/>
    </row>
    <row r="356" spans="2:22" x14ac:dyDescent="0.2">
      <c r="B356" s="95"/>
      <c r="C356" s="98" t="s">
        <v>298</v>
      </c>
      <c r="D356" s="99" t="s">
        <v>36</v>
      </c>
      <c r="E356" s="100">
        <v>10863603.399999999</v>
      </c>
      <c r="F356" s="100">
        <v>10501941.959999999</v>
      </c>
      <c r="G356" s="100">
        <v>10888291.030000003</v>
      </c>
      <c r="H356" s="100">
        <v>10995818.009999998</v>
      </c>
      <c r="I356" s="100">
        <v>10662582.869999995</v>
      </c>
      <c r="J356" s="100">
        <v>10647293.33</v>
      </c>
      <c r="K356" s="100">
        <v>10271711.859999996</v>
      </c>
      <c r="L356" s="100">
        <v>10211256.420000004</v>
      </c>
      <c r="M356" s="100">
        <v>10344831.439999998</v>
      </c>
      <c r="N356" s="100">
        <v>11019029.51</v>
      </c>
      <c r="O356" s="100">
        <v>10428315.280000001</v>
      </c>
      <c r="P356" s="100">
        <v>12076710.720000003</v>
      </c>
      <c r="Q356" s="135">
        <f t="shared" si="7"/>
        <v>128911385.83</v>
      </c>
      <c r="R356" s="97"/>
      <c r="T356" s="95"/>
      <c r="U356" s="100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43249654.399999999</v>
      </c>
      <c r="V356" s="97"/>
    </row>
    <row r="357" spans="2:22" x14ac:dyDescent="0.2">
      <c r="B357" s="95"/>
      <c r="C357" s="133" t="s">
        <v>299</v>
      </c>
      <c r="D357" s="134" t="s">
        <v>300</v>
      </c>
      <c r="E357" s="136">
        <v>4817066.8599999994</v>
      </c>
      <c r="F357" s="136">
        <v>4682864.5800000019</v>
      </c>
      <c r="G357" s="136">
        <v>4872857.1900000023</v>
      </c>
      <c r="H357" s="136">
        <v>4779011.4700000007</v>
      </c>
      <c r="I357" s="136">
        <v>4611432.6800000034</v>
      </c>
      <c r="J357" s="136">
        <v>4597875.6099999966</v>
      </c>
      <c r="K357" s="136">
        <v>4422055.5600000005</v>
      </c>
      <c r="L357" s="136">
        <v>4407160.3500000034</v>
      </c>
      <c r="M357" s="136">
        <v>4485393.919999999</v>
      </c>
      <c r="N357" s="136">
        <v>4769665.120000002</v>
      </c>
      <c r="O357" s="136">
        <v>4567636.84</v>
      </c>
      <c r="P357" s="136">
        <v>5146482.9100000011</v>
      </c>
      <c r="Q357" s="135">
        <f t="shared" si="7"/>
        <v>56159503.090000011</v>
      </c>
      <c r="R357" s="97"/>
      <c r="T357" s="95"/>
      <c r="U357" s="100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19151800.100000001</v>
      </c>
      <c r="V357" s="97"/>
    </row>
    <row r="358" spans="2:22" x14ac:dyDescent="0.2">
      <c r="B358" s="95"/>
      <c r="C358" s="98" t="s">
        <v>301</v>
      </c>
      <c r="D358" s="99" t="s">
        <v>302</v>
      </c>
      <c r="E358" s="100">
        <v>0</v>
      </c>
      <c r="F358" s="100">
        <v>0</v>
      </c>
      <c r="G358" s="100">
        <v>0</v>
      </c>
      <c r="H358" s="100">
        <v>0</v>
      </c>
      <c r="I358" s="100">
        <v>0</v>
      </c>
      <c r="J358" s="100">
        <v>0</v>
      </c>
      <c r="K358" s="100">
        <v>0</v>
      </c>
      <c r="L358" s="100">
        <v>0</v>
      </c>
      <c r="M358" s="100">
        <v>0</v>
      </c>
      <c r="N358" s="100">
        <v>0</v>
      </c>
      <c r="O358" s="100">
        <v>0</v>
      </c>
      <c r="P358" s="100">
        <v>0</v>
      </c>
      <c r="Q358" s="135">
        <f t="shared" si="7"/>
        <v>0</v>
      </c>
      <c r="R358" s="97"/>
      <c r="T358" s="95"/>
      <c r="U358" s="100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0</v>
      </c>
      <c r="V358" s="97"/>
    </row>
    <row r="359" spans="2:22" x14ac:dyDescent="0.2">
      <c r="B359" s="95"/>
      <c r="C359" s="98" t="s">
        <v>303</v>
      </c>
      <c r="D359" s="99" t="s">
        <v>304</v>
      </c>
      <c r="E359" s="100">
        <v>4817066.8599999994</v>
      </c>
      <c r="F359" s="100">
        <v>4682864.5800000019</v>
      </c>
      <c r="G359" s="100">
        <v>4872857.1900000023</v>
      </c>
      <c r="H359" s="100">
        <v>4779011.4700000007</v>
      </c>
      <c r="I359" s="100">
        <v>4611432.6800000034</v>
      </c>
      <c r="J359" s="100">
        <v>4597875.6099999966</v>
      </c>
      <c r="K359" s="100">
        <v>4422055.5600000005</v>
      </c>
      <c r="L359" s="100">
        <v>4407160.3500000034</v>
      </c>
      <c r="M359" s="100">
        <v>4485393.919999999</v>
      </c>
      <c r="N359" s="100">
        <v>4769665.120000002</v>
      </c>
      <c r="O359" s="100">
        <v>4567636.84</v>
      </c>
      <c r="P359" s="100">
        <v>5146482.9100000011</v>
      </c>
      <c r="Q359" s="135">
        <f t="shared" si="7"/>
        <v>56159503.090000011</v>
      </c>
      <c r="R359" s="97"/>
      <c r="T359" s="95"/>
      <c r="U359" s="100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19151800.100000001</v>
      </c>
      <c r="V359" s="97"/>
    </row>
    <row r="360" spans="2:22" x14ac:dyDescent="0.2">
      <c r="B360" s="95"/>
      <c r="C360" s="133" t="s">
        <v>305</v>
      </c>
      <c r="D360" s="134" t="s">
        <v>306</v>
      </c>
      <c r="E360" s="136">
        <v>0</v>
      </c>
      <c r="F360" s="136">
        <v>0</v>
      </c>
      <c r="G360" s="136">
        <v>0</v>
      </c>
      <c r="H360" s="136">
        <v>0</v>
      </c>
      <c r="I360" s="136">
        <v>0</v>
      </c>
      <c r="J360" s="136">
        <v>0</v>
      </c>
      <c r="K360" s="136">
        <v>0</v>
      </c>
      <c r="L360" s="136">
        <v>0</v>
      </c>
      <c r="M360" s="136">
        <v>0</v>
      </c>
      <c r="N360" s="136">
        <v>0</v>
      </c>
      <c r="O360" s="136">
        <v>0</v>
      </c>
      <c r="P360" s="136">
        <v>0</v>
      </c>
      <c r="Q360" s="135">
        <f t="shared" si="7"/>
        <v>0</v>
      </c>
      <c r="R360" s="97"/>
      <c r="T360" s="95"/>
      <c r="U360" s="100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0</v>
      </c>
      <c r="V360" s="97"/>
    </row>
    <row r="361" spans="2:22" x14ac:dyDescent="0.2">
      <c r="B361" s="95"/>
      <c r="C361" s="98" t="s">
        <v>307</v>
      </c>
      <c r="D361" s="99" t="s">
        <v>306</v>
      </c>
      <c r="E361" s="100">
        <v>0</v>
      </c>
      <c r="F361" s="100">
        <v>0</v>
      </c>
      <c r="G361" s="100">
        <v>0</v>
      </c>
      <c r="H361" s="100">
        <v>0</v>
      </c>
      <c r="I361" s="100">
        <v>0</v>
      </c>
      <c r="J361" s="100">
        <v>0</v>
      </c>
      <c r="K361" s="100">
        <v>0</v>
      </c>
      <c r="L361" s="100">
        <v>0</v>
      </c>
      <c r="M361" s="100">
        <v>0</v>
      </c>
      <c r="N361" s="100">
        <v>0</v>
      </c>
      <c r="O361" s="100">
        <v>0</v>
      </c>
      <c r="P361" s="100">
        <v>0</v>
      </c>
      <c r="Q361" s="135">
        <f t="shared" si="7"/>
        <v>0</v>
      </c>
      <c r="R361" s="97"/>
      <c r="T361" s="95"/>
      <c r="U361" s="100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0</v>
      </c>
      <c r="V361" s="97"/>
    </row>
    <row r="362" spans="2:22" x14ac:dyDescent="0.2">
      <c r="B362" s="95"/>
      <c r="C362" s="133" t="s">
        <v>308</v>
      </c>
      <c r="D362" s="134" t="s">
        <v>309</v>
      </c>
      <c r="E362" s="136">
        <v>3770698.9800000004</v>
      </c>
      <c r="F362" s="136">
        <v>3758386.32</v>
      </c>
      <c r="G362" s="136">
        <v>3789671.0000000005</v>
      </c>
      <c r="H362" s="136">
        <v>3804534.89</v>
      </c>
      <c r="I362" s="136">
        <v>3773495.64</v>
      </c>
      <c r="J362" s="136">
        <v>3778099.28</v>
      </c>
      <c r="K362" s="136">
        <v>3687119.14</v>
      </c>
      <c r="L362" s="136">
        <v>3754447.8999999994</v>
      </c>
      <c r="M362" s="136">
        <v>3777057.75</v>
      </c>
      <c r="N362" s="136">
        <v>3874431.2800000003</v>
      </c>
      <c r="O362" s="136">
        <v>3696179.1699999995</v>
      </c>
      <c r="P362" s="136">
        <v>3915050.5700000003</v>
      </c>
      <c r="Q362" s="135">
        <f t="shared" si="7"/>
        <v>45379171.920000009</v>
      </c>
      <c r="R362" s="97"/>
      <c r="T362" s="95"/>
      <c r="U362" s="100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15123291.190000001</v>
      </c>
      <c r="V362" s="97"/>
    </row>
    <row r="363" spans="2:22" x14ac:dyDescent="0.2">
      <c r="B363" s="95"/>
      <c r="C363" s="98" t="s">
        <v>310</v>
      </c>
      <c r="D363" s="99" t="s">
        <v>311</v>
      </c>
      <c r="E363" s="100">
        <v>3685698.9800000004</v>
      </c>
      <c r="F363" s="100">
        <v>3673386.32</v>
      </c>
      <c r="G363" s="100">
        <v>3704671.0000000005</v>
      </c>
      <c r="H363" s="100">
        <v>3719534.89</v>
      </c>
      <c r="I363" s="100">
        <v>3688495.64</v>
      </c>
      <c r="J363" s="100">
        <v>3693099.28</v>
      </c>
      <c r="K363" s="100">
        <v>3602119.14</v>
      </c>
      <c r="L363" s="100">
        <v>3669447.8999999994</v>
      </c>
      <c r="M363" s="100">
        <v>3692057.75</v>
      </c>
      <c r="N363" s="100">
        <v>3789431.2800000003</v>
      </c>
      <c r="O363" s="100">
        <v>3611179.1699999995</v>
      </c>
      <c r="P363" s="100">
        <v>3830050.5700000003</v>
      </c>
      <c r="Q363" s="135">
        <f t="shared" si="7"/>
        <v>44359171.920000002</v>
      </c>
      <c r="R363" s="97"/>
      <c r="T363" s="95"/>
      <c r="U363" s="100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14783291.190000001</v>
      </c>
      <c r="V363" s="97"/>
    </row>
    <row r="364" spans="2:22" x14ac:dyDescent="0.2">
      <c r="B364" s="95"/>
      <c r="C364" s="98" t="s">
        <v>312</v>
      </c>
      <c r="D364" s="99" t="s">
        <v>313</v>
      </c>
      <c r="E364" s="100">
        <v>85000</v>
      </c>
      <c r="F364" s="100">
        <v>85000</v>
      </c>
      <c r="G364" s="100">
        <v>85000</v>
      </c>
      <c r="H364" s="100">
        <v>85000</v>
      </c>
      <c r="I364" s="100">
        <v>85000</v>
      </c>
      <c r="J364" s="100">
        <v>85000</v>
      </c>
      <c r="K364" s="100">
        <v>85000</v>
      </c>
      <c r="L364" s="100">
        <v>85000</v>
      </c>
      <c r="M364" s="100">
        <v>85000</v>
      </c>
      <c r="N364" s="100">
        <v>85000</v>
      </c>
      <c r="O364" s="100">
        <v>85000</v>
      </c>
      <c r="P364" s="100">
        <v>85000</v>
      </c>
      <c r="Q364" s="135">
        <f t="shared" si="7"/>
        <v>1020000</v>
      </c>
      <c r="R364" s="97"/>
      <c r="T364" s="95"/>
      <c r="U364" s="100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340000</v>
      </c>
      <c r="V364" s="97"/>
    </row>
    <row r="365" spans="2:22" x14ac:dyDescent="0.2">
      <c r="B365" s="95"/>
      <c r="C365" s="133" t="s">
        <v>314</v>
      </c>
      <c r="D365" s="134" t="s">
        <v>315</v>
      </c>
      <c r="E365" s="136">
        <v>0</v>
      </c>
      <c r="F365" s="136">
        <v>0</v>
      </c>
      <c r="G365" s="136">
        <v>0</v>
      </c>
      <c r="H365" s="136">
        <v>0</v>
      </c>
      <c r="I365" s="136">
        <v>0</v>
      </c>
      <c r="J365" s="136">
        <v>0</v>
      </c>
      <c r="K365" s="136">
        <v>0</v>
      </c>
      <c r="L365" s="136">
        <v>0</v>
      </c>
      <c r="M365" s="136">
        <v>0</v>
      </c>
      <c r="N365" s="136">
        <v>0</v>
      </c>
      <c r="O365" s="136">
        <v>0</v>
      </c>
      <c r="P365" s="136">
        <v>0</v>
      </c>
      <c r="Q365" s="135">
        <f t="shared" si="7"/>
        <v>0</v>
      </c>
      <c r="R365" s="97"/>
      <c r="T365" s="95"/>
      <c r="U365" s="100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0</v>
      </c>
      <c r="V365" s="97"/>
    </row>
    <row r="366" spans="2:22" x14ac:dyDescent="0.2">
      <c r="B366" s="95"/>
      <c r="C366" s="98" t="s">
        <v>316</v>
      </c>
      <c r="D366" s="99" t="s">
        <v>315</v>
      </c>
      <c r="E366" s="100">
        <v>0</v>
      </c>
      <c r="F366" s="100">
        <v>0</v>
      </c>
      <c r="G366" s="100">
        <v>0</v>
      </c>
      <c r="H366" s="100">
        <v>0</v>
      </c>
      <c r="I366" s="100">
        <v>0</v>
      </c>
      <c r="J366" s="100">
        <v>0</v>
      </c>
      <c r="K366" s="100">
        <v>0</v>
      </c>
      <c r="L366" s="100">
        <v>0</v>
      </c>
      <c r="M366" s="100">
        <v>0</v>
      </c>
      <c r="N366" s="100">
        <v>0</v>
      </c>
      <c r="O366" s="100">
        <v>0</v>
      </c>
      <c r="P366" s="100">
        <v>0</v>
      </c>
      <c r="Q366" s="135">
        <f t="shared" si="7"/>
        <v>0</v>
      </c>
      <c r="R366" s="97"/>
      <c r="T366" s="95"/>
      <c r="U366" s="100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0</v>
      </c>
      <c r="V366" s="97"/>
    </row>
    <row r="367" spans="2:22" x14ac:dyDescent="0.2">
      <c r="B367" s="95"/>
      <c r="C367" s="133" t="s">
        <v>317</v>
      </c>
      <c r="D367" s="134" t="s">
        <v>318</v>
      </c>
      <c r="E367" s="136">
        <v>2983069.87</v>
      </c>
      <c r="F367" s="136">
        <v>3948594.1300000004</v>
      </c>
      <c r="G367" s="136">
        <v>4184808.6500000004</v>
      </c>
      <c r="H367" s="136">
        <v>4683449.6700000009</v>
      </c>
      <c r="I367" s="136">
        <v>3830822.0100000002</v>
      </c>
      <c r="J367" s="136">
        <v>4529671.92</v>
      </c>
      <c r="K367" s="136">
        <v>2392585.9000000004</v>
      </c>
      <c r="L367" s="136">
        <v>2277752.5000000014</v>
      </c>
      <c r="M367" s="136">
        <v>4037608.3200000008</v>
      </c>
      <c r="N367" s="136">
        <v>3744355.1700000009</v>
      </c>
      <c r="O367" s="136">
        <v>2668614.3400000003</v>
      </c>
      <c r="P367" s="136">
        <v>3878058.6900000004</v>
      </c>
      <c r="Q367" s="135">
        <f t="shared" si="7"/>
        <v>43159391.170000002</v>
      </c>
      <c r="R367" s="97"/>
      <c r="T367" s="95"/>
      <c r="U367" s="100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15799922.32</v>
      </c>
      <c r="V367" s="97"/>
    </row>
    <row r="368" spans="2:22" x14ac:dyDescent="0.2">
      <c r="B368" s="95"/>
      <c r="C368" s="98" t="s">
        <v>319</v>
      </c>
      <c r="D368" s="99" t="s">
        <v>318</v>
      </c>
      <c r="E368" s="100">
        <v>2983069.87</v>
      </c>
      <c r="F368" s="100">
        <v>3948594.1300000004</v>
      </c>
      <c r="G368" s="100">
        <v>4184808.6500000004</v>
      </c>
      <c r="H368" s="100">
        <v>4683449.6700000009</v>
      </c>
      <c r="I368" s="100">
        <v>3830822.0100000002</v>
      </c>
      <c r="J368" s="100">
        <v>4529671.92</v>
      </c>
      <c r="K368" s="100">
        <v>2392585.9000000004</v>
      </c>
      <c r="L368" s="100">
        <v>2277752.5000000014</v>
      </c>
      <c r="M368" s="100">
        <v>4037608.3200000008</v>
      </c>
      <c r="N368" s="100">
        <v>3744355.1700000009</v>
      </c>
      <c r="O368" s="100">
        <v>2668614.3400000003</v>
      </c>
      <c r="P368" s="100">
        <v>3878058.6900000004</v>
      </c>
      <c r="Q368" s="135">
        <f t="shared" si="7"/>
        <v>43159391.170000002</v>
      </c>
      <c r="R368" s="97"/>
      <c r="T368" s="95"/>
      <c r="U368" s="100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15799922.32</v>
      </c>
      <c r="V368" s="97"/>
    </row>
    <row r="369" spans="2:22" x14ac:dyDescent="0.2">
      <c r="B369" s="95"/>
      <c r="C369" s="133" t="s">
        <v>320</v>
      </c>
      <c r="D369" s="134" t="s">
        <v>321</v>
      </c>
      <c r="E369" s="136">
        <v>0</v>
      </c>
      <c r="F369" s="136">
        <v>0</v>
      </c>
      <c r="G369" s="136">
        <v>0</v>
      </c>
      <c r="H369" s="136">
        <v>0</v>
      </c>
      <c r="I369" s="136">
        <v>0</v>
      </c>
      <c r="J369" s="136">
        <v>0</v>
      </c>
      <c r="K369" s="136">
        <v>0</v>
      </c>
      <c r="L369" s="136">
        <v>0</v>
      </c>
      <c r="M369" s="136">
        <v>0</v>
      </c>
      <c r="N369" s="136">
        <v>0</v>
      </c>
      <c r="O369" s="136">
        <v>0</v>
      </c>
      <c r="P369" s="136">
        <v>0</v>
      </c>
      <c r="Q369" s="135">
        <f t="shared" si="7"/>
        <v>0</v>
      </c>
      <c r="R369" s="97"/>
      <c r="T369" s="95"/>
      <c r="U369" s="100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0</v>
      </c>
      <c r="V369" s="97"/>
    </row>
    <row r="370" spans="2:22" x14ac:dyDescent="0.2">
      <c r="B370" s="95"/>
      <c r="C370" s="98" t="s">
        <v>322</v>
      </c>
      <c r="D370" s="99" t="s">
        <v>321</v>
      </c>
      <c r="E370" s="100">
        <v>0</v>
      </c>
      <c r="F370" s="100">
        <v>0</v>
      </c>
      <c r="G370" s="100">
        <v>0</v>
      </c>
      <c r="H370" s="100">
        <v>0</v>
      </c>
      <c r="I370" s="100">
        <v>0</v>
      </c>
      <c r="J370" s="100">
        <v>0</v>
      </c>
      <c r="K370" s="100">
        <v>0</v>
      </c>
      <c r="L370" s="100">
        <v>0</v>
      </c>
      <c r="M370" s="100">
        <v>0</v>
      </c>
      <c r="N370" s="100">
        <v>0</v>
      </c>
      <c r="O370" s="100">
        <v>0</v>
      </c>
      <c r="P370" s="100">
        <v>0</v>
      </c>
      <c r="Q370" s="135">
        <f t="shared" si="7"/>
        <v>0</v>
      </c>
      <c r="R370" s="97"/>
      <c r="T370" s="95"/>
      <c r="U370" s="100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0</v>
      </c>
      <c r="V370" s="97"/>
    </row>
    <row r="371" spans="2:22" x14ac:dyDescent="0.2">
      <c r="B371" s="95"/>
      <c r="C371" s="133" t="s">
        <v>323</v>
      </c>
      <c r="D371" s="134" t="s">
        <v>324</v>
      </c>
      <c r="E371" s="136">
        <v>1585937.9399999997</v>
      </c>
      <c r="F371" s="136">
        <v>1443534.4499999997</v>
      </c>
      <c r="G371" s="136">
        <v>1465420.94</v>
      </c>
      <c r="H371" s="136">
        <v>1374730.5799999996</v>
      </c>
      <c r="I371" s="136">
        <v>1334626.33</v>
      </c>
      <c r="J371" s="136">
        <v>1412702.4600000004</v>
      </c>
      <c r="K371" s="136">
        <v>1339916.81</v>
      </c>
      <c r="L371" s="136">
        <v>1588920.5999999996</v>
      </c>
      <c r="M371" s="136">
        <v>1941262.2000000002</v>
      </c>
      <c r="N371" s="136">
        <v>1380160.0200000003</v>
      </c>
      <c r="O371" s="136">
        <v>1594824.22</v>
      </c>
      <c r="P371" s="136">
        <v>2218507.04</v>
      </c>
      <c r="Q371" s="135">
        <f t="shared" si="7"/>
        <v>18680543.590000004</v>
      </c>
      <c r="R371" s="97"/>
      <c r="T371" s="95"/>
      <c r="U371" s="100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5869623.9100000001</v>
      </c>
      <c r="V371" s="97"/>
    </row>
    <row r="372" spans="2:22" x14ac:dyDescent="0.2">
      <c r="B372" s="95"/>
      <c r="C372" s="98" t="s">
        <v>325</v>
      </c>
      <c r="D372" s="99" t="s">
        <v>324</v>
      </c>
      <c r="E372" s="100">
        <v>1585937.9399999997</v>
      </c>
      <c r="F372" s="100">
        <v>1443534.4499999997</v>
      </c>
      <c r="G372" s="100">
        <v>1465420.94</v>
      </c>
      <c r="H372" s="100">
        <v>1374730.5799999996</v>
      </c>
      <c r="I372" s="100">
        <v>1334626.33</v>
      </c>
      <c r="J372" s="100">
        <v>1412702.4600000004</v>
      </c>
      <c r="K372" s="100">
        <v>1339916.81</v>
      </c>
      <c r="L372" s="100">
        <v>1588920.5999999996</v>
      </c>
      <c r="M372" s="100">
        <v>1941262.2000000002</v>
      </c>
      <c r="N372" s="100">
        <v>1380160.0200000003</v>
      </c>
      <c r="O372" s="100">
        <v>1594824.22</v>
      </c>
      <c r="P372" s="100">
        <v>2218507.04</v>
      </c>
      <c r="Q372" s="135">
        <f t="shared" si="7"/>
        <v>18680543.590000004</v>
      </c>
      <c r="R372" s="97"/>
      <c r="T372" s="95"/>
      <c r="U372" s="100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5869623.9100000001</v>
      </c>
      <c r="V372" s="97"/>
    </row>
    <row r="373" spans="2:22" x14ac:dyDescent="0.2">
      <c r="B373" s="95"/>
      <c r="C373" s="131" t="s">
        <v>326</v>
      </c>
      <c r="D373" s="132" t="s">
        <v>327</v>
      </c>
      <c r="E373" s="135">
        <v>97571938.339999929</v>
      </c>
      <c r="F373" s="135">
        <v>101513386.82999998</v>
      </c>
      <c r="G373" s="135">
        <v>98536138.409999937</v>
      </c>
      <c r="H373" s="135">
        <v>97212164.230000019</v>
      </c>
      <c r="I373" s="135">
        <v>96414190.439999983</v>
      </c>
      <c r="J373" s="135">
        <v>98986637.890000045</v>
      </c>
      <c r="K373" s="135">
        <v>99542122.209999979</v>
      </c>
      <c r="L373" s="135">
        <v>98372545.420000032</v>
      </c>
      <c r="M373" s="135">
        <v>96552914.940000027</v>
      </c>
      <c r="N373" s="135">
        <v>99623935.219999999</v>
      </c>
      <c r="O373" s="135">
        <v>98588769.060000032</v>
      </c>
      <c r="P373" s="135">
        <v>112701447.35999997</v>
      </c>
      <c r="Q373" s="135">
        <f t="shared" si="7"/>
        <v>1195616190.3499999</v>
      </c>
      <c r="R373" s="97"/>
      <c r="T373" s="95"/>
      <c r="U373" s="100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394833627.80999982</v>
      </c>
      <c r="V373" s="97"/>
    </row>
    <row r="374" spans="2:22" x14ac:dyDescent="0.2">
      <c r="B374" s="95"/>
      <c r="C374" s="133" t="s">
        <v>328</v>
      </c>
      <c r="D374" s="134" t="s">
        <v>329</v>
      </c>
      <c r="E374" s="136">
        <v>0</v>
      </c>
      <c r="F374" s="136">
        <v>0</v>
      </c>
      <c r="G374" s="136">
        <v>0</v>
      </c>
      <c r="H374" s="136">
        <v>0</v>
      </c>
      <c r="I374" s="136">
        <v>0</v>
      </c>
      <c r="J374" s="136">
        <v>0</v>
      </c>
      <c r="K374" s="136">
        <v>0</v>
      </c>
      <c r="L374" s="136">
        <v>0</v>
      </c>
      <c r="M374" s="136">
        <v>0</v>
      </c>
      <c r="N374" s="136">
        <v>0</v>
      </c>
      <c r="O374" s="136">
        <v>0</v>
      </c>
      <c r="P374" s="136">
        <v>0</v>
      </c>
      <c r="Q374" s="135">
        <f t="shared" si="7"/>
        <v>0</v>
      </c>
      <c r="R374" s="97"/>
      <c r="T374" s="95"/>
      <c r="U374" s="100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0</v>
      </c>
      <c r="V374" s="97"/>
    </row>
    <row r="375" spans="2:22" x14ac:dyDescent="0.2">
      <c r="B375" s="95"/>
      <c r="C375" s="98" t="s">
        <v>330</v>
      </c>
      <c r="D375" s="99" t="s">
        <v>331</v>
      </c>
      <c r="E375" s="100">
        <v>0</v>
      </c>
      <c r="F375" s="100">
        <v>0</v>
      </c>
      <c r="G375" s="100">
        <v>0</v>
      </c>
      <c r="H375" s="100">
        <v>0</v>
      </c>
      <c r="I375" s="100">
        <v>0</v>
      </c>
      <c r="J375" s="100">
        <v>0</v>
      </c>
      <c r="K375" s="100">
        <v>0</v>
      </c>
      <c r="L375" s="100">
        <v>0</v>
      </c>
      <c r="M375" s="100">
        <v>0</v>
      </c>
      <c r="N375" s="100">
        <v>0</v>
      </c>
      <c r="O375" s="100">
        <v>0</v>
      </c>
      <c r="P375" s="100">
        <v>0</v>
      </c>
      <c r="Q375" s="135">
        <f t="shared" si="7"/>
        <v>0</v>
      </c>
      <c r="R375" s="97"/>
      <c r="T375" s="95"/>
      <c r="U375" s="100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0</v>
      </c>
      <c r="V375" s="97"/>
    </row>
    <row r="376" spans="2:22" x14ac:dyDescent="0.2">
      <c r="B376" s="95"/>
      <c r="C376" s="98" t="s">
        <v>332</v>
      </c>
      <c r="D376" s="99" t="s">
        <v>333</v>
      </c>
      <c r="E376" s="100">
        <v>0</v>
      </c>
      <c r="F376" s="100">
        <v>0</v>
      </c>
      <c r="G376" s="100">
        <v>0</v>
      </c>
      <c r="H376" s="100">
        <v>0</v>
      </c>
      <c r="I376" s="100">
        <v>0</v>
      </c>
      <c r="J376" s="100">
        <v>0</v>
      </c>
      <c r="K376" s="100">
        <v>0</v>
      </c>
      <c r="L376" s="100">
        <v>0</v>
      </c>
      <c r="M376" s="100">
        <v>0</v>
      </c>
      <c r="N376" s="100">
        <v>0</v>
      </c>
      <c r="O376" s="100">
        <v>0</v>
      </c>
      <c r="P376" s="100">
        <v>0</v>
      </c>
      <c r="Q376" s="135">
        <f t="shared" si="7"/>
        <v>0</v>
      </c>
      <c r="R376" s="97"/>
      <c r="T376" s="95"/>
      <c r="U376" s="100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0</v>
      </c>
      <c r="V376" s="97"/>
    </row>
    <row r="377" spans="2:22" x14ac:dyDescent="0.2">
      <c r="B377" s="95"/>
      <c r="C377" s="133" t="s">
        <v>334</v>
      </c>
      <c r="D377" s="134" t="s">
        <v>335</v>
      </c>
      <c r="E377" s="136">
        <v>68396547.859999999</v>
      </c>
      <c r="F377" s="136">
        <v>70874712.120000005</v>
      </c>
      <c r="G377" s="136">
        <v>68962134.560000002</v>
      </c>
      <c r="H377" s="136">
        <v>69064817.38000001</v>
      </c>
      <c r="I377" s="136">
        <v>69077353.580000013</v>
      </c>
      <c r="J377" s="136">
        <v>70442077.470000029</v>
      </c>
      <c r="K377" s="136">
        <v>70395980.699999988</v>
      </c>
      <c r="L377" s="136">
        <v>70392474.00999999</v>
      </c>
      <c r="M377" s="136">
        <v>70753551.350000009</v>
      </c>
      <c r="N377" s="136">
        <v>71426437.580000028</v>
      </c>
      <c r="O377" s="136">
        <v>71473054.530000001</v>
      </c>
      <c r="P377" s="136">
        <v>72112030.980000004</v>
      </c>
      <c r="Q377" s="135">
        <f t="shared" si="7"/>
        <v>843371172.12000012</v>
      </c>
      <c r="R377" s="97"/>
      <c r="T377" s="95"/>
      <c r="U377" s="100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277298211.92000002</v>
      </c>
      <c r="V377" s="97"/>
    </row>
    <row r="378" spans="2:22" x14ac:dyDescent="0.2">
      <c r="B378" s="95"/>
      <c r="C378" s="98" t="s">
        <v>336</v>
      </c>
      <c r="D378" s="99" t="s">
        <v>335</v>
      </c>
      <c r="E378" s="100">
        <v>68396547.859999999</v>
      </c>
      <c r="F378" s="100">
        <v>70874712.120000005</v>
      </c>
      <c r="G378" s="100">
        <v>68962134.560000002</v>
      </c>
      <c r="H378" s="100">
        <v>69064817.38000001</v>
      </c>
      <c r="I378" s="100">
        <v>69077353.580000013</v>
      </c>
      <c r="J378" s="100">
        <v>70442077.470000029</v>
      </c>
      <c r="K378" s="100">
        <v>70395980.699999988</v>
      </c>
      <c r="L378" s="100">
        <v>70392474.00999999</v>
      </c>
      <c r="M378" s="100">
        <v>70753551.350000009</v>
      </c>
      <c r="N378" s="100">
        <v>71426437.580000028</v>
      </c>
      <c r="O378" s="100">
        <v>71473054.530000001</v>
      </c>
      <c r="P378" s="100">
        <v>72112030.980000004</v>
      </c>
      <c r="Q378" s="135">
        <f t="shared" si="7"/>
        <v>843371172.12000012</v>
      </c>
      <c r="R378" s="97"/>
      <c r="T378" s="95"/>
      <c r="U378" s="100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277298211.92000002</v>
      </c>
      <c r="V378" s="97"/>
    </row>
    <row r="379" spans="2:22" x14ac:dyDescent="0.2">
      <c r="B379" s="95"/>
      <c r="C379" s="133" t="s">
        <v>337</v>
      </c>
      <c r="D379" s="134" t="s">
        <v>338</v>
      </c>
      <c r="E379" s="136">
        <v>0</v>
      </c>
      <c r="F379" s="136">
        <v>0</v>
      </c>
      <c r="G379" s="136">
        <v>0</v>
      </c>
      <c r="H379" s="136">
        <v>0</v>
      </c>
      <c r="I379" s="136">
        <v>0</v>
      </c>
      <c r="J379" s="136">
        <v>0</v>
      </c>
      <c r="K379" s="136">
        <v>0</v>
      </c>
      <c r="L379" s="136">
        <v>0</v>
      </c>
      <c r="M379" s="136">
        <v>0</v>
      </c>
      <c r="N379" s="136">
        <v>0</v>
      </c>
      <c r="O379" s="136">
        <v>0</v>
      </c>
      <c r="P379" s="136">
        <v>0</v>
      </c>
      <c r="Q379" s="135">
        <f t="shared" si="7"/>
        <v>0</v>
      </c>
      <c r="R379" s="97"/>
      <c r="T379" s="95"/>
      <c r="U379" s="100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0</v>
      </c>
      <c r="V379" s="97"/>
    </row>
    <row r="380" spans="2:22" x14ac:dyDescent="0.2">
      <c r="B380" s="95"/>
      <c r="C380" s="98" t="s">
        <v>339</v>
      </c>
      <c r="D380" s="99" t="s">
        <v>338</v>
      </c>
      <c r="E380" s="100">
        <v>0</v>
      </c>
      <c r="F380" s="100">
        <v>0</v>
      </c>
      <c r="G380" s="100">
        <v>0</v>
      </c>
      <c r="H380" s="100">
        <v>0</v>
      </c>
      <c r="I380" s="100">
        <v>0</v>
      </c>
      <c r="J380" s="100">
        <v>0</v>
      </c>
      <c r="K380" s="100">
        <v>0</v>
      </c>
      <c r="L380" s="100">
        <v>0</v>
      </c>
      <c r="M380" s="100">
        <v>0</v>
      </c>
      <c r="N380" s="100">
        <v>0</v>
      </c>
      <c r="O380" s="100">
        <v>0</v>
      </c>
      <c r="P380" s="100">
        <v>0</v>
      </c>
      <c r="Q380" s="135">
        <f t="shared" si="7"/>
        <v>0</v>
      </c>
      <c r="R380" s="97"/>
      <c r="T380" s="95"/>
      <c r="U380" s="100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0</v>
      </c>
      <c r="V380" s="97"/>
    </row>
    <row r="381" spans="2:22" x14ac:dyDescent="0.2">
      <c r="B381" s="95"/>
      <c r="C381" s="133" t="s">
        <v>340</v>
      </c>
      <c r="D381" s="134" t="s">
        <v>341</v>
      </c>
      <c r="E381" s="136">
        <v>0</v>
      </c>
      <c r="F381" s="136">
        <v>0</v>
      </c>
      <c r="G381" s="136">
        <v>0</v>
      </c>
      <c r="H381" s="136">
        <v>0</v>
      </c>
      <c r="I381" s="136">
        <v>0</v>
      </c>
      <c r="J381" s="136">
        <v>0</v>
      </c>
      <c r="K381" s="136">
        <v>0</v>
      </c>
      <c r="L381" s="136">
        <v>0</v>
      </c>
      <c r="M381" s="136">
        <v>0</v>
      </c>
      <c r="N381" s="136">
        <v>0</v>
      </c>
      <c r="O381" s="136">
        <v>0</v>
      </c>
      <c r="P381" s="136">
        <v>0</v>
      </c>
      <c r="Q381" s="135">
        <f t="shared" si="7"/>
        <v>0</v>
      </c>
      <c r="R381" s="97"/>
      <c r="T381" s="95"/>
      <c r="U381" s="100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0</v>
      </c>
      <c r="V381" s="97"/>
    </row>
    <row r="382" spans="2:22" x14ac:dyDescent="0.2">
      <c r="B382" s="95"/>
      <c r="C382" s="98" t="s">
        <v>342</v>
      </c>
      <c r="D382" s="99" t="s">
        <v>341</v>
      </c>
      <c r="E382" s="100">
        <v>0</v>
      </c>
      <c r="F382" s="100">
        <v>0</v>
      </c>
      <c r="G382" s="100">
        <v>0</v>
      </c>
      <c r="H382" s="100">
        <v>0</v>
      </c>
      <c r="I382" s="100">
        <v>0</v>
      </c>
      <c r="J382" s="100">
        <v>0</v>
      </c>
      <c r="K382" s="100">
        <v>0</v>
      </c>
      <c r="L382" s="100">
        <v>0</v>
      </c>
      <c r="M382" s="100">
        <v>0</v>
      </c>
      <c r="N382" s="100">
        <v>0</v>
      </c>
      <c r="O382" s="100">
        <v>0</v>
      </c>
      <c r="P382" s="100">
        <v>0</v>
      </c>
      <c r="Q382" s="135">
        <f t="shared" si="7"/>
        <v>0</v>
      </c>
      <c r="R382" s="97"/>
      <c r="T382" s="95"/>
      <c r="U382" s="100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0</v>
      </c>
      <c r="V382" s="97"/>
    </row>
    <row r="383" spans="2:22" x14ac:dyDescent="0.2">
      <c r="B383" s="95"/>
      <c r="C383" s="133" t="s">
        <v>343</v>
      </c>
      <c r="D383" s="134" t="s">
        <v>344</v>
      </c>
      <c r="E383" s="136">
        <v>5200820.18</v>
      </c>
      <c r="F383" s="136">
        <v>4407033.96</v>
      </c>
      <c r="G383" s="136">
        <v>5390490.21</v>
      </c>
      <c r="H383" s="136">
        <v>5391849.3099999996</v>
      </c>
      <c r="I383" s="136">
        <v>5141504.76</v>
      </c>
      <c r="J383" s="136">
        <v>5089960.63</v>
      </c>
      <c r="K383" s="136">
        <v>5944235.4199999999</v>
      </c>
      <c r="L383" s="136">
        <v>4204142.419999999</v>
      </c>
      <c r="M383" s="136">
        <v>2966517.55</v>
      </c>
      <c r="N383" s="136">
        <v>2834987.1700000004</v>
      </c>
      <c r="O383" s="136">
        <v>3116674.8800000008</v>
      </c>
      <c r="P383" s="136">
        <v>13571491.300000001</v>
      </c>
      <c r="Q383" s="135">
        <f t="shared" si="7"/>
        <v>63259707.790000007</v>
      </c>
      <c r="R383" s="97"/>
      <c r="T383" s="95"/>
      <c r="U383" s="100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20390193.66</v>
      </c>
      <c r="V383" s="97"/>
    </row>
    <row r="384" spans="2:22" x14ac:dyDescent="0.2">
      <c r="B384" s="95"/>
      <c r="C384" s="98" t="s">
        <v>345</v>
      </c>
      <c r="D384" s="99" t="s">
        <v>344</v>
      </c>
      <c r="E384" s="100">
        <v>5200820.18</v>
      </c>
      <c r="F384" s="100">
        <v>4407033.96</v>
      </c>
      <c r="G384" s="100">
        <v>5390490.21</v>
      </c>
      <c r="H384" s="100">
        <v>5391849.3099999996</v>
      </c>
      <c r="I384" s="100">
        <v>5141504.76</v>
      </c>
      <c r="J384" s="100">
        <v>5089960.63</v>
      </c>
      <c r="K384" s="100">
        <v>5944235.4199999999</v>
      </c>
      <c r="L384" s="100">
        <v>4204142.419999999</v>
      </c>
      <c r="M384" s="100">
        <v>2966517.55</v>
      </c>
      <c r="N384" s="100">
        <v>2834987.1700000004</v>
      </c>
      <c r="O384" s="100">
        <v>3116674.8800000008</v>
      </c>
      <c r="P384" s="100">
        <v>13571491.300000001</v>
      </c>
      <c r="Q384" s="135">
        <f t="shared" si="7"/>
        <v>63259707.790000007</v>
      </c>
      <c r="R384" s="97"/>
      <c r="T384" s="95"/>
      <c r="U384" s="100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20390193.66</v>
      </c>
      <c r="V384" s="97"/>
    </row>
    <row r="385" spans="2:22" x14ac:dyDescent="0.2">
      <c r="B385" s="95"/>
      <c r="C385" s="133" t="s">
        <v>346</v>
      </c>
      <c r="D385" s="134" t="s">
        <v>347</v>
      </c>
      <c r="E385" s="136">
        <v>0</v>
      </c>
      <c r="F385" s="136">
        <v>0</v>
      </c>
      <c r="G385" s="136">
        <v>0</v>
      </c>
      <c r="H385" s="136">
        <v>0</v>
      </c>
      <c r="I385" s="136">
        <v>0</v>
      </c>
      <c r="J385" s="136">
        <v>0</v>
      </c>
      <c r="K385" s="136">
        <v>0</v>
      </c>
      <c r="L385" s="136">
        <v>0</v>
      </c>
      <c r="M385" s="136">
        <v>0</v>
      </c>
      <c r="N385" s="136">
        <v>0</v>
      </c>
      <c r="O385" s="136">
        <v>0</v>
      </c>
      <c r="P385" s="136">
        <v>0</v>
      </c>
      <c r="Q385" s="135">
        <f t="shared" si="7"/>
        <v>0</v>
      </c>
      <c r="R385" s="97"/>
      <c r="T385" s="95"/>
      <c r="U385" s="100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0</v>
      </c>
      <c r="V385" s="97"/>
    </row>
    <row r="386" spans="2:22" x14ac:dyDescent="0.2">
      <c r="B386" s="95"/>
      <c r="C386" s="98" t="s">
        <v>348</v>
      </c>
      <c r="D386" s="99" t="s">
        <v>347</v>
      </c>
      <c r="E386" s="100">
        <v>0</v>
      </c>
      <c r="F386" s="100">
        <v>0</v>
      </c>
      <c r="G386" s="100">
        <v>0</v>
      </c>
      <c r="H386" s="100">
        <v>0</v>
      </c>
      <c r="I386" s="100">
        <v>0</v>
      </c>
      <c r="J386" s="100">
        <v>0</v>
      </c>
      <c r="K386" s="100">
        <v>0</v>
      </c>
      <c r="L386" s="100">
        <v>0</v>
      </c>
      <c r="M386" s="100">
        <v>0</v>
      </c>
      <c r="N386" s="100">
        <v>0</v>
      </c>
      <c r="O386" s="100">
        <v>0</v>
      </c>
      <c r="P386" s="100">
        <v>0</v>
      </c>
      <c r="Q386" s="135">
        <f t="shared" si="7"/>
        <v>0</v>
      </c>
      <c r="R386" s="97"/>
      <c r="T386" s="95"/>
      <c r="U386" s="100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0</v>
      </c>
      <c r="V386" s="97"/>
    </row>
    <row r="387" spans="2:22" x14ac:dyDescent="0.2">
      <c r="B387" s="95"/>
      <c r="C387" s="133" t="s">
        <v>349</v>
      </c>
      <c r="D387" s="134" t="s">
        <v>350</v>
      </c>
      <c r="E387" s="136">
        <v>40741.160000000003</v>
      </c>
      <c r="F387" s="136">
        <v>35526.660000000003</v>
      </c>
      <c r="G387" s="136">
        <v>40393.46</v>
      </c>
      <c r="H387" s="136">
        <v>39029.300000000003</v>
      </c>
      <c r="I387" s="136">
        <v>36672.1</v>
      </c>
      <c r="J387" s="136">
        <v>39550.97</v>
      </c>
      <c r="K387" s="136">
        <v>41400.36</v>
      </c>
      <c r="L387" s="136">
        <v>37525.58</v>
      </c>
      <c r="M387" s="136">
        <v>38644.670000000006</v>
      </c>
      <c r="N387" s="136">
        <v>39371.040000000001</v>
      </c>
      <c r="O387" s="136">
        <v>39855.4</v>
      </c>
      <c r="P387" s="136">
        <v>60183.340000000004</v>
      </c>
      <c r="Q387" s="135">
        <f t="shared" si="7"/>
        <v>488894.04000000004</v>
      </c>
      <c r="R387" s="97"/>
      <c r="T387" s="95"/>
      <c r="U387" s="100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155690.58000000002</v>
      </c>
      <c r="V387" s="97"/>
    </row>
    <row r="388" spans="2:22" x14ac:dyDescent="0.2">
      <c r="B388" s="95"/>
      <c r="C388" s="98" t="s">
        <v>351</v>
      </c>
      <c r="D388" s="99" t="s">
        <v>350</v>
      </c>
      <c r="E388" s="100">
        <v>40741.160000000003</v>
      </c>
      <c r="F388" s="100">
        <v>35526.660000000003</v>
      </c>
      <c r="G388" s="100">
        <v>40393.46</v>
      </c>
      <c r="H388" s="100">
        <v>39029.300000000003</v>
      </c>
      <c r="I388" s="100">
        <v>36672.1</v>
      </c>
      <c r="J388" s="100">
        <v>39550.97</v>
      </c>
      <c r="K388" s="100">
        <v>41400.36</v>
      </c>
      <c r="L388" s="100">
        <v>37525.58</v>
      </c>
      <c r="M388" s="100">
        <v>38644.670000000006</v>
      </c>
      <c r="N388" s="100">
        <v>39371.040000000001</v>
      </c>
      <c r="O388" s="100">
        <v>39855.4</v>
      </c>
      <c r="P388" s="100">
        <v>60183.340000000004</v>
      </c>
      <c r="Q388" s="135">
        <f t="shared" si="7"/>
        <v>488894.04000000004</v>
      </c>
      <c r="R388" s="97"/>
      <c r="T388" s="95"/>
      <c r="U388" s="100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155690.58000000002</v>
      </c>
      <c r="V388" s="97"/>
    </row>
    <row r="389" spans="2:22" x14ac:dyDescent="0.2">
      <c r="B389" s="95"/>
      <c r="C389" s="133" t="s">
        <v>352</v>
      </c>
      <c r="D389" s="134" t="s">
        <v>353</v>
      </c>
      <c r="E389" s="136">
        <v>0</v>
      </c>
      <c r="F389" s="136">
        <v>0</v>
      </c>
      <c r="G389" s="136">
        <v>0</v>
      </c>
      <c r="H389" s="136">
        <v>0</v>
      </c>
      <c r="I389" s="136">
        <v>0</v>
      </c>
      <c r="J389" s="136">
        <v>0</v>
      </c>
      <c r="K389" s="136">
        <v>0</v>
      </c>
      <c r="L389" s="136">
        <v>0</v>
      </c>
      <c r="M389" s="136">
        <v>0</v>
      </c>
      <c r="N389" s="136">
        <v>0</v>
      </c>
      <c r="O389" s="136">
        <v>0</v>
      </c>
      <c r="P389" s="136">
        <v>0</v>
      </c>
      <c r="Q389" s="135">
        <f t="shared" si="7"/>
        <v>0</v>
      </c>
      <c r="R389" s="97"/>
      <c r="T389" s="95"/>
      <c r="U389" s="100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0</v>
      </c>
      <c r="V389" s="97"/>
    </row>
    <row r="390" spans="2:22" x14ac:dyDescent="0.2">
      <c r="B390" s="95"/>
      <c r="C390" s="98" t="s">
        <v>354</v>
      </c>
      <c r="D390" s="99" t="s">
        <v>353</v>
      </c>
      <c r="E390" s="100">
        <v>0</v>
      </c>
      <c r="F390" s="100">
        <v>0</v>
      </c>
      <c r="G390" s="100">
        <v>0</v>
      </c>
      <c r="H390" s="100">
        <v>0</v>
      </c>
      <c r="I390" s="100">
        <v>0</v>
      </c>
      <c r="J390" s="100">
        <v>0</v>
      </c>
      <c r="K390" s="100">
        <v>0</v>
      </c>
      <c r="L390" s="100">
        <v>0</v>
      </c>
      <c r="M390" s="100">
        <v>0</v>
      </c>
      <c r="N390" s="100">
        <v>0</v>
      </c>
      <c r="O390" s="100">
        <v>0</v>
      </c>
      <c r="P390" s="100">
        <v>0</v>
      </c>
      <c r="Q390" s="135">
        <f t="shared" si="7"/>
        <v>0</v>
      </c>
      <c r="R390" s="97"/>
      <c r="T390" s="95"/>
      <c r="U390" s="100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0</v>
      </c>
      <c r="V390" s="97"/>
    </row>
    <row r="391" spans="2:22" x14ac:dyDescent="0.2">
      <c r="B391" s="95"/>
      <c r="C391" s="133" t="s">
        <v>355</v>
      </c>
      <c r="D391" s="134" t="s">
        <v>356</v>
      </c>
      <c r="E391" s="136">
        <v>23933829.139999941</v>
      </c>
      <c r="F391" s="136">
        <v>26196114.089999981</v>
      </c>
      <c r="G391" s="136">
        <v>24143120.179999948</v>
      </c>
      <c r="H391" s="136">
        <v>22716468.240000006</v>
      </c>
      <c r="I391" s="136">
        <v>22158659.999999966</v>
      </c>
      <c r="J391" s="136">
        <v>23415048.820000026</v>
      </c>
      <c r="K391" s="136">
        <v>23160505.729999982</v>
      </c>
      <c r="L391" s="136">
        <v>23738403.410000037</v>
      </c>
      <c r="M391" s="136">
        <v>22794201.370000012</v>
      </c>
      <c r="N391" s="136">
        <v>25323139.429999955</v>
      </c>
      <c r="O391" s="136">
        <v>23959184.250000022</v>
      </c>
      <c r="P391" s="136">
        <v>26957741.739999961</v>
      </c>
      <c r="Q391" s="135">
        <f t="shared" si="7"/>
        <v>288496416.39999986</v>
      </c>
      <c r="R391" s="97"/>
      <c r="T391" s="95"/>
      <c r="U391" s="100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96989531.649999887</v>
      </c>
      <c r="V391" s="97"/>
    </row>
    <row r="392" spans="2:22" x14ac:dyDescent="0.2">
      <c r="B392" s="95"/>
      <c r="C392" s="98" t="s">
        <v>357</v>
      </c>
      <c r="D392" s="99" t="s">
        <v>356</v>
      </c>
      <c r="E392" s="100">
        <v>23933829.139999941</v>
      </c>
      <c r="F392" s="100">
        <v>26196114.089999981</v>
      </c>
      <c r="G392" s="100">
        <v>24143120.179999948</v>
      </c>
      <c r="H392" s="100">
        <v>22716468.240000006</v>
      </c>
      <c r="I392" s="100">
        <v>22158659.999999966</v>
      </c>
      <c r="J392" s="100">
        <v>23415048.820000026</v>
      </c>
      <c r="K392" s="100">
        <v>23160505.729999982</v>
      </c>
      <c r="L392" s="100">
        <v>23738403.410000037</v>
      </c>
      <c r="M392" s="100">
        <v>22794201.370000012</v>
      </c>
      <c r="N392" s="100">
        <v>25323139.429999955</v>
      </c>
      <c r="O392" s="100">
        <v>23959184.250000022</v>
      </c>
      <c r="P392" s="100">
        <v>26957741.739999961</v>
      </c>
      <c r="Q392" s="135">
        <f t="shared" si="7"/>
        <v>288496416.39999986</v>
      </c>
      <c r="R392" s="97"/>
      <c r="T392" s="95"/>
      <c r="U392" s="100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96989531.649999887</v>
      </c>
      <c r="V392" s="97"/>
    </row>
    <row r="393" spans="2:22" ht="13.5" thickBot="1" x14ac:dyDescent="0.25">
      <c r="B393" s="73"/>
      <c r="C393" s="101"/>
      <c r="D393" s="102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79"/>
      <c r="T393" s="73"/>
      <c r="U393" s="103"/>
      <c r="V393" s="79"/>
    </row>
    <row r="394" spans="2:22" ht="13.5" thickTop="1" x14ac:dyDescent="0.2"/>
  </sheetData>
  <sheetProtection algorithmName="SHA-512" hashValue="cIFB/oVauLrOnq64ngB++439ATP80SH81RVvMqpgLgVuwLgDUFqzCg3g2ASoNTMeJZ/ZsYDUYSAerBP7bwc7bA==" saltValue="CWg3gBi0cI0mERZtxREKcQ==" spinCount="100000" sheet="1" objects="1" scenarios="1"/>
  <mergeCells count="4">
    <mergeCell ref="E201:Q201"/>
    <mergeCell ref="E4:Q4"/>
    <mergeCell ref="C7:D7"/>
    <mergeCell ref="C204:D204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Master</vt:lpstr>
      <vt:lpstr>Pregled</vt:lpstr>
      <vt:lpstr>Analitika 2026</vt:lpstr>
      <vt:lpstr>2025</vt:lpstr>
      <vt:lpstr>2026</vt:lpstr>
      <vt:lpstr>'Analitika 2026'!Print_Area</vt:lpstr>
      <vt:lpstr>Pregled!Print_Area</vt:lpstr>
      <vt:lpstr>'Analitika 2026'!Print_Titles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Vuk Nedić</cp:lastModifiedBy>
  <cp:lastPrinted>2023-02-27T07:37:40Z</cp:lastPrinted>
  <dcterms:created xsi:type="dcterms:W3CDTF">2023-02-26T18:56:37Z</dcterms:created>
  <dcterms:modified xsi:type="dcterms:W3CDTF">2026-05-24T11:12:54Z</dcterms:modified>
</cp:coreProperties>
</file>