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SEPTEMBAR 2025\NAKNADNI SEPTEMBAR 31.10\"/>
    </mc:Choice>
  </mc:AlternateContent>
  <xr:revisionPtr revIDLastSave="0" documentId="13_ncr:1_{D6018FC7-8AB0-4F4C-A3A1-CBDE619A3E92}" xr6:coauthVersionLast="36" xr6:coauthVersionMax="36" xr10:uidLastSave="{00000000-0000-0000-0000-000000000000}"/>
  <workbookProtection workbookAlgorithmName="SHA-512" workbookHashValue="xsDFbfvE5whBx0hBcgrqF9ZOBA1VCCoNobOJyJ63yAUjzHGKZ+6HyjVz3BN2CVyloHSLlGjLUAn6e2GsxrZ1cw==" workbookSaltValue="Zj78W7O/hkQqo7NAsTi7Z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2025'!$B$3:$Q$107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9" i="1" l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8" i="1" l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F46" i="3" s="1"/>
  <c r="H46" i="3" s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U59" i="1"/>
  <c r="U55" i="1"/>
  <c r="U51" i="1"/>
  <c r="U47" i="1"/>
  <c r="F45" i="3" s="1"/>
  <c r="H45" i="3" s="1"/>
  <c r="U43" i="1"/>
  <c r="F41" i="3" s="1"/>
  <c r="H41" i="3" s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37" i="3" l="1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37" i="3"/>
  <c r="G85" i="3"/>
  <c r="I85" i="3"/>
  <c r="J85" i="3" s="1"/>
  <c r="I30" i="3"/>
  <c r="J30" i="3" s="1"/>
  <c r="G30" i="3"/>
  <c r="G46" i="3"/>
  <c r="I46" i="3"/>
  <c r="J46" i="3" s="1"/>
  <c r="I62" i="3"/>
  <c r="J62" i="3" s="1"/>
  <c r="G62" i="3"/>
  <c r="G39" i="3"/>
  <c r="I39" i="3"/>
  <c r="J39" i="3" s="1"/>
  <c r="G87" i="3"/>
  <c r="I87" i="3"/>
  <c r="J87" i="3" s="1"/>
  <c r="G41" i="3"/>
  <c r="I41" i="3"/>
  <c r="J41" i="3" s="1"/>
  <c r="G34" i="3"/>
  <c r="I34" i="3"/>
  <c r="J34" i="3" s="1"/>
  <c r="G82" i="3"/>
  <c r="I82" i="3"/>
  <c r="J82" i="3" s="1"/>
  <c r="I27" i="3"/>
  <c r="J27" i="3" s="1"/>
  <c r="G27" i="3"/>
  <c r="I43" i="3"/>
  <c r="J43" i="3" s="1"/>
  <c r="G43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63" i="3"/>
  <c r="J63" i="3" s="1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G63" i="3" l="1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<sst xmlns="http://schemas.openxmlformats.org/spreadsheetml/2006/main" count="389" uniqueCount="160">
  <si>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</si>
  <si>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</si>
  <si>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</si>
  <si>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</si>
  <si>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</si>
  <si>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</si>
  <si>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</si>
  <si>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</si>
  <si>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</si>
  <si>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</si>
  <si>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</si>
  <si>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</si>
  <si>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</si>
  <si>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</si>
  <si>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</si>
  <si>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</si>
  <si>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</si>
  <si>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</si>
  <si>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</si>
  <si>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</si>
  <si>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</si>
  <si>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</si>
  <si>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</si>
  <si>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</si>
  <si>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</si>
  <si>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</si>
  <si>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</si>
  <si>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</si>
  <si>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</si>
  <si>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</si>
  <si>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</si>
  <si>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</si>
  <si>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</si>
  <si>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</si>
  <si>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</si>
  <si>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</si>
  <si>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</si>
  <si>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</si>
  <si>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</si>
  <si>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</si>
  <si>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</si>
  <si>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</si>
  <si>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</si>
  <si>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</si>
  <si>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</si>
  <si>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</si>
  <si>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</si>
  <si>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</si>
  <si>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</si>
  <si>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</si>
  <si>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</si>
  <si>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</si>
  <si>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</si>
  <si>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</si>
  <si>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</si>
  <si>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</si>
  <si>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</si>
  <si>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</si>
  <si>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</si>
  <si>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</si>
  <si>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</si>
  <si>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</si>
  <si>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</si>
  <si>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</si>
  <si>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</si>
  <si>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</si>
  <si>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</si>
  <si>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</si>
  <si>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</si>
  <si>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</si>
  <si>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</si>
  <si>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</si>
  <si>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</si>
  <si>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</si>
  <si>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</si>
  <si>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</si>
  <si>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</si>
  <si>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</si>
  <si>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</si>
  <si>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</si>
  <si>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</si>
  <si>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</si>
  <si>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</si>
  <si>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</si>
  <si>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</si>
  <si>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</si>
  <si>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</si>
  <si>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</si>
  <si>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</si>
  <si>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</si>
  <si>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</si>
  <si>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</si>
  <si>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</si>
  <si>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</si>
  <si>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</si>
  <si>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</si>
  <si>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</si>
  <si>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</si>
  <si>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</si>
  <si>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</si>
  <si>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</si>
  <si>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</si>
  <si>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</si>
  <si>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</si>
  <si>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</si>
  <si>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</si>
  <si>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</si>
  <si>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</si>
  <si>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</si>
  <si>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</si>
  <si>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</si>
  <si>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</si>
  <si>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</si>
  <si>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</si>
  <si>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</si>
  <si>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</si>
  <si>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</si>
  <si>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</si>
  <si>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</si>
  <si>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</si>
  <si>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</si>
  <si>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</si>
  <si>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</si>
  <si>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</si>
  <si>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</si>
  <si>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</si>
  <si>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</si>
  <si>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</si>
  <si>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</si>
  <si>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</si>
  <si>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</si>
  <si>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</si>
  <si>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</si>
  <si>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</si>
  <si>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</si>
  <si>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</si>
  <si>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</si>
  <si>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</si>
  <si>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</si>
  <si>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</si>
  <si>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</si>
  <si>
    <t>Ministarstvo energetike i rudarstva</t>
  </si>
  <si>
    <t>Centar za obuku u sudstvu i državnom tužilašt</t>
  </si>
  <si>
    <t>Zaštitnik imovinsko-pravnih interesa Crne Gor</t>
  </si>
  <si>
    <t>Agencija za kontrolu i obezbjeđenje kvaliteta</t>
  </si>
  <si>
    <t>Ministarstvo poljoprivrede, šumarstva i vodop</t>
  </si>
  <si>
    <t>Uprava za bezbjednost hrane, veterinu i fitos</t>
  </si>
  <si>
    <t>Ministarstvo prostornog planiranja, urbanizma</t>
  </si>
  <si>
    <t>Nacionalna komisija za istraživanje nesreća i</t>
  </si>
  <si>
    <t>Uprava pomorske sigurnosti i upravljanja luka</t>
  </si>
  <si>
    <t>Ministarstvo socijalnog staranja, brige o por</t>
  </si>
  <si>
    <t>Ministarstvo regionalno-investicionog razvoja</t>
  </si>
  <si>
    <t>Ministarstvo ekologije, održivog razvoja i ra</t>
  </si>
  <si>
    <t>Ministarstvo rada, zapošljavanja i socijalnog</t>
  </si>
  <si>
    <t>Ministarstvo javnih radova</t>
  </si>
  <si>
    <t>Agencija za zaštitu ličnih podataka i sloboda</t>
  </si>
  <si>
    <t>Javni medijski servis - Radio i Televizija Cr</t>
  </si>
  <si>
    <t>Regionalni ronilački centar za podvodno demin</t>
  </si>
  <si>
    <t>Komisija za zaštitu prava u postupcima javnih</t>
  </si>
  <si>
    <t>Fond za zaštitu i ostvarivanje manjinskih 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</si>
</sst>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30</xdr:row>
      <xdr:rowOff>156883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9203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>
              <a:effectLst/>
            </a:rPr>
            <a:t>Procijenjeni BDP je u skladu sa donesenim Smjernicama makroekonomske i fiskalne politike za period 2025-2028  </a:t>
          </a:r>
          <a:endParaRPr lang="sr-Latn-ME">
            <a:effectLst/>
          </a:endParaRP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I13" sqref="I13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C3" sqref="C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2025'!L4</f>
        <v>Septembar</v>
      </c>
      <c r="K10" s="176"/>
      <c r="L10" s="157" t="s">
        <v>11</v>
      </c>
      <c r="M10" s="175" t="str">
        <f>IF(J10="Januar","-",'Analitika 2025'!F4)</f>
        <v>Januar - Septembar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2025'!$C$9:$C$106,1)))*('Analitika 2025'!$L$9:$L$106))</f>
        <v>181076.45999999996</v>
      </c>
      <c r="K13" s="153">
        <f>IFERROR(J13/J$25,"-")</f>
        <v>5.9609669381972851E-4</v>
      </c>
      <c r="L13" s="146"/>
      <c r="M13" s="158">
        <f>IF($J$10="Januar","-",SUMPRODUCT((D13=VALUE(LEFT('Analitika 2025'!$C$9:$C$106,1)))*('Analitika 2025'!$F$9:$F$106)))</f>
        <v>1220741.21</v>
      </c>
      <c r="N13" s="153">
        <f>IFERROR(M13/M$25,"-")</f>
        <v>4.1548565651260057E-4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2025'!$C$9:$C$106,1)))*('Analitika 2025'!$L$9:$L$106))</f>
        <v>952198.59000000008</v>
      </c>
      <c r="K15" s="153">
        <f>IFERROR(J15/J$25,"-")</f>
        <v>3.1346008827365379E-3</v>
      </c>
      <c r="L15" s="146"/>
      <c r="M15" s="158">
        <f>IF($J$10="Januar","-",SUMPRODUCT((D15=VALUE(LEFT('Analitika 2025'!$C$9:$C$106,1)))*('Analitika 2025'!$F$9:$F$106)))</f>
        <v>8228522.7800000012</v>
      </c>
      <c r="N15" s="153">
        <f>IFERROR(M15/M$25,"-")</f>
        <v>2.8006207715205989E-3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2025'!$C$9:$C$106,1)))*('Analitika 2025'!$L$9:$L$106))</f>
        <v>4366278.0100000007</v>
      </c>
      <c r="K17" s="153">
        <f>IFERROR(J17/J$25,"-")</f>
        <v>1.4373618117223987E-2</v>
      </c>
      <c r="L17" s="146"/>
      <c r="M17" s="158">
        <f>IF($J$10="Januar","-",SUMPRODUCT((D17=VALUE(LEFT('Analitika 2025'!$C$9:$C$106,1)))*('Analitika 2025'!$F$9:$F$106)))</f>
        <v>33953020.460000008</v>
      </c>
      <c r="N17" s="153">
        <f>IFERROR(M17/M$25,"-")</f>
        <v>1.1556088121583822E-2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2025'!$C$9:$C$106,1)))*('Analitika 2025'!$L$9:$L$106))</f>
        <v>180894528.89000005</v>
      </c>
      <c r="K19" s="153">
        <f>IFERROR(J19/J$25,"-")</f>
        <v>0.59549778365120687</v>
      </c>
      <c r="L19" s="146"/>
      <c r="M19" s="158">
        <f>IF($J$10="Januar","-",SUMPRODUCT((D19=VALUE(LEFT('Analitika 2025'!$C$9:$C$106,1)))*('Analitika 2025'!$F$9:$F$106)))</f>
        <v>1881296495.8800008</v>
      </c>
      <c r="N19" s="153">
        <f>IFERROR(M19/M$25,"-")</f>
        <v>0.64030910342213898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2025'!$C$9:$C$106,1)))*('Analitika 2025'!$L$9:$L$106))</f>
        <v>5746821.5000000009</v>
      </c>
      <c r="K21" s="153">
        <f>IFERROR(J21/J$25,"-")</f>
        <v>1.8918313822360644E-2</v>
      </c>
      <c r="L21" s="146"/>
      <c r="M21" s="158">
        <f>IF($J$10="Januar","-",SUMPRODUCT((D21=VALUE(LEFT('Analitika 2025'!$C$9:$C$106,1)))*('Analitika 2025'!$F$9:$F$106)))</f>
        <v>34501141.060000002</v>
      </c>
      <c r="N21" s="153">
        <f>IFERROR(M21/M$25,"-")</f>
        <v>1.1742643835009012E-2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2025'!$C$9:$C$106,1)))*('Analitika 2025'!$L$9:$L$106))</f>
        <v>111629377.23999999</v>
      </c>
      <c r="K23" s="153">
        <f>IFERROR(J23/J$25,"-")</f>
        <v>0.36747958683265214</v>
      </c>
      <c r="L23" s="146"/>
      <c r="M23" s="158">
        <f>IF($J$10="Januar","-",SUMPRODUCT((D23=VALUE(LEFT('Analitika 2025'!$C$9:$C$106,1)))*('Analitika 2025'!$F$9:$F$106)))</f>
        <v>978906823.96999967</v>
      </c>
      <c r="N23" s="153">
        <f>IFERROR(M23/M$25,"-")</f>
        <v>0.33317605819323493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303770280.69000006</v>
      </c>
      <c r="K25" s="155">
        <f>IFERROR($J25/$J$25,0)</f>
        <v>1</v>
      </c>
      <c r="L25" s="152"/>
      <c r="M25" s="161">
        <f>SUM(M13:M23)</f>
        <v>2938106745.3600006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Xb4WQ9HfZffEPS1m6zncmBIRzr7tTgRKE4Yen8obq+LgyVolWJhuFNqnO7TmCvMoah7US7P45VAE78+FhhOS4w==" saltValue="yd0jLOtwtSbmtFIXBkOGj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B1" sqref="B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6">
        <v>7918500000</v>
      </c>
      <c r="E4" s="43" t="s">
        <v>14</v>
      </c>
      <c r="F4" s="44" t="str">
        <f>Master!D6</f>
        <v>Januar - Septembar</v>
      </c>
      <c r="G4" s="44"/>
      <c r="H4" s="44"/>
      <c r="I4" s="44"/>
      <c r="J4" s="44"/>
      <c r="K4" s="45" t="s">
        <v>15</v>
      </c>
      <c r="L4" s="46" t="str">
        <f>Master!D4</f>
        <v>Septembar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3106311747.0400009</v>
      </c>
      <c r="F8" s="75">
        <f>SUM(F9:F106)</f>
        <v>2938106745.3600016</v>
      </c>
      <c r="G8" s="76">
        <f t="shared" ref="G8" si="0">IFERROR(F8/E8,0)</f>
        <v>0.94585057284083551</v>
      </c>
      <c r="H8" s="77">
        <f t="shared" ref="H8" si="1">F8/$D$4</f>
        <v>0.37104334727031657</v>
      </c>
      <c r="I8" s="75">
        <f>SUM(I9:I106)</f>
        <v>-168205001.68000031</v>
      </c>
      <c r="J8" s="78">
        <f t="shared" ref="J8:J9" si="2">IFERROR(I8/E8,0)</f>
        <v>-5.4149427159164744E-2</v>
      </c>
      <c r="K8" s="79">
        <f>SUM(K9:K106)</f>
        <v>302748947.89999992</v>
      </c>
      <c r="L8" s="80">
        <f>SUM(L9:L106)</f>
        <v>303770280.69</v>
      </c>
      <c r="M8" s="76">
        <f>IFERROR(L8/K8,0)</f>
        <v>1.0033735304353144</v>
      </c>
      <c r="N8" s="77">
        <f>L8/$D$4</f>
        <v>3.8362098969501802E-2</v>
      </c>
      <c r="O8" s="80">
        <f>SUM(O9:O106)</f>
        <v>1021332.7900000399</v>
      </c>
      <c r="P8" s="78">
        <f t="shared" ref="P8:P9" si="3">IFERROR(O8/K8,0)</f>
        <v>3.3735304353143224E-3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IFERROR(INDEX('2025'!$C$120:$AC$217,MATCH($C9,'2025'!$C$120:$C$217,0),19),0)</f>
        <v>1269663.48</v>
      </c>
      <c r="F9" s="85">
        <f>IFERROR(INDEX('2025'!$C$8:$AC$105,MATCH($C9,'2025'!$C$8:$C$105,0),19),0)</f>
        <v>1220741.21</v>
      </c>
      <c r="G9" s="86">
        <f t="shared" ref="G9" si="4">IFERROR(F9/E9,0)</f>
        <v>0.96146831757340923</v>
      </c>
      <c r="H9" s="87">
        <f t="shared" ref="H9" si="5">F9/$D$4</f>
        <v>1.5416318873524027E-4</v>
      </c>
      <c r="I9" s="88">
        <f t="shared" ref="I9" si="6">F9-E9</f>
        <v>-48922.270000000019</v>
      </c>
      <c r="J9" s="89">
        <f t="shared" si="2"/>
        <v>-3.8531682426590719E-2</v>
      </c>
      <c r="K9" s="90">
        <f>VLOOKUP($C9,'2025'!$C$120:$U$217,VLOOKUP($L$4,Master!$D$9:$G$20,4,FALSE),FALSE)</f>
        <v>136163.28000000003</v>
      </c>
      <c r="L9" s="91">
        <f>VLOOKUP($C9,'2025'!$C$8:$U$105,VLOOKUP($L$4,Master!$D$9:$G$20,4,FALSE),FALSE)</f>
        <v>181076.45999999996</v>
      </c>
      <c r="M9" s="86">
        <f>IFERROR(L9/K9,0)</f>
        <v>1.3298479590092125</v>
      </c>
      <c r="N9" s="87">
        <f>L9/$D$4</f>
        <v>2.2867520363705243E-5</v>
      </c>
      <c r="O9" s="88">
        <f>L9-K9</f>
        <v>44913.179999999935</v>
      </c>
      <c r="P9" s="89">
        <f t="shared" si="3"/>
        <v>0.32984795900921249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IFERROR(INDEX('2025'!$C$120:$AC$217,MATCH($C10,'2025'!$C$120:$C$217,0),19),0)</f>
        <v>10348863.439999999</v>
      </c>
      <c r="F10" s="85">
        <f>IFERROR(INDEX('2025'!$C$8:$AC$105,MATCH($C10,'2025'!$C$8:$C$105,0),19),0)</f>
        <v>7932532.6100000013</v>
      </c>
      <c r="G10" s="86">
        <f t="shared" ref="G10:G26" si="7">IFERROR(F10/E10,0)</f>
        <v>0.76651244419164943</v>
      </c>
      <c r="H10" s="87">
        <f t="shared" ref="H10:H26" si="8">F10/$D$4</f>
        <v>1.0017721298225676E-3</v>
      </c>
      <c r="I10" s="88">
        <f t="shared" ref="I10:I26" si="9">F10-E10</f>
        <v>-2416330.8299999982</v>
      </c>
      <c r="J10" s="89">
        <f t="shared" ref="J10:J26" si="10">IFERROR(I10/E10,0)</f>
        <v>-0.23348755580835051</v>
      </c>
      <c r="K10" s="90">
        <f>VLOOKUP($C10,'2025'!$C$120:$U$217,VLOOKUP($L$4,Master!$D$9:$G$20,4,FALSE),FALSE)</f>
        <v>1358917.7599999998</v>
      </c>
      <c r="L10" s="91">
        <f>VLOOKUP($C10,'2025'!$C$8:$U$105,VLOOKUP($L$4,Master!$D$9:$G$20,4,FALSE),FALSE)</f>
        <v>917656.66</v>
      </c>
      <c r="M10" s="91">
        <f t="shared" ref="M10:M26" si="11">IFERROR(L10/K10,0)</f>
        <v>0.67528491201704521</v>
      </c>
      <c r="N10" s="87">
        <f t="shared" ref="N10:N26" si="12">L10/$D$4</f>
        <v>1.15887688324809E-4</v>
      </c>
      <c r="O10" s="91">
        <f t="shared" ref="O10:O26" si="13">L10-K10</f>
        <v>-441261.09999999974</v>
      </c>
      <c r="P10" s="92">
        <f t="shared" ref="P10:P26" si="14">IFERROR(O10/K10,0)</f>
        <v>-0.32471508798295479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IFERROR(INDEX('2025'!$C$120:$AC$217,MATCH($C11,'2025'!$C$120:$C$217,0),19),0)</f>
        <v>329858.95999999996</v>
      </c>
      <c r="F11" s="85">
        <f>IFERROR(INDEX('2025'!$C$8:$AC$105,MATCH($C11,'2025'!$C$8:$C$105,0),19),0)</f>
        <v>266380.17</v>
      </c>
      <c r="G11" s="86">
        <f t="shared" si="7"/>
        <v>0.80755778166523051</v>
      </c>
      <c r="H11" s="87">
        <f t="shared" si="8"/>
        <v>3.3640231104375826E-5</v>
      </c>
      <c r="I11" s="88">
        <f t="shared" si="9"/>
        <v>-63478.789999999979</v>
      </c>
      <c r="J11" s="89">
        <f t="shared" si="10"/>
        <v>-0.19244221833476946</v>
      </c>
      <c r="K11" s="90">
        <f>VLOOKUP($C11,'2025'!$C$120:$U$217,VLOOKUP($L$4,Master!$D$9:$G$20,4,FALSE),FALSE)</f>
        <v>62819.339999999982</v>
      </c>
      <c r="L11" s="91">
        <f>VLOOKUP($C11,'2025'!$C$8:$U$105,VLOOKUP($L$4,Master!$D$9:$G$20,4,FALSE),FALSE)</f>
        <v>31261.929999999993</v>
      </c>
      <c r="M11" s="91">
        <f t="shared" si="11"/>
        <v>0.49764817650105847</v>
      </c>
      <c r="N11" s="87">
        <f t="shared" si="12"/>
        <v>3.9479611037443948E-6</v>
      </c>
      <c r="O11" s="91">
        <f t="shared" si="13"/>
        <v>-31557.409999999989</v>
      </c>
      <c r="P11" s="92">
        <f t="shared" si="14"/>
        <v>-0.50235182349894159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IFERROR(INDEX('2025'!$C$120:$AC$217,MATCH($C12,'2025'!$C$120:$C$217,0),19),0)</f>
        <v>31354.400000000001</v>
      </c>
      <c r="F12" s="85">
        <f>IFERROR(INDEX('2025'!$C$8:$AC$105,MATCH($C12,'2025'!$C$8:$C$105,0),19),0)</f>
        <v>29610</v>
      </c>
      <c r="G12" s="86">
        <f t="shared" si="7"/>
        <v>0.94436506519021246</v>
      </c>
      <c r="H12" s="87">
        <f t="shared" si="8"/>
        <v>3.7393445728357643E-6</v>
      </c>
      <c r="I12" s="88">
        <f t="shared" si="9"/>
        <v>-1744.4000000000015</v>
      </c>
      <c r="J12" s="89">
        <f t="shared" si="10"/>
        <v>-5.5634934809787505E-2</v>
      </c>
      <c r="K12" s="90">
        <f>VLOOKUP($C12,'2025'!$C$120:$U$217,VLOOKUP($L$4,Master!$D$9:$G$20,4,FALSE),FALSE)</f>
        <v>4182.2</v>
      </c>
      <c r="L12" s="91">
        <f>VLOOKUP($C12,'2025'!$C$8:$U$105,VLOOKUP($L$4,Master!$D$9:$G$20,4,FALSE),FALSE)</f>
        <v>3280</v>
      </c>
      <c r="M12" s="91">
        <f t="shared" si="11"/>
        <v>0.78427621825833294</v>
      </c>
      <c r="N12" s="87">
        <f t="shared" si="12"/>
        <v>4.1421986487339774E-7</v>
      </c>
      <c r="O12" s="91">
        <f t="shared" si="13"/>
        <v>-902.19999999999982</v>
      </c>
      <c r="P12" s="92">
        <f t="shared" si="14"/>
        <v>-0.21572378174166704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IFERROR(INDEX('2025'!$C$120:$AC$217,MATCH($C13,'2025'!$C$120:$C$217,0),19),0)</f>
        <v>878965.54999999981</v>
      </c>
      <c r="F13" s="85">
        <f>IFERROR(INDEX('2025'!$C$8:$AC$105,MATCH($C13,'2025'!$C$8:$C$105,0),19),0)</f>
        <v>768210.69</v>
      </c>
      <c r="G13" s="86">
        <f t="shared" si="7"/>
        <v>0.87399408315832183</v>
      </c>
      <c r="H13" s="87">
        <f t="shared" si="8"/>
        <v>9.7014673233566961E-5</v>
      </c>
      <c r="I13" s="88">
        <f t="shared" si="9"/>
        <v>-110754.85999999987</v>
      </c>
      <c r="J13" s="89">
        <f t="shared" si="10"/>
        <v>-0.12600591684167814</v>
      </c>
      <c r="K13" s="90">
        <f>VLOOKUP($C13,'2025'!$C$120:$U$217,VLOOKUP($L$4,Master!$D$9:$G$20,4,FALSE),FALSE)</f>
        <v>162470.98000000004</v>
      </c>
      <c r="L13" s="91">
        <f>VLOOKUP($C13,'2025'!$C$8:$U$105,VLOOKUP($L$4,Master!$D$9:$G$20,4,FALSE),FALSE)</f>
        <v>87485.54</v>
      </c>
      <c r="M13" s="91">
        <f t="shared" si="11"/>
        <v>0.53846871607471047</v>
      </c>
      <c r="N13" s="87">
        <f t="shared" si="12"/>
        <v>1.1048246511334217E-5</v>
      </c>
      <c r="O13" s="91">
        <f t="shared" si="13"/>
        <v>-74985.440000000046</v>
      </c>
      <c r="P13" s="92">
        <f t="shared" si="14"/>
        <v>-0.46153128392528947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IFERROR(INDEX('2025'!$C$120:$AC$217,MATCH($C14,'2025'!$C$120:$C$217,0),19),0)</f>
        <v>23099812.370000053</v>
      </c>
      <c r="F14" s="85">
        <f>IFERROR(INDEX('2025'!$C$8:$AC$105,MATCH($C14,'2025'!$C$8:$C$105,0),19),0)</f>
        <v>23472602.200000007</v>
      </c>
      <c r="G14" s="86">
        <f t="shared" si="7"/>
        <v>1.0161382189616439</v>
      </c>
      <c r="H14" s="87">
        <f t="shared" si="8"/>
        <v>2.9642738144850674E-3</v>
      </c>
      <c r="I14" s="88">
        <f t="shared" si="9"/>
        <v>372789.82999995351</v>
      </c>
      <c r="J14" s="89">
        <f t="shared" si="10"/>
        <v>1.6138218961644E-2</v>
      </c>
      <c r="K14" s="90">
        <f>VLOOKUP($C14,'2025'!$C$120:$U$217,VLOOKUP($L$4,Master!$D$9:$G$20,4,FALSE),FALSE)</f>
        <v>2627136.090000018</v>
      </c>
      <c r="L14" s="91">
        <f>VLOOKUP($C14,'2025'!$C$8:$U$105,VLOOKUP($L$4,Master!$D$9:$G$20,4,FALSE),FALSE)</f>
        <v>3143320.3700000015</v>
      </c>
      <c r="M14" s="91">
        <f t="shared" si="11"/>
        <v>1.1964817437379043</v>
      </c>
      <c r="N14" s="87">
        <f t="shared" si="12"/>
        <v>3.9695906674243878E-4</v>
      </c>
      <c r="O14" s="91">
        <f t="shared" si="13"/>
        <v>516184.2799999835</v>
      </c>
      <c r="P14" s="92">
        <f t="shared" si="14"/>
        <v>0.19648174373790434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IFERROR(INDEX('2025'!$C$120:$AC$217,MATCH($C15,'2025'!$C$120:$C$217,0),19),0)</f>
        <v>10662343.11999999</v>
      </c>
      <c r="F15" s="85">
        <f>IFERROR(INDEX('2025'!$C$8:$AC$105,MATCH($C15,'2025'!$C$8:$C$105,0),19),0)</f>
        <v>9217342.8299999982</v>
      </c>
      <c r="G15" s="86">
        <f t="shared" si="7"/>
        <v>0.86447629064858</v>
      </c>
      <c r="H15" s="87">
        <f t="shared" si="8"/>
        <v>1.1640263724190184E-3</v>
      </c>
      <c r="I15" s="88">
        <f t="shared" si="9"/>
        <v>-1445000.2899999917</v>
      </c>
      <c r="J15" s="89">
        <f t="shared" si="10"/>
        <v>-0.13552370935142002</v>
      </c>
      <c r="K15" s="90">
        <f>VLOOKUP($C15,'2025'!$C$120:$U$217,VLOOKUP($L$4,Master!$D$9:$G$20,4,FALSE),FALSE)</f>
        <v>1849849.5699999933</v>
      </c>
      <c r="L15" s="91">
        <f>VLOOKUP($C15,'2025'!$C$8:$U$105,VLOOKUP($L$4,Master!$D$9:$G$20,4,FALSE),FALSE)</f>
        <v>1064064.7599999993</v>
      </c>
      <c r="M15" s="91">
        <f t="shared" si="11"/>
        <v>0.57521691344880721</v>
      </c>
      <c r="N15" s="87">
        <f t="shared" si="12"/>
        <v>1.3437706131211712E-4</v>
      </c>
      <c r="O15" s="91">
        <f t="shared" si="13"/>
        <v>-785784.809999994</v>
      </c>
      <c r="P15" s="92">
        <f t="shared" si="14"/>
        <v>-0.42478308655119285</v>
      </c>
      <c r="Q15" s="81"/>
    </row>
    <row r="16" spans="2:17" s="82" customFormat="1" ht="12.75" x14ac:dyDescent="0.2">
      <c r="B16" s="73"/>
      <c r="C16" s="168">
        <v>30401</v>
      </c>
      <c r="D16" s="83" t="s">
        <v>142</v>
      </c>
      <c r="E16" s="84">
        <f>IFERROR(INDEX('2025'!$C$120:$AC$217,MATCH($C16,'2025'!$C$120:$C$217,0),19),0)</f>
        <v>611092.05999999994</v>
      </c>
      <c r="F16" s="85">
        <f>IFERROR(INDEX('2025'!$C$8:$AC$105,MATCH($C16,'2025'!$C$8:$C$105,0),19),0)</f>
        <v>494864.73999999987</v>
      </c>
      <c r="G16" s="86">
        <f t="shared" si="7"/>
        <v>0.80980391072336944</v>
      </c>
      <c r="H16" s="87">
        <f t="shared" si="8"/>
        <v>6.2494757845551547E-5</v>
      </c>
      <c r="I16" s="88">
        <f t="shared" si="9"/>
        <v>-116227.32000000007</v>
      </c>
      <c r="J16" s="89">
        <f t="shared" si="10"/>
        <v>-0.19019608927663056</v>
      </c>
      <c r="K16" s="90">
        <f>VLOOKUP($C16,'2025'!$C$120:$U$217,VLOOKUP($L$4,Master!$D$9:$G$20,4,FALSE),FALSE)</f>
        <v>81226.069999999992</v>
      </c>
      <c r="L16" s="91">
        <f>VLOOKUP($C16,'2025'!$C$8:$U$105,VLOOKUP($L$4,Master!$D$9:$G$20,4,FALSE),FALSE)</f>
        <v>71407.34</v>
      </c>
      <c r="M16" s="91">
        <f t="shared" si="11"/>
        <v>0.87911848991339858</v>
      </c>
      <c r="N16" s="87">
        <f t="shared" si="12"/>
        <v>9.0177861968807218E-6</v>
      </c>
      <c r="O16" s="91">
        <f t="shared" si="13"/>
        <v>-9818.7299999999959</v>
      </c>
      <c r="P16" s="92">
        <f t="shared" si="14"/>
        <v>-0.12088151008660147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IFERROR(INDEX('2025'!$C$120:$AC$217,MATCH($C17,'2025'!$C$120:$C$217,0),19),0)</f>
        <v>4350730.4399999995</v>
      </c>
      <c r="F17" s="85">
        <f>IFERROR(INDEX('2025'!$C$8:$AC$105,MATCH($C17,'2025'!$C$8:$C$105,0),19),0)</f>
        <v>3764343.78</v>
      </c>
      <c r="G17" s="86">
        <f t="shared" si="7"/>
        <v>0.8652211006664895</v>
      </c>
      <c r="H17" s="87">
        <f t="shared" si="8"/>
        <v>4.7538596703921193E-4</v>
      </c>
      <c r="I17" s="88">
        <f t="shared" si="9"/>
        <v>-586386.65999999968</v>
      </c>
      <c r="J17" s="89">
        <f t="shared" si="10"/>
        <v>-0.13477889933351048</v>
      </c>
      <c r="K17" s="90">
        <f>VLOOKUP($C17,'2025'!$C$120:$U$217,VLOOKUP($L$4,Master!$D$9:$G$20,4,FALSE),FALSE)</f>
        <v>643192.0299999998</v>
      </c>
      <c r="L17" s="91">
        <f>VLOOKUP($C17,'2025'!$C$8:$U$105,VLOOKUP($L$4,Master!$D$9:$G$20,4,FALSE),FALSE)</f>
        <v>605570.94000000006</v>
      </c>
      <c r="M17" s="91">
        <f t="shared" si="11"/>
        <v>0.94150877460344196</v>
      </c>
      <c r="N17" s="87">
        <f t="shared" si="12"/>
        <v>7.6475461261602578E-5</v>
      </c>
      <c r="O17" s="91">
        <f t="shared" si="13"/>
        <v>-37621.089999999735</v>
      </c>
      <c r="P17" s="92">
        <f t="shared" si="14"/>
        <v>-5.8491225396558079E-2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IFERROR(INDEX('2025'!$C$120:$AC$217,MATCH($C18,'2025'!$C$120:$C$217,0),19),0)</f>
        <v>971821.83000000007</v>
      </c>
      <c r="F18" s="85">
        <f>IFERROR(INDEX('2025'!$C$8:$AC$105,MATCH($C18,'2025'!$C$8:$C$105,0),19),0)</f>
        <v>750860.6100000001</v>
      </c>
      <c r="G18" s="86">
        <f t="shared" si="7"/>
        <v>0.77263196485306374</v>
      </c>
      <c r="H18" s="87">
        <f t="shared" si="8"/>
        <v>9.4823591589316173E-5</v>
      </c>
      <c r="I18" s="88">
        <f t="shared" si="9"/>
        <v>-220961.21999999997</v>
      </c>
      <c r="J18" s="89">
        <f t="shared" si="10"/>
        <v>-0.22736803514693629</v>
      </c>
      <c r="K18" s="90">
        <f>VLOOKUP($C18,'2025'!$C$120:$U$217,VLOOKUP($L$4,Master!$D$9:$G$20,4,FALSE),FALSE)</f>
        <v>147338.38</v>
      </c>
      <c r="L18" s="91">
        <f>VLOOKUP($C18,'2025'!$C$8:$U$105,VLOOKUP($L$4,Master!$D$9:$G$20,4,FALSE),FALSE)</f>
        <v>83757.38</v>
      </c>
      <c r="M18" s="91">
        <f t="shared" si="11"/>
        <v>0.56846953251420307</v>
      </c>
      <c r="N18" s="87">
        <f t="shared" si="12"/>
        <v>1.0577430068826167E-5</v>
      </c>
      <c r="O18" s="91">
        <f t="shared" si="13"/>
        <v>-63581</v>
      </c>
      <c r="P18" s="92">
        <f t="shared" si="14"/>
        <v>-0.43153046748579699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IFERROR(INDEX('2025'!$C$120:$AC$217,MATCH($C19,'2025'!$C$120:$C$217,0),19),0)</f>
        <v>412949</v>
      </c>
      <c r="F19" s="85">
        <f>IFERROR(INDEX('2025'!$C$8:$AC$105,MATCH($C19,'2025'!$C$8:$C$105,0),19),0)</f>
        <v>379412.7</v>
      </c>
      <c r="G19" s="86">
        <f t="shared" si="7"/>
        <v>0.91878827651840789</v>
      </c>
      <c r="H19" s="87">
        <f t="shared" si="8"/>
        <v>4.7914718696722864E-5</v>
      </c>
      <c r="I19" s="88">
        <f t="shared" si="9"/>
        <v>-33536.299999999988</v>
      </c>
      <c r="J19" s="89">
        <f t="shared" si="10"/>
        <v>-8.1211723481592127E-2</v>
      </c>
      <c r="K19" s="90">
        <f>VLOOKUP($C19,'2025'!$C$120:$U$217,VLOOKUP($L$4,Master!$D$9:$G$20,4,FALSE),FALSE)</f>
        <v>48201.01999999999</v>
      </c>
      <c r="L19" s="91">
        <f>VLOOKUP($C19,'2025'!$C$8:$U$105,VLOOKUP($L$4,Master!$D$9:$G$20,4,FALSE),FALSE)</f>
        <v>26733.74</v>
      </c>
      <c r="M19" s="91">
        <f t="shared" si="11"/>
        <v>0.55463017172665652</v>
      </c>
      <c r="N19" s="87">
        <f t="shared" si="12"/>
        <v>3.3761116373050453E-6</v>
      </c>
      <c r="O19" s="91">
        <f t="shared" si="13"/>
        <v>-21467.279999999988</v>
      </c>
      <c r="P19" s="92">
        <f t="shared" si="14"/>
        <v>-0.44536982827334343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IFERROR(INDEX('2025'!$C$120:$AC$217,MATCH($C20,'2025'!$C$120:$C$217,0),19),0)</f>
        <v>354221.84</v>
      </c>
      <c r="F20" s="85">
        <f>IFERROR(INDEX('2025'!$C$8:$AC$105,MATCH($C20,'2025'!$C$8:$C$105,0),19),0)</f>
        <v>300327.24000000005</v>
      </c>
      <c r="G20" s="86">
        <f t="shared" si="7"/>
        <v>0.84785071411745827</v>
      </c>
      <c r="H20" s="87">
        <f t="shared" si="8"/>
        <v>3.7927289259329425E-5</v>
      </c>
      <c r="I20" s="88">
        <f t="shared" si="9"/>
        <v>-53894.599999999977</v>
      </c>
      <c r="J20" s="89">
        <f t="shared" si="10"/>
        <v>-0.15214928588254178</v>
      </c>
      <c r="K20" s="90">
        <f>VLOOKUP($C20,'2025'!$C$120:$U$217,VLOOKUP($L$4,Master!$D$9:$G$20,4,FALSE),FALSE)</f>
        <v>55680.840000000018</v>
      </c>
      <c r="L20" s="91">
        <f>VLOOKUP($C20,'2025'!$C$8:$U$105,VLOOKUP($L$4,Master!$D$9:$G$20,4,FALSE),FALSE)</f>
        <v>34470.270000000004</v>
      </c>
      <c r="M20" s="91">
        <f t="shared" si="11"/>
        <v>0.61906878560021705</v>
      </c>
      <c r="N20" s="87">
        <f t="shared" si="12"/>
        <v>4.3531312748626637E-6</v>
      </c>
      <c r="O20" s="91">
        <f t="shared" si="13"/>
        <v>-21210.570000000014</v>
      </c>
      <c r="P20" s="92">
        <f t="shared" si="14"/>
        <v>-0.38093121439978289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IFERROR(INDEX('2025'!$C$120:$AC$217,MATCH($C21,'2025'!$C$120:$C$217,0),19),0)</f>
        <v>28363.700000000004</v>
      </c>
      <c r="F21" s="85">
        <f>IFERROR(INDEX('2025'!$C$8:$AC$105,MATCH($C21,'2025'!$C$8:$C$105,0),19),0)</f>
        <v>20800</v>
      </c>
      <c r="G21" s="86">
        <f t="shared" si="7"/>
        <v>0.73333168803787929</v>
      </c>
      <c r="H21" s="87">
        <f t="shared" si="8"/>
        <v>2.6267601187093515E-6</v>
      </c>
      <c r="I21" s="88">
        <f t="shared" si="9"/>
        <v>-7563.7000000000044</v>
      </c>
      <c r="J21" s="89">
        <f t="shared" si="10"/>
        <v>-0.26666831196212071</v>
      </c>
      <c r="K21" s="90">
        <f>VLOOKUP($C21,'2025'!$C$120:$U$217,VLOOKUP($L$4,Master!$D$9:$G$20,4,FALSE),FALSE)</f>
        <v>3421.31</v>
      </c>
      <c r="L21" s="91">
        <f>VLOOKUP($C21,'2025'!$C$8:$U$105,VLOOKUP($L$4,Master!$D$9:$G$20,4,FALSE),FALSE)</f>
        <v>2390</v>
      </c>
      <c r="M21" s="91">
        <f t="shared" si="11"/>
        <v>0.69856283119623774</v>
      </c>
      <c r="N21" s="87">
        <f t="shared" si="12"/>
        <v>3.0182484056323797E-7</v>
      </c>
      <c r="O21" s="91">
        <f t="shared" si="13"/>
        <v>-1031.31</v>
      </c>
      <c r="P21" s="92">
        <f t="shared" si="14"/>
        <v>-0.30143716880376231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IFERROR(INDEX('2025'!$C$120:$AC$217,MATCH($C22,'2025'!$C$120:$C$217,0),19),0)</f>
        <v>5040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-5040</v>
      </c>
      <c r="J22" s="89">
        <f t="shared" si="10"/>
        <v>-1</v>
      </c>
      <c r="K22" s="90">
        <f>VLOOKUP($C22,'2025'!$C$120:$U$217,VLOOKUP($L$4,Master!$D$9:$G$20,4,FALSE),FALSE)</f>
        <v>2520</v>
      </c>
      <c r="L22" s="91">
        <f>VLOOKUP($C22,'2025'!$C$8:$U$105,VLOOKUP($L$4,Master!$D$9:$G$20,4,FALSE),FALSE)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-2520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IFERROR(INDEX('2025'!$C$120:$AC$217,MATCH($C23,'2025'!$C$120:$C$217,0),19),0)</f>
        <v>2941764.28</v>
      </c>
      <c r="F23" s="85">
        <f>IFERROR(INDEX('2025'!$C$8:$AC$105,MATCH($C23,'2025'!$C$8:$C$105,0),19),0)</f>
        <v>2186453.27</v>
      </c>
      <c r="G23" s="86">
        <f t="shared" si="7"/>
        <v>0.74324557030789706</v>
      </c>
      <c r="H23" s="87">
        <f t="shared" si="8"/>
        <v>2.7611962745469472E-4</v>
      </c>
      <c r="I23" s="88">
        <f t="shared" si="9"/>
        <v>-755311.00999999978</v>
      </c>
      <c r="J23" s="89">
        <f t="shared" si="10"/>
        <v>-0.25675442969210294</v>
      </c>
      <c r="K23" s="90">
        <f>VLOOKUP($C23,'2025'!$C$120:$U$217,VLOOKUP($L$4,Master!$D$9:$G$20,4,FALSE),FALSE)</f>
        <v>717770.7300000001</v>
      </c>
      <c r="L23" s="91">
        <f>VLOOKUP($C23,'2025'!$C$8:$U$105,VLOOKUP($L$4,Master!$D$9:$G$20,4,FALSE),FALSE)</f>
        <v>406268.77</v>
      </c>
      <c r="M23" s="91">
        <f t="shared" si="11"/>
        <v>0.56601467992432619</v>
      </c>
      <c r="N23" s="87">
        <f t="shared" si="12"/>
        <v>5.1306278966976072E-5</v>
      </c>
      <c r="O23" s="91">
        <f t="shared" si="13"/>
        <v>-311501.96000000008</v>
      </c>
      <c r="P23" s="92">
        <f t="shared" si="14"/>
        <v>-0.43398532007567381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IFERROR(INDEX('2025'!$C$120:$AC$217,MATCH($C24,'2025'!$C$120:$C$217,0),19),0)</f>
        <v>10361127.35</v>
      </c>
      <c r="F24" s="85">
        <f>IFERROR(INDEX('2025'!$C$8:$AC$105,MATCH($C24,'2025'!$C$8:$C$105,0),19),0)</f>
        <v>9746201.3900000006</v>
      </c>
      <c r="G24" s="86">
        <f t="shared" si="7"/>
        <v>0.94065067060487395</v>
      </c>
      <c r="H24" s="87">
        <f t="shared" si="8"/>
        <v>1.2308140923154639E-3</v>
      </c>
      <c r="I24" s="88">
        <f t="shared" si="9"/>
        <v>-614925.95999999903</v>
      </c>
      <c r="J24" s="89">
        <f t="shared" si="10"/>
        <v>-5.9349329395126008E-2</v>
      </c>
      <c r="K24" s="90">
        <f>VLOOKUP($C24,'2025'!$C$120:$U$217,VLOOKUP($L$4,Master!$D$9:$G$20,4,FALSE),FALSE)</f>
        <v>1256706.4199999997</v>
      </c>
      <c r="L24" s="91">
        <f>VLOOKUP($C24,'2025'!$C$8:$U$105,VLOOKUP($L$4,Master!$D$9:$G$20,4,FALSE),FALSE)</f>
        <v>1022757.5900000004</v>
      </c>
      <c r="M24" s="91">
        <f t="shared" si="11"/>
        <v>0.81383971126685317</v>
      </c>
      <c r="N24" s="87">
        <f t="shared" si="12"/>
        <v>1.2916052156342747E-4</v>
      </c>
      <c r="O24" s="91">
        <f t="shared" si="13"/>
        <v>-233948.82999999926</v>
      </c>
      <c r="P24" s="92">
        <f t="shared" si="14"/>
        <v>-0.18616028873314686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IFERROR(INDEX('2025'!$C$120:$AC$217,MATCH($C25,'2025'!$C$120:$C$217,0),19),0)</f>
        <v>408760.55999999994</v>
      </c>
      <c r="F25" s="85">
        <f>IFERROR(INDEX('2025'!$C$8:$AC$105,MATCH($C25,'2025'!$C$8:$C$105,0),19),0)</f>
        <v>260226.58</v>
      </c>
      <c r="G25" s="86">
        <f t="shared" si="7"/>
        <v>0.63662350398971967</v>
      </c>
      <c r="H25" s="87">
        <f t="shared" si="8"/>
        <v>3.2863115489044638E-5</v>
      </c>
      <c r="I25" s="88">
        <f t="shared" si="9"/>
        <v>-148533.97999999995</v>
      </c>
      <c r="J25" s="89">
        <f t="shared" si="10"/>
        <v>-0.36337649601028038</v>
      </c>
      <c r="K25" s="90">
        <f>VLOOKUP($C25,'2025'!$C$120:$U$217,VLOOKUP($L$4,Master!$D$9:$G$20,4,FALSE),FALSE)</f>
        <v>59578.599999999984</v>
      </c>
      <c r="L25" s="91">
        <f>VLOOKUP($C25,'2025'!$C$8:$U$105,VLOOKUP($L$4,Master!$D$9:$G$20,4,FALSE),FALSE)</f>
        <v>26392.29</v>
      </c>
      <c r="M25" s="91">
        <f t="shared" si="11"/>
        <v>0.44298271527024818</v>
      </c>
      <c r="N25" s="87">
        <f t="shared" si="12"/>
        <v>3.332991096798636E-6</v>
      </c>
      <c r="O25" s="91">
        <f t="shared" si="13"/>
        <v>-33186.309999999983</v>
      </c>
      <c r="P25" s="92">
        <f t="shared" si="14"/>
        <v>-0.55701728472975187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IFERROR(INDEX('2025'!$C$120:$AC$217,MATCH($C26,'2025'!$C$120:$C$217,0),19),0)</f>
        <v>96068630.799999967</v>
      </c>
      <c r="F26" s="85">
        <f>IFERROR(INDEX('2025'!$C$8:$AC$105,MATCH($C26,'2025'!$C$8:$C$105,0),19),0)</f>
        <v>82780953.379999995</v>
      </c>
      <c r="G26" s="86">
        <f t="shared" si="7"/>
        <v>0.86168557510033783</v>
      </c>
      <c r="H26" s="87">
        <f t="shared" si="8"/>
        <v>1.0454120525352023E-2</v>
      </c>
      <c r="I26" s="88">
        <f t="shared" si="9"/>
        <v>-13287677.419999972</v>
      </c>
      <c r="J26" s="89">
        <f t="shared" si="10"/>
        <v>-0.13831442489966222</v>
      </c>
      <c r="K26" s="90">
        <f>VLOOKUP($C26,'2025'!$C$120:$U$217,VLOOKUP($L$4,Master!$D$9:$G$20,4,FALSE),FALSE)</f>
        <v>13542027.229999987</v>
      </c>
      <c r="L26" s="91">
        <f>VLOOKUP($C26,'2025'!$C$8:$U$105,VLOOKUP($L$4,Master!$D$9:$G$20,4,FALSE),FALSE)</f>
        <v>9363414.9899999965</v>
      </c>
      <c r="M26" s="91">
        <f t="shared" si="11"/>
        <v>0.69143377361234304</v>
      </c>
      <c r="N26" s="87">
        <f t="shared" si="12"/>
        <v>1.1824733207046784E-3</v>
      </c>
      <c r="O26" s="91">
        <f t="shared" si="13"/>
        <v>-4178612.2399999909</v>
      </c>
      <c r="P26" s="92">
        <f t="shared" si="14"/>
        <v>-0.30856622638765696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IFERROR(INDEX('2025'!$C$120:$AC$217,MATCH($C27,'2025'!$C$120:$C$217,0),19),0)</f>
        <v>63312191.07</v>
      </c>
      <c r="F27" s="85">
        <f>IFERROR(INDEX('2025'!$C$8:$AC$105,MATCH($C27,'2025'!$C$8:$C$105,0),19),0)</f>
        <v>101699881.31</v>
      </c>
      <c r="G27" s="86">
        <f t="shared" ref="G27:G90" si="15">IFERROR(F27/E27,0)</f>
        <v>1.6063238310226435</v>
      </c>
      <c r="H27" s="87">
        <f t="shared" ref="H27:H90" si="16">F27/$D$4</f>
        <v>1.2843326553008778E-2</v>
      </c>
      <c r="I27" s="88">
        <f t="shared" ref="I27:I90" si="17">F27-E27</f>
        <v>38387690.240000002</v>
      </c>
      <c r="J27" s="89">
        <f t="shared" ref="J27:J90" si="18">IFERROR(I27/E27,0)</f>
        <v>0.60632383102264353</v>
      </c>
      <c r="K27" s="90">
        <f>VLOOKUP($C27,'2025'!$C$120:$U$217,VLOOKUP($L$4,Master!$D$9:$G$20,4,FALSE),FALSE)</f>
        <v>7737004.5799999963</v>
      </c>
      <c r="L27" s="91">
        <f>VLOOKUP($C27,'2025'!$C$8:$U$105,VLOOKUP($L$4,Master!$D$9:$G$20,4,FALSE),FALSE)</f>
        <v>14946245.640000002</v>
      </c>
      <c r="M27" s="91">
        <f t="shared" ref="M27:M90" si="19">IFERROR(L27/K27,0)</f>
        <v>1.9317870999631759</v>
      </c>
      <c r="N27" s="87">
        <f t="shared" ref="N27:N90" si="20">L27/$D$4</f>
        <v>1.8875097101723815E-3</v>
      </c>
      <c r="O27" s="91">
        <f t="shared" ref="O27:O90" si="21">L27-K27</f>
        <v>7209241.0600000061</v>
      </c>
      <c r="P27" s="92">
        <f t="shared" ref="P27:P90" si="22">IFERROR(O27/K27,0)</f>
        <v>0.93178709996317588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IFERROR(INDEX('2025'!$C$120:$AC$217,MATCH($C28,'2025'!$C$120:$C$217,0),19),0)</f>
        <v>475462.77</v>
      </c>
      <c r="F28" s="85">
        <f>IFERROR(INDEX('2025'!$C$8:$AC$105,MATCH($C28,'2025'!$C$8:$C$105,0),19),0)</f>
        <v>332084.65999999997</v>
      </c>
      <c r="G28" s="86">
        <f t="shared" si="15"/>
        <v>0.69844513798630325</v>
      </c>
      <c r="H28" s="87">
        <f t="shared" si="16"/>
        <v>4.1937824082843972E-5</v>
      </c>
      <c r="I28" s="88">
        <f t="shared" si="17"/>
        <v>-143378.11000000004</v>
      </c>
      <c r="J28" s="89">
        <f t="shared" si="18"/>
        <v>-0.30155486201369675</v>
      </c>
      <c r="K28" s="90">
        <f>VLOOKUP($C28,'2025'!$C$120:$U$217,VLOOKUP($L$4,Master!$D$9:$G$20,4,FALSE),FALSE)</f>
        <v>104663</v>
      </c>
      <c r="L28" s="91">
        <f>VLOOKUP($C28,'2025'!$C$8:$U$105,VLOOKUP($L$4,Master!$D$9:$G$20,4,FALSE),FALSE)</f>
        <v>38278.5</v>
      </c>
      <c r="M28" s="91">
        <f t="shared" si="19"/>
        <v>0.36573096509750341</v>
      </c>
      <c r="N28" s="87">
        <f t="shared" si="20"/>
        <v>4.8340594809623035E-6</v>
      </c>
      <c r="O28" s="91">
        <f t="shared" si="21"/>
        <v>-66384.5</v>
      </c>
      <c r="P28" s="92">
        <f t="shared" si="22"/>
        <v>-0.63426903490249653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IFERROR(INDEX('2025'!$C$120:$AC$217,MATCH($C29,'2025'!$C$120:$C$217,0),19),0)</f>
        <v>979921642.15000021</v>
      </c>
      <c r="F29" s="85">
        <f>IFERROR(INDEX('2025'!$C$8:$AC$105,MATCH($C29,'2025'!$C$8:$C$105,0),19),0)</f>
        <v>911721023.02999997</v>
      </c>
      <c r="G29" s="86">
        <f t="shared" si="15"/>
        <v>0.93040196666096231</v>
      </c>
      <c r="H29" s="87">
        <f t="shared" si="16"/>
        <v>0.1151380972444276</v>
      </c>
      <c r="I29" s="88">
        <f t="shared" si="17"/>
        <v>-68200619.120000243</v>
      </c>
      <c r="J29" s="89">
        <f t="shared" si="18"/>
        <v>-6.9598033339037663E-2</v>
      </c>
      <c r="K29" s="90">
        <f>VLOOKUP($C29,'2025'!$C$120:$U$217,VLOOKUP($L$4,Master!$D$9:$G$20,4,FALSE),FALSE)</f>
        <v>52487346.969999991</v>
      </c>
      <c r="L29" s="91">
        <f>VLOOKUP($C29,'2025'!$C$8:$U$105,VLOOKUP($L$4,Master!$D$9:$G$20,4,FALSE),FALSE)</f>
        <v>59706645.400000006</v>
      </c>
      <c r="M29" s="91">
        <f t="shared" si="19"/>
        <v>1.1375435956808091</v>
      </c>
      <c r="N29" s="87">
        <f t="shared" si="20"/>
        <v>7.5401459114731329E-3</v>
      </c>
      <c r="O29" s="91">
        <f t="shared" si="21"/>
        <v>7219298.4300000146</v>
      </c>
      <c r="P29" s="92">
        <f t="shared" si="22"/>
        <v>0.13754359568080901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IFERROR(INDEX('2025'!$C$120:$AC$217,MATCH($C30,'2025'!$C$120:$C$217,0),19),0)</f>
        <v>8730327.0300000012</v>
      </c>
      <c r="F30" s="85">
        <f>IFERROR(INDEX('2025'!$C$8:$AC$105,MATCH($C30,'2025'!$C$8:$C$105,0),19),0)</f>
        <v>10132438.25</v>
      </c>
      <c r="G30" s="86">
        <f t="shared" si="15"/>
        <v>1.1606023709285949</v>
      </c>
      <c r="H30" s="87">
        <f t="shared" si="16"/>
        <v>1.2795906105954411E-3</v>
      </c>
      <c r="I30" s="88">
        <f t="shared" si="17"/>
        <v>1402111.2199999988</v>
      </c>
      <c r="J30" s="89">
        <f t="shared" si="18"/>
        <v>0.16060237092859495</v>
      </c>
      <c r="K30" s="90">
        <f>VLOOKUP($C30,'2025'!$C$120:$U$217,VLOOKUP($L$4,Master!$D$9:$G$20,4,FALSE),FALSE)</f>
        <v>1243915.74</v>
      </c>
      <c r="L30" s="91">
        <f>VLOOKUP($C30,'2025'!$C$8:$U$105,VLOOKUP($L$4,Master!$D$9:$G$20,4,FALSE),FALSE)</f>
        <v>985729.54999999981</v>
      </c>
      <c r="M30" s="91">
        <f t="shared" si="19"/>
        <v>0.79244077255586443</v>
      </c>
      <c r="N30" s="87">
        <f t="shared" si="20"/>
        <v>1.2448437835448631E-4</v>
      </c>
      <c r="O30" s="91">
        <f t="shared" si="21"/>
        <v>-258186.19000000018</v>
      </c>
      <c r="P30" s="92">
        <f t="shared" si="22"/>
        <v>-0.20755922744413555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IFERROR(INDEX('2025'!$C$120:$AC$217,MATCH($C31,'2025'!$C$120:$C$217,0),19),0)</f>
        <v>9150982.0499999989</v>
      </c>
      <c r="F31" s="85">
        <f>IFERROR(INDEX('2025'!$C$8:$AC$105,MATCH($C31,'2025'!$C$8:$C$105,0),19),0)</f>
        <v>7660327.5100000016</v>
      </c>
      <c r="G31" s="86">
        <f t="shared" si="15"/>
        <v>0.83710441875470654</v>
      </c>
      <c r="H31" s="87">
        <f t="shared" si="16"/>
        <v>9.6739628843846705E-4</v>
      </c>
      <c r="I31" s="88">
        <f t="shared" si="17"/>
        <v>-1490654.5399999972</v>
      </c>
      <c r="J31" s="89">
        <f t="shared" si="18"/>
        <v>-0.16289558124529349</v>
      </c>
      <c r="K31" s="90">
        <f>VLOOKUP($C31,'2025'!$C$120:$U$217,VLOOKUP($L$4,Master!$D$9:$G$20,4,FALSE),FALSE)</f>
        <v>1205765.9199999997</v>
      </c>
      <c r="L31" s="91">
        <f>VLOOKUP($C31,'2025'!$C$8:$U$105,VLOOKUP($L$4,Master!$D$9:$G$20,4,FALSE),FALSE)</f>
        <v>1001750.4200000004</v>
      </c>
      <c r="M31" s="91">
        <f t="shared" si="19"/>
        <v>0.83080007768008624</v>
      </c>
      <c r="N31" s="87">
        <f t="shared" si="20"/>
        <v>1.2650759866136268E-4</v>
      </c>
      <c r="O31" s="91">
        <f t="shared" si="21"/>
        <v>-204015.4999999993</v>
      </c>
      <c r="P31" s="92">
        <f t="shared" si="22"/>
        <v>-0.16919992231991376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IFERROR(INDEX('2025'!$C$120:$AC$217,MATCH($C32,'2025'!$C$120:$C$217,0),19),0)</f>
        <v>2014332.23</v>
      </c>
      <c r="F32" s="85">
        <f>IFERROR(INDEX('2025'!$C$8:$AC$105,MATCH($C32,'2025'!$C$8:$C$105,0),19),0)</f>
        <v>1907036.78</v>
      </c>
      <c r="G32" s="86">
        <f t="shared" si="15"/>
        <v>0.94673398538631337</v>
      </c>
      <c r="H32" s="87">
        <f t="shared" si="16"/>
        <v>2.4083308454884132E-4</v>
      </c>
      <c r="I32" s="88">
        <f t="shared" si="17"/>
        <v>-107295.44999999995</v>
      </c>
      <c r="J32" s="89">
        <f t="shared" si="18"/>
        <v>-5.3266014613686616E-2</v>
      </c>
      <c r="K32" s="90">
        <f>VLOOKUP($C32,'2025'!$C$120:$U$217,VLOOKUP($L$4,Master!$D$9:$G$20,4,FALSE),FALSE)</f>
        <v>323346.24000000011</v>
      </c>
      <c r="L32" s="91">
        <f>VLOOKUP($C32,'2025'!$C$8:$U$105,VLOOKUP($L$4,Master!$D$9:$G$20,4,FALSE),FALSE)</f>
        <v>235167.78000000003</v>
      </c>
      <c r="M32" s="91">
        <f t="shared" si="19"/>
        <v>0.72729399915087911</v>
      </c>
      <c r="N32" s="87">
        <f t="shared" si="20"/>
        <v>2.9698526236029554E-5</v>
      </c>
      <c r="O32" s="91">
        <f t="shared" si="21"/>
        <v>-88178.460000000079</v>
      </c>
      <c r="P32" s="92">
        <f t="shared" si="22"/>
        <v>-0.27270600084912089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IFERROR(INDEX('2025'!$C$120:$AC$217,MATCH($C33,'2025'!$C$120:$C$217,0),19),0)</f>
        <v>520814.13</v>
      </c>
      <c r="F33" s="85">
        <f>IFERROR(INDEX('2025'!$C$8:$AC$105,MATCH($C33,'2025'!$C$8:$C$105,0),19),0)</f>
        <v>328579.40000000002</v>
      </c>
      <c r="G33" s="86">
        <f t="shared" si="15"/>
        <v>0.63089570937716311</v>
      </c>
      <c r="H33" s="87">
        <f t="shared" si="16"/>
        <v>4.1495156911031133E-5</v>
      </c>
      <c r="I33" s="88">
        <f t="shared" si="17"/>
        <v>-192234.72999999998</v>
      </c>
      <c r="J33" s="89">
        <f t="shared" si="18"/>
        <v>-0.36910429062283695</v>
      </c>
      <c r="K33" s="90">
        <f>VLOOKUP($C33,'2025'!$C$120:$U$217,VLOOKUP($L$4,Master!$D$9:$G$20,4,FALSE),FALSE)</f>
        <v>94400.599999999991</v>
      </c>
      <c r="L33" s="91">
        <f>VLOOKUP($C33,'2025'!$C$8:$U$105,VLOOKUP($L$4,Master!$D$9:$G$20,4,FALSE),FALSE)</f>
        <v>35943.65</v>
      </c>
      <c r="M33" s="91">
        <f t="shared" si="19"/>
        <v>0.38075658417425318</v>
      </c>
      <c r="N33" s="87">
        <f t="shared" si="20"/>
        <v>4.5391993433099704E-6</v>
      </c>
      <c r="O33" s="91">
        <f t="shared" si="21"/>
        <v>-58456.94999999999</v>
      </c>
      <c r="P33" s="92">
        <f t="shared" si="22"/>
        <v>-0.61924341582574682</v>
      </c>
      <c r="Q33" s="81"/>
    </row>
    <row r="34" spans="2:17" s="82" customFormat="1" ht="12.75" x14ac:dyDescent="0.2">
      <c r="B34" s="73"/>
      <c r="C34" s="168">
        <v>40515</v>
      </c>
      <c r="D34" s="83" t="s">
        <v>143</v>
      </c>
      <c r="E34" s="84">
        <f>IFERROR(INDEX('2025'!$C$120:$AC$217,MATCH($C34,'2025'!$C$120:$C$217,0),19),0)</f>
        <v>778681.67999999993</v>
      </c>
      <c r="F34" s="85">
        <f>IFERROR(INDEX('2025'!$C$8:$AC$105,MATCH($C34,'2025'!$C$8:$C$105,0),19),0)</f>
        <v>685818.72999999986</v>
      </c>
      <c r="G34" s="86">
        <f t="shared" si="15"/>
        <v>0.88074337385207258</v>
      </c>
      <c r="H34" s="87">
        <f t="shared" si="16"/>
        <v>8.6609677337879629E-5</v>
      </c>
      <c r="I34" s="88">
        <f t="shared" si="17"/>
        <v>-92862.95000000007</v>
      </c>
      <c r="J34" s="89">
        <f t="shared" si="18"/>
        <v>-0.11925662614792745</v>
      </c>
      <c r="K34" s="90">
        <f>VLOOKUP($C34,'2025'!$C$120:$U$217,VLOOKUP($L$4,Master!$D$9:$G$20,4,FALSE),FALSE)</f>
        <v>117986.64999999997</v>
      </c>
      <c r="L34" s="91">
        <f>VLOOKUP($C34,'2025'!$C$8:$U$105,VLOOKUP($L$4,Master!$D$9:$G$20,4,FALSE),FALSE)</f>
        <v>73079.819999999978</v>
      </c>
      <c r="M34" s="91">
        <f t="shared" si="19"/>
        <v>0.61939058359568644</v>
      </c>
      <c r="N34" s="87">
        <f t="shared" si="20"/>
        <v>9.2289979162720184E-6</v>
      </c>
      <c r="O34" s="91">
        <f t="shared" si="21"/>
        <v>-44906.829999999987</v>
      </c>
      <c r="P34" s="92">
        <f t="shared" si="22"/>
        <v>-0.38060941640431356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IFERROR(INDEX('2025'!$C$120:$AC$217,MATCH($C35,'2025'!$C$120:$C$217,0),19),0)</f>
        <v>556456.84</v>
      </c>
      <c r="F35" s="85">
        <f>IFERROR(INDEX('2025'!$C$8:$AC$105,MATCH($C35,'2025'!$C$8:$C$105,0),19),0)</f>
        <v>462093.76999999996</v>
      </c>
      <c r="G35" s="86">
        <f t="shared" si="15"/>
        <v>0.83042158310067671</v>
      </c>
      <c r="H35" s="87">
        <f t="shared" si="16"/>
        <v>5.8356225295194794E-5</v>
      </c>
      <c r="I35" s="88">
        <f t="shared" si="17"/>
        <v>-94363.07</v>
      </c>
      <c r="J35" s="89">
        <f t="shared" si="18"/>
        <v>-0.16957841689932324</v>
      </c>
      <c r="K35" s="90">
        <f>VLOOKUP($C35,'2025'!$C$120:$U$217,VLOOKUP($L$4,Master!$D$9:$G$20,4,FALSE),FALSE)</f>
        <v>100388.79999999997</v>
      </c>
      <c r="L35" s="91">
        <f>VLOOKUP($C35,'2025'!$C$8:$U$105,VLOOKUP($L$4,Master!$D$9:$G$20,4,FALSE),FALSE)</f>
        <v>51148.369999999995</v>
      </c>
      <c r="M35" s="91">
        <f t="shared" si="19"/>
        <v>0.50950275329518835</v>
      </c>
      <c r="N35" s="87">
        <f t="shared" si="20"/>
        <v>6.4593508871629723E-6</v>
      </c>
      <c r="O35" s="91">
        <f t="shared" si="21"/>
        <v>-49240.429999999978</v>
      </c>
      <c r="P35" s="92">
        <f t="shared" si="22"/>
        <v>-0.4904972467048116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IFERROR(INDEX('2025'!$C$120:$AC$217,MATCH($C36,'2025'!$C$120:$C$217,0),19),0)</f>
        <v>17243354.640000008</v>
      </c>
      <c r="F36" s="85">
        <f>IFERROR(INDEX('2025'!$C$8:$AC$105,MATCH($C36,'2025'!$C$8:$C$105,0),19),0)</f>
        <v>15499381.99</v>
      </c>
      <c r="G36" s="86">
        <f t="shared" si="15"/>
        <v>0.89886117368632823</v>
      </c>
      <c r="H36" s="87">
        <f t="shared" si="16"/>
        <v>1.95736338826798E-3</v>
      </c>
      <c r="I36" s="88">
        <f t="shared" si="17"/>
        <v>-1743972.6500000078</v>
      </c>
      <c r="J36" s="89">
        <f t="shared" si="18"/>
        <v>-0.10113882631367181</v>
      </c>
      <c r="K36" s="90">
        <f>VLOOKUP($C36,'2025'!$C$120:$U$217,VLOOKUP($L$4,Master!$D$9:$G$20,4,FALSE),FALSE)</f>
        <v>2245147.9900000012</v>
      </c>
      <c r="L36" s="91">
        <f>VLOOKUP($C36,'2025'!$C$8:$U$105,VLOOKUP($L$4,Master!$D$9:$G$20,4,FALSE),FALSE)</f>
        <v>1829238.2500000002</v>
      </c>
      <c r="M36" s="91">
        <f t="shared" si="19"/>
        <v>0.81475174828007635</v>
      </c>
      <c r="N36" s="87">
        <f t="shared" si="20"/>
        <v>2.3100817705373495E-4</v>
      </c>
      <c r="O36" s="91">
        <f t="shared" si="21"/>
        <v>-415909.74000000092</v>
      </c>
      <c r="P36" s="92">
        <f t="shared" si="22"/>
        <v>-0.18524825171992368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IFERROR(INDEX('2025'!$C$120:$AC$217,MATCH($C37,'2025'!$C$120:$C$217,0),19),0)</f>
        <v>239583768.79999995</v>
      </c>
      <c r="F37" s="85">
        <f>IFERROR(INDEX('2025'!$C$8:$AC$105,MATCH($C37,'2025'!$C$8:$C$105,0),19),0)</f>
        <v>234110668.75999999</v>
      </c>
      <c r="G37" s="86">
        <f t="shared" si="15"/>
        <v>0.9771557978764045</v>
      </c>
      <c r="H37" s="87">
        <f t="shared" si="16"/>
        <v>2.9565027310728041E-2</v>
      </c>
      <c r="I37" s="88">
        <f t="shared" si="17"/>
        <v>-5473100.0399999619</v>
      </c>
      <c r="J37" s="89">
        <f t="shared" si="18"/>
        <v>-2.2844202123595458E-2</v>
      </c>
      <c r="K37" s="90">
        <f>VLOOKUP($C37,'2025'!$C$120:$U$217,VLOOKUP($L$4,Master!$D$9:$G$20,4,FALSE),FALSE)</f>
        <v>20103966.779999975</v>
      </c>
      <c r="L37" s="91">
        <f>VLOOKUP($C37,'2025'!$C$8:$U$105,VLOOKUP($L$4,Master!$D$9:$G$20,4,FALSE),FALSE)</f>
        <v>27322538.859999988</v>
      </c>
      <c r="M37" s="91">
        <f t="shared" si="19"/>
        <v>1.3590620775985993</v>
      </c>
      <c r="N37" s="87">
        <f t="shared" si="20"/>
        <v>3.450469010544925E-3</v>
      </c>
      <c r="O37" s="91">
        <f t="shared" si="21"/>
        <v>7218572.0800000131</v>
      </c>
      <c r="P37" s="92">
        <f t="shared" si="22"/>
        <v>0.35906207759859926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IFERROR(INDEX('2025'!$C$120:$AC$217,MATCH($C38,'2025'!$C$120:$C$217,0),19),0)</f>
        <v>1434893.5199999998</v>
      </c>
      <c r="F38" s="85">
        <f>IFERROR(INDEX('2025'!$C$8:$AC$105,MATCH($C38,'2025'!$C$8:$C$105,0),19),0)</f>
        <v>1347561.4499999997</v>
      </c>
      <c r="G38" s="86">
        <f t="shared" si="15"/>
        <v>0.93913689846477244</v>
      </c>
      <c r="H38" s="87">
        <f t="shared" si="16"/>
        <v>1.7017887857548775E-4</v>
      </c>
      <c r="I38" s="88">
        <f t="shared" si="17"/>
        <v>-87332.070000000065</v>
      </c>
      <c r="J38" s="89">
        <f t="shared" si="18"/>
        <v>-6.086310153522756E-2</v>
      </c>
      <c r="K38" s="90">
        <f>VLOOKUP($C38,'2025'!$C$120:$U$217,VLOOKUP($L$4,Master!$D$9:$G$20,4,FALSE),FALSE)</f>
        <v>170313.72000000003</v>
      </c>
      <c r="L38" s="91">
        <f>VLOOKUP($C38,'2025'!$C$8:$U$105,VLOOKUP($L$4,Master!$D$9:$G$20,4,FALSE),FALSE)</f>
        <v>109599.97000000003</v>
      </c>
      <c r="M38" s="91">
        <f t="shared" si="19"/>
        <v>0.64351814991769318</v>
      </c>
      <c r="N38" s="87">
        <f t="shared" si="20"/>
        <v>1.3841001452295261E-5</v>
      </c>
      <c r="O38" s="91">
        <f t="shared" si="21"/>
        <v>-60713.75</v>
      </c>
      <c r="P38" s="92">
        <f t="shared" si="22"/>
        <v>-0.35648185008230687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IFERROR(INDEX('2025'!$C$120:$AC$217,MATCH($C39,'2025'!$C$120:$C$217,0),19),0)</f>
        <v>1291283.5400000003</v>
      </c>
      <c r="F39" s="85">
        <f>IFERROR(INDEX('2025'!$C$8:$AC$105,MATCH($C39,'2025'!$C$8:$C$105,0),19),0)</f>
        <v>1136874.44</v>
      </c>
      <c r="G39" s="86">
        <f t="shared" si="15"/>
        <v>0.88042200243642821</v>
      </c>
      <c r="H39" s="87">
        <f t="shared" si="16"/>
        <v>1.4357194418134747E-4</v>
      </c>
      <c r="I39" s="88">
        <f t="shared" si="17"/>
        <v>-154409.10000000033</v>
      </c>
      <c r="J39" s="89">
        <f t="shared" si="18"/>
        <v>-0.11957799756357174</v>
      </c>
      <c r="K39" s="90">
        <f>VLOOKUP($C39,'2025'!$C$120:$U$217,VLOOKUP($L$4,Master!$D$9:$G$20,4,FALSE),FALSE)</f>
        <v>126894.06999999998</v>
      </c>
      <c r="L39" s="91">
        <f>VLOOKUP($C39,'2025'!$C$8:$U$105,VLOOKUP($L$4,Master!$D$9:$G$20,4,FALSE),FALSE)</f>
        <v>70557.06</v>
      </c>
      <c r="M39" s="91">
        <f t="shared" si="19"/>
        <v>0.55603118412073949</v>
      </c>
      <c r="N39" s="87">
        <f t="shared" si="20"/>
        <v>8.9104072741049433E-6</v>
      </c>
      <c r="O39" s="91">
        <f t="shared" si="21"/>
        <v>-56337.00999999998</v>
      </c>
      <c r="P39" s="92">
        <f t="shared" si="22"/>
        <v>-0.44396881587926046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IFERROR(INDEX('2025'!$C$120:$AC$217,MATCH($C40,'2025'!$C$120:$C$217,0),19),0)</f>
        <v>562929.32000000007</v>
      </c>
      <c r="F40" s="85">
        <f>IFERROR(INDEX('2025'!$C$8:$AC$105,MATCH($C40,'2025'!$C$8:$C$105,0),19),0)</f>
        <v>554875.96999999986</v>
      </c>
      <c r="G40" s="86">
        <f t="shared" si="15"/>
        <v>0.98569385229392525</v>
      </c>
      <c r="H40" s="87">
        <f t="shared" si="16"/>
        <v>7.0073368693565686E-5</v>
      </c>
      <c r="I40" s="88">
        <f t="shared" si="17"/>
        <v>-8053.3500000002095</v>
      </c>
      <c r="J40" s="89">
        <f t="shared" si="18"/>
        <v>-1.4306147706074732E-2</v>
      </c>
      <c r="K40" s="90">
        <f>VLOOKUP($C40,'2025'!$C$120:$U$217,VLOOKUP($L$4,Master!$D$9:$G$20,4,FALSE),FALSE)</f>
        <v>78647.499999999971</v>
      </c>
      <c r="L40" s="91">
        <f>VLOOKUP($C40,'2025'!$C$8:$U$105,VLOOKUP($L$4,Master!$D$9:$G$20,4,FALSE),FALSE)</f>
        <v>62070.89</v>
      </c>
      <c r="M40" s="91">
        <f t="shared" si="19"/>
        <v>0.7892290282590041</v>
      </c>
      <c r="N40" s="87">
        <f t="shared" si="20"/>
        <v>7.8387181915766868E-6</v>
      </c>
      <c r="O40" s="91">
        <f t="shared" si="21"/>
        <v>-16576.609999999971</v>
      </c>
      <c r="P40" s="92">
        <f t="shared" si="22"/>
        <v>-0.21077097174099593</v>
      </c>
      <c r="Q40" s="81"/>
    </row>
    <row r="41" spans="2:17" s="82" customFormat="1" ht="12.75" x14ac:dyDescent="0.2">
      <c r="B41" s="73"/>
      <c r="C41" s="168">
        <v>40710</v>
      </c>
      <c r="D41" s="83" t="s">
        <v>144</v>
      </c>
      <c r="E41" s="84">
        <f>IFERROR(INDEX('2025'!$C$120:$AC$217,MATCH($C41,'2025'!$C$120:$C$217,0),19),0)</f>
        <v>314569.23</v>
      </c>
      <c r="F41" s="85">
        <f>IFERROR(INDEX('2025'!$C$8:$AC$105,MATCH($C41,'2025'!$C$8:$C$105,0),19),0)</f>
        <v>308888.32000000001</v>
      </c>
      <c r="G41" s="86">
        <f t="shared" si="15"/>
        <v>0.98194066851357342</v>
      </c>
      <c r="H41" s="87">
        <f t="shared" si="16"/>
        <v>3.9008438466881357E-5</v>
      </c>
      <c r="I41" s="88">
        <f t="shared" si="17"/>
        <v>-5680.9099999999744</v>
      </c>
      <c r="J41" s="89">
        <f t="shared" si="18"/>
        <v>-1.8059331486426612E-2</v>
      </c>
      <c r="K41" s="90">
        <f>VLOOKUP($C41,'2025'!$C$120:$U$217,VLOOKUP($L$4,Master!$D$9:$G$20,4,FALSE),FALSE)</f>
        <v>41898.629999999983</v>
      </c>
      <c r="L41" s="91">
        <f>VLOOKUP($C41,'2025'!$C$8:$U$105,VLOOKUP($L$4,Master!$D$9:$G$20,4,FALSE),FALSE)</f>
        <v>67509.539999999994</v>
      </c>
      <c r="M41" s="91">
        <f t="shared" si="19"/>
        <v>1.6112588884171157</v>
      </c>
      <c r="N41" s="87">
        <f t="shared" si="20"/>
        <v>8.5255465050198887E-6</v>
      </c>
      <c r="O41" s="91">
        <f t="shared" si="21"/>
        <v>25610.910000000011</v>
      </c>
      <c r="P41" s="92">
        <f t="shared" si="22"/>
        <v>0.61125888841711584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IFERROR(INDEX('2025'!$C$120:$AC$217,MATCH($C42,'2025'!$C$120:$C$217,0),19),0)</f>
        <v>20595731.65000001</v>
      </c>
      <c r="F42" s="85">
        <f>IFERROR(INDEX('2025'!$C$8:$AC$105,MATCH($C42,'2025'!$C$8:$C$105,0),19),0)</f>
        <v>14198716.090000002</v>
      </c>
      <c r="G42" s="86">
        <f t="shared" si="15"/>
        <v>0.68940090749337346</v>
      </c>
      <c r="H42" s="87">
        <f t="shared" si="16"/>
        <v>1.7931067866388838E-3</v>
      </c>
      <c r="I42" s="88">
        <f t="shared" si="17"/>
        <v>-6397015.560000008</v>
      </c>
      <c r="J42" s="89">
        <f t="shared" si="18"/>
        <v>-0.31059909250662648</v>
      </c>
      <c r="K42" s="90">
        <f>VLOOKUP($C42,'2025'!$C$120:$U$217,VLOOKUP($L$4,Master!$D$9:$G$20,4,FALSE),FALSE)</f>
        <v>4707683.2600000063</v>
      </c>
      <c r="L42" s="91">
        <f>VLOOKUP($C42,'2025'!$C$8:$U$105,VLOOKUP($L$4,Master!$D$9:$G$20,4,FALSE),FALSE)</f>
        <v>1823465.5200000009</v>
      </c>
      <c r="M42" s="91">
        <f t="shared" si="19"/>
        <v>0.38733819148232129</v>
      </c>
      <c r="N42" s="87">
        <f t="shared" si="20"/>
        <v>2.3027915893161595E-4</v>
      </c>
      <c r="O42" s="91">
        <f t="shared" si="21"/>
        <v>-2884217.7400000053</v>
      </c>
      <c r="P42" s="92">
        <f t="shared" si="22"/>
        <v>-0.61266180851767871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IFERROR(INDEX('2025'!$C$120:$AC$217,MATCH($C43,'2025'!$C$120:$C$217,0),19),0)</f>
        <v>1670930.48</v>
      </c>
      <c r="F43" s="85">
        <f>IFERROR(INDEX('2025'!$C$8:$AC$105,MATCH($C43,'2025'!$C$8:$C$105,0),19),0)</f>
        <v>1603403.6</v>
      </c>
      <c r="G43" s="86">
        <f t="shared" si="15"/>
        <v>0.95958725942924938</v>
      </c>
      <c r="H43" s="87">
        <f t="shared" si="16"/>
        <v>2.0248829955168279E-4</v>
      </c>
      <c r="I43" s="88">
        <f t="shared" si="17"/>
        <v>-67526.879999999888</v>
      </c>
      <c r="J43" s="89">
        <f t="shared" si="18"/>
        <v>-4.0412740570750671E-2</v>
      </c>
      <c r="K43" s="90">
        <f>VLOOKUP($C43,'2025'!$C$120:$U$217,VLOOKUP($L$4,Master!$D$9:$G$20,4,FALSE),FALSE)</f>
        <v>176277.67000000004</v>
      </c>
      <c r="L43" s="91">
        <f>VLOOKUP($C43,'2025'!$C$8:$U$105,VLOOKUP($L$4,Master!$D$9:$G$20,4,FALSE),FALSE)</f>
        <v>163071.43000000005</v>
      </c>
      <c r="M43" s="91">
        <f t="shared" si="19"/>
        <v>0.92508274020186454</v>
      </c>
      <c r="N43" s="87">
        <f t="shared" si="20"/>
        <v>2.0593727347351145E-5</v>
      </c>
      <c r="O43" s="91">
        <f t="shared" si="21"/>
        <v>-13206.239999999991</v>
      </c>
      <c r="P43" s="92">
        <f t="shared" si="22"/>
        <v>-7.4917259798135447E-2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IFERROR(INDEX('2025'!$C$120:$AC$217,MATCH($C44,'2025'!$C$120:$C$217,0),19),0)</f>
        <v>709821.21</v>
      </c>
      <c r="F44" s="85">
        <f>IFERROR(INDEX('2025'!$C$8:$AC$105,MATCH($C44,'2025'!$C$8:$C$105,0),19),0)</f>
        <v>483926.70999999996</v>
      </c>
      <c r="G44" s="86">
        <f t="shared" si="15"/>
        <v>0.6817585938295645</v>
      </c>
      <c r="H44" s="87">
        <f t="shared" si="16"/>
        <v>6.1113431836837782E-5</v>
      </c>
      <c r="I44" s="88">
        <f t="shared" si="17"/>
        <v>-225894.5</v>
      </c>
      <c r="J44" s="89">
        <f t="shared" si="18"/>
        <v>-0.3182414061704355</v>
      </c>
      <c r="K44" s="90">
        <f>VLOOKUP($C44,'2025'!$C$120:$U$217,VLOOKUP($L$4,Master!$D$9:$G$20,4,FALSE),FALSE)</f>
        <v>126825.20999999999</v>
      </c>
      <c r="L44" s="91">
        <f>VLOOKUP($C44,'2025'!$C$8:$U$105,VLOOKUP($L$4,Master!$D$9:$G$20,4,FALSE),FALSE)</f>
        <v>49556.23</v>
      </c>
      <c r="M44" s="91">
        <f t="shared" si="19"/>
        <v>0.39074431652823605</v>
      </c>
      <c r="N44" s="87">
        <f t="shared" si="20"/>
        <v>6.2582850287301892E-6</v>
      </c>
      <c r="O44" s="91">
        <f t="shared" si="21"/>
        <v>-77268.979999999981</v>
      </c>
      <c r="P44" s="92">
        <f t="shared" si="22"/>
        <v>-0.60925568347176395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IFERROR(INDEX('2025'!$C$120:$AC$217,MATCH($C45,'2025'!$C$120:$C$217,0),19),0)</f>
        <v>9426135.3899999987</v>
      </c>
      <c r="F45" s="85">
        <f>IFERROR(INDEX('2025'!$C$8:$AC$105,MATCH($C45,'2025'!$C$8:$C$105,0),19),0)</f>
        <v>6707346.4199999999</v>
      </c>
      <c r="G45" s="86">
        <f t="shared" si="15"/>
        <v>0.7115690728477857</v>
      </c>
      <c r="H45" s="87">
        <f t="shared" si="16"/>
        <v>8.470475999242281E-4</v>
      </c>
      <c r="I45" s="88">
        <f t="shared" si="17"/>
        <v>-2718788.9699999988</v>
      </c>
      <c r="J45" s="89">
        <f t="shared" si="18"/>
        <v>-0.2884309271522143</v>
      </c>
      <c r="K45" s="90">
        <f>VLOOKUP($C45,'2025'!$C$120:$U$217,VLOOKUP($L$4,Master!$D$9:$G$20,4,FALSE),FALSE)</f>
        <v>1569922.9899999995</v>
      </c>
      <c r="L45" s="91">
        <f>VLOOKUP($C45,'2025'!$C$8:$U$105,VLOOKUP($L$4,Master!$D$9:$G$20,4,FALSE),FALSE)</f>
        <v>548359.18999999994</v>
      </c>
      <c r="M45" s="91">
        <f t="shared" si="19"/>
        <v>0.34929050245961435</v>
      </c>
      <c r="N45" s="87">
        <f t="shared" si="20"/>
        <v>6.9250387068257874E-5</v>
      </c>
      <c r="O45" s="91">
        <f t="shared" si="21"/>
        <v>-1021563.7999999996</v>
      </c>
      <c r="P45" s="92">
        <f t="shared" si="22"/>
        <v>-0.65070949754038565</v>
      </c>
      <c r="Q45" s="81"/>
    </row>
    <row r="46" spans="2:17" s="82" customFormat="1" ht="12.75" x14ac:dyDescent="0.2">
      <c r="B46" s="73"/>
      <c r="C46" s="168">
        <v>40903</v>
      </c>
      <c r="D46" s="83" t="s">
        <v>70</v>
      </c>
      <c r="E46" s="84">
        <f>IFERROR(INDEX('2025'!$C$120:$AC$217,MATCH($C46,'2025'!$C$120:$C$217,0),19),0)</f>
        <v>37118427.959999993</v>
      </c>
      <c r="F46" s="85">
        <f>IFERROR(INDEX('2025'!$C$8:$AC$105,MATCH($C46,'2025'!$C$8:$C$105,0),19),0)</f>
        <v>35788507.749999993</v>
      </c>
      <c r="G46" s="86">
        <f t="shared" si="15"/>
        <v>0.96417089076527795</v>
      </c>
      <c r="H46" s="87">
        <f t="shared" si="16"/>
        <v>4.5196069647029102E-3</v>
      </c>
      <c r="I46" s="88">
        <f t="shared" si="17"/>
        <v>-1329920.2100000009</v>
      </c>
      <c r="J46" s="89">
        <f t="shared" si="18"/>
        <v>-3.5829109234722052E-2</v>
      </c>
      <c r="K46" s="90">
        <f>VLOOKUP($C46,'2025'!$C$120:$U$217,VLOOKUP($L$4,Master!$D$9:$G$20,4,FALSE),FALSE)</f>
        <v>2021640.6200000003</v>
      </c>
      <c r="L46" s="91">
        <f>VLOOKUP($C46,'2025'!$C$8:$U$105,VLOOKUP($L$4,Master!$D$9:$G$20,4,FALSE),FALSE)</f>
        <v>0</v>
      </c>
      <c r="M46" s="91">
        <f t="shared" si="19"/>
        <v>0</v>
      </c>
      <c r="N46" s="87">
        <f t="shared" si="20"/>
        <v>0</v>
      </c>
      <c r="O46" s="91">
        <f t="shared" si="21"/>
        <v>-2021640.6200000003</v>
      </c>
      <c r="P46" s="92">
        <f t="shared" si="22"/>
        <v>-1</v>
      </c>
      <c r="Q46" s="81"/>
    </row>
    <row r="47" spans="2:17" s="82" customFormat="1" ht="12.75" x14ac:dyDescent="0.2">
      <c r="B47" s="73"/>
      <c r="C47" s="168">
        <v>40904</v>
      </c>
      <c r="D47" s="83" t="s">
        <v>54</v>
      </c>
      <c r="E47" s="84">
        <f>IFERROR(INDEX('2025'!$C$120:$AC$217,MATCH($C47,'2025'!$C$120:$C$217,0),19),0)</f>
        <v>935871.69000000018</v>
      </c>
      <c r="F47" s="85">
        <f>IFERROR(INDEX('2025'!$C$8:$AC$105,MATCH($C47,'2025'!$C$8:$C$105,0),19),0)</f>
        <v>733074.8899999999</v>
      </c>
      <c r="G47" s="86">
        <f t="shared" si="15"/>
        <v>0.78330704714446464</v>
      </c>
      <c r="H47" s="87">
        <f t="shared" si="16"/>
        <v>9.2577494474963679E-5</v>
      </c>
      <c r="I47" s="88">
        <f t="shared" si="17"/>
        <v>-202796.80000000028</v>
      </c>
      <c r="J47" s="89">
        <f t="shared" si="18"/>
        <v>-0.21669295285553539</v>
      </c>
      <c r="K47" s="90">
        <f>VLOOKUP($C47,'2025'!$C$120:$U$217,VLOOKUP($L$4,Master!$D$9:$G$20,4,FALSE),FALSE)</f>
        <v>151513.04999999999</v>
      </c>
      <c r="L47" s="91">
        <f>VLOOKUP($C47,'2025'!$C$8:$U$105,VLOOKUP($L$4,Master!$D$9:$G$20,4,FALSE),FALSE)</f>
        <v>94931.329999999987</v>
      </c>
      <c r="M47" s="91">
        <f t="shared" si="19"/>
        <v>0.62655546832434561</v>
      </c>
      <c r="N47" s="87">
        <f t="shared" si="20"/>
        <v>1.1988549599040221E-5</v>
      </c>
      <c r="O47" s="91">
        <f t="shared" si="21"/>
        <v>-56581.72</v>
      </c>
      <c r="P47" s="92">
        <f t="shared" si="22"/>
        <v>-0.37344453167565439</v>
      </c>
      <c r="Q47" s="81"/>
    </row>
    <row r="48" spans="2:17" s="82" customFormat="1" ht="12.75" x14ac:dyDescent="0.2">
      <c r="B48" s="73"/>
      <c r="C48" s="168">
        <v>40911</v>
      </c>
      <c r="D48" s="83" t="s">
        <v>55</v>
      </c>
      <c r="E48" s="84">
        <f>IFERROR(INDEX('2025'!$C$120:$AC$217,MATCH($C48,'2025'!$C$120:$C$217,0),19),0)</f>
        <v>598422.77</v>
      </c>
      <c r="F48" s="85">
        <f>IFERROR(INDEX('2025'!$C$8:$AC$105,MATCH($C48,'2025'!$C$8:$C$105,0),19),0)</f>
        <v>531597.74</v>
      </c>
      <c r="G48" s="86">
        <f t="shared" si="15"/>
        <v>0.88833140490292506</v>
      </c>
      <c r="H48" s="87">
        <f t="shared" si="16"/>
        <v>6.7133641472501103E-5</v>
      </c>
      <c r="I48" s="88">
        <f t="shared" si="17"/>
        <v>-66825.030000000028</v>
      </c>
      <c r="J48" s="89">
        <f t="shared" si="18"/>
        <v>-0.11166859509707498</v>
      </c>
      <c r="K48" s="90">
        <f>VLOOKUP($C48,'2025'!$C$120:$U$217,VLOOKUP($L$4,Master!$D$9:$G$20,4,FALSE),FALSE)</f>
        <v>89347.29</v>
      </c>
      <c r="L48" s="91">
        <f>VLOOKUP($C48,'2025'!$C$8:$U$105,VLOOKUP($L$4,Master!$D$9:$G$20,4,FALSE),FALSE)</f>
        <v>67658.449999999983</v>
      </c>
      <c r="M48" s="91">
        <f t="shared" si="19"/>
        <v>0.75725240239519287</v>
      </c>
      <c r="N48" s="87">
        <f t="shared" si="20"/>
        <v>8.5443518343120523E-6</v>
      </c>
      <c r="O48" s="91">
        <f t="shared" si="21"/>
        <v>-21688.840000000011</v>
      </c>
      <c r="P48" s="92">
        <f t="shared" si="22"/>
        <v>-0.24274759760480719</v>
      </c>
      <c r="Q48" s="81"/>
    </row>
    <row r="49" spans="2:17" s="82" customFormat="1" ht="12.75" x14ac:dyDescent="0.2">
      <c r="B49" s="73"/>
      <c r="C49" s="168">
        <v>40913</v>
      </c>
      <c r="D49" s="83" t="s">
        <v>57</v>
      </c>
      <c r="E49" s="84">
        <f>IFERROR(INDEX('2025'!$C$120:$AC$217,MATCH($C49,'2025'!$C$120:$C$217,0),19),0)</f>
        <v>434715.06</v>
      </c>
      <c r="F49" s="85">
        <f>IFERROR(INDEX('2025'!$C$8:$AC$105,MATCH($C49,'2025'!$C$8:$C$105,0),19),0)</f>
        <v>402827.94000000006</v>
      </c>
      <c r="G49" s="86">
        <f t="shared" si="15"/>
        <v>0.92664822792198653</v>
      </c>
      <c r="H49" s="87">
        <f t="shared" si="16"/>
        <v>5.0871748437204025E-5</v>
      </c>
      <c r="I49" s="88">
        <f t="shared" si="17"/>
        <v>-31887.119999999937</v>
      </c>
      <c r="J49" s="89">
        <f t="shared" si="18"/>
        <v>-7.3351772078013439E-2</v>
      </c>
      <c r="K49" s="90">
        <f>VLOOKUP($C49,'2025'!$C$120:$U$217,VLOOKUP($L$4,Master!$D$9:$G$20,4,FALSE),FALSE)</f>
        <v>55338.42</v>
      </c>
      <c r="L49" s="91">
        <f>VLOOKUP($C49,'2025'!$C$8:$U$105,VLOOKUP($L$4,Master!$D$9:$G$20,4,FALSE),FALSE)</f>
        <v>46792.99</v>
      </c>
      <c r="M49" s="91">
        <f t="shared" si="19"/>
        <v>0.84557871366764714</v>
      </c>
      <c r="N49" s="87">
        <f t="shared" si="20"/>
        <v>5.9093249984214181E-6</v>
      </c>
      <c r="O49" s="91">
        <f t="shared" si="21"/>
        <v>-8545.43</v>
      </c>
      <c r="P49" s="92">
        <f t="shared" si="22"/>
        <v>-0.15442128633235283</v>
      </c>
      <c r="Q49" s="81"/>
    </row>
    <row r="50" spans="2:17" s="82" customFormat="1" ht="12.75" x14ac:dyDescent="0.2">
      <c r="B50" s="73"/>
      <c r="C50" s="168">
        <v>41101</v>
      </c>
      <c r="D50" s="83" t="s">
        <v>145</v>
      </c>
      <c r="E50" s="84">
        <f>IFERROR(INDEX('2025'!$C$120:$AC$217,MATCH($C50,'2025'!$C$120:$C$217,0),19),0)</f>
        <v>36836017.939999998</v>
      </c>
      <c r="F50" s="85">
        <f>IFERROR(INDEX('2025'!$C$8:$AC$105,MATCH($C50,'2025'!$C$8:$C$105,0),19),0)</f>
        <v>29174038.959999997</v>
      </c>
      <c r="G50" s="86">
        <f t="shared" si="15"/>
        <v>0.79199763143561985</v>
      </c>
      <c r="H50" s="87">
        <f t="shared" si="16"/>
        <v>3.6842885597019636E-3</v>
      </c>
      <c r="I50" s="88">
        <f t="shared" si="17"/>
        <v>-7661978.9800000004</v>
      </c>
      <c r="J50" s="89">
        <f t="shared" si="18"/>
        <v>-0.2080023685643802</v>
      </c>
      <c r="K50" s="90">
        <f>VLOOKUP($C50,'2025'!$C$120:$U$217,VLOOKUP($L$4,Master!$D$9:$G$20,4,FALSE),FALSE)</f>
        <v>8407198.8200000003</v>
      </c>
      <c r="L50" s="91">
        <f>VLOOKUP($C50,'2025'!$C$8:$U$105,VLOOKUP($L$4,Master!$D$9:$G$20,4,FALSE),FALSE)</f>
        <v>3753853.2700000009</v>
      </c>
      <c r="M50" s="91">
        <f t="shared" si="19"/>
        <v>0.44650463850931038</v>
      </c>
      <c r="N50" s="87">
        <f t="shared" si="20"/>
        <v>4.7406115678474471E-4</v>
      </c>
      <c r="O50" s="91">
        <f t="shared" si="21"/>
        <v>-4653345.5499999989</v>
      </c>
      <c r="P50" s="92">
        <f t="shared" si="22"/>
        <v>-0.55349536149068956</v>
      </c>
      <c r="Q50" s="81"/>
    </row>
    <row r="51" spans="2:17" s="82" customFormat="1" ht="12.75" x14ac:dyDescent="0.2">
      <c r="B51" s="73"/>
      <c r="C51" s="168">
        <v>41103</v>
      </c>
      <c r="D51" s="83" t="s">
        <v>64</v>
      </c>
      <c r="E51" s="84">
        <f>IFERROR(INDEX('2025'!$C$120:$AC$217,MATCH($C51,'2025'!$C$120:$C$217,0),19),0)</f>
        <v>5372137.4100000001</v>
      </c>
      <c r="F51" s="85">
        <f>IFERROR(INDEX('2025'!$C$8:$AC$105,MATCH($C51,'2025'!$C$8:$C$105,0),19),0)</f>
        <v>4447903.33</v>
      </c>
      <c r="G51" s="86">
        <f t="shared" si="15"/>
        <v>0.82795784815936047</v>
      </c>
      <c r="H51" s="87">
        <f t="shared" si="16"/>
        <v>5.6171034034223659E-4</v>
      </c>
      <c r="I51" s="88">
        <f t="shared" si="17"/>
        <v>-924234.08000000007</v>
      </c>
      <c r="J51" s="89">
        <f t="shared" si="18"/>
        <v>-0.17204215184063953</v>
      </c>
      <c r="K51" s="90">
        <f>VLOOKUP($C51,'2025'!$C$120:$U$217,VLOOKUP($L$4,Master!$D$9:$G$20,4,FALSE),FALSE)</f>
        <v>843118.39999999991</v>
      </c>
      <c r="L51" s="91">
        <f>VLOOKUP($C51,'2025'!$C$8:$U$105,VLOOKUP($L$4,Master!$D$9:$G$20,4,FALSE),FALSE)</f>
        <v>520988.39999999997</v>
      </c>
      <c r="M51" s="91">
        <f t="shared" si="19"/>
        <v>0.61793029306441427</v>
      </c>
      <c r="N51" s="87">
        <f t="shared" si="20"/>
        <v>6.5793824587990146E-5</v>
      </c>
      <c r="O51" s="91">
        <f t="shared" si="21"/>
        <v>-322129.99999999994</v>
      </c>
      <c r="P51" s="92">
        <f t="shared" si="22"/>
        <v>-0.38206970693558578</v>
      </c>
      <c r="Q51" s="81"/>
    </row>
    <row r="52" spans="2:17" s="82" customFormat="1" ht="12.75" x14ac:dyDescent="0.2">
      <c r="B52" s="73"/>
      <c r="C52" s="168">
        <v>41104</v>
      </c>
      <c r="D52" s="83" t="s">
        <v>65</v>
      </c>
      <c r="E52" s="84">
        <f>IFERROR(INDEX('2025'!$C$120:$AC$217,MATCH($C52,'2025'!$C$120:$C$217,0),19),0)</f>
        <v>1025651.13</v>
      </c>
      <c r="F52" s="85">
        <f>IFERROR(INDEX('2025'!$C$8:$AC$105,MATCH($C52,'2025'!$C$8:$C$105,0),19),0)</f>
        <v>409320.69999999995</v>
      </c>
      <c r="G52" s="86">
        <f t="shared" si="15"/>
        <v>0.39908375082665776</v>
      </c>
      <c r="H52" s="87">
        <f t="shared" si="16"/>
        <v>5.1691696659720902E-5</v>
      </c>
      <c r="I52" s="88">
        <f t="shared" si="17"/>
        <v>-616330.43000000005</v>
      </c>
      <c r="J52" s="89">
        <f t="shared" si="18"/>
        <v>-0.6009162491733423</v>
      </c>
      <c r="K52" s="90">
        <f>VLOOKUP($C52,'2025'!$C$120:$U$217,VLOOKUP($L$4,Master!$D$9:$G$20,4,FALSE),FALSE)</f>
        <v>94590.03</v>
      </c>
      <c r="L52" s="91">
        <f>VLOOKUP($C52,'2025'!$C$8:$U$105,VLOOKUP($L$4,Master!$D$9:$G$20,4,FALSE),FALSE)</f>
        <v>62303.42</v>
      </c>
      <c r="M52" s="91">
        <f t="shared" si="19"/>
        <v>0.65866793783657751</v>
      </c>
      <c r="N52" s="87">
        <f t="shared" si="20"/>
        <v>7.8680836016922396E-6</v>
      </c>
      <c r="O52" s="91">
        <f t="shared" si="21"/>
        <v>-32286.61</v>
      </c>
      <c r="P52" s="92">
        <f t="shared" si="22"/>
        <v>-0.34133206216342254</v>
      </c>
      <c r="Q52" s="81"/>
    </row>
    <row r="53" spans="2:17" s="82" customFormat="1" ht="12.75" x14ac:dyDescent="0.2">
      <c r="B53" s="73"/>
      <c r="C53" s="168">
        <v>41107</v>
      </c>
      <c r="D53" s="83" t="s">
        <v>146</v>
      </c>
      <c r="E53" s="84">
        <f>IFERROR(INDEX('2025'!$C$120:$AC$217,MATCH($C53,'2025'!$C$120:$C$217,0),19),0)</f>
        <v>3360996.1599999992</v>
      </c>
      <c r="F53" s="85">
        <f>IFERROR(INDEX('2025'!$C$8:$AC$105,MATCH($C53,'2025'!$C$8:$C$105,0),19),0)</f>
        <v>2835662.5100000007</v>
      </c>
      <c r="G53" s="86">
        <f t="shared" si="15"/>
        <v>0.84369703951104824</v>
      </c>
      <c r="H53" s="87">
        <f t="shared" si="16"/>
        <v>3.5810601881669518E-4</v>
      </c>
      <c r="I53" s="88">
        <f t="shared" si="17"/>
        <v>-525333.64999999851</v>
      </c>
      <c r="J53" s="89">
        <f t="shared" si="18"/>
        <v>-0.15630296048895179</v>
      </c>
      <c r="K53" s="90">
        <f>VLOOKUP($C53,'2025'!$C$120:$U$217,VLOOKUP($L$4,Master!$D$9:$G$20,4,FALSE),FALSE)</f>
        <v>543302.50999999966</v>
      </c>
      <c r="L53" s="91">
        <f>VLOOKUP($C53,'2025'!$C$8:$U$105,VLOOKUP($L$4,Master!$D$9:$G$20,4,FALSE),FALSE)</f>
        <v>348811.49</v>
      </c>
      <c r="M53" s="91">
        <f t="shared" si="19"/>
        <v>0.64202075930037616</v>
      </c>
      <c r="N53" s="87">
        <f t="shared" si="20"/>
        <v>4.4050197638441623E-5</v>
      </c>
      <c r="O53" s="91">
        <f t="shared" si="21"/>
        <v>-194491.01999999967</v>
      </c>
      <c r="P53" s="92">
        <f t="shared" si="22"/>
        <v>-0.35797924069962384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IFERROR(INDEX('2025'!$C$120:$AC$217,MATCH($C54,'2025'!$C$120:$C$217,0),19),0)</f>
        <v>5395412.3600000013</v>
      </c>
      <c r="F54" s="85">
        <f>IFERROR(INDEX('2025'!$C$8:$AC$105,MATCH($C54,'2025'!$C$8:$C$105,0),19),0)</f>
        <v>2964692.33</v>
      </c>
      <c r="G54" s="86">
        <f t="shared" si="15"/>
        <v>0.5494839193347586</v>
      </c>
      <c r="H54" s="87">
        <f t="shared" si="16"/>
        <v>3.744007488792069E-4</v>
      </c>
      <c r="I54" s="88">
        <f t="shared" si="17"/>
        <v>-2430720.0300000012</v>
      </c>
      <c r="J54" s="89">
        <f t="shared" si="18"/>
        <v>-0.4505160806652414</v>
      </c>
      <c r="K54" s="90">
        <f>VLOOKUP($C54,'2025'!$C$120:$U$217,VLOOKUP($L$4,Master!$D$9:$G$20,4,FALSE),FALSE)</f>
        <v>1812033.1500000004</v>
      </c>
      <c r="L54" s="91">
        <f>VLOOKUP($C54,'2025'!$C$8:$U$105,VLOOKUP($L$4,Master!$D$9:$G$20,4,FALSE),FALSE)</f>
        <v>655033.52</v>
      </c>
      <c r="M54" s="91">
        <f t="shared" si="19"/>
        <v>0.36149091422527224</v>
      </c>
      <c r="N54" s="87">
        <f t="shared" si="20"/>
        <v>8.2721919555471369E-5</v>
      </c>
      <c r="O54" s="91">
        <f t="shared" si="21"/>
        <v>-1156999.6300000004</v>
      </c>
      <c r="P54" s="92">
        <f t="shared" si="22"/>
        <v>-0.63850908577472776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IFERROR(INDEX('2025'!$C$120:$AC$217,MATCH($C55,'2025'!$C$120:$C$217,0),19),0)</f>
        <v>3917301.4400000004</v>
      </c>
      <c r="F55" s="85">
        <f>IFERROR(INDEX('2025'!$C$8:$AC$105,MATCH($C55,'2025'!$C$8:$C$105,0),19),0)</f>
        <v>2836513.8099999996</v>
      </c>
      <c r="G55" s="86">
        <f t="shared" si="15"/>
        <v>0.72409893735418007</v>
      </c>
      <c r="H55" s="87">
        <f t="shared" si="16"/>
        <v>3.5821352655174586E-4</v>
      </c>
      <c r="I55" s="88">
        <f t="shared" si="17"/>
        <v>-1080787.6300000008</v>
      </c>
      <c r="J55" s="89">
        <f t="shared" si="18"/>
        <v>-0.27590106264581993</v>
      </c>
      <c r="K55" s="90">
        <f>VLOOKUP($C55,'2025'!$C$120:$U$217,VLOOKUP($L$4,Master!$D$9:$G$20,4,FALSE),FALSE)</f>
        <v>200115.63999999998</v>
      </c>
      <c r="L55" s="91">
        <f>VLOOKUP($C55,'2025'!$C$8:$U$105,VLOOKUP($L$4,Master!$D$9:$G$20,4,FALSE),FALSE)</f>
        <v>256219.79</v>
      </c>
      <c r="M55" s="91">
        <f t="shared" si="19"/>
        <v>1.2803586466305183</v>
      </c>
      <c r="N55" s="87">
        <f t="shared" si="20"/>
        <v>3.2357111826734866E-5</v>
      </c>
      <c r="O55" s="91">
        <f t="shared" si="21"/>
        <v>56104.150000000023</v>
      </c>
      <c r="P55" s="92">
        <f t="shared" si="22"/>
        <v>0.28035864663051835</v>
      </c>
      <c r="Q55" s="81"/>
    </row>
    <row r="56" spans="2:17" s="82" customFormat="1" ht="12.75" x14ac:dyDescent="0.2">
      <c r="B56" s="73"/>
      <c r="C56" s="168">
        <v>41501</v>
      </c>
      <c r="D56" s="83" t="s">
        <v>147</v>
      </c>
      <c r="E56" s="84">
        <f>IFERROR(INDEX('2025'!$C$120:$AC$217,MATCH($C56,'2025'!$C$120:$C$217,0),19),0)</f>
        <v>6074720.0300000003</v>
      </c>
      <c r="F56" s="85">
        <f>IFERROR(INDEX('2025'!$C$8:$AC$105,MATCH($C56,'2025'!$C$8:$C$105,0),19),0)</f>
        <v>7052583.5800000001</v>
      </c>
      <c r="G56" s="86">
        <f t="shared" si="15"/>
        <v>1.1609726119345125</v>
      </c>
      <c r="H56" s="87">
        <f t="shared" si="16"/>
        <v>8.9064640777925116E-4</v>
      </c>
      <c r="I56" s="88">
        <f t="shared" si="17"/>
        <v>977863.54999999981</v>
      </c>
      <c r="J56" s="89">
        <f t="shared" si="18"/>
        <v>0.16097261193451243</v>
      </c>
      <c r="K56" s="90">
        <f>VLOOKUP($C56,'2025'!$C$120:$U$217,VLOOKUP($L$4,Master!$D$9:$G$20,4,FALSE),FALSE)</f>
        <v>1047856.9499999998</v>
      </c>
      <c r="L56" s="91">
        <f>VLOOKUP($C56,'2025'!$C$8:$U$105,VLOOKUP($L$4,Master!$D$9:$G$20,4,FALSE),FALSE)</f>
        <v>678464.78</v>
      </c>
      <c r="M56" s="91">
        <f t="shared" si="19"/>
        <v>0.64747843682288897</v>
      </c>
      <c r="N56" s="87">
        <f t="shared" si="20"/>
        <v>8.5680972406390103E-5</v>
      </c>
      <c r="O56" s="91">
        <f t="shared" si="21"/>
        <v>-369392.16999999981</v>
      </c>
      <c r="P56" s="92">
        <f t="shared" si="22"/>
        <v>-0.35252156317711103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IFERROR(INDEX('2025'!$C$120:$AC$217,MATCH($C57,'2025'!$C$120:$C$217,0),19),0)</f>
        <v>4693469.7799999993</v>
      </c>
      <c r="F57" s="85">
        <f>IFERROR(INDEX('2025'!$C$8:$AC$105,MATCH($C57,'2025'!$C$8:$C$105,0),19),0)</f>
        <v>4325826.66</v>
      </c>
      <c r="G57" s="86">
        <f t="shared" si="15"/>
        <v>0.9216692261306092</v>
      </c>
      <c r="H57" s="87">
        <f t="shared" si="16"/>
        <v>5.4629369956431142E-4</v>
      </c>
      <c r="I57" s="88">
        <f t="shared" si="17"/>
        <v>-367643.11999999918</v>
      </c>
      <c r="J57" s="89">
        <f t="shared" si="18"/>
        <v>-7.8330773869390774E-2</v>
      </c>
      <c r="K57" s="90">
        <f>VLOOKUP($C57,'2025'!$C$120:$U$217,VLOOKUP($L$4,Master!$D$9:$G$20,4,FALSE),FALSE)</f>
        <v>695793.45999999973</v>
      </c>
      <c r="L57" s="91">
        <f>VLOOKUP($C57,'2025'!$C$8:$U$105,VLOOKUP($L$4,Master!$D$9:$G$20,4,FALSE),FALSE)</f>
        <v>486264.03999999986</v>
      </c>
      <c r="M57" s="91">
        <f t="shared" si="19"/>
        <v>0.69886261937558314</v>
      </c>
      <c r="N57" s="87">
        <f t="shared" si="20"/>
        <v>6.1408605165119641E-5</v>
      </c>
      <c r="O57" s="91">
        <f t="shared" si="21"/>
        <v>-209529.41999999987</v>
      </c>
      <c r="P57" s="92">
        <f t="shared" si="22"/>
        <v>-0.30113738062441681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IFERROR(INDEX('2025'!$C$120:$AC$217,MATCH($C58,'2025'!$C$120:$C$217,0),19),0)</f>
        <v>27778441.690000001</v>
      </c>
      <c r="F58" s="85">
        <f>IFERROR(INDEX('2025'!$C$8:$AC$105,MATCH($C58,'2025'!$C$8:$C$105,0),19),0)</f>
        <v>22235276.719999999</v>
      </c>
      <c r="G58" s="86">
        <f t="shared" si="15"/>
        <v>0.80045083047277288</v>
      </c>
      <c r="H58" s="87">
        <f t="shared" si="16"/>
        <v>2.8080162556039651E-3</v>
      </c>
      <c r="I58" s="88">
        <f t="shared" si="17"/>
        <v>-5543164.9700000025</v>
      </c>
      <c r="J58" s="89">
        <f t="shared" si="18"/>
        <v>-0.19954916952722707</v>
      </c>
      <c r="K58" s="90">
        <f>VLOOKUP($C58,'2025'!$C$120:$U$217,VLOOKUP($L$4,Master!$D$9:$G$20,4,FALSE),FALSE)</f>
        <v>3134468.8900000006</v>
      </c>
      <c r="L58" s="91">
        <f>VLOOKUP($C58,'2025'!$C$8:$U$105,VLOOKUP($L$4,Master!$D$9:$G$20,4,FALSE),FALSE)</f>
        <v>1733092.89</v>
      </c>
      <c r="M58" s="91">
        <f t="shared" si="19"/>
        <v>0.55291436948988182</v>
      </c>
      <c r="N58" s="87">
        <f t="shared" si="20"/>
        <v>2.1886631180147753E-4</v>
      </c>
      <c r="O58" s="91">
        <f t="shared" si="21"/>
        <v>-1401376.0000000007</v>
      </c>
      <c r="P58" s="92">
        <f t="shared" si="22"/>
        <v>-0.44708563051011824</v>
      </c>
      <c r="Q58" s="81"/>
    </row>
    <row r="59" spans="2:17" s="82" customFormat="1" ht="12.75" x14ac:dyDescent="0.2">
      <c r="B59" s="73"/>
      <c r="C59" s="168">
        <v>41801</v>
      </c>
      <c r="D59" s="83" t="s">
        <v>72</v>
      </c>
      <c r="E59" s="84">
        <f>IFERROR(INDEX('2025'!$C$120:$AC$217,MATCH($C59,'2025'!$C$120:$C$217,0),19),0)</f>
        <v>1939032.7000000007</v>
      </c>
      <c r="F59" s="85">
        <f>IFERROR(INDEX('2025'!$C$8:$AC$105,MATCH($C59,'2025'!$C$8:$C$105,0),19),0)</f>
        <v>1731765.34</v>
      </c>
      <c r="G59" s="86">
        <f t="shared" si="15"/>
        <v>0.89310785733525766</v>
      </c>
      <c r="H59" s="87">
        <f t="shared" si="16"/>
        <v>2.1869866009976638E-4</v>
      </c>
      <c r="I59" s="88">
        <f t="shared" si="17"/>
        <v>-207267.36000000057</v>
      </c>
      <c r="J59" s="89">
        <f t="shared" si="18"/>
        <v>-0.10689214266474233</v>
      </c>
      <c r="K59" s="90">
        <f>VLOOKUP($C59,'2025'!$C$120:$U$217,VLOOKUP($L$4,Master!$D$9:$G$20,4,FALSE),FALSE)</f>
        <v>341525.66000000027</v>
      </c>
      <c r="L59" s="91">
        <f>VLOOKUP($C59,'2025'!$C$8:$U$105,VLOOKUP($L$4,Master!$D$9:$G$20,4,FALSE),FALSE)</f>
        <v>157596.43</v>
      </c>
      <c r="M59" s="91">
        <f t="shared" si="19"/>
        <v>0.46144828473503241</v>
      </c>
      <c r="N59" s="87">
        <f t="shared" si="20"/>
        <v>1.9902308518027403E-5</v>
      </c>
      <c r="O59" s="91">
        <f t="shared" si="21"/>
        <v>-183929.23000000027</v>
      </c>
      <c r="P59" s="92">
        <f t="shared" si="22"/>
        <v>-0.53855171526496759</v>
      </c>
      <c r="Q59" s="81"/>
    </row>
    <row r="60" spans="2:17" s="82" customFormat="1" ht="12.75" x14ac:dyDescent="0.2">
      <c r="B60" s="73"/>
      <c r="C60" s="168">
        <v>42001</v>
      </c>
      <c r="D60" s="83" t="s">
        <v>73</v>
      </c>
      <c r="E60" s="84">
        <f>IFERROR(INDEX('2025'!$C$120:$AC$217,MATCH($C60,'2025'!$C$120:$C$217,0),19),0)</f>
        <v>8298624.9999999991</v>
      </c>
      <c r="F60" s="85">
        <f>IFERROR(INDEX('2025'!$C$8:$AC$105,MATCH($C60,'2025'!$C$8:$C$105,0),19),0)</f>
        <v>5319075.0499999989</v>
      </c>
      <c r="G60" s="86">
        <f t="shared" si="15"/>
        <v>0.64095859856301485</v>
      </c>
      <c r="H60" s="87">
        <f t="shared" si="16"/>
        <v>6.7172760623855513E-4</v>
      </c>
      <c r="I60" s="88">
        <f t="shared" si="17"/>
        <v>-2979549.95</v>
      </c>
      <c r="J60" s="89">
        <f t="shared" si="18"/>
        <v>-0.3590414014369851</v>
      </c>
      <c r="K60" s="90">
        <f>VLOOKUP($C60,'2025'!$C$120:$U$217,VLOOKUP($L$4,Master!$D$9:$G$20,4,FALSE),FALSE)</f>
        <v>935108.19999999984</v>
      </c>
      <c r="L60" s="91">
        <f>VLOOKUP($C60,'2025'!$C$8:$U$105,VLOOKUP($L$4,Master!$D$9:$G$20,4,FALSE),FALSE)</f>
        <v>306841.01</v>
      </c>
      <c r="M60" s="91">
        <f t="shared" si="19"/>
        <v>0.32813423088365612</v>
      </c>
      <c r="N60" s="87">
        <f t="shared" si="20"/>
        <v>3.8749890762139293E-5</v>
      </c>
      <c r="O60" s="91">
        <f t="shared" si="21"/>
        <v>-628267.18999999983</v>
      </c>
      <c r="P60" s="92">
        <f t="shared" si="22"/>
        <v>-0.67186576911634388</v>
      </c>
      <c r="Q60" s="81"/>
    </row>
    <row r="61" spans="2:17" s="82" customFormat="1" ht="12.75" x14ac:dyDescent="0.2">
      <c r="B61" s="73"/>
      <c r="C61" s="168">
        <v>42002</v>
      </c>
      <c r="D61" s="83" t="s">
        <v>74</v>
      </c>
      <c r="E61" s="84">
        <f>IFERROR(INDEX('2025'!$C$120:$AC$217,MATCH($C61,'2025'!$C$120:$C$217,0),19),0)</f>
        <v>1552265.03</v>
      </c>
      <c r="F61" s="85">
        <f>IFERROR(INDEX('2025'!$C$8:$AC$105,MATCH($C61,'2025'!$C$8:$C$105,0),19),0)</f>
        <v>1231447.6699999997</v>
      </c>
      <c r="G61" s="86">
        <f t="shared" si="15"/>
        <v>0.79332307705211891</v>
      </c>
      <c r="H61" s="87">
        <f t="shared" si="16"/>
        <v>1.5551527056892084E-4</v>
      </c>
      <c r="I61" s="88">
        <f t="shared" si="17"/>
        <v>-320817.36000000034</v>
      </c>
      <c r="J61" s="89">
        <f t="shared" si="18"/>
        <v>-0.20667692294788109</v>
      </c>
      <c r="K61" s="90">
        <f>VLOOKUP($C61,'2025'!$C$120:$U$217,VLOOKUP($L$4,Master!$D$9:$G$20,4,FALSE),FALSE)</f>
        <v>242844.52000000002</v>
      </c>
      <c r="L61" s="91">
        <f>VLOOKUP($C61,'2025'!$C$8:$U$105,VLOOKUP($L$4,Master!$D$9:$G$20,4,FALSE),FALSE)</f>
        <v>106191.36999999998</v>
      </c>
      <c r="M61" s="91">
        <f t="shared" si="19"/>
        <v>0.43728131069212506</v>
      </c>
      <c r="N61" s="87">
        <f t="shared" si="20"/>
        <v>1.3410541137841761E-5</v>
      </c>
      <c r="O61" s="91">
        <f t="shared" si="21"/>
        <v>-136653.15000000002</v>
      </c>
      <c r="P61" s="92">
        <f t="shared" si="22"/>
        <v>-0.56271868930787494</v>
      </c>
      <c r="Q61" s="81"/>
    </row>
    <row r="62" spans="2:17" s="82" customFormat="1" ht="12.75" x14ac:dyDescent="0.2">
      <c r="B62" s="73"/>
      <c r="C62" s="168">
        <v>42005</v>
      </c>
      <c r="D62" s="83" t="s">
        <v>130</v>
      </c>
      <c r="E62" s="84">
        <f>IFERROR(INDEX('2025'!$C$120:$AC$217,MATCH($C62,'2025'!$C$120:$C$217,0),19),0)</f>
        <v>712606.3600000001</v>
      </c>
      <c r="F62" s="85">
        <f>IFERROR(INDEX('2025'!$C$8:$AC$105,MATCH($C62,'2025'!$C$8:$C$105,0),19),0)</f>
        <v>0</v>
      </c>
      <c r="G62" s="86">
        <f t="shared" si="15"/>
        <v>0</v>
      </c>
      <c r="H62" s="87">
        <f t="shared" si="16"/>
        <v>0</v>
      </c>
      <c r="I62" s="88">
        <f t="shared" si="17"/>
        <v>-712606.3600000001</v>
      </c>
      <c r="J62" s="89">
        <f t="shared" si="18"/>
        <v>-1</v>
      </c>
      <c r="K62" s="90">
        <f>VLOOKUP($C62,'2025'!$C$120:$U$217,VLOOKUP($L$4,Master!$D$9:$G$20,4,FALSE),FALSE)</f>
        <v>356303.18000000005</v>
      </c>
      <c r="L62" s="91">
        <f>VLOOKUP($C62,'2025'!$C$8:$U$105,VLOOKUP($L$4,Master!$D$9:$G$20,4,FALSE),FALSE)</f>
        <v>0</v>
      </c>
      <c r="M62" s="91">
        <f t="shared" si="19"/>
        <v>0</v>
      </c>
      <c r="N62" s="87">
        <f t="shared" si="20"/>
        <v>0</v>
      </c>
      <c r="O62" s="91">
        <f t="shared" si="21"/>
        <v>-356303.18000000005</v>
      </c>
      <c r="P62" s="92">
        <f t="shared" si="22"/>
        <v>-1</v>
      </c>
      <c r="Q62" s="81"/>
    </row>
    <row r="63" spans="2:17" s="82" customFormat="1" ht="12.75" x14ac:dyDescent="0.2">
      <c r="B63" s="73"/>
      <c r="C63" s="168">
        <v>42101</v>
      </c>
      <c r="D63" s="83" t="s">
        <v>75</v>
      </c>
      <c r="E63" s="84">
        <f>IFERROR(INDEX('2025'!$C$120:$AC$217,MATCH($C63,'2025'!$C$120:$C$217,0),19),0)</f>
        <v>11046878.670000002</v>
      </c>
      <c r="F63" s="85">
        <f>IFERROR(INDEX('2025'!$C$8:$AC$105,MATCH($C63,'2025'!$C$8:$C$105,0),19),0)</f>
        <v>10278127.379999999</v>
      </c>
      <c r="G63" s="86">
        <f t="shared" si="15"/>
        <v>0.93041009021962917</v>
      </c>
      <c r="H63" s="87">
        <f t="shared" si="16"/>
        <v>1.2979891873460881E-3</v>
      </c>
      <c r="I63" s="88">
        <f t="shared" si="17"/>
        <v>-768751.29000000283</v>
      </c>
      <c r="J63" s="89">
        <f t="shared" si="18"/>
        <v>-6.9589909780370815E-2</v>
      </c>
      <c r="K63" s="90">
        <f>VLOOKUP($C63,'2025'!$C$120:$U$217,VLOOKUP($L$4,Master!$D$9:$G$20,4,FALSE),FALSE)</f>
        <v>539466.48</v>
      </c>
      <c r="L63" s="91">
        <f>VLOOKUP($C63,'2025'!$C$8:$U$105,VLOOKUP($L$4,Master!$D$9:$G$20,4,FALSE),FALSE)</f>
        <v>332679.37000000005</v>
      </c>
      <c r="M63" s="91">
        <f t="shared" si="19"/>
        <v>0.6166821894105452</v>
      </c>
      <c r="N63" s="87">
        <f t="shared" si="20"/>
        <v>4.2012927953526557E-5</v>
      </c>
      <c r="O63" s="91">
        <f t="shared" si="21"/>
        <v>-206787.10999999993</v>
      </c>
      <c r="P63" s="92">
        <f t="shared" si="22"/>
        <v>-0.38331781058945485</v>
      </c>
      <c r="Q63" s="81"/>
    </row>
    <row r="64" spans="2:17" s="82" customFormat="1" ht="12.75" x14ac:dyDescent="0.2">
      <c r="B64" s="73"/>
      <c r="C64" s="168">
        <v>42501</v>
      </c>
      <c r="D64" s="83" t="s">
        <v>141</v>
      </c>
      <c r="E64" s="84">
        <f>IFERROR(INDEX('2025'!$C$120:$AC$217,MATCH($C64,'2025'!$C$120:$C$217,0),19),0)</f>
        <v>1846545.5600000003</v>
      </c>
      <c r="F64" s="85">
        <f>IFERROR(INDEX('2025'!$C$8:$AC$105,MATCH($C64,'2025'!$C$8:$C$105,0),19),0)</f>
        <v>732076.25</v>
      </c>
      <c r="G64" s="86">
        <f t="shared" si="15"/>
        <v>0.39645718245912104</v>
      </c>
      <c r="H64" s="87">
        <f t="shared" si="16"/>
        <v>9.2451379680495038E-5</v>
      </c>
      <c r="I64" s="88">
        <f t="shared" si="17"/>
        <v>-1114469.3100000003</v>
      </c>
      <c r="J64" s="89">
        <f t="shared" si="18"/>
        <v>-0.60354281754087891</v>
      </c>
      <c r="K64" s="90">
        <f>VLOOKUP($C64,'2025'!$C$120:$U$217,VLOOKUP($L$4,Master!$D$9:$G$20,4,FALSE),FALSE)</f>
        <v>922980.23000000021</v>
      </c>
      <c r="L64" s="91">
        <f>VLOOKUP($C64,'2025'!$C$8:$U$105,VLOOKUP($L$4,Master!$D$9:$G$20,4,FALSE),FALSE)</f>
        <v>473149.73</v>
      </c>
      <c r="M64" s="91">
        <f t="shared" si="19"/>
        <v>0.51263257285586694</v>
      </c>
      <c r="N64" s="87">
        <f t="shared" si="20"/>
        <v>5.9752444276062384E-5</v>
      </c>
      <c r="O64" s="91">
        <f t="shared" si="21"/>
        <v>-449830.50000000023</v>
      </c>
      <c r="P64" s="92">
        <f t="shared" si="22"/>
        <v>-0.487367427144133</v>
      </c>
      <c r="Q64" s="81"/>
    </row>
    <row r="65" spans="2:17" s="82" customFormat="1" ht="12.75" x14ac:dyDescent="0.2">
      <c r="B65" s="73"/>
      <c r="C65" s="168">
        <v>42701</v>
      </c>
      <c r="D65" s="83" t="s">
        <v>131</v>
      </c>
      <c r="E65" s="84">
        <f>IFERROR(INDEX('2025'!$C$120:$AC$217,MATCH($C65,'2025'!$C$120:$C$217,0),19),0)</f>
        <v>2312328.2200000007</v>
      </c>
      <c r="F65" s="85">
        <f>IFERROR(INDEX('2025'!$C$8:$AC$105,MATCH($C65,'2025'!$C$8:$C$105,0),19),0)</f>
        <v>2744846.7399999998</v>
      </c>
      <c r="G65" s="86">
        <f t="shared" si="15"/>
        <v>1.1870489302768614</v>
      </c>
      <c r="H65" s="87">
        <f t="shared" si="16"/>
        <v>3.4663720906737383E-4</v>
      </c>
      <c r="I65" s="88">
        <f t="shared" si="17"/>
        <v>432518.51999999909</v>
      </c>
      <c r="J65" s="89">
        <f t="shared" si="18"/>
        <v>0.18704893027686137</v>
      </c>
      <c r="K65" s="90">
        <f>VLOOKUP($C65,'2025'!$C$120:$U$217,VLOOKUP($L$4,Master!$D$9:$G$20,4,FALSE),FALSE)</f>
        <v>368244.98000000039</v>
      </c>
      <c r="L65" s="91">
        <f>VLOOKUP($C65,'2025'!$C$8:$U$105,VLOOKUP($L$4,Master!$D$9:$G$20,4,FALSE),FALSE)</f>
        <v>209279.92999999996</v>
      </c>
      <c r="M65" s="91">
        <f t="shared" si="19"/>
        <v>0.56831712953697222</v>
      </c>
      <c r="N65" s="87">
        <f t="shared" si="20"/>
        <v>2.6429239123571378E-5</v>
      </c>
      <c r="O65" s="91">
        <f t="shared" si="21"/>
        <v>-158965.05000000042</v>
      </c>
      <c r="P65" s="92">
        <f t="shared" si="22"/>
        <v>-0.43168287046302778</v>
      </c>
      <c r="Q65" s="81"/>
    </row>
    <row r="66" spans="2:17" s="82" customFormat="1" ht="12.75" x14ac:dyDescent="0.2">
      <c r="B66" s="73"/>
      <c r="C66" s="168">
        <v>42703</v>
      </c>
      <c r="D66" s="83" t="s">
        <v>59</v>
      </c>
      <c r="E66" s="84">
        <f>IFERROR(INDEX('2025'!$C$120:$AC$217,MATCH($C66,'2025'!$C$120:$C$217,0),19),0)</f>
        <v>98667597.959999979</v>
      </c>
      <c r="F66" s="85">
        <f>IFERROR(INDEX('2025'!$C$8:$AC$105,MATCH($C66,'2025'!$C$8:$C$105,0),19),0)</f>
        <v>58396689.420000002</v>
      </c>
      <c r="G66" s="86">
        <f t="shared" si="15"/>
        <v>0.59185275234605517</v>
      </c>
      <c r="H66" s="87">
        <f t="shared" si="16"/>
        <v>7.3747160977457853E-3</v>
      </c>
      <c r="I66" s="88">
        <f t="shared" si="17"/>
        <v>-40270908.539999977</v>
      </c>
      <c r="J66" s="89">
        <f t="shared" si="18"/>
        <v>-0.40814724765394489</v>
      </c>
      <c r="K66" s="90">
        <f>VLOOKUP($C66,'2025'!$C$120:$U$217,VLOOKUP($L$4,Master!$D$9:$G$20,4,FALSE),FALSE)</f>
        <v>16359443.929999992</v>
      </c>
      <c r="L66" s="91">
        <f>VLOOKUP($C66,'2025'!$C$8:$U$105,VLOOKUP($L$4,Master!$D$9:$G$20,4,FALSE),FALSE)</f>
        <v>10127976.210000001</v>
      </c>
      <c r="M66" s="91">
        <f t="shared" si="19"/>
        <v>0.6190904931326725</v>
      </c>
      <c r="N66" s="87">
        <f t="shared" si="20"/>
        <v>1.2790271149838986E-3</v>
      </c>
      <c r="O66" s="91">
        <f t="shared" si="21"/>
        <v>-6231467.7199999914</v>
      </c>
      <c r="P66" s="92">
        <f t="shared" si="22"/>
        <v>-0.3809095068673275</v>
      </c>
      <c r="Q66" s="81"/>
    </row>
    <row r="67" spans="2:17" s="82" customFormat="1" ht="12.75" x14ac:dyDescent="0.2">
      <c r="B67" s="73"/>
      <c r="C67" s="168">
        <v>42704</v>
      </c>
      <c r="D67" s="83" t="s">
        <v>60</v>
      </c>
      <c r="E67" s="84">
        <f>IFERROR(INDEX('2025'!$C$120:$AC$217,MATCH($C67,'2025'!$C$120:$C$217,0),19),0)</f>
        <v>16730113.989999998</v>
      </c>
      <c r="F67" s="85">
        <f>IFERROR(INDEX('2025'!$C$8:$AC$105,MATCH($C67,'2025'!$C$8:$C$105,0),19),0)</f>
        <v>13465690.710000001</v>
      </c>
      <c r="G67" s="86">
        <f t="shared" si="15"/>
        <v>0.8048774035878522</v>
      </c>
      <c r="H67" s="87">
        <f t="shared" si="16"/>
        <v>1.7005355446107217E-3</v>
      </c>
      <c r="I67" s="88">
        <f t="shared" si="17"/>
        <v>-3264423.2799999975</v>
      </c>
      <c r="J67" s="89">
        <f t="shared" si="18"/>
        <v>-0.1951225964121478</v>
      </c>
      <c r="K67" s="90">
        <f>VLOOKUP($C67,'2025'!$C$120:$U$217,VLOOKUP($L$4,Master!$D$9:$G$20,4,FALSE),FALSE)</f>
        <v>3835915.18</v>
      </c>
      <c r="L67" s="91">
        <f>VLOOKUP($C67,'2025'!$C$8:$U$105,VLOOKUP($L$4,Master!$D$9:$G$20,4,FALSE),FALSE)</f>
        <v>1849511.1800000002</v>
      </c>
      <c r="M67" s="91">
        <f t="shared" si="19"/>
        <v>0.48215643287503562</v>
      </c>
      <c r="N67" s="87">
        <f t="shared" si="20"/>
        <v>2.3356837532360929E-4</v>
      </c>
      <c r="O67" s="91">
        <f t="shared" si="21"/>
        <v>-1986404</v>
      </c>
      <c r="P67" s="92">
        <f t="shared" si="22"/>
        <v>-0.51784356712496438</v>
      </c>
      <c r="Q67" s="81"/>
    </row>
    <row r="68" spans="2:17" s="82" customFormat="1" ht="12.75" x14ac:dyDescent="0.2">
      <c r="B68" s="73"/>
      <c r="C68" s="168">
        <v>42705</v>
      </c>
      <c r="D68" s="83" t="s">
        <v>148</v>
      </c>
      <c r="E68" s="84">
        <f>IFERROR(INDEX('2025'!$C$120:$AC$217,MATCH($C68,'2025'!$C$120:$C$217,0),19),0)</f>
        <v>56616.020000000004</v>
      </c>
      <c r="F68" s="85">
        <f>IFERROR(INDEX('2025'!$C$8:$AC$105,MATCH($C68,'2025'!$C$8:$C$105,0),19),0)</f>
        <v>40522.71</v>
      </c>
      <c r="G68" s="86">
        <f t="shared" si="15"/>
        <v>0.71574635589008195</v>
      </c>
      <c r="H68" s="87">
        <f t="shared" si="16"/>
        <v>5.1174730062511836E-6</v>
      </c>
      <c r="I68" s="88">
        <f t="shared" si="17"/>
        <v>-16093.310000000005</v>
      </c>
      <c r="J68" s="89">
        <f t="shared" si="18"/>
        <v>-0.28425364410991805</v>
      </c>
      <c r="K68" s="90">
        <f>VLOOKUP($C68,'2025'!$C$120:$U$217,VLOOKUP($L$4,Master!$D$9:$G$20,4,FALSE),FALSE)</f>
        <v>8233.5499999999993</v>
      </c>
      <c r="L68" s="91">
        <f>VLOOKUP($C68,'2025'!$C$8:$U$105,VLOOKUP($L$4,Master!$D$9:$G$20,4,FALSE),FALSE)</f>
        <v>5121.96</v>
      </c>
      <c r="M68" s="91">
        <f t="shared" si="19"/>
        <v>0.62208403422582004</v>
      </c>
      <c r="N68" s="87">
        <f t="shared" si="20"/>
        <v>6.4683462777041112E-7</v>
      </c>
      <c r="O68" s="91">
        <f t="shared" si="21"/>
        <v>-3111.5899999999992</v>
      </c>
      <c r="P68" s="92">
        <f t="shared" si="22"/>
        <v>-0.37791596577417996</v>
      </c>
      <c r="Q68" s="81"/>
    </row>
    <row r="69" spans="2:17" s="82" customFormat="1" ht="12.75" x14ac:dyDescent="0.2">
      <c r="B69" s="73"/>
      <c r="C69" s="168">
        <v>42801</v>
      </c>
      <c r="D69" s="83" t="s">
        <v>125</v>
      </c>
      <c r="E69" s="84">
        <f>IFERROR(INDEX('2025'!$C$120:$AC$217,MATCH($C69,'2025'!$C$120:$C$217,0),19),0)</f>
        <v>5611142.620000001</v>
      </c>
      <c r="F69" s="85">
        <f>IFERROR(INDEX('2025'!$C$8:$AC$105,MATCH($C69,'2025'!$C$8:$C$105,0),19),0)</f>
        <v>5360297.92</v>
      </c>
      <c r="G69" s="86">
        <f t="shared" si="15"/>
        <v>0.95529525499745704</v>
      </c>
      <c r="H69" s="87">
        <f t="shared" si="16"/>
        <v>6.769335000315716E-4</v>
      </c>
      <c r="I69" s="88">
        <f t="shared" si="17"/>
        <v>-250844.70000000112</v>
      </c>
      <c r="J69" s="89">
        <f t="shared" si="18"/>
        <v>-4.4704745002543005E-2</v>
      </c>
      <c r="K69" s="90">
        <f>VLOOKUP($C69,'2025'!$C$120:$U$217,VLOOKUP($L$4,Master!$D$9:$G$20,4,FALSE),FALSE)</f>
        <v>492729.72000000032</v>
      </c>
      <c r="L69" s="91">
        <f>VLOOKUP($C69,'2025'!$C$8:$U$105,VLOOKUP($L$4,Master!$D$9:$G$20,4,FALSE),FALSE)</f>
        <v>457067.43999999994</v>
      </c>
      <c r="M69" s="91">
        <f t="shared" si="19"/>
        <v>0.92762303844793381</v>
      </c>
      <c r="N69" s="87">
        <f t="shared" si="20"/>
        <v>5.7721467449643235E-5</v>
      </c>
      <c r="O69" s="91">
        <f t="shared" si="21"/>
        <v>-35662.280000000377</v>
      </c>
      <c r="P69" s="92">
        <f t="shared" si="22"/>
        <v>-7.2376961552066216E-2</v>
      </c>
      <c r="Q69" s="81"/>
    </row>
    <row r="70" spans="2:17" s="82" customFormat="1" ht="12.75" x14ac:dyDescent="0.2">
      <c r="B70" s="73"/>
      <c r="C70" s="168">
        <v>42802</v>
      </c>
      <c r="D70" s="83" t="s">
        <v>149</v>
      </c>
      <c r="E70" s="84">
        <f>IFERROR(INDEX('2025'!$C$120:$AC$217,MATCH($C70,'2025'!$C$120:$C$217,0),19),0)</f>
        <v>1243673.3700000003</v>
      </c>
      <c r="F70" s="85">
        <f>IFERROR(INDEX('2025'!$C$8:$AC$105,MATCH($C70,'2025'!$C$8:$C$105,0),19),0)</f>
        <v>969030.71</v>
      </c>
      <c r="G70" s="86">
        <f t="shared" si="15"/>
        <v>0.77916817500080404</v>
      </c>
      <c r="H70" s="87">
        <f t="shared" si="16"/>
        <v>1.2237553955925996E-4</v>
      </c>
      <c r="I70" s="88">
        <f t="shared" si="17"/>
        <v>-274642.66000000038</v>
      </c>
      <c r="J70" s="89">
        <f t="shared" si="18"/>
        <v>-0.22083182499919599</v>
      </c>
      <c r="K70" s="90">
        <f>VLOOKUP($C70,'2025'!$C$120:$U$217,VLOOKUP($L$4,Master!$D$9:$G$20,4,FALSE),FALSE)</f>
        <v>262743.44000000012</v>
      </c>
      <c r="L70" s="91">
        <f>VLOOKUP($C70,'2025'!$C$8:$U$105,VLOOKUP($L$4,Master!$D$9:$G$20,4,FALSE),FALSE)</f>
        <v>201309.1</v>
      </c>
      <c r="M70" s="91">
        <f t="shared" si="19"/>
        <v>0.76618126031995282</v>
      </c>
      <c r="N70" s="87">
        <f t="shared" si="20"/>
        <v>2.5422630548715036E-5</v>
      </c>
      <c r="O70" s="91">
        <f t="shared" si="21"/>
        <v>-61434.340000000113</v>
      </c>
      <c r="P70" s="92">
        <f t="shared" si="22"/>
        <v>-0.23381873968004713</v>
      </c>
      <c r="Q70" s="81"/>
    </row>
    <row r="71" spans="2:17" s="82" customFormat="1" ht="12.75" x14ac:dyDescent="0.2">
      <c r="B71" s="73"/>
      <c r="C71" s="168">
        <v>42901</v>
      </c>
      <c r="D71" s="83" t="s">
        <v>150</v>
      </c>
      <c r="E71" s="84">
        <f>IFERROR(INDEX('2025'!$C$120:$AC$217,MATCH($C71,'2025'!$C$120:$C$217,0),19),0)</f>
        <v>204455997.46999994</v>
      </c>
      <c r="F71" s="85">
        <f>IFERROR(INDEX('2025'!$C$8:$AC$105,MATCH($C71,'2025'!$C$8:$C$105,0),19),0)</f>
        <v>205004793.73000002</v>
      </c>
      <c r="G71" s="86">
        <f t="shared" si="15"/>
        <v>1.0026841778514255</v>
      </c>
      <c r="H71" s="87">
        <f t="shared" si="16"/>
        <v>2.588934693818274E-2</v>
      </c>
      <c r="I71" s="88">
        <f t="shared" si="17"/>
        <v>548796.26000007987</v>
      </c>
      <c r="J71" s="89">
        <f t="shared" si="18"/>
        <v>2.6841778514254903E-3</v>
      </c>
      <c r="K71" s="90">
        <f>VLOOKUP($C71,'2025'!$C$120:$U$217,VLOOKUP($L$4,Master!$D$9:$G$20,4,FALSE),FALSE)</f>
        <v>19160391.549999986</v>
      </c>
      <c r="L71" s="91">
        <f>VLOOKUP($C71,'2025'!$C$8:$U$105,VLOOKUP($L$4,Master!$D$9:$G$20,4,FALSE),FALSE)</f>
        <v>22874551.230000004</v>
      </c>
      <c r="M71" s="91">
        <f t="shared" si="19"/>
        <v>1.1938457087532754</v>
      </c>
      <c r="N71" s="87">
        <f t="shared" si="20"/>
        <v>2.8887480242470172E-3</v>
      </c>
      <c r="O71" s="91">
        <f t="shared" si="21"/>
        <v>3714159.6800000183</v>
      </c>
      <c r="P71" s="92">
        <f t="shared" si="22"/>
        <v>0.1938457087532755</v>
      </c>
      <c r="Q71" s="81"/>
    </row>
    <row r="72" spans="2:17" s="82" customFormat="1" ht="12.75" x14ac:dyDescent="0.2">
      <c r="B72" s="73"/>
      <c r="C72" s="168">
        <v>42902</v>
      </c>
      <c r="D72" s="83" t="s">
        <v>45</v>
      </c>
      <c r="E72" s="84">
        <f>IFERROR(INDEX('2025'!$C$120:$AC$217,MATCH($C72,'2025'!$C$120:$C$217,0),19),0)</f>
        <v>313469.71999999997</v>
      </c>
      <c r="F72" s="85">
        <f>IFERROR(INDEX('2025'!$C$8:$AC$105,MATCH($C72,'2025'!$C$8:$C$105,0),19),0)</f>
        <v>285443.46000000002</v>
      </c>
      <c r="G72" s="86">
        <f t="shared" si="15"/>
        <v>0.91059340595959326</v>
      </c>
      <c r="H72" s="87">
        <f t="shared" si="16"/>
        <v>3.6047668118961925E-5</v>
      </c>
      <c r="I72" s="88">
        <f t="shared" si="17"/>
        <v>-28026.259999999951</v>
      </c>
      <c r="J72" s="89">
        <f t="shared" si="18"/>
        <v>-8.9406594040406684E-2</v>
      </c>
      <c r="K72" s="90">
        <f>VLOOKUP($C72,'2025'!$C$120:$U$217,VLOOKUP($L$4,Master!$D$9:$G$20,4,FALSE),FALSE)</f>
        <v>38956.060000000005</v>
      </c>
      <c r="L72" s="91">
        <f>VLOOKUP($C72,'2025'!$C$8:$U$105,VLOOKUP($L$4,Master!$D$9:$G$20,4,FALSE),FALSE)</f>
        <v>29711.829999999994</v>
      </c>
      <c r="M72" s="91">
        <f t="shared" si="19"/>
        <v>0.76270110478318365</v>
      </c>
      <c r="N72" s="87">
        <f t="shared" si="20"/>
        <v>3.7522043316284641E-6</v>
      </c>
      <c r="O72" s="91">
        <f t="shared" si="21"/>
        <v>-9244.2300000000105</v>
      </c>
      <c r="P72" s="92">
        <f t="shared" si="22"/>
        <v>-0.23729889521681632</v>
      </c>
      <c r="Q72" s="81"/>
    </row>
    <row r="73" spans="2:17" s="82" customFormat="1" ht="12.75" x14ac:dyDescent="0.2">
      <c r="B73" s="73"/>
      <c r="C73" s="168">
        <v>43001</v>
      </c>
      <c r="D73" s="83" t="s">
        <v>151</v>
      </c>
      <c r="E73" s="84">
        <f>IFERROR(INDEX('2025'!$C$120:$AC$217,MATCH($C73,'2025'!$C$120:$C$217,0),19),0)</f>
        <v>2246321.92</v>
      </c>
      <c r="F73" s="85">
        <f>IFERROR(INDEX('2025'!$C$8:$AC$105,MATCH($C73,'2025'!$C$8:$C$105,0),19),0)</f>
        <v>1465840.41</v>
      </c>
      <c r="G73" s="86">
        <f t="shared" si="15"/>
        <v>0.65255135381486196</v>
      </c>
      <c r="H73" s="87">
        <f t="shared" si="16"/>
        <v>1.8511591968175791E-4</v>
      </c>
      <c r="I73" s="88">
        <f t="shared" si="17"/>
        <v>-780481.51</v>
      </c>
      <c r="J73" s="89">
        <f t="shared" si="18"/>
        <v>-0.3474486461851381</v>
      </c>
      <c r="K73" s="90">
        <f>VLOOKUP($C73,'2025'!$C$120:$U$217,VLOOKUP($L$4,Master!$D$9:$G$20,4,FALSE),FALSE)</f>
        <v>680809.81999999983</v>
      </c>
      <c r="L73" s="91">
        <f>VLOOKUP($C73,'2025'!$C$8:$U$105,VLOOKUP($L$4,Master!$D$9:$G$20,4,FALSE),FALSE)</f>
        <v>401378.76</v>
      </c>
      <c r="M73" s="91">
        <f t="shared" si="19"/>
        <v>0.58956076749891784</v>
      </c>
      <c r="N73" s="87">
        <f t="shared" si="20"/>
        <v>5.068873650312559E-5</v>
      </c>
      <c r="O73" s="91">
        <f t="shared" si="21"/>
        <v>-279431.05999999982</v>
      </c>
      <c r="P73" s="92">
        <f t="shared" si="22"/>
        <v>-0.41043923250108216</v>
      </c>
      <c r="Q73" s="81"/>
    </row>
    <row r="74" spans="2:17" s="82" customFormat="1" ht="12.75" x14ac:dyDescent="0.2">
      <c r="B74" s="73"/>
      <c r="C74" s="168">
        <v>43101</v>
      </c>
      <c r="D74" s="83" t="s">
        <v>132</v>
      </c>
      <c r="E74" s="84">
        <f>IFERROR(INDEX('2025'!$C$120:$AC$217,MATCH($C74,'2025'!$C$120:$C$217,0),19),0)</f>
        <v>1063409.04</v>
      </c>
      <c r="F74" s="85">
        <f>IFERROR(INDEX('2025'!$C$8:$AC$105,MATCH($C74,'2025'!$C$8:$C$105,0),19),0)</f>
        <v>888816.53999999992</v>
      </c>
      <c r="G74" s="86">
        <f t="shared" si="15"/>
        <v>0.83581811567071118</v>
      </c>
      <c r="H74" s="87">
        <f t="shared" si="16"/>
        <v>1.1224556923659783E-4</v>
      </c>
      <c r="I74" s="88">
        <f t="shared" si="17"/>
        <v>-174592.50000000012</v>
      </c>
      <c r="J74" s="89">
        <f t="shared" si="18"/>
        <v>-0.16418188432928885</v>
      </c>
      <c r="K74" s="90">
        <f>VLOOKUP($C74,'2025'!$C$120:$U$217,VLOOKUP($L$4,Master!$D$9:$G$20,4,FALSE),FALSE)</f>
        <v>107433.52999999998</v>
      </c>
      <c r="L74" s="91">
        <f>VLOOKUP($C74,'2025'!$C$8:$U$105,VLOOKUP($L$4,Master!$D$9:$G$20,4,FALSE),FALSE)</f>
        <v>73501.719999999987</v>
      </c>
      <c r="M74" s="91">
        <f t="shared" si="19"/>
        <v>0.68415996383996691</v>
      </c>
      <c r="N74" s="87">
        <f t="shared" si="20"/>
        <v>9.2822782092568018E-6</v>
      </c>
      <c r="O74" s="91">
        <f t="shared" si="21"/>
        <v>-33931.81</v>
      </c>
      <c r="P74" s="92">
        <f t="shared" si="22"/>
        <v>-0.31584003616003314</v>
      </c>
      <c r="Q74" s="81"/>
    </row>
    <row r="75" spans="2:17" s="82" customFormat="1" ht="12.75" x14ac:dyDescent="0.2">
      <c r="B75" s="73"/>
      <c r="C75" s="168">
        <v>43201</v>
      </c>
      <c r="D75" s="83" t="s">
        <v>128</v>
      </c>
      <c r="E75" s="84">
        <f>IFERROR(INDEX('2025'!$C$120:$AC$217,MATCH($C75,'2025'!$C$120:$C$217,0),19),0)</f>
        <v>543876.96000000008</v>
      </c>
      <c r="F75" s="85">
        <f>IFERROR(INDEX('2025'!$C$8:$AC$105,MATCH($C75,'2025'!$C$8:$C$105,0),19),0)</f>
        <v>567414.57999999996</v>
      </c>
      <c r="G75" s="86">
        <f t="shared" si="15"/>
        <v>1.0432774721694404</v>
      </c>
      <c r="H75" s="87">
        <f t="shared" si="16"/>
        <v>7.1656826419145037E-5</v>
      </c>
      <c r="I75" s="88">
        <f t="shared" si="17"/>
        <v>23537.619999999879</v>
      </c>
      <c r="J75" s="89">
        <f t="shared" si="18"/>
        <v>4.3277472169440445E-2</v>
      </c>
      <c r="K75" s="90">
        <f>VLOOKUP($C75,'2025'!$C$120:$U$217,VLOOKUP($L$4,Master!$D$9:$G$20,4,FALSE),FALSE)</f>
        <v>7845.88</v>
      </c>
      <c r="L75" s="91">
        <f>VLOOKUP($C75,'2025'!$C$8:$U$105,VLOOKUP($L$4,Master!$D$9:$G$20,4,FALSE),FALSE)</f>
        <v>0</v>
      </c>
      <c r="M75" s="91">
        <f t="shared" si="19"/>
        <v>0</v>
      </c>
      <c r="N75" s="87">
        <f t="shared" si="20"/>
        <v>0</v>
      </c>
      <c r="O75" s="91">
        <f t="shared" si="21"/>
        <v>-7845.88</v>
      </c>
      <c r="P75" s="92">
        <f t="shared" si="22"/>
        <v>-1</v>
      </c>
      <c r="Q75" s="81"/>
    </row>
    <row r="76" spans="2:17" s="82" customFormat="1" ht="12.75" x14ac:dyDescent="0.2">
      <c r="B76" s="73"/>
      <c r="C76" s="168">
        <v>43202</v>
      </c>
      <c r="D76" s="83" t="s">
        <v>62</v>
      </c>
      <c r="E76" s="84">
        <f>IFERROR(INDEX('2025'!$C$120:$AC$217,MATCH($C76,'2025'!$C$120:$C$217,0),19),0)</f>
        <v>419200.20999999996</v>
      </c>
      <c r="F76" s="85">
        <f>IFERROR(INDEX('2025'!$C$8:$AC$105,MATCH($C76,'2025'!$C$8:$C$105,0),19),0)</f>
        <v>175973.29</v>
      </c>
      <c r="G76" s="86">
        <f t="shared" si="15"/>
        <v>0.41978340134896408</v>
      </c>
      <c r="H76" s="87">
        <f t="shared" si="16"/>
        <v>2.2223058660099768E-5</v>
      </c>
      <c r="I76" s="88">
        <f t="shared" si="17"/>
        <v>-243226.91999999995</v>
      </c>
      <c r="J76" s="89">
        <f t="shared" si="18"/>
        <v>-0.58021659865103592</v>
      </c>
      <c r="K76" s="90">
        <f>VLOOKUP($C76,'2025'!$C$120:$U$217,VLOOKUP($L$4,Master!$D$9:$G$20,4,FALSE),FALSE)</f>
        <v>99285.73</v>
      </c>
      <c r="L76" s="91">
        <f>VLOOKUP($C76,'2025'!$C$8:$U$105,VLOOKUP($L$4,Master!$D$9:$G$20,4,FALSE),FALSE)</f>
        <v>27890.030000000006</v>
      </c>
      <c r="M76" s="91">
        <f t="shared" si="19"/>
        <v>0.28090673251835896</v>
      </c>
      <c r="N76" s="87">
        <f t="shared" si="20"/>
        <v>3.5221355054618939E-6</v>
      </c>
      <c r="O76" s="91">
        <f t="shared" si="21"/>
        <v>-71395.699999999983</v>
      </c>
      <c r="P76" s="92">
        <f t="shared" si="22"/>
        <v>-0.71909326748164093</v>
      </c>
      <c r="Q76" s="81"/>
    </row>
    <row r="77" spans="2:17" s="82" customFormat="1" ht="12.75" x14ac:dyDescent="0.2">
      <c r="B77" s="73"/>
      <c r="C77" s="168">
        <v>43301</v>
      </c>
      <c r="D77" s="83" t="s">
        <v>152</v>
      </c>
      <c r="E77" s="84">
        <f>IFERROR(INDEX('2025'!$C$120:$AC$217,MATCH($C77,'2025'!$C$120:$C$217,0),19),0)</f>
        <v>2963646.31</v>
      </c>
      <c r="F77" s="85">
        <f>IFERROR(INDEX('2025'!$C$8:$AC$105,MATCH($C77,'2025'!$C$8:$C$105,0),19),0)</f>
        <v>3685067.1599999997</v>
      </c>
      <c r="G77" s="86">
        <f t="shared" si="15"/>
        <v>1.2434233962284116</v>
      </c>
      <c r="H77" s="87">
        <f t="shared" si="16"/>
        <v>4.653743966660352E-4</v>
      </c>
      <c r="I77" s="88">
        <f t="shared" si="17"/>
        <v>721420.84999999963</v>
      </c>
      <c r="J77" s="89">
        <f t="shared" si="18"/>
        <v>0.2434233962284115</v>
      </c>
      <c r="K77" s="90">
        <f>VLOOKUP($C77,'2025'!$C$120:$U$217,VLOOKUP($L$4,Master!$D$9:$G$20,4,FALSE),FALSE)</f>
        <v>305865.99000000005</v>
      </c>
      <c r="L77" s="91">
        <f>VLOOKUP($C77,'2025'!$C$8:$U$105,VLOOKUP($L$4,Master!$D$9:$G$20,4,FALSE),FALSE)</f>
        <v>322253.1999999999</v>
      </c>
      <c r="M77" s="91">
        <f t="shared" si="19"/>
        <v>1.0535764371841401</v>
      </c>
      <c r="N77" s="87">
        <f t="shared" si="20"/>
        <v>4.0696242975310964E-5</v>
      </c>
      <c r="O77" s="91">
        <f t="shared" si="21"/>
        <v>16387.209999999846</v>
      </c>
      <c r="P77" s="92">
        <f t="shared" si="22"/>
        <v>5.3576437184140166E-2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IFERROR(INDEX('2025'!$C$120:$AC$217,MATCH($C78,'2025'!$C$120:$C$217,0),19),0)</f>
        <v>1998841.4800000002</v>
      </c>
      <c r="F78" s="85">
        <f>IFERROR(INDEX('2025'!$C$8:$AC$105,MATCH($C78,'2025'!$C$8:$C$105,0),19),0)</f>
        <v>1763306.4</v>
      </c>
      <c r="G78" s="86">
        <f t="shared" si="15"/>
        <v>0.88216420243590288</v>
      </c>
      <c r="H78" s="87">
        <f t="shared" si="16"/>
        <v>2.2268187156658457E-4</v>
      </c>
      <c r="I78" s="88">
        <f t="shared" si="17"/>
        <v>-235535.08000000031</v>
      </c>
      <c r="J78" s="89">
        <f t="shared" si="18"/>
        <v>-0.11783579756409712</v>
      </c>
      <c r="K78" s="90">
        <f>VLOOKUP($C78,'2025'!$C$120:$U$217,VLOOKUP($L$4,Master!$D$9:$G$20,4,FALSE),FALSE)</f>
        <v>339474.38000000006</v>
      </c>
      <c r="L78" s="91">
        <f>VLOOKUP($C78,'2025'!$C$8:$U$105,VLOOKUP($L$4,Master!$D$9:$G$20,4,FALSE),FALSE)</f>
        <v>371729.38999999996</v>
      </c>
      <c r="M78" s="91">
        <f t="shared" si="19"/>
        <v>1.0950145633965069</v>
      </c>
      <c r="N78" s="87">
        <f t="shared" si="20"/>
        <v>4.6944420029045897E-5</v>
      </c>
      <c r="O78" s="91">
        <f t="shared" si="21"/>
        <v>32255.009999999893</v>
      </c>
      <c r="P78" s="92">
        <f t="shared" si="22"/>
        <v>9.5014563396506935E-2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IFERROR(INDEX('2025'!$C$120:$AC$217,MATCH($C79,'2025'!$C$120:$C$217,0),19),0)</f>
        <v>1633475.7800000005</v>
      </c>
      <c r="F79" s="85">
        <f>IFERROR(INDEX('2025'!$C$8:$AC$105,MATCH($C79,'2025'!$C$8:$C$105,0),19),0)</f>
        <v>1294186.8999999999</v>
      </c>
      <c r="G79" s="86">
        <f t="shared" si="15"/>
        <v>0.79229022912111957</v>
      </c>
      <c r="H79" s="87">
        <f t="shared" si="16"/>
        <v>1.6343839110942728E-4</v>
      </c>
      <c r="I79" s="88">
        <f t="shared" si="17"/>
        <v>-339288.88000000059</v>
      </c>
      <c r="J79" s="89">
        <f t="shared" si="18"/>
        <v>-0.20770977087888043</v>
      </c>
      <c r="K79" s="90">
        <f>VLOOKUP($C79,'2025'!$C$120:$U$217,VLOOKUP($L$4,Master!$D$9:$G$20,4,FALSE),FALSE)</f>
        <v>327934.3600000001</v>
      </c>
      <c r="L79" s="91">
        <f>VLOOKUP($C79,'2025'!$C$8:$U$105,VLOOKUP($L$4,Master!$D$9:$G$20,4,FALSE),FALSE)</f>
        <v>237131.31999999995</v>
      </c>
      <c r="M79" s="91">
        <f t="shared" si="19"/>
        <v>0.72310605085725044</v>
      </c>
      <c r="N79" s="87">
        <f t="shared" si="20"/>
        <v>2.9946494916966592E-5</v>
      </c>
      <c r="O79" s="91">
        <f t="shared" si="21"/>
        <v>-90803.040000000154</v>
      </c>
      <c r="P79" s="92">
        <f t="shared" si="22"/>
        <v>-0.27689394914274956</v>
      </c>
      <c r="Q79" s="81"/>
    </row>
    <row r="80" spans="2:17" s="82" customFormat="1" ht="12.75" x14ac:dyDescent="0.2">
      <c r="B80" s="73"/>
      <c r="C80" s="168">
        <v>43401</v>
      </c>
      <c r="D80" s="83" t="s">
        <v>153</v>
      </c>
      <c r="E80" s="84">
        <f>IFERROR(INDEX('2025'!$C$120:$AC$217,MATCH($C80,'2025'!$C$120:$C$217,0),19),0)</f>
        <v>2316653.7800000003</v>
      </c>
      <c r="F80" s="85">
        <f>IFERROR(INDEX('2025'!$C$8:$AC$105,MATCH($C80,'2025'!$C$8:$C$105,0),19),0)</f>
        <v>1933947.53</v>
      </c>
      <c r="G80" s="86">
        <f t="shared" si="15"/>
        <v>0.83480213862599695</v>
      </c>
      <c r="H80" s="87">
        <f t="shared" si="16"/>
        <v>2.4423155016732969E-4</v>
      </c>
      <c r="I80" s="88">
        <f t="shared" si="17"/>
        <v>-382706.25000000023</v>
      </c>
      <c r="J80" s="89">
        <f t="shared" si="18"/>
        <v>-0.16519786137400305</v>
      </c>
      <c r="K80" s="90">
        <f>VLOOKUP($C80,'2025'!$C$120:$U$217,VLOOKUP($L$4,Master!$D$9:$G$20,4,FALSE),FALSE)</f>
        <v>403322.83000000025</v>
      </c>
      <c r="L80" s="91">
        <f>VLOOKUP($C80,'2025'!$C$8:$U$105,VLOOKUP($L$4,Master!$D$9:$G$20,4,FALSE),FALSE)</f>
        <v>333835.05</v>
      </c>
      <c r="M80" s="91">
        <f t="shared" si="19"/>
        <v>0.82771176132032942</v>
      </c>
      <c r="N80" s="87">
        <f t="shared" si="20"/>
        <v>4.2158874786891456E-5</v>
      </c>
      <c r="O80" s="91">
        <f t="shared" si="21"/>
        <v>-69487.780000000261</v>
      </c>
      <c r="P80" s="92">
        <f t="shared" si="22"/>
        <v>-0.17228823867967061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IFERROR(INDEX('2025'!$C$120:$AC$217,MATCH($C81,'2025'!$C$120:$C$217,0),19),0)</f>
        <v>51884.59</v>
      </c>
      <c r="F81" s="85">
        <f>IFERROR(INDEX('2025'!$C$8:$AC$105,MATCH($C81,'2025'!$C$8:$C$105,0),19),0)</f>
        <v>37041.699999999997</v>
      </c>
      <c r="G81" s="86">
        <f t="shared" si="15"/>
        <v>0.7139248859825239</v>
      </c>
      <c r="H81" s="87">
        <f t="shared" si="16"/>
        <v>4.6778682831344317E-6</v>
      </c>
      <c r="I81" s="88">
        <f t="shared" si="17"/>
        <v>-14842.89</v>
      </c>
      <c r="J81" s="89">
        <f t="shared" si="18"/>
        <v>-0.2860751140174761</v>
      </c>
      <c r="K81" s="90">
        <f>VLOOKUP($C81,'2025'!$C$120:$U$217,VLOOKUP($L$4,Master!$D$9:$G$20,4,FALSE),FALSE)</f>
        <v>10333.810000000001</v>
      </c>
      <c r="L81" s="91">
        <f>VLOOKUP($C81,'2025'!$C$8:$U$105,VLOOKUP($L$4,Master!$D$9:$G$20,4,FALSE),FALSE)</f>
        <v>7194.7</v>
      </c>
      <c r="M81" s="91">
        <f t="shared" si="19"/>
        <v>0.69622917394455663</v>
      </c>
      <c r="N81" s="87">
        <f t="shared" si="20"/>
        <v>9.0859379933068127E-7</v>
      </c>
      <c r="O81" s="91">
        <f t="shared" si="21"/>
        <v>-3139.1100000000015</v>
      </c>
      <c r="P81" s="92">
        <f t="shared" si="22"/>
        <v>-0.30377082605544337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IFERROR(INDEX('2025'!$C$120:$AC$217,MATCH($C82,'2025'!$C$120:$C$217,0),19),0)</f>
        <v>3029215.1</v>
      </c>
      <c r="F82" s="85">
        <f>IFERROR(INDEX('2025'!$C$8:$AC$105,MATCH($C82,'2025'!$C$8:$C$105,0),19),0)</f>
        <v>2318050.6500000004</v>
      </c>
      <c r="G82" s="86">
        <f t="shared" si="15"/>
        <v>0.76523144559790435</v>
      </c>
      <c r="H82" s="87">
        <f t="shared" si="16"/>
        <v>2.9273860579655242E-4</v>
      </c>
      <c r="I82" s="88">
        <f t="shared" si="17"/>
        <v>-711164.44999999972</v>
      </c>
      <c r="J82" s="89">
        <f t="shared" si="18"/>
        <v>-0.23476855440209568</v>
      </c>
      <c r="K82" s="90">
        <f>VLOOKUP($C82,'2025'!$C$120:$U$217,VLOOKUP($L$4,Master!$D$9:$G$20,4,FALSE),FALSE)</f>
        <v>535555.83999999997</v>
      </c>
      <c r="L82" s="91">
        <f>VLOOKUP($C82,'2025'!$C$8:$U$105,VLOOKUP($L$4,Master!$D$9:$G$20,4,FALSE),FALSE)</f>
        <v>363276.66</v>
      </c>
      <c r="M82" s="91">
        <f t="shared" si="19"/>
        <v>0.6783170546697801</v>
      </c>
      <c r="N82" s="87">
        <f t="shared" si="20"/>
        <v>4.5876953968554649E-5</v>
      </c>
      <c r="O82" s="91">
        <f t="shared" si="21"/>
        <v>-172279.18</v>
      </c>
      <c r="P82" s="92">
        <f t="shared" si="22"/>
        <v>-0.3216829453302199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IFERROR(INDEX('2025'!$C$120:$AC$217,MATCH($C83,'2025'!$C$120:$C$217,0),19),0)</f>
        <v>2304971.41</v>
      </c>
      <c r="F83" s="85">
        <f>IFERROR(INDEX('2025'!$C$8:$AC$105,MATCH($C83,'2025'!$C$8:$C$105,0),19),0)</f>
        <v>2293305.23</v>
      </c>
      <c r="G83" s="86">
        <f t="shared" si="15"/>
        <v>0.99493868776446115</v>
      </c>
      <c r="H83" s="87">
        <f t="shared" si="16"/>
        <v>2.8961359222074887E-4</v>
      </c>
      <c r="I83" s="88">
        <f t="shared" si="17"/>
        <v>-11666.180000000168</v>
      </c>
      <c r="J83" s="89">
        <f t="shared" si="18"/>
        <v>-5.0613122355388203E-3</v>
      </c>
      <c r="K83" s="90">
        <f>VLOOKUP($C83,'2025'!$C$120:$U$217,VLOOKUP($L$4,Master!$D$9:$G$20,4,FALSE),FALSE)</f>
        <v>293929.95</v>
      </c>
      <c r="L83" s="91">
        <f>VLOOKUP($C83,'2025'!$C$8:$U$105,VLOOKUP($L$4,Master!$D$9:$G$20,4,FALSE),FALSE)</f>
        <v>292797.21000000002</v>
      </c>
      <c r="M83" s="91">
        <f t="shared" si="19"/>
        <v>0.99614622463617608</v>
      </c>
      <c r="N83" s="87">
        <f t="shared" si="20"/>
        <v>3.6976347793142647E-5</v>
      </c>
      <c r="O83" s="91">
        <f t="shared" si="21"/>
        <v>-1132.7399999999907</v>
      </c>
      <c r="P83" s="92">
        <f t="shared" si="22"/>
        <v>-3.8537753638238996E-3</v>
      </c>
      <c r="Q83" s="81"/>
    </row>
    <row r="84" spans="2:17" s="82" customFormat="1" ht="12.75" x14ac:dyDescent="0.2">
      <c r="B84" s="73"/>
      <c r="C84" s="168">
        <v>43601</v>
      </c>
      <c r="D84" s="83" t="s">
        <v>135</v>
      </c>
      <c r="E84" s="84">
        <f>IFERROR(INDEX('2025'!$C$120:$AC$217,MATCH($C84,'2025'!$C$120:$C$217,0),19),0)</f>
        <v>890303.28</v>
      </c>
      <c r="F84" s="85">
        <f>IFERROR(INDEX('2025'!$C$8:$AC$105,MATCH($C84,'2025'!$C$8:$C$105,0),19),0)</f>
        <v>5904106.0599999987</v>
      </c>
      <c r="G84" s="86">
        <f t="shared" si="15"/>
        <v>6.6315672340328771</v>
      </c>
      <c r="H84" s="87">
        <f t="shared" si="16"/>
        <v>7.4560915072299035E-4</v>
      </c>
      <c r="I84" s="88">
        <f t="shared" si="17"/>
        <v>5013802.7799999984</v>
      </c>
      <c r="J84" s="89">
        <f t="shared" si="18"/>
        <v>5.6315672340328771</v>
      </c>
      <c r="K84" s="90">
        <f>VLOOKUP($C84,'2025'!$C$120:$U$217,VLOOKUP($L$4,Master!$D$9:$G$20,4,FALSE),FALSE)</f>
        <v>1.9999999999999998</v>
      </c>
      <c r="L84" s="91">
        <f>VLOOKUP($C84,'2025'!$C$8:$U$105,VLOOKUP($L$4,Master!$D$9:$G$20,4,FALSE),FALSE)</f>
        <v>741</v>
      </c>
      <c r="M84" s="91">
        <f t="shared" si="19"/>
        <v>370.50000000000006</v>
      </c>
      <c r="N84" s="87">
        <f t="shared" si="20"/>
        <v>9.3578329229020644E-8</v>
      </c>
      <c r="O84" s="91">
        <f t="shared" si="21"/>
        <v>739</v>
      </c>
      <c r="P84" s="92">
        <f t="shared" si="22"/>
        <v>369.50000000000006</v>
      </c>
      <c r="Q84" s="81"/>
    </row>
    <row r="85" spans="2:17" s="82" customFormat="1" ht="12.75" x14ac:dyDescent="0.2">
      <c r="B85" s="73"/>
      <c r="C85" s="168">
        <v>43701</v>
      </c>
      <c r="D85" s="83" t="s">
        <v>154</v>
      </c>
      <c r="E85" s="84">
        <f>IFERROR(INDEX('2025'!$C$120:$AC$217,MATCH($C85,'2025'!$C$120:$C$217,0),19),0)</f>
        <v>29790876.209999911</v>
      </c>
      <c r="F85" s="85">
        <f>IFERROR(INDEX('2025'!$C$8:$AC$105,MATCH($C85,'2025'!$C$8:$C$105,0),19),0)</f>
        <v>28601299.280000001</v>
      </c>
      <c r="G85" s="86">
        <f t="shared" si="15"/>
        <v>0.96006908552758163</v>
      </c>
      <c r="H85" s="87">
        <f t="shared" si="16"/>
        <v>3.611959244806466E-3</v>
      </c>
      <c r="I85" s="88">
        <f t="shared" si="17"/>
        <v>-1189576.9299999103</v>
      </c>
      <c r="J85" s="89">
        <f t="shared" si="18"/>
        <v>-3.9930914472418394E-2</v>
      </c>
      <c r="K85" s="90">
        <f>VLOOKUP($C85,'2025'!$C$120:$U$217,VLOOKUP($L$4,Master!$D$9:$G$20,4,FALSE),FALSE)</f>
        <v>9177927.1499999743</v>
      </c>
      <c r="L85" s="91">
        <f>VLOOKUP($C85,'2025'!$C$8:$U$105,VLOOKUP($L$4,Master!$D$9:$G$20,4,FALSE),FALSE)</f>
        <v>11935686.649999999</v>
      </c>
      <c r="M85" s="91">
        <f t="shared" si="19"/>
        <v>1.3004773795791169</v>
      </c>
      <c r="N85" s="87">
        <f t="shared" si="20"/>
        <v>1.5073166193092125E-3</v>
      </c>
      <c r="O85" s="91">
        <f t="shared" si="21"/>
        <v>2757759.5000000242</v>
      </c>
      <c r="P85" s="92">
        <f t="shared" si="22"/>
        <v>0.30047737957911685</v>
      </c>
      <c r="Q85" s="81"/>
    </row>
    <row r="86" spans="2:17" s="82" customFormat="1" ht="12.75" x14ac:dyDescent="0.2">
      <c r="B86" s="73"/>
      <c r="C86" s="168">
        <v>50201</v>
      </c>
      <c r="D86" s="83" t="s">
        <v>76</v>
      </c>
      <c r="E86" s="84">
        <f>IFERROR(INDEX('2025'!$C$120:$AC$217,MATCH($C86,'2025'!$C$120:$C$217,0),19),0)</f>
        <v>652020.22</v>
      </c>
      <c r="F86" s="85">
        <f>IFERROR(INDEX('2025'!$C$8:$AC$105,MATCH($C86,'2025'!$C$8:$C$105,0),19),0)</f>
        <v>539177.20000000007</v>
      </c>
      <c r="G86" s="86">
        <f t="shared" si="15"/>
        <v>0.8269332506283319</v>
      </c>
      <c r="H86" s="87">
        <f t="shared" si="16"/>
        <v>6.8090825282566156E-5</v>
      </c>
      <c r="I86" s="88">
        <f t="shared" si="17"/>
        <v>-112843.0199999999</v>
      </c>
      <c r="J86" s="89">
        <f t="shared" si="18"/>
        <v>-0.1730667493716681</v>
      </c>
      <c r="K86" s="90">
        <f>VLOOKUP($C86,'2025'!$C$120:$U$217,VLOOKUP($L$4,Master!$D$9:$G$20,4,FALSE),FALSE)</f>
        <v>100370.48</v>
      </c>
      <c r="L86" s="91">
        <f>VLOOKUP($C86,'2025'!$C$8:$U$105,VLOOKUP($L$4,Master!$D$9:$G$20,4,FALSE),FALSE)</f>
        <v>72212.109999999986</v>
      </c>
      <c r="M86" s="91">
        <f t="shared" si="19"/>
        <v>0.71945566066835576</v>
      </c>
      <c r="N86" s="87">
        <f t="shared" si="20"/>
        <v>9.1194178190313807E-6</v>
      </c>
      <c r="O86" s="91">
        <f t="shared" si="21"/>
        <v>-28158.37000000001</v>
      </c>
      <c r="P86" s="92">
        <f t="shared" si="22"/>
        <v>-0.28054433933164424</v>
      </c>
      <c r="Q86" s="81"/>
    </row>
    <row r="87" spans="2:17" s="82" customFormat="1" ht="12.75" x14ac:dyDescent="0.2">
      <c r="B87" s="73"/>
      <c r="C87" s="168">
        <v>50301</v>
      </c>
      <c r="D87" s="83" t="s">
        <v>77</v>
      </c>
      <c r="E87" s="84">
        <f>IFERROR(INDEX('2025'!$C$120:$AC$217,MATCH($C87,'2025'!$C$120:$C$217,0),19),0)</f>
        <v>2134821.4899999998</v>
      </c>
      <c r="F87" s="85">
        <f>IFERROR(INDEX('2025'!$C$8:$AC$105,MATCH($C87,'2025'!$C$8:$C$105,0),19),0)</f>
        <v>1642368.4199999997</v>
      </c>
      <c r="G87" s="86">
        <f t="shared" si="15"/>
        <v>0.76932353721059832</v>
      </c>
      <c r="H87" s="87">
        <f t="shared" si="16"/>
        <v>2.074090320136389E-4</v>
      </c>
      <c r="I87" s="88">
        <f t="shared" si="17"/>
        <v>-492453.07000000007</v>
      </c>
      <c r="J87" s="89">
        <f t="shared" si="18"/>
        <v>-0.23067646278940171</v>
      </c>
      <c r="K87" s="90">
        <f>VLOOKUP($C87,'2025'!$C$120:$U$217,VLOOKUP($L$4,Master!$D$9:$G$20,4,FALSE),FALSE)</f>
        <v>332090.82999999996</v>
      </c>
      <c r="L87" s="91">
        <f>VLOOKUP($C87,'2025'!$C$8:$U$105,VLOOKUP($L$4,Master!$D$9:$G$20,4,FALSE),FALSE)</f>
        <v>196544.75999999995</v>
      </c>
      <c r="M87" s="91">
        <f t="shared" si="19"/>
        <v>0.59184037090093689</v>
      </c>
      <c r="N87" s="87">
        <f t="shared" si="20"/>
        <v>2.4820958514870234E-5</v>
      </c>
      <c r="O87" s="91">
        <f t="shared" si="21"/>
        <v>-135546.07</v>
      </c>
      <c r="P87" s="92">
        <f t="shared" si="22"/>
        <v>-0.40815962909906311</v>
      </c>
      <c r="Q87" s="81"/>
    </row>
    <row r="88" spans="2:17" s="82" customFormat="1" ht="12.75" x14ac:dyDescent="0.2">
      <c r="B88" s="73"/>
      <c r="C88" s="168">
        <v>50401</v>
      </c>
      <c r="D88" s="83" t="s">
        <v>78</v>
      </c>
      <c r="E88" s="84">
        <f>IFERROR(INDEX('2025'!$C$120:$AC$217,MATCH($C88,'2025'!$C$120:$C$217,0),19),0)</f>
        <v>2199805.88</v>
      </c>
      <c r="F88" s="85">
        <f>IFERROR(INDEX('2025'!$C$8:$AC$105,MATCH($C88,'2025'!$C$8:$C$105,0),19),0)</f>
        <v>2070894.86</v>
      </c>
      <c r="G88" s="86">
        <f t="shared" si="15"/>
        <v>0.94139891107118967</v>
      </c>
      <c r="H88" s="87">
        <f t="shared" si="16"/>
        <v>2.615261552061628E-4</v>
      </c>
      <c r="I88" s="88">
        <f t="shared" si="17"/>
        <v>-128911.01999999979</v>
      </c>
      <c r="J88" s="89">
        <f t="shared" si="18"/>
        <v>-5.8601088928810295E-2</v>
      </c>
      <c r="K88" s="90">
        <f>VLOOKUP($C88,'2025'!$C$120:$U$217,VLOOKUP($L$4,Master!$D$9:$G$20,4,FALSE),FALSE)</f>
        <v>224348.57000000007</v>
      </c>
      <c r="L88" s="91">
        <f>VLOOKUP($C88,'2025'!$C$8:$U$105,VLOOKUP($L$4,Master!$D$9:$G$20,4,FALSE),FALSE)</f>
        <v>276474.49000000005</v>
      </c>
      <c r="M88" s="91">
        <f t="shared" si="19"/>
        <v>1.2323434466286101</v>
      </c>
      <c r="N88" s="87">
        <f t="shared" si="20"/>
        <v>3.4915007892909017E-5</v>
      </c>
      <c r="O88" s="91">
        <f t="shared" si="21"/>
        <v>52125.919999999984</v>
      </c>
      <c r="P88" s="92">
        <f t="shared" si="22"/>
        <v>0.23234344662860998</v>
      </c>
      <c r="Q88" s="81"/>
    </row>
    <row r="89" spans="2:17" s="82" customFormat="1" ht="12.75" x14ac:dyDescent="0.2">
      <c r="B89" s="73"/>
      <c r="C89" s="168">
        <v>50801</v>
      </c>
      <c r="D89" s="83" t="s">
        <v>79</v>
      </c>
      <c r="E89" s="84">
        <f>IFERROR(INDEX('2025'!$C$120:$AC$217,MATCH($C89,'2025'!$C$120:$C$217,0),19),0)</f>
        <v>428130.88</v>
      </c>
      <c r="F89" s="85">
        <f>IFERROR(INDEX('2025'!$C$8:$AC$105,MATCH($C89,'2025'!$C$8:$C$105,0),19),0)</f>
        <v>428130.88</v>
      </c>
      <c r="G89" s="86">
        <f t="shared" si="15"/>
        <v>1</v>
      </c>
      <c r="H89" s="87">
        <f t="shared" si="16"/>
        <v>5.4067169287112461E-5</v>
      </c>
      <c r="I89" s="88">
        <f t="shared" si="17"/>
        <v>0</v>
      </c>
      <c r="J89" s="89">
        <f t="shared" si="18"/>
        <v>0</v>
      </c>
      <c r="K89" s="90">
        <f>VLOOKUP($C89,'2025'!$C$120:$U$217,VLOOKUP($L$4,Master!$D$9:$G$20,4,FALSE),FALSE)</f>
        <v>212232.36</v>
      </c>
      <c r="L89" s="91">
        <f>VLOOKUP($C89,'2025'!$C$8:$U$105,VLOOKUP($L$4,Master!$D$9:$G$20,4,FALSE),FALSE)</f>
        <v>20000</v>
      </c>
      <c r="M89" s="91">
        <f t="shared" si="19"/>
        <v>9.4236336061098325E-2</v>
      </c>
      <c r="N89" s="87">
        <f t="shared" si="20"/>
        <v>2.5257308833743764E-6</v>
      </c>
      <c r="O89" s="91">
        <f t="shared" si="21"/>
        <v>-192232.36</v>
      </c>
      <c r="P89" s="92">
        <f t="shared" si="22"/>
        <v>-0.90576366393890173</v>
      </c>
      <c r="Q89" s="81"/>
    </row>
    <row r="90" spans="2:17" s="82" customFormat="1" ht="12.75" x14ac:dyDescent="0.2">
      <c r="B90" s="73"/>
      <c r="C90" s="168">
        <v>50901</v>
      </c>
      <c r="D90" s="83" t="s">
        <v>80</v>
      </c>
      <c r="E90" s="84">
        <f>IFERROR(INDEX('2025'!$C$120:$AC$217,MATCH($C90,'2025'!$C$120:$C$217,0),19),0)</f>
        <v>14081787.369999997</v>
      </c>
      <c r="F90" s="85">
        <f>IFERROR(INDEX('2025'!$C$8:$AC$105,MATCH($C90,'2025'!$C$8:$C$105,0),19),0)</f>
        <v>10729542.5</v>
      </c>
      <c r="G90" s="86">
        <f t="shared" si="15"/>
        <v>0.76194464651968408</v>
      </c>
      <c r="H90" s="87">
        <f t="shared" si="16"/>
        <v>1.3549968428363957E-3</v>
      </c>
      <c r="I90" s="88">
        <f t="shared" si="17"/>
        <v>-3352244.8699999973</v>
      </c>
      <c r="J90" s="89">
        <f t="shared" si="18"/>
        <v>-0.2380553534803159</v>
      </c>
      <c r="K90" s="90">
        <f>VLOOKUP($C90,'2025'!$C$120:$U$217,VLOOKUP($L$4,Master!$D$9:$G$20,4,FALSE),FALSE)</f>
        <v>1657983.0599999996</v>
      </c>
      <c r="L90" s="91">
        <f>VLOOKUP($C90,'2025'!$C$8:$U$105,VLOOKUP($L$4,Master!$D$9:$G$20,4,FALSE),FALSE)</f>
        <v>1171408.58</v>
      </c>
      <c r="M90" s="91">
        <f t="shared" si="19"/>
        <v>0.70652626571468125</v>
      </c>
      <c r="N90" s="87">
        <f t="shared" si="20"/>
        <v>1.4793314137778621E-4</v>
      </c>
      <c r="O90" s="91">
        <f t="shared" si="21"/>
        <v>-486574.47999999952</v>
      </c>
      <c r="P90" s="92">
        <f t="shared" si="22"/>
        <v>-0.2934737342853187</v>
      </c>
      <c r="Q90" s="81"/>
    </row>
    <row r="91" spans="2:17" s="82" customFormat="1" ht="12.75" x14ac:dyDescent="0.2">
      <c r="B91" s="73"/>
      <c r="C91" s="168">
        <v>51001</v>
      </c>
      <c r="D91" s="83" t="s">
        <v>155</v>
      </c>
      <c r="E91" s="84">
        <f>IFERROR(INDEX('2025'!$C$120:$AC$217,MATCH($C91,'2025'!$C$120:$C$217,0),19),0)</f>
        <v>615431.68999999994</v>
      </c>
      <c r="F91" s="85">
        <f>IFERROR(INDEX('2025'!$C$8:$AC$105,MATCH($C91,'2025'!$C$8:$C$105,0),19),0)</f>
        <v>858492.23</v>
      </c>
      <c r="G91" s="86">
        <f t="shared" ref="G91:G106" si="23">IFERROR(F91/E91,0)</f>
        <v>1.3949431658288511</v>
      </c>
      <c r="H91" s="87">
        <f t="shared" ref="H91:H106" si="24">F91/$D$4</f>
        <v>1.0841601692239691E-4</v>
      </c>
      <c r="I91" s="88">
        <f t="shared" ref="I91:I106" si="25">F91-E91</f>
        <v>243060.54000000004</v>
      </c>
      <c r="J91" s="89">
        <f t="shared" ref="J91:J106" si="26">IFERROR(I91/E91,0)</f>
        <v>0.39494316582885108</v>
      </c>
      <c r="K91" s="90">
        <f>VLOOKUP($C91,'2025'!$C$120:$U$217,VLOOKUP($L$4,Master!$D$9:$G$20,4,FALSE),FALSE)</f>
        <v>89626.229999999981</v>
      </c>
      <c r="L91" s="91">
        <f>VLOOKUP($C91,'2025'!$C$8:$U$105,VLOOKUP($L$4,Master!$D$9:$G$20,4,FALSE),FALSE)</f>
        <v>132321.32</v>
      </c>
      <c r="M91" s="91">
        <f t="shared" ref="M91:M106" si="27">IFERROR(L91/K91,0)</f>
        <v>1.476368246215422</v>
      </c>
      <c r="N91" s="87">
        <f t="shared" ref="N91:N106" si="28">L91/$D$4</f>
        <v>1.6710402222643177E-5</v>
      </c>
      <c r="O91" s="91">
        <f t="shared" ref="O91:O106" si="29">L91-K91</f>
        <v>42695.090000000026</v>
      </c>
      <c r="P91" s="92">
        <f t="shared" ref="P91:P106" si="30">IFERROR(O91/K91,0)</f>
        <v>0.4763682462154219</v>
      </c>
      <c r="Q91" s="81"/>
    </row>
    <row r="92" spans="2:17" s="82" customFormat="1" ht="12.75" x14ac:dyDescent="0.2">
      <c r="B92" s="73"/>
      <c r="C92" s="168">
        <v>51101</v>
      </c>
      <c r="D92" s="83" t="s">
        <v>82</v>
      </c>
      <c r="E92" s="84">
        <f>IFERROR(INDEX('2025'!$C$120:$AC$217,MATCH($C92,'2025'!$C$120:$C$217,0),19),0)</f>
        <v>263156.40000000002</v>
      </c>
      <c r="F92" s="85">
        <f>IFERROR(INDEX('2025'!$C$8:$AC$105,MATCH($C92,'2025'!$C$8:$C$105,0),19),0)</f>
        <v>296489.73000000004</v>
      </c>
      <c r="G92" s="86">
        <f t="shared" si="23"/>
        <v>1.1266673734706814</v>
      </c>
      <c r="H92" s="87">
        <f t="shared" si="24"/>
        <v>3.7442663383216522E-5</v>
      </c>
      <c r="I92" s="88">
        <f t="shared" si="25"/>
        <v>33333.330000000016</v>
      </c>
      <c r="J92" s="89">
        <f t="shared" si="26"/>
        <v>0.12666737347068135</v>
      </c>
      <c r="K92" s="90">
        <f>VLOOKUP($C92,'2025'!$C$120:$U$217,VLOOKUP($L$4,Master!$D$9:$G$20,4,FALSE),FALSE)</f>
        <v>45614.53</v>
      </c>
      <c r="L92" s="91">
        <f>VLOOKUP($C92,'2025'!$C$8:$U$105,VLOOKUP($L$4,Master!$D$9:$G$20,4,FALSE),FALSE)</f>
        <v>91229.06</v>
      </c>
      <c r="M92" s="91">
        <f t="shared" si="27"/>
        <v>2</v>
      </c>
      <c r="N92" s="87">
        <f t="shared" si="28"/>
        <v>1.1521002715160699E-5</v>
      </c>
      <c r="O92" s="91">
        <f t="shared" si="29"/>
        <v>45614.53</v>
      </c>
      <c r="P92" s="92">
        <f t="shared" si="30"/>
        <v>1</v>
      </c>
      <c r="Q92" s="81"/>
    </row>
    <row r="93" spans="2:17" s="82" customFormat="1" ht="12.75" x14ac:dyDescent="0.2">
      <c r="B93" s="73"/>
      <c r="C93" s="168">
        <v>51301</v>
      </c>
      <c r="D93" s="83" t="s">
        <v>83</v>
      </c>
      <c r="E93" s="84">
        <f>IFERROR(INDEX('2025'!$C$120:$AC$217,MATCH($C93,'2025'!$C$120:$C$217,0),19),0)</f>
        <v>398427.07999999996</v>
      </c>
      <c r="F93" s="85">
        <f>IFERROR(INDEX('2025'!$C$8:$AC$105,MATCH($C93,'2025'!$C$8:$C$105,0),19),0)</f>
        <v>287573.91000000003</v>
      </c>
      <c r="G93" s="86">
        <f t="shared" si="23"/>
        <v>0.72177300297961688</v>
      </c>
      <c r="H93" s="87">
        <f t="shared" si="24"/>
        <v>3.6316715286986179E-5</v>
      </c>
      <c r="I93" s="88">
        <f t="shared" si="25"/>
        <v>-110853.16999999993</v>
      </c>
      <c r="J93" s="89">
        <f t="shared" si="26"/>
        <v>-0.27822699702038312</v>
      </c>
      <c r="K93" s="90">
        <f>VLOOKUP($C93,'2025'!$C$120:$U$217,VLOOKUP($L$4,Master!$D$9:$G$20,4,FALSE),FALSE)</f>
        <v>65094.709999999985</v>
      </c>
      <c r="L93" s="91">
        <f>VLOOKUP($C93,'2025'!$C$8:$U$105,VLOOKUP($L$4,Master!$D$9:$G$20,4,FALSE),FALSE)</f>
        <v>30725.300000000007</v>
      </c>
      <c r="M93" s="91">
        <f t="shared" si="27"/>
        <v>0.47200916940869719</v>
      </c>
      <c r="N93" s="87">
        <f t="shared" si="28"/>
        <v>3.880191955547137E-6</v>
      </c>
      <c r="O93" s="91">
        <f t="shared" si="29"/>
        <v>-34369.409999999974</v>
      </c>
      <c r="P93" s="92">
        <f t="shared" si="30"/>
        <v>-0.52799083059130281</v>
      </c>
      <c r="Q93" s="81"/>
    </row>
    <row r="94" spans="2:17" s="82" customFormat="1" ht="12.75" x14ac:dyDescent="0.2">
      <c r="B94" s="73"/>
      <c r="C94" s="168">
        <v>51401</v>
      </c>
      <c r="D94" s="83" t="s">
        <v>84</v>
      </c>
      <c r="E94" s="84">
        <f>IFERROR(INDEX('2025'!$C$120:$AC$217,MATCH($C94,'2025'!$C$120:$C$217,0),19),0)</f>
        <v>58598.490000000005</v>
      </c>
      <c r="F94" s="85">
        <f>IFERROR(INDEX('2025'!$C$8:$AC$105,MATCH($C94,'2025'!$C$8:$C$105,0),19),0)</f>
        <v>51608</v>
      </c>
      <c r="G94" s="86">
        <f t="shared" si="23"/>
        <v>0.88070528779837154</v>
      </c>
      <c r="H94" s="87">
        <f t="shared" si="24"/>
        <v>6.5173959714592413E-6</v>
      </c>
      <c r="I94" s="88">
        <f t="shared" si="25"/>
        <v>-6990.4900000000052</v>
      </c>
      <c r="J94" s="89">
        <f t="shared" si="26"/>
        <v>-0.11929471220162849</v>
      </c>
      <c r="K94" s="90">
        <f>VLOOKUP($C94,'2025'!$C$120:$U$217,VLOOKUP($L$4,Master!$D$9:$G$20,4,FALSE),FALSE)</f>
        <v>14372.220000000003</v>
      </c>
      <c r="L94" s="91">
        <f>VLOOKUP($C94,'2025'!$C$8:$U$105,VLOOKUP($L$4,Master!$D$9:$G$20,4,FALSE),FALSE)</f>
        <v>6009.7800000000007</v>
      </c>
      <c r="M94" s="91">
        <f t="shared" si="27"/>
        <v>0.41815251923502417</v>
      </c>
      <c r="N94" s="87">
        <f t="shared" si="28"/>
        <v>7.5895434741428312E-7</v>
      </c>
      <c r="O94" s="91">
        <f t="shared" si="29"/>
        <v>-8362.4400000000023</v>
      </c>
      <c r="P94" s="92">
        <f t="shared" si="30"/>
        <v>-0.58184748076497583</v>
      </c>
      <c r="Q94" s="81"/>
    </row>
    <row r="95" spans="2:17" s="82" customFormat="1" ht="12.75" x14ac:dyDescent="0.2">
      <c r="B95" s="73"/>
      <c r="C95" s="168">
        <v>51601</v>
      </c>
      <c r="D95" s="83" t="s">
        <v>85</v>
      </c>
      <c r="E95" s="84">
        <f>IFERROR(INDEX('2025'!$C$120:$AC$217,MATCH($C95,'2025'!$C$120:$C$217,0),19),0)</f>
        <v>383379.89999999997</v>
      </c>
      <c r="F95" s="85">
        <f>IFERROR(INDEX('2025'!$C$8:$AC$105,MATCH($C95,'2025'!$C$8:$C$105,0),19),0)</f>
        <v>353831.05999999994</v>
      </c>
      <c r="G95" s="86">
        <f t="shared" si="23"/>
        <v>0.92292543244964065</v>
      </c>
      <c r="H95" s="87">
        <f t="shared" si="24"/>
        <v>4.4684101786954592E-5</v>
      </c>
      <c r="I95" s="88">
        <f t="shared" si="25"/>
        <v>-29548.840000000026</v>
      </c>
      <c r="J95" s="89">
        <f t="shared" si="26"/>
        <v>-7.7074567550359394E-2</v>
      </c>
      <c r="K95" s="90">
        <f>VLOOKUP($C95,'2025'!$C$120:$U$217,VLOOKUP($L$4,Master!$D$9:$G$20,4,FALSE),FALSE)</f>
        <v>54964.679999999986</v>
      </c>
      <c r="L95" s="91">
        <f>VLOOKUP($C95,'2025'!$C$8:$U$105,VLOOKUP($L$4,Master!$D$9:$G$20,4,FALSE),FALSE)</f>
        <v>41314.549999999988</v>
      </c>
      <c r="M95" s="91">
        <f t="shared" si="27"/>
        <v>0.75165633639639129</v>
      </c>
      <c r="N95" s="87">
        <f t="shared" si="28"/>
        <v>5.2174717433857406E-6</v>
      </c>
      <c r="O95" s="91">
        <f t="shared" si="29"/>
        <v>-13650.129999999997</v>
      </c>
      <c r="P95" s="92">
        <f t="shared" si="30"/>
        <v>-0.24834366360360874</v>
      </c>
      <c r="Q95" s="81"/>
    </row>
    <row r="96" spans="2:17" s="82" customFormat="1" ht="12.75" x14ac:dyDescent="0.2">
      <c r="B96" s="73"/>
      <c r="C96" s="168">
        <v>51801</v>
      </c>
      <c r="D96" s="83" t="s">
        <v>156</v>
      </c>
      <c r="E96" s="84">
        <f>IFERROR(INDEX('2025'!$C$120:$AC$217,MATCH($C96,'2025'!$C$120:$C$217,0),19),0)</f>
        <v>14991600.01</v>
      </c>
      <c r="F96" s="85">
        <f>IFERROR(INDEX('2025'!$C$8:$AC$105,MATCH($C96,'2025'!$C$8:$C$105,0),19),0)</f>
        <v>14991599.970000001</v>
      </c>
      <c r="G96" s="86">
        <f t="shared" si="23"/>
        <v>0.9999999973318392</v>
      </c>
      <c r="H96" s="87">
        <f t="shared" si="24"/>
        <v>1.8932373517711689E-3</v>
      </c>
      <c r="I96" s="88">
        <f t="shared" si="25"/>
        <v>-3.9999999105930328E-2</v>
      </c>
      <c r="J96" s="89">
        <f t="shared" si="26"/>
        <v>-2.6681607753174259E-9</v>
      </c>
      <c r="K96" s="90">
        <f>VLOOKUP($C96,'2025'!$C$120:$U$217,VLOOKUP($L$4,Master!$D$9:$G$20,4,FALSE),FALSE)</f>
        <v>1696133.33</v>
      </c>
      <c r="L96" s="91">
        <f>VLOOKUP($C96,'2025'!$C$8:$U$105,VLOOKUP($L$4,Master!$D$9:$G$20,4,FALSE),FALSE)</f>
        <v>3392266.66</v>
      </c>
      <c r="M96" s="91">
        <f t="shared" si="27"/>
        <v>2</v>
      </c>
      <c r="N96" s="87">
        <f t="shared" si="28"/>
        <v>4.2839763339016227E-4</v>
      </c>
      <c r="O96" s="91">
        <f t="shared" si="29"/>
        <v>1696133.33</v>
      </c>
      <c r="P96" s="92">
        <f t="shared" si="30"/>
        <v>1</v>
      </c>
      <c r="Q96" s="81"/>
    </row>
    <row r="97" spans="2:17" s="82" customFormat="1" ht="12.75" x14ac:dyDescent="0.2">
      <c r="B97" s="73"/>
      <c r="C97" s="168">
        <v>51901</v>
      </c>
      <c r="D97" s="83" t="s">
        <v>157</v>
      </c>
      <c r="E97" s="84">
        <f>IFERROR(INDEX('2025'!$C$120:$AC$217,MATCH($C97,'2025'!$C$120:$C$217,0),19),0)</f>
        <v>344571.65</v>
      </c>
      <c r="F97" s="85">
        <f>IFERROR(INDEX('2025'!$C$8:$AC$105,MATCH($C97,'2025'!$C$8:$C$105,0),19),0)</f>
        <v>327683.27</v>
      </c>
      <c r="G97" s="86">
        <f t="shared" si="23"/>
        <v>0.95098732005375364</v>
      </c>
      <c r="H97" s="87">
        <f t="shared" si="24"/>
        <v>4.1381987750205218E-5</v>
      </c>
      <c r="I97" s="88">
        <f t="shared" si="25"/>
        <v>-16888.380000000005</v>
      </c>
      <c r="J97" s="89">
        <f t="shared" si="26"/>
        <v>-4.9012679946246314E-2</v>
      </c>
      <c r="K97" s="90">
        <f>VLOOKUP($C97,'2025'!$C$120:$U$217,VLOOKUP($L$4,Master!$D$9:$G$20,4,FALSE),FALSE)</f>
        <v>48537.460000000006</v>
      </c>
      <c r="L97" s="91">
        <f>VLOOKUP($C97,'2025'!$C$8:$U$105,VLOOKUP($L$4,Master!$D$9:$G$20,4,FALSE),FALSE)</f>
        <v>37663.510000000009</v>
      </c>
      <c r="M97" s="91">
        <f t="shared" si="27"/>
        <v>0.77596788130240035</v>
      </c>
      <c r="N97" s="87">
        <f t="shared" si="28"/>
        <v>4.7563945191639839E-6</v>
      </c>
      <c r="O97" s="91">
        <f t="shared" si="29"/>
        <v>-10873.949999999997</v>
      </c>
      <c r="P97" s="92">
        <f t="shared" si="30"/>
        <v>-0.22403211869759967</v>
      </c>
      <c r="Q97" s="81"/>
    </row>
    <row r="98" spans="2:17" s="82" customFormat="1" ht="12.75" x14ac:dyDescent="0.2">
      <c r="B98" s="73"/>
      <c r="C98" s="168">
        <v>52001</v>
      </c>
      <c r="D98" s="83" t="s">
        <v>86</v>
      </c>
      <c r="E98" s="84">
        <f>IFERROR(INDEX('2025'!$C$120:$AC$217,MATCH($C98,'2025'!$C$120:$C$217,0),19),0)</f>
        <v>1523080.8599999999</v>
      </c>
      <c r="F98" s="85">
        <f>IFERROR(INDEX('2025'!$C$8:$AC$105,MATCH($C98,'2025'!$C$8:$C$105,0),19),0)</f>
        <v>1225133.19</v>
      </c>
      <c r="G98" s="86">
        <f t="shared" si="23"/>
        <v>0.80437829807670225</v>
      </c>
      <c r="H98" s="87">
        <f t="shared" si="24"/>
        <v>1.5471783671149839E-4</v>
      </c>
      <c r="I98" s="88">
        <f t="shared" si="25"/>
        <v>-297947.66999999993</v>
      </c>
      <c r="J98" s="89">
        <f t="shared" si="26"/>
        <v>-0.19562170192329773</v>
      </c>
      <c r="K98" s="90">
        <f>VLOOKUP($C98,'2025'!$C$120:$U$217,VLOOKUP($L$4,Master!$D$9:$G$20,4,FALSE),FALSE)</f>
        <v>234731.87</v>
      </c>
      <c r="L98" s="91">
        <f>VLOOKUP($C98,'2025'!$C$8:$U$105,VLOOKUP($L$4,Master!$D$9:$G$20,4,FALSE),FALSE)</f>
        <v>176827.11</v>
      </c>
      <c r="M98" s="91">
        <f t="shared" si="27"/>
        <v>0.75331530396788471</v>
      </c>
      <c r="N98" s="87">
        <f t="shared" si="28"/>
        <v>2.23308846372419E-5</v>
      </c>
      <c r="O98" s="91">
        <f t="shared" si="29"/>
        <v>-57904.760000000009</v>
      </c>
      <c r="P98" s="92">
        <f t="shared" si="30"/>
        <v>-0.24668469603211532</v>
      </c>
      <c r="Q98" s="81"/>
    </row>
    <row r="99" spans="2:17" s="82" customFormat="1" ht="12.75" x14ac:dyDescent="0.2">
      <c r="B99" s="73"/>
      <c r="C99" s="168">
        <v>52301</v>
      </c>
      <c r="D99" s="83" t="s">
        <v>158</v>
      </c>
      <c r="E99" s="84">
        <f>IFERROR(INDEX('2025'!$C$120:$AC$217,MATCH($C99,'2025'!$C$120:$C$217,0),19),0)</f>
        <v>355572.11999999994</v>
      </c>
      <c r="F99" s="85">
        <f>IFERROR(INDEX('2025'!$C$8:$AC$105,MATCH($C99,'2025'!$C$8:$C$105,0),19),0)</f>
        <v>292105.78000000003</v>
      </c>
      <c r="G99" s="86">
        <f t="shared" si="23"/>
        <v>0.82150923418855248</v>
      </c>
      <c r="H99" s="87">
        <f t="shared" si="24"/>
        <v>3.6889029487908065E-5</v>
      </c>
      <c r="I99" s="88">
        <f t="shared" si="25"/>
        <v>-63466.339999999909</v>
      </c>
      <c r="J99" s="89">
        <f t="shared" si="26"/>
        <v>-0.17849076581144754</v>
      </c>
      <c r="K99" s="90">
        <f>VLOOKUP($C99,'2025'!$C$120:$U$217,VLOOKUP($L$4,Master!$D$9:$G$20,4,FALSE),FALSE)</f>
        <v>61073.619999999995</v>
      </c>
      <c r="L99" s="91">
        <f>VLOOKUP($C99,'2025'!$C$8:$U$105,VLOOKUP($L$4,Master!$D$9:$G$20,4,FALSE),FALSE)</f>
        <v>33448</v>
      </c>
      <c r="M99" s="91">
        <f t="shared" si="27"/>
        <v>0.54766689775389121</v>
      </c>
      <c r="N99" s="87">
        <f t="shared" si="28"/>
        <v>4.224032329355307E-6</v>
      </c>
      <c r="O99" s="91">
        <f t="shared" si="29"/>
        <v>-27625.619999999995</v>
      </c>
      <c r="P99" s="92">
        <f t="shared" si="30"/>
        <v>-0.45233310224610884</v>
      </c>
      <c r="Q99" s="81"/>
    </row>
    <row r="100" spans="2:17" s="82" customFormat="1" ht="12.75" x14ac:dyDescent="0.2">
      <c r="B100" s="73"/>
      <c r="C100" s="168">
        <v>52401</v>
      </c>
      <c r="D100" s="83" t="s">
        <v>88</v>
      </c>
      <c r="E100" s="84">
        <f>IFERROR(INDEX('2025'!$C$120:$AC$217,MATCH($C100,'2025'!$C$120:$C$217,0),19),0)</f>
        <v>142674.18</v>
      </c>
      <c r="F100" s="85">
        <f>IFERROR(INDEX('2025'!$C$8:$AC$105,MATCH($C100,'2025'!$C$8:$C$105,0),19),0)</f>
        <v>142674.18</v>
      </c>
      <c r="G100" s="86">
        <f t="shared" si="23"/>
        <v>1</v>
      </c>
      <c r="H100" s="87">
        <f t="shared" si="24"/>
        <v>1.8017829134305739E-5</v>
      </c>
      <c r="I100" s="88">
        <f t="shared" si="25"/>
        <v>0</v>
      </c>
      <c r="J100" s="89">
        <f t="shared" si="26"/>
        <v>0</v>
      </c>
      <c r="K100" s="90">
        <f>VLOOKUP($C100,'2025'!$C$120:$U$217,VLOOKUP($L$4,Master!$D$9:$G$20,4,FALSE),FALSE)</f>
        <v>38000.28</v>
      </c>
      <c r="L100" s="91">
        <f>VLOOKUP($C100,'2025'!$C$8:$U$105,VLOOKUP($L$4,Master!$D$9:$G$20,4,FALSE),FALSE)</f>
        <v>38000.28</v>
      </c>
      <c r="M100" s="91">
        <f t="shared" si="27"/>
        <v>1</v>
      </c>
      <c r="N100" s="87">
        <f t="shared" si="28"/>
        <v>4.7989240386436824E-6</v>
      </c>
      <c r="O100" s="91">
        <f t="shared" si="29"/>
        <v>0</v>
      </c>
      <c r="P100" s="92">
        <f t="shared" si="30"/>
        <v>0</v>
      </c>
      <c r="Q100" s="81"/>
    </row>
    <row r="101" spans="2:17" s="82" customFormat="1" ht="12.75" x14ac:dyDescent="0.2">
      <c r="B101" s="73"/>
      <c r="C101" s="168">
        <v>52601</v>
      </c>
      <c r="D101" s="83" t="s">
        <v>159</v>
      </c>
      <c r="E101" s="84">
        <f>IFERROR(INDEX('2025'!$C$120:$AC$217,MATCH($C101,'2025'!$C$120:$C$217,0),19),0)</f>
        <v>2080926.7799999998</v>
      </c>
      <c r="F101" s="85">
        <f>IFERROR(INDEX('2025'!$C$8:$AC$105,MATCH($C101,'2025'!$C$8:$C$105,0),19),0)</f>
        <v>263835.88</v>
      </c>
      <c r="G101" s="86">
        <f t="shared" si="23"/>
        <v>0.1267876806314156</v>
      </c>
      <c r="H101" s="87">
        <f t="shared" si="24"/>
        <v>3.33189215129128E-5</v>
      </c>
      <c r="I101" s="88">
        <f t="shared" si="25"/>
        <v>-1817090.9</v>
      </c>
      <c r="J101" s="89">
        <f t="shared" si="26"/>
        <v>-0.87321231936858446</v>
      </c>
      <c r="K101" s="90">
        <f>VLOOKUP($C101,'2025'!$C$120:$U$217,VLOOKUP($L$4,Master!$D$9:$G$20,4,FALSE),FALSE)</f>
        <v>34017.21</v>
      </c>
      <c r="L101" s="91">
        <f>VLOOKUP($C101,'2025'!$C$8:$U$105,VLOOKUP($L$4,Master!$D$9:$G$20,4,FALSE),FALSE)</f>
        <v>30375.99</v>
      </c>
      <c r="M101" s="91">
        <f t="shared" si="27"/>
        <v>0.89295947551254207</v>
      </c>
      <c r="N101" s="87">
        <f t="shared" si="28"/>
        <v>3.8360788028035611E-6</v>
      </c>
      <c r="O101" s="91">
        <f t="shared" si="29"/>
        <v>-3641.2199999999975</v>
      </c>
      <c r="P101" s="92">
        <f t="shared" si="30"/>
        <v>-0.10704052448745789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IFERROR(INDEX('2025'!$C$120:$AC$217,MATCH($C102,'2025'!$C$120:$C$217,0),19),0)</f>
        <v>590691737.86000001</v>
      </c>
      <c r="F102" s="85">
        <f>IFERROR(INDEX('2025'!$C$8:$AC$105,MATCH($C102,'2025'!$C$8:$C$105,0),19),0)</f>
        <v>595981286.2099998</v>
      </c>
      <c r="G102" s="86">
        <f t="shared" si="23"/>
        <v>1.0089548372035186</v>
      </c>
      <c r="H102" s="87">
        <f t="shared" si="24"/>
        <v>7.5264417024689001E-2</v>
      </c>
      <c r="I102" s="88">
        <f t="shared" si="25"/>
        <v>5289548.3499997854</v>
      </c>
      <c r="J102" s="89">
        <f t="shared" si="26"/>
        <v>8.9548372035186015E-3</v>
      </c>
      <c r="K102" s="90">
        <f>VLOOKUP($C102,'2025'!$C$120:$U$217,VLOOKUP($L$4,Master!$D$9:$G$20,4,FALSE),FALSE)</f>
        <v>59875425.149999999</v>
      </c>
      <c r="L102" s="91">
        <f>VLOOKUP($C102,'2025'!$C$8:$U$105,VLOOKUP($L$4,Master!$D$9:$G$20,4,FALSE),FALSE)</f>
        <v>67431779.359999985</v>
      </c>
      <c r="M102" s="91">
        <f t="shared" si="27"/>
        <v>1.1262012618878245</v>
      </c>
      <c r="N102" s="87">
        <f t="shared" si="28"/>
        <v>8.5157263825219407E-3</v>
      </c>
      <c r="O102" s="91">
        <f t="shared" si="29"/>
        <v>7556354.209999986</v>
      </c>
      <c r="P102" s="92">
        <f t="shared" si="30"/>
        <v>0.12620126188782455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IFERROR(INDEX('2025'!$C$120:$AC$217,MATCH($C103,'2025'!$C$120:$C$217,0),19),0)</f>
        <v>354063154.65000004</v>
      </c>
      <c r="F103" s="85">
        <f>IFERROR(INDEX('2025'!$C$8:$AC$105,MATCH($C103,'2025'!$C$8:$C$105,0),19),0)</f>
        <v>327345937.10999995</v>
      </c>
      <c r="G103" s="86">
        <f t="shared" si="23"/>
        <v>0.92454109616006019</v>
      </c>
      <c r="H103" s="87">
        <f t="shared" si="24"/>
        <v>4.1339387145292665E-2</v>
      </c>
      <c r="I103" s="88">
        <f t="shared" si="25"/>
        <v>-26717217.540000081</v>
      </c>
      <c r="J103" s="89">
        <f t="shared" si="26"/>
        <v>-7.5458903839939778E-2</v>
      </c>
      <c r="K103" s="90">
        <f>VLOOKUP($C103,'2025'!$C$120:$U$217,VLOOKUP($L$4,Master!$D$9:$G$20,4,FALSE),FALSE)</f>
        <v>43341347.290000021</v>
      </c>
      <c r="L103" s="91">
        <f>VLOOKUP($C103,'2025'!$C$8:$U$105,VLOOKUP($L$4,Master!$D$9:$G$20,4,FALSE),FALSE)</f>
        <v>41470012.43</v>
      </c>
      <c r="M103" s="91">
        <f t="shared" si="27"/>
        <v>0.95682333436755462</v>
      </c>
      <c r="N103" s="87">
        <f t="shared" si="28"/>
        <v>5.2371045564185139E-3</v>
      </c>
      <c r="O103" s="91">
        <f t="shared" si="29"/>
        <v>-1871334.8600000218</v>
      </c>
      <c r="P103" s="92">
        <f t="shared" si="30"/>
        <v>-4.3176665632445335E-2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IFERROR(INDEX('2025'!$C$120:$AC$217,MATCH($C104,'2025'!$C$120:$C$217,0),19),0)</f>
        <v>51550808.450000003</v>
      </c>
      <c r="F104" s="85">
        <f>IFERROR(INDEX('2025'!$C$8:$AC$105,MATCH($C104,'2025'!$C$8:$C$105,0),19),0)</f>
        <v>46347466.409999996</v>
      </c>
      <c r="G104" s="86">
        <f t="shared" si="23"/>
        <v>0.89906381303317839</v>
      </c>
      <c r="H104" s="87">
        <f t="shared" si="24"/>
        <v>5.8530613638946762E-3</v>
      </c>
      <c r="I104" s="88">
        <f t="shared" si="25"/>
        <v>-5203342.0400000066</v>
      </c>
      <c r="J104" s="89">
        <f t="shared" si="26"/>
        <v>-0.10093618696682159</v>
      </c>
      <c r="K104" s="90">
        <f>VLOOKUP($C104,'2025'!$C$120:$U$217,VLOOKUP($L$4,Master!$D$9:$G$20,4,FALSE),FALSE)</f>
        <v>3699411.0300000007</v>
      </c>
      <c r="L104" s="91">
        <f>VLOOKUP($C104,'2025'!$C$8:$U$105,VLOOKUP($L$4,Master!$D$9:$G$20,4,FALSE),FALSE)</f>
        <v>2557520.1299999994</v>
      </c>
      <c r="M104" s="91">
        <f t="shared" si="27"/>
        <v>0.69133170368473462</v>
      </c>
      <c r="N104" s="87">
        <f t="shared" si="28"/>
        <v>3.2298037885963241E-4</v>
      </c>
      <c r="O104" s="91">
        <f t="shared" si="29"/>
        <v>-1141890.9000000013</v>
      </c>
      <c r="P104" s="92">
        <f t="shared" si="30"/>
        <v>-0.30866829631526538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IFERROR(INDEX('2025'!$C$120:$AC$217,MATCH($C105,'2025'!$C$120:$C$217,0),19),0)</f>
        <v>9431055.3000000007</v>
      </c>
      <c r="F105" s="85">
        <f>IFERROR(INDEX('2025'!$C$8:$AC$105,MATCH($C105,'2025'!$C$8:$C$105,0),19),0)</f>
        <v>8371872.3399999999</v>
      </c>
      <c r="G105" s="86">
        <f t="shared" si="23"/>
        <v>0.88769199985498959</v>
      </c>
      <c r="H105" s="87">
        <f t="shared" si="24"/>
        <v>1.0572548260402853E-3</v>
      </c>
      <c r="I105" s="88">
        <f t="shared" si="25"/>
        <v>-1059182.9600000009</v>
      </c>
      <c r="J105" s="89">
        <f t="shared" si="26"/>
        <v>-0.11230800014501037</v>
      </c>
      <c r="K105" s="90">
        <f>VLOOKUP($C105,'2025'!$C$120:$U$217,VLOOKUP($L$4,Master!$D$9:$G$20,4,FALSE),FALSE)</f>
        <v>31127.540000000005</v>
      </c>
      <c r="L105" s="91">
        <f>VLOOKUP($C105,'2025'!$C$8:$U$105,VLOOKUP($L$4,Master!$D$9:$G$20,4,FALSE),FALSE)</f>
        <v>20173.389999999996</v>
      </c>
      <c r="M105" s="91">
        <f t="shared" si="27"/>
        <v>0.64808815601875358</v>
      </c>
      <c r="N105" s="87">
        <f t="shared" si="28"/>
        <v>2.5476277072677901E-6</v>
      </c>
      <c r="O105" s="91">
        <f t="shared" si="29"/>
        <v>-10954.150000000009</v>
      </c>
      <c r="P105" s="92">
        <f t="shared" si="30"/>
        <v>-0.35191184398124642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IFERROR(INDEX('2025'!$C$120:$AC$217,MATCH($C106,'2025'!$C$120:$C$217,0),19),0)</f>
        <v>910180.69</v>
      </c>
      <c r="F106" s="95">
        <f>IFERROR(INDEX('2025'!$C$8:$AC$105,MATCH($C106,'2025'!$C$8:$C$105,0),19),0)</f>
        <v>860261.90000000014</v>
      </c>
      <c r="G106" s="96">
        <f t="shared" si="23"/>
        <v>0.94515507684523625</v>
      </c>
      <c r="H106" s="97">
        <f t="shared" si="24"/>
        <v>1.08639502431016E-4</v>
      </c>
      <c r="I106" s="98">
        <f t="shared" si="25"/>
        <v>-49918.789999999804</v>
      </c>
      <c r="J106" s="99">
        <f t="shared" si="26"/>
        <v>-5.4844923154763706E-2</v>
      </c>
      <c r="K106" s="100">
        <f>VLOOKUP($C106,'2025'!$C$120:$U$217,VLOOKUP($L$4,Master!$D$9:$G$20,4,FALSE),FALSE)</f>
        <v>119922.1</v>
      </c>
      <c r="L106" s="101">
        <f>VLOOKUP($C106,'2025'!$C$8:$U$105,VLOOKUP($L$4,Master!$D$9:$G$20,4,FALSE),FALSE)</f>
        <v>149891.93</v>
      </c>
      <c r="M106" s="101">
        <f t="shared" si="27"/>
        <v>1.2499108171054374</v>
      </c>
      <c r="N106" s="97">
        <f t="shared" si="28"/>
        <v>1.8929333838479509E-5</v>
      </c>
      <c r="O106" s="101">
        <f t="shared" si="29"/>
        <v>29969.829999999987</v>
      </c>
      <c r="P106" s="102">
        <f t="shared" si="30"/>
        <v>0.2499108171054375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WxVmDATW6eUiCmbLjTewAZEKPQ2ao0OOlUg6KMsJVNQobWDRevKGG5l95aGt84S+wJMTpZVhdu9hVBTeJs84vw==" saltValue="ERD/CvNwy7QXrpHQqnN22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B2" sqref="B2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189011150.75999996</v>
      </c>
      <c r="F7" s="129">
        <v>222514162.72999996</v>
      </c>
      <c r="G7" s="129">
        <v>316844542.01999998</v>
      </c>
      <c r="H7" s="129">
        <v>792656609.19999957</v>
      </c>
      <c r="I7" s="129">
        <v>286138828.40999997</v>
      </c>
      <c r="J7" s="129">
        <v>306684318.70000005</v>
      </c>
      <c r="K7" s="129">
        <v>277475198.08999991</v>
      </c>
      <c r="L7" s="129">
        <v>243011654.75999999</v>
      </c>
      <c r="M7" s="129">
        <v>303770280.69</v>
      </c>
      <c r="N7" s="129"/>
      <c r="O7" s="129"/>
      <c r="P7" s="129"/>
      <c r="Q7" s="129">
        <f>SUM(Q8:Q105)</f>
        <v>2938106745.3600016</v>
      </c>
      <c r="R7" s="130"/>
      <c r="S7" s="131"/>
      <c r="T7" s="128"/>
      <c r="U7" s="129">
        <f>SUM(U8:U105)</f>
        <v>2938106745.3600016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59450.610000000008</v>
      </c>
      <c r="F8" s="134">
        <v>99478.13</v>
      </c>
      <c r="G8" s="134">
        <v>144275.96000000002</v>
      </c>
      <c r="H8" s="134">
        <v>148527.81</v>
      </c>
      <c r="I8" s="134">
        <v>112145.42000000001</v>
      </c>
      <c r="J8" s="134">
        <v>234420.15999999997</v>
      </c>
      <c r="K8" s="134">
        <v>76701.62999999999</v>
      </c>
      <c r="L8" s="134">
        <v>164665.03000000003</v>
      </c>
      <c r="M8" s="134">
        <v>181076.45999999996</v>
      </c>
      <c r="N8" s="134"/>
      <c r="O8" s="134"/>
      <c r="P8" s="134"/>
      <c r="Q8" s="134">
        <f>SUM(E8:P8)</f>
        <v>1220741.21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1220741.21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463830.44999999995</v>
      </c>
      <c r="F9" s="134">
        <v>775993.05000000028</v>
      </c>
      <c r="G9" s="134">
        <v>962665.19000000018</v>
      </c>
      <c r="H9" s="134">
        <v>763667.5500000004</v>
      </c>
      <c r="I9" s="134">
        <v>947654.01000000024</v>
      </c>
      <c r="J9" s="134">
        <v>825389.21999999986</v>
      </c>
      <c r="K9" s="134">
        <v>1491790.3900000001</v>
      </c>
      <c r="L9" s="134">
        <v>783886.08999999985</v>
      </c>
      <c r="M9" s="134">
        <v>917656.66</v>
      </c>
      <c r="N9" s="134"/>
      <c r="O9" s="134"/>
      <c r="P9" s="134"/>
      <c r="Q9" s="134">
        <f t="shared" ref="Q9:Q72" si="0">SUM(E9:P9)</f>
        <v>7932532.6100000013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7932532.6100000013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18686.749999999996</v>
      </c>
      <c r="F10" s="134">
        <v>27003.39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/>
      <c r="O10" s="134"/>
      <c r="P10" s="134"/>
      <c r="Q10" s="134">
        <f t="shared" si="0"/>
        <v>266380.17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266380.17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/>
      <c r="O11" s="134"/>
      <c r="P11" s="134"/>
      <c r="Q11" s="134">
        <f t="shared" si="0"/>
        <v>29610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29610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77468.509999999995</v>
      </c>
      <c r="G12" s="134">
        <v>97267.829999999987</v>
      </c>
      <c r="H12" s="134">
        <v>96504</v>
      </c>
      <c r="I12" s="134">
        <v>85871.079999999987</v>
      </c>
      <c r="J12" s="134">
        <v>89248.510000000009</v>
      </c>
      <c r="K12" s="134">
        <v>84753.469999999972</v>
      </c>
      <c r="L12" s="134">
        <v>81753.459999999992</v>
      </c>
      <c r="M12" s="134">
        <v>87485.54</v>
      </c>
      <c r="N12" s="134"/>
      <c r="O12" s="134"/>
      <c r="P12" s="134"/>
      <c r="Q12" s="134">
        <f t="shared" si="0"/>
        <v>768210.69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768210.69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2007866.0499999996</v>
      </c>
      <c r="F13" s="134">
        <v>2406819.1600000011</v>
      </c>
      <c r="G13" s="134">
        <v>2902435.5100000007</v>
      </c>
      <c r="H13" s="134">
        <v>2622206.2000000002</v>
      </c>
      <c r="I13" s="134">
        <v>2550724.3600000003</v>
      </c>
      <c r="J13" s="134">
        <v>2625408.3400000017</v>
      </c>
      <c r="K13" s="134">
        <v>2769243.9500000011</v>
      </c>
      <c r="L13" s="134">
        <v>2444578.2600000002</v>
      </c>
      <c r="M13" s="134">
        <v>3143320.3700000015</v>
      </c>
      <c r="N13" s="134"/>
      <c r="O13" s="134"/>
      <c r="P13" s="134"/>
      <c r="Q13" s="134">
        <f t="shared" si="0"/>
        <v>23472602.200000007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23472602.200000007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765599.31</v>
      </c>
      <c r="F14" s="134">
        <v>968846.31999999913</v>
      </c>
      <c r="G14" s="134">
        <v>1073473.7600000002</v>
      </c>
      <c r="H14" s="134">
        <v>1086497.0299999993</v>
      </c>
      <c r="I14" s="134">
        <v>1024907.0499999999</v>
      </c>
      <c r="J14" s="134">
        <v>1131018.4500000004</v>
      </c>
      <c r="K14" s="134">
        <v>1126481.5100000009</v>
      </c>
      <c r="L14" s="134">
        <v>976454.63999999932</v>
      </c>
      <c r="M14" s="134">
        <v>1064064.7599999993</v>
      </c>
      <c r="N14" s="134"/>
      <c r="O14" s="134"/>
      <c r="P14" s="134"/>
      <c r="Q14" s="134">
        <f t="shared" si="0"/>
        <v>9217342.8299999982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9217342.8299999982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46936.93</v>
      </c>
      <c r="H15" s="134">
        <v>51722.63</v>
      </c>
      <c r="I15" s="134">
        <v>69704.659999999989</v>
      </c>
      <c r="J15" s="134">
        <v>47561.450000000012</v>
      </c>
      <c r="K15" s="134">
        <v>102924.72999999989</v>
      </c>
      <c r="L15" s="134">
        <v>51524.869999999995</v>
      </c>
      <c r="M15" s="134">
        <v>71407.34</v>
      </c>
      <c r="N15" s="134"/>
      <c r="O15" s="134"/>
      <c r="P15" s="134"/>
      <c r="Q15" s="134">
        <f t="shared" si="0"/>
        <v>494864.73999999987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494864.73999999987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236526.22000000006</v>
      </c>
      <c r="F16" s="134">
        <v>340437.47999999992</v>
      </c>
      <c r="G16" s="134">
        <v>451818.79999999993</v>
      </c>
      <c r="H16" s="134">
        <v>449221.93999999983</v>
      </c>
      <c r="I16" s="134">
        <v>448258.45999999996</v>
      </c>
      <c r="J16" s="134">
        <v>460082.55000000022</v>
      </c>
      <c r="K16" s="134">
        <v>476278.86</v>
      </c>
      <c r="L16" s="134">
        <v>296148.53000000009</v>
      </c>
      <c r="M16" s="134">
        <v>605570.94000000006</v>
      </c>
      <c r="N16" s="134"/>
      <c r="O16" s="134"/>
      <c r="P16" s="134"/>
      <c r="Q16" s="134">
        <f t="shared" si="0"/>
        <v>3764343.78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3764343.78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46666.020000000004</v>
      </c>
      <c r="F17" s="134">
        <v>77125.960000000006</v>
      </c>
      <c r="G17" s="134">
        <v>66467.090000000011</v>
      </c>
      <c r="H17" s="134">
        <v>83954.57</v>
      </c>
      <c r="I17" s="134">
        <v>121579.18000000002</v>
      </c>
      <c r="J17" s="134">
        <v>125522.62</v>
      </c>
      <c r="K17" s="134">
        <v>75965.410000000018</v>
      </c>
      <c r="L17" s="134">
        <v>69822.37999999999</v>
      </c>
      <c r="M17" s="134">
        <v>83757.38</v>
      </c>
      <c r="N17" s="134"/>
      <c r="O17" s="134"/>
      <c r="P17" s="134"/>
      <c r="Q17" s="134">
        <f t="shared" si="0"/>
        <v>750860.6100000001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750860.6100000001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/>
      <c r="O18" s="134"/>
      <c r="P18" s="134"/>
      <c r="Q18" s="134">
        <f t="shared" si="0"/>
        <v>379412.7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379412.7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30143.120000000003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>
        <v>34470.270000000004</v>
      </c>
      <c r="N19" s="134"/>
      <c r="O19" s="134"/>
      <c r="P19" s="134"/>
      <c r="Q19" s="134">
        <f t="shared" si="0"/>
        <v>300327.24000000005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300327.24000000005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/>
      <c r="O20" s="134"/>
      <c r="P20" s="134"/>
      <c r="Q20" s="134">
        <f t="shared" si="0"/>
        <v>20800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20800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/>
      <c r="O21" s="134"/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119682.27999999998</v>
      </c>
      <c r="F22" s="134">
        <v>124450.42000000001</v>
      </c>
      <c r="G22" s="134">
        <v>239130.77</v>
      </c>
      <c r="H22" s="134">
        <v>192422.03999999998</v>
      </c>
      <c r="I22" s="134">
        <v>318751.43</v>
      </c>
      <c r="J22" s="134">
        <v>220504.11</v>
      </c>
      <c r="K22" s="134">
        <v>275109.05</v>
      </c>
      <c r="L22" s="134">
        <v>290134.40000000002</v>
      </c>
      <c r="M22" s="134">
        <v>406268.77</v>
      </c>
      <c r="N22" s="134"/>
      <c r="O22" s="134"/>
      <c r="P22" s="134"/>
      <c r="Q22" s="134">
        <f t="shared" si="0"/>
        <v>2186453.27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2186453.27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732653.75999999989</v>
      </c>
      <c r="F23" s="134">
        <v>1008228.69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1022757.5900000004</v>
      </c>
      <c r="N23" s="134"/>
      <c r="O23" s="134"/>
      <c r="P23" s="134"/>
      <c r="Q23" s="134">
        <f t="shared" si="0"/>
        <v>9746201.3900000006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9746201.3900000006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16578.71</v>
      </c>
      <c r="F24" s="134">
        <v>24179.439999999995</v>
      </c>
      <c r="G24" s="134">
        <v>33389.83</v>
      </c>
      <c r="H24" s="134">
        <v>29157.15</v>
      </c>
      <c r="I24" s="134">
        <v>43143.290000000015</v>
      </c>
      <c r="J24" s="134">
        <v>32679.85</v>
      </c>
      <c r="K24" s="134">
        <v>27377.479999999996</v>
      </c>
      <c r="L24" s="134">
        <v>27328.53999999999</v>
      </c>
      <c r="M24" s="134">
        <v>26392.29</v>
      </c>
      <c r="N24" s="134"/>
      <c r="O24" s="134"/>
      <c r="P24" s="134"/>
      <c r="Q24" s="134">
        <f t="shared" si="0"/>
        <v>260226.58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260226.58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6726148.8000000017</v>
      </c>
      <c r="F25" s="134">
        <v>8584553.6499999985</v>
      </c>
      <c r="G25" s="134">
        <v>9876710.3400000073</v>
      </c>
      <c r="H25" s="134">
        <v>9418907.3999999985</v>
      </c>
      <c r="I25" s="134">
        <v>8776510.9400000032</v>
      </c>
      <c r="J25" s="134">
        <v>10408101.670000004</v>
      </c>
      <c r="K25" s="134">
        <v>9452471.0899999943</v>
      </c>
      <c r="L25" s="134">
        <v>10174134.499999996</v>
      </c>
      <c r="M25" s="134">
        <v>9363414.9899999965</v>
      </c>
      <c r="N25" s="134"/>
      <c r="O25" s="134"/>
      <c r="P25" s="134"/>
      <c r="Q25" s="134">
        <f t="shared" si="0"/>
        <v>82780953.379999995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82780953.379999995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3314343.8400000008</v>
      </c>
      <c r="F26" s="134">
        <v>5224172.1399999978</v>
      </c>
      <c r="G26" s="134">
        <v>4115319.6999999997</v>
      </c>
      <c r="H26" s="134">
        <v>24549000.739999995</v>
      </c>
      <c r="I26" s="134">
        <v>5023304.7800000012</v>
      </c>
      <c r="J26" s="134">
        <v>33008332.84</v>
      </c>
      <c r="K26" s="134">
        <v>5580767.2599999988</v>
      </c>
      <c r="L26" s="134">
        <v>5938394.3699999992</v>
      </c>
      <c r="M26" s="134">
        <v>14946245.640000002</v>
      </c>
      <c r="N26" s="134"/>
      <c r="O26" s="134"/>
      <c r="P26" s="134"/>
      <c r="Q26" s="134">
        <f t="shared" si="0"/>
        <v>101699881.31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101699881.31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37867.150000000016</v>
      </c>
      <c r="M27" s="134">
        <v>38278.5</v>
      </c>
      <c r="N27" s="134"/>
      <c r="O27" s="134"/>
      <c r="P27" s="134"/>
      <c r="Q27" s="134">
        <f t="shared" si="0"/>
        <v>332084.65999999997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332084.65999999997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43704509.910000004</v>
      </c>
      <c r="F28" s="134">
        <v>15467089.760000005</v>
      </c>
      <c r="G28" s="134">
        <v>71525754.939999998</v>
      </c>
      <c r="H28" s="134">
        <v>547766465.44999993</v>
      </c>
      <c r="I28" s="134">
        <v>64276728.73999998</v>
      </c>
      <c r="J28" s="134">
        <v>50280585.269999996</v>
      </c>
      <c r="K28" s="134">
        <v>44077845.07</v>
      </c>
      <c r="L28" s="134">
        <v>14915398.489999998</v>
      </c>
      <c r="M28" s="134">
        <v>59706645.400000006</v>
      </c>
      <c r="N28" s="134"/>
      <c r="O28" s="134"/>
      <c r="P28" s="134"/>
      <c r="Q28" s="134">
        <f t="shared" si="0"/>
        <v>911721023.02999997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911721023.02999997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1127027.51</v>
      </c>
      <c r="G29" s="134">
        <v>1895768.39</v>
      </c>
      <c r="H29" s="134">
        <v>1691310.2600000002</v>
      </c>
      <c r="I29" s="134">
        <v>767918.69000000041</v>
      </c>
      <c r="J29" s="134">
        <v>936438.01000000024</v>
      </c>
      <c r="K29" s="134">
        <v>1302203.0599999998</v>
      </c>
      <c r="L29" s="134">
        <v>837638.51999999955</v>
      </c>
      <c r="M29" s="134">
        <v>985729.54999999981</v>
      </c>
      <c r="N29" s="134"/>
      <c r="O29" s="134"/>
      <c r="P29" s="134"/>
      <c r="Q29" s="134">
        <f t="shared" si="0"/>
        <v>10132438.25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10132438.25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543228.23999999976</v>
      </c>
      <c r="F30" s="134">
        <v>654526.51000000013</v>
      </c>
      <c r="G30" s="134">
        <v>1167405.5499999998</v>
      </c>
      <c r="H30" s="134">
        <v>689159.9</v>
      </c>
      <c r="I30" s="134">
        <v>758857.2200000002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1001750.4200000004</v>
      </c>
      <c r="N30" s="134"/>
      <c r="O30" s="134"/>
      <c r="P30" s="134"/>
      <c r="Q30" s="134">
        <f t="shared" si="0"/>
        <v>7660327.5100000016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7660327.5100000016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165799.72000000003</v>
      </c>
      <c r="G31" s="134">
        <v>289795.15000000008</v>
      </c>
      <c r="H31" s="134">
        <v>202873.08999999997</v>
      </c>
      <c r="I31" s="134">
        <v>194973.33999999997</v>
      </c>
      <c r="J31" s="134">
        <v>271893.21999999997</v>
      </c>
      <c r="K31" s="134">
        <v>193383.47999999998</v>
      </c>
      <c r="L31" s="134">
        <v>245865.93999999997</v>
      </c>
      <c r="M31" s="134">
        <v>235167.78000000003</v>
      </c>
      <c r="N31" s="134"/>
      <c r="O31" s="134"/>
      <c r="P31" s="134"/>
      <c r="Q31" s="134">
        <f t="shared" si="0"/>
        <v>1907036.78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1907036.78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28892.239999999994</v>
      </c>
      <c r="F32" s="134">
        <v>26710.080000000002</v>
      </c>
      <c r="G32" s="134">
        <v>55470.63</v>
      </c>
      <c r="H32" s="134">
        <v>37950.730000000003</v>
      </c>
      <c r="I32" s="134">
        <v>33782.239999999998</v>
      </c>
      <c r="J32" s="134">
        <v>38861.200000000004</v>
      </c>
      <c r="K32" s="134">
        <v>29559.200000000004</v>
      </c>
      <c r="L32" s="134">
        <v>41409.43</v>
      </c>
      <c r="M32" s="134">
        <v>35943.65</v>
      </c>
      <c r="N32" s="134"/>
      <c r="O32" s="134"/>
      <c r="P32" s="134"/>
      <c r="Q32" s="134">
        <f t="shared" si="0"/>
        <v>328579.40000000002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328579.40000000002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</v>
      </c>
      <c r="F33" s="134">
        <v>73486.029999999984</v>
      </c>
      <c r="G33" s="134">
        <v>121608.93</v>
      </c>
      <c r="H33" s="134">
        <v>80905.039999999979</v>
      </c>
      <c r="I33" s="134">
        <v>63428.880000000012</v>
      </c>
      <c r="J33" s="134">
        <v>72820.080000000016</v>
      </c>
      <c r="K33" s="134">
        <v>76320.749999999985</v>
      </c>
      <c r="L33" s="134">
        <v>67780.37999999999</v>
      </c>
      <c r="M33" s="134">
        <v>73079.819999999978</v>
      </c>
      <c r="N33" s="134"/>
      <c r="O33" s="134"/>
      <c r="P33" s="134"/>
      <c r="Q33" s="134">
        <f t="shared" si="0"/>
        <v>685818.72999999986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685818.72999999986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34623.94</v>
      </c>
      <c r="F34" s="134">
        <v>38424.12000000001</v>
      </c>
      <c r="G34" s="134">
        <v>55996.500000000007</v>
      </c>
      <c r="H34" s="134">
        <v>52666.660000000018</v>
      </c>
      <c r="I34" s="134">
        <v>47273.62000000001</v>
      </c>
      <c r="J34" s="134">
        <v>78154.039999999994</v>
      </c>
      <c r="K34" s="134">
        <v>53223.73</v>
      </c>
      <c r="L34" s="134">
        <v>50582.79</v>
      </c>
      <c r="M34" s="134">
        <v>51148.369999999995</v>
      </c>
      <c r="N34" s="134"/>
      <c r="O34" s="134"/>
      <c r="P34" s="134"/>
      <c r="Q34" s="134">
        <f t="shared" si="0"/>
        <v>462093.76999999996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462093.76999999996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1652838.4099999997</v>
      </c>
      <c r="G35" s="134">
        <v>1913806</v>
      </c>
      <c r="H35" s="134">
        <v>1826483.49</v>
      </c>
      <c r="I35" s="134">
        <v>1604387.2999999998</v>
      </c>
      <c r="J35" s="134">
        <v>1962952.5200000003</v>
      </c>
      <c r="K35" s="134">
        <v>2128916.4</v>
      </c>
      <c r="L35" s="134">
        <v>1810748.5100000002</v>
      </c>
      <c r="M35" s="134">
        <v>1829238.2500000002</v>
      </c>
      <c r="N35" s="134"/>
      <c r="O35" s="134"/>
      <c r="P35" s="134"/>
      <c r="Q35" s="134">
        <f t="shared" si="0"/>
        <v>15499381.99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15499381.99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20638216.249999993</v>
      </c>
      <c r="F36" s="134">
        <v>25619332.390000008</v>
      </c>
      <c r="G36" s="134">
        <v>28301602.29000001</v>
      </c>
      <c r="H36" s="134">
        <v>28046600.23999998</v>
      </c>
      <c r="I36" s="134">
        <v>27712214.95999999</v>
      </c>
      <c r="J36" s="134">
        <v>29820640.389999993</v>
      </c>
      <c r="K36" s="134">
        <v>21409896.350000001</v>
      </c>
      <c r="L36" s="134">
        <v>25239627.030000024</v>
      </c>
      <c r="M36" s="134">
        <v>27322538.859999988</v>
      </c>
      <c r="N36" s="134"/>
      <c r="O36" s="134"/>
      <c r="P36" s="134"/>
      <c r="Q36" s="134">
        <f t="shared" si="0"/>
        <v>234110668.75999999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234110668.75999999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73392.250000000015</v>
      </c>
      <c r="G37" s="134">
        <v>91696.170000000013</v>
      </c>
      <c r="H37" s="134">
        <v>229408.24000000002</v>
      </c>
      <c r="I37" s="134">
        <v>231746.18</v>
      </c>
      <c r="J37" s="134">
        <v>280242.31999999989</v>
      </c>
      <c r="K37" s="134">
        <v>121995.29999999999</v>
      </c>
      <c r="L37" s="134">
        <v>142101.37999999998</v>
      </c>
      <c r="M37" s="134">
        <v>109599.97000000003</v>
      </c>
      <c r="N37" s="134"/>
      <c r="O37" s="134"/>
      <c r="P37" s="134"/>
      <c r="Q37" s="134">
        <f t="shared" si="0"/>
        <v>1347561.4499999997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1347561.4499999997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</v>
      </c>
      <c r="N38" s="134"/>
      <c r="O38" s="134"/>
      <c r="P38" s="134"/>
      <c r="Q38" s="134">
        <f t="shared" si="0"/>
        <v>1136874.44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1136874.44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</v>
      </c>
      <c r="G39" s="134">
        <v>47997.739999999983</v>
      </c>
      <c r="H39" s="134">
        <v>75325.62999999999</v>
      </c>
      <c r="I39" s="134">
        <v>64779.799999999996</v>
      </c>
      <c r="J39" s="134">
        <v>74500.449999999983</v>
      </c>
      <c r="K39" s="134">
        <v>102228.32</v>
      </c>
      <c r="L39" s="134">
        <v>37305.62000000001</v>
      </c>
      <c r="M39" s="134">
        <v>62070.89</v>
      </c>
      <c r="N39" s="134"/>
      <c r="O39" s="134"/>
      <c r="P39" s="134"/>
      <c r="Q39" s="134">
        <f t="shared" si="0"/>
        <v>554875.96999999986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554875.96999999986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</v>
      </c>
      <c r="H40" s="134">
        <v>46701.52</v>
      </c>
      <c r="I40" s="134">
        <v>32650.059999999994</v>
      </c>
      <c r="J40" s="134">
        <v>24208.35</v>
      </c>
      <c r="K40" s="134">
        <v>43181.560000000005</v>
      </c>
      <c r="L40" s="134">
        <v>19424.560000000005</v>
      </c>
      <c r="M40" s="134">
        <v>67509.539999999994</v>
      </c>
      <c r="N40" s="134"/>
      <c r="O40" s="134"/>
      <c r="P40" s="134"/>
      <c r="Q40" s="134">
        <f t="shared" si="0"/>
        <v>308888.32000000001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308888.32000000001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1157921.3599999994</v>
      </c>
      <c r="G41" s="134">
        <v>1284787.71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/>
      <c r="O41" s="134"/>
      <c r="P41" s="134"/>
      <c r="Q41" s="134">
        <f t="shared" si="0"/>
        <v>14198716.090000002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14198716.090000002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150913.10000000003</v>
      </c>
      <c r="F42" s="134">
        <v>170914.41999999995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184003.77999999994</v>
      </c>
      <c r="L42" s="134">
        <v>169117.96999999994</v>
      </c>
      <c r="M42" s="134">
        <v>163071.43000000005</v>
      </c>
      <c r="N42" s="134"/>
      <c r="O42" s="134"/>
      <c r="P42" s="134"/>
      <c r="Q42" s="134">
        <f t="shared" si="0"/>
        <v>1603403.6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1603403.6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37959.559999999983</v>
      </c>
      <c r="G43" s="134">
        <v>42842.33</v>
      </c>
      <c r="H43" s="134">
        <v>57247.28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/>
      <c r="O43" s="134"/>
      <c r="P43" s="134"/>
      <c r="Q43" s="134">
        <f t="shared" si="0"/>
        <v>483926.70999999996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483926.70999999996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280819.45999999996</v>
      </c>
      <c r="G44" s="134">
        <v>309317.66999999993</v>
      </c>
      <c r="H44" s="134">
        <v>434055.53999999992</v>
      </c>
      <c r="I44" s="134">
        <v>637761.26</v>
      </c>
      <c r="J44" s="134">
        <v>1524462.41</v>
      </c>
      <c r="K44" s="134">
        <v>2407126.9699999997</v>
      </c>
      <c r="L44" s="134">
        <v>344202.27999999991</v>
      </c>
      <c r="M44" s="134">
        <v>548359.18999999994</v>
      </c>
      <c r="N44" s="134"/>
      <c r="O44" s="134"/>
      <c r="P44" s="134"/>
      <c r="Q44" s="134">
        <f t="shared" si="0"/>
        <v>6707346.4199999999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6707346.4199999999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188970.38999999998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/>
      <c r="O45" s="134"/>
      <c r="P45" s="134"/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35788507.749999993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85265.63</v>
      </c>
      <c r="G46" s="134">
        <v>71473.720000000016</v>
      </c>
      <c r="H46" s="134">
        <v>92116.36</v>
      </c>
      <c r="I46" s="134">
        <v>91586.17</v>
      </c>
      <c r="J46" s="134">
        <v>83740.409999999989</v>
      </c>
      <c r="K46" s="134">
        <v>70709.450000000012</v>
      </c>
      <c r="L46" s="134">
        <v>86381.569999999978</v>
      </c>
      <c r="M46" s="134">
        <v>94931.329999999987</v>
      </c>
      <c r="N46" s="134"/>
      <c r="O46" s="134"/>
      <c r="P46" s="134"/>
      <c r="Q46" s="134">
        <f t="shared" si="0"/>
        <v>733074.8899999999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733074.8899999999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58538.9</v>
      </c>
      <c r="L47" s="134">
        <v>56618.860000000008</v>
      </c>
      <c r="M47" s="134">
        <v>67658.449999999983</v>
      </c>
      <c r="N47" s="134"/>
      <c r="O47" s="134"/>
      <c r="P47" s="134"/>
      <c r="Q47" s="134">
        <f t="shared" si="0"/>
        <v>531597.74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531597.74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25444.860000000008</v>
      </c>
      <c r="F48" s="134">
        <v>34021.57</v>
      </c>
      <c r="G48" s="134">
        <v>53664.740000000005</v>
      </c>
      <c r="H48" s="134">
        <v>35844.5</v>
      </c>
      <c r="I48" s="134">
        <v>38160.520000000011</v>
      </c>
      <c r="J48" s="134">
        <v>68857.560000000012</v>
      </c>
      <c r="K48" s="134">
        <v>64865.94</v>
      </c>
      <c r="L48" s="134">
        <v>35175.259999999995</v>
      </c>
      <c r="M48" s="134">
        <v>46792.99</v>
      </c>
      <c r="N48" s="134"/>
      <c r="O48" s="134"/>
      <c r="P48" s="134"/>
      <c r="Q48" s="134">
        <f t="shared" si="0"/>
        <v>402827.94000000006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402827.94000000006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5836561.4700000007</v>
      </c>
      <c r="M49" s="134">
        <v>3753853.2700000009</v>
      </c>
      <c r="N49" s="134"/>
      <c r="O49" s="134"/>
      <c r="P49" s="134"/>
      <c r="Q49" s="134">
        <f t="shared" si="0"/>
        <v>29174038.959999997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29174038.959999997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571927.90000000014</v>
      </c>
      <c r="K50" s="134">
        <v>573532.88</v>
      </c>
      <c r="L50" s="134">
        <v>494223.68000000011</v>
      </c>
      <c r="M50" s="134">
        <v>520988.39999999997</v>
      </c>
      <c r="N50" s="134"/>
      <c r="O50" s="134"/>
      <c r="P50" s="134"/>
      <c r="Q50" s="134">
        <f t="shared" si="0"/>
        <v>4447903.33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4447903.33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/>
      <c r="O51" s="134"/>
      <c r="P51" s="134"/>
      <c r="Q51" s="134">
        <f t="shared" si="0"/>
        <v>409320.69999999995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409320.69999999995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/>
      <c r="O52" s="134"/>
      <c r="P52" s="134"/>
      <c r="Q52" s="134">
        <f t="shared" si="0"/>
        <v>2835662.5100000007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2835662.5100000007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151436.93999999997</v>
      </c>
      <c r="F53" s="134">
        <v>545093.23</v>
      </c>
      <c r="G53" s="134">
        <v>447343.03</v>
      </c>
      <c r="H53" s="134">
        <v>223033.14</v>
      </c>
      <c r="I53" s="134">
        <v>213249.32000000007</v>
      </c>
      <c r="J53" s="134">
        <v>218602.46</v>
      </c>
      <c r="K53" s="134">
        <v>301471.21000000008</v>
      </c>
      <c r="L53" s="134">
        <v>209429.48</v>
      </c>
      <c r="M53" s="134">
        <v>655033.52</v>
      </c>
      <c r="N53" s="134"/>
      <c r="O53" s="134"/>
      <c r="P53" s="134"/>
      <c r="Q53" s="134">
        <f t="shared" si="0"/>
        <v>2964692.33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2964692.33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296384.68000000005</v>
      </c>
      <c r="H54" s="134">
        <v>235280.86999999997</v>
      </c>
      <c r="I54" s="134">
        <v>246868.87</v>
      </c>
      <c r="J54" s="134">
        <v>221670.62000000002</v>
      </c>
      <c r="K54" s="134">
        <v>1092189.73</v>
      </c>
      <c r="L54" s="134">
        <v>300273.3</v>
      </c>
      <c r="M54" s="134">
        <v>256219.79</v>
      </c>
      <c r="N54" s="134"/>
      <c r="O54" s="134"/>
      <c r="P54" s="134"/>
      <c r="Q54" s="134">
        <f t="shared" si="0"/>
        <v>2836513.8099999996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2836513.8099999996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420951.32999999996</v>
      </c>
      <c r="F55" s="134">
        <v>695150.08000000007</v>
      </c>
      <c r="G55" s="134">
        <v>1490072.1399999997</v>
      </c>
      <c r="H55" s="134">
        <v>926192.7699999999</v>
      </c>
      <c r="I55" s="134">
        <v>1207938.2200000002</v>
      </c>
      <c r="J55" s="134">
        <v>410686.27000000014</v>
      </c>
      <c r="K55" s="134">
        <v>623171.77</v>
      </c>
      <c r="L55" s="134">
        <v>599956.22000000009</v>
      </c>
      <c r="M55" s="134">
        <v>678464.78</v>
      </c>
      <c r="N55" s="134"/>
      <c r="O55" s="134"/>
      <c r="P55" s="134"/>
      <c r="Q55" s="134">
        <f t="shared" si="0"/>
        <v>7052583.5800000001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7052583.5800000001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390982.63000000018</v>
      </c>
      <c r="G56" s="134">
        <v>722765.12</v>
      </c>
      <c r="H56" s="134">
        <v>575019.68999999994</v>
      </c>
      <c r="I56" s="134">
        <v>493709.73000000004</v>
      </c>
      <c r="J56" s="134">
        <v>337242.82000000007</v>
      </c>
      <c r="K56" s="134">
        <v>480894.96999999991</v>
      </c>
      <c r="L56" s="134">
        <v>572140.65000000026</v>
      </c>
      <c r="M56" s="134">
        <v>486264.03999999986</v>
      </c>
      <c r="N56" s="134"/>
      <c r="O56" s="134"/>
      <c r="P56" s="134"/>
      <c r="Q56" s="134">
        <f t="shared" si="0"/>
        <v>4325826.66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4325826.66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336103.67999999999</v>
      </c>
      <c r="F57" s="134">
        <v>636042.43999999994</v>
      </c>
      <c r="G57" s="134">
        <v>10699232.859999999</v>
      </c>
      <c r="H57" s="134">
        <v>2432261.1699999995</v>
      </c>
      <c r="I57" s="134">
        <v>1473872.79</v>
      </c>
      <c r="J57" s="134">
        <v>1766517.5900000003</v>
      </c>
      <c r="K57" s="134">
        <v>1916899.1400000001</v>
      </c>
      <c r="L57" s="134">
        <v>1241254.1600000001</v>
      </c>
      <c r="M57" s="134">
        <v>1733092.89</v>
      </c>
      <c r="N57" s="134"/>
      <c r="O57" s="134"/>
      <c r="P57" s="134"/>
      <c r="Q57" s="134">
        <f t="shared" si="0"/>
        <v>22235276.719999999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22235276.719999999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78070.560000000027</v>
      </c>
      <c r="F58" s="134">
        <v>186135.91999999998</v>
      </c>
      <c r="G58" s="134">
        <v>161376.16000000006</v>
      </c>
      <c r="H58" s="134">
        <v>258305.81000000006</v>
      </c>
      <c r="I58" s="134">
        <v>198400.49000000002</v>
      </c>
      <c r="J58" s="134">
        <v>176154.92999999996</v>
      </c>
      <c r="K58" s="134">
        <v>218573.94</v>
      </c>
      <c r="L58" s="134">
        <v>297151.09999999998</v>
      </c>
      <c r="M58" s="134">
        <v>157596.43</v>
      </c>
      <c r="N58" s="134"/>
      <c r="O58" s="134"/>
      <c r="P58" s="134"/>
      <c r="Q58" s="134">
        <f t="shared" si="0"/>
        <v>1731765.34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1731765.34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133515.06000000003</v>
      </c>
      <c r="F59" s="134">
        <v>349589.02999999997</v>
      </c>
      <c r="G59" s="134">
        <v>322511.45</v>
      </c>
      <c r="H59" s="134">
        <v>338859.77999999997</v>
      </c>
      <c r="I59" s="134">
        <v>449915.7</v>
      </c>
      <c r="J59" s="134">
        <v>398791.96</v>
      </c>
      <c r="K59" s="134">
        <v>2551218.3599999989</v>
      </c>
      <c r="L59" s="134">
        <v>467832.70000000013</v>
      </c>
      <c r="M59" s="134">
        <v>306841.01</v>
      </c>
      <c r="N59" s="134"/>
      <c r="O59" s="134"/>
      <c r="P59" s="134"/>
      <c r="Q59" s="134">
        <f t="shared" si="0"/>
        <v>5319075.0499999989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5319075.0499999989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112584.57999999999</v>
      </c>
      <c r="F60" s="134">
        <v>107945.07000000004</v>
      </c>
      <c r="G60" s="134">
        <v>148449.06999999998</v>
      </c>
      <c r="H60" s="134">
        <v>148790.51999999999</v>
      </c>
      <c r="I60" s="134">
        <v>161453.53000000003</v>
      </c>
      <c r="J60" s="134">
        <v>159210.55999999988</v>
      </c>
      <c r="K60" s="134">
        <v>148599.26999999999</v>
      </c>
      <c r="L60" s="134">
        <v>138223.69999999998</v>
      </c>
      <c r="M60" s="134">
        <v>106191.36999999998</v>
      </c>
      <c r="N60" s="134"/>
      <c r="O60" s="134"/>
      <c r="P60" s="134"/>
      <c r="Q60" s="134">
        <f t="shared" si="0"/>
        <v>1231447.6699999997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1231447.6699999997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/>
      <c r="O61" s="134"/>
      <c r="P61" s="134"/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</v>
      </c>
      <c r="H62" s="134">
        <v>1404334.25</v>
      </c>
      <c r="I62" s="134">
        <v>248494.27000000002</v>
      </c>
      <c r="J62" s="134">
        <v>367149.34</v>
      </c>
      <c r="K62" s="134">
        <v>3612125.6200000006</v>
      </c>
      <c r="L62" s="134">
        <v>468285.94</v>
      </c>
      <c r="M62" s="134">
        <v>332679.37000000005</v>
      </c>
      <c r="N62" s="134"/>
      <c r="O62" s="134"/>
      <c r="P62" s="134"/>
      <c r="Q62" s="134">
        <f t="shared" si="0"/>
        <v>10278127.379999999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10278127.379999999</v>
      </c>
      <c r="V62" s="130"/>
    </row>
    <row r="63" spans="2:22" x14ac:dyDescent="0.2">
      <c r="B63" s="128"/>
      <c r="C63" s="167">
        <v>42501</v>
      </c>
      <c r="D63" s="133" t="s">
        <v>141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473149.73</v>
      </c>
      <c r="N63" s="134"/>
      <c r="O63" s="134"/>
      <c r="P63" s="134"/>
      <c r="Q63" s="134">
        <f t="shared" si="0"/>
        <v>732076.25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732076.25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331067.78000000003</v>
      </c>
      <c r="F64" s="134">
        <v>120190.70000000001</v>
      </c>
      <c r="G64" s="134">
        <v>334136.76000000007</v>
      </c>
      <c r="H64" s="134">
        <v>182376.31</v>
      </c>
      <c r="I64" s="134">
        <v>158556.53</v>
      </c>
      <c r="J64" s="134">
        <v>163049.65000000002</v>
      </c>
      <c r="K64" s="134">
        <v>991584.1100000001</v>
      </c>
      <c r="L64" s="134">
        <v>254604.96999999997</v>
      </c>
      <c r="M64" s="134">
        <v>209279.92999999996</v>
      </c>
      <c r="N64" s="134"/>
      <c r="O64" s="134"/>
      <c r="P64" s="134"/>
      <c r="Q64" s="134">
        <f t="shared" si="0"/>
        <v>2744846.7399999998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2744846.7399999998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56023.970000000008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10127976.210000001</v>
      </c>
      <c r="N65" s="134"/>
      <c r="O65" s="134"/>
      <c r="P65" s="134"/>
      <c r="Q65" s="134">
        <f t="shared" si="0"/>
        <v>58396689.420000002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58396689.420000002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1375702.25</v>
      </c>
      <c r="K66" s="134">
        <v>1375155.8</v>
      </c>
      <c r="L66" s="134">
        <v>2239625.08</v>
      </c>
      <c r="M66" s="134">
        <v>1849511.1800000002</v>
      </c>
      <c r="N66" s="134"/>
      <c r="O66" s="134"/>
      <c r="P66" s="134"/>
      <c r="Q66" s="134">
        <f t="shared" si="0"/>
        <v>13465690.710000001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13465690.710000001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3673.1900000000005</v>
      </c>
      <c r="J67" s="134">
        <v>20888.699999999997</v>
      </c>
      <c r="K67" s="134">
        <v>3056.3399999999997</v>
      </c>
      <c r="L67" s="134">
        <v>3764.25</v>
      </c>
      <c r="M67" s="134">
        <v>5121.96</v>
      </c>
      <c r="N67" s="134"/>
      <c r="O67" s="134"/>
      <c r="P67" s="134"/>
      <c r="Q67" s="134">
        <f t="shared" si="0"/>
        <v>40522.71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40522.71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129677.05999999998</v>
      </c>
      <c r="K68" s="134">
        <v>105570.46999999999</v>
      </c>
      <c r="L68" s="134">
        <v>122180.79000000002</v>
      </c>
      <c r="M68" s="134">
        <v>457067.43999999994</v>
      </c>
      <c r="N68" s="134"/>
      <c r="O68" s="134"/>
      <c r="P68" s="134"/>
      <c r="Q68" s="134">
        <f t="shared" si="0"/>
        <v>5360297.92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5360297.92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93566.459999999977</v>
      </c>
      <c r="G69" s="134">
        <v>91493.83</v>
      </c>
      <c r="H69" s="134">
        <v>104348.34999999996</v>
      </c>
      <c r="I69" s="134">
        <v>91580.329999999973</v>
      </c>
      <c r="J69" s="134">
        <v>104242.44999999998</v>
      </c>
      <c r="K69" s="134">
        <v>102844.96000000004</v>
      </c>
      <c r="L69" s="134">
        <v>117652.52999999998</v>
      </c>
      <c r="M69" s="134">
        <v>201309.1</v>
      </c>
      <c r="N69" s="134"/>
      <c r="O69" s="134"/>
      <c r="P69" s="134"/>
      <c r="Q69" s="134">
        <f t="shared" si="0"/>
        <v>969030.71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969030.71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20493325.650000002</v>
      </c>
      <c r="F70" s="134">
        <v>23768991.789999999</v>
      </c>
      <c r="G70" s="134">
        <v>23337349.320000008</v>
      </c>
      <c r="H70" s="134">
        <v>22574655.639999997</v>
      </c>
      <c r="I70" s="134">
        <v>22146859.360000007</v>
      </c>
      <c r="J70" s="134">
        <v>22924225.799999997</v>
      </c>
      <c r="K70" s="134">
        <v>23861750.609999999</v>
      </c>
      <c r="L70" s="134">
        <v>23023084.330000002</v>
      </c>
      <c r="M70" s="134">
        <v>22874551.230000004</v>
      </c>
      <c r="N70" s="134"/>
      <c r="O70" s="134"/>
      <c r="P70" s="134"/>
      <c r="Q70" s="134">
        <f t="shared" si="0"/>
        <v>205004793.73000002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205004793.73000002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</v>
      </c>
      <c r="H71" s="134">
        <v>36822.11</v>
      </c>
      <c r="I71" s="134">
        <v>40711.18</v>
      </c>
      <c r="J71" s="134">
        <v>37927.53</v>
      </c>
      <c r="K71" s="134">
        <v>36434.080000000016</v>
      </c>
      <c r="L71" s="134">
        <v>26551.100000000006</v>
      </c>
      <c r="M71" s="134">
        <v>29711.829999999994</v>
      </c>
      <c r="N71" s="134"/>
      <c r="O71" s="134"/>
      <c r="P71" s="134"/>
      <c r="Q71" s="134">
        <f t="shared" si="0"/>
        <v>285443.46000000002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285443.46000000002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44085.140000000007</v>
      </c>
      <c r="G72" s="134">
        <v>53731.949999999983</v>
      </c>
      <c r="H72" s="134">
        <v>50525</v>
      </c>
      <c r="I72" s="134">
        <v>39273.119999999995</v>
      </c>
      <c r="J72" s="134">
        <v>233857.02</v>
      </c>
      <c r="K72" s="134">
        <v>403790.82</v>
      </c>
      <c r="L72" s="134">
        <v>209244.96</v>
      </c>
      <c r="M72" s="134">
        <v>401378.76</v>
      </c>
      <c r="N72" s="134"/>
      <c r="O72" s="134"/>
      <c r="P72" s="134"/>
      <c r="Q72" s="134">
        <f t="shared" si="0"/>
        <v>1465840.41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1465840.41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26080.41</v>
      </c>
      <c r="G73" s="134">
        <v>37097.890000000007</v>
      </c>
      <c r="H73" s="134">
        <v>39422.509999999995</v>
      </c>
      <c r="I73" s="134">
        <v>34960.679999999993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/>
      <c r="O73" s="134"/>
      <c r="P73" s="134"/>
      <c r="Q73" s="134">
        <f t="shared" ref="Q73:Q105" si="1">SUM(E73:P73)</f>
        <v>888816.53999999992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888816.53999999992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95629.849999999991</v>
      </c>
      <c r="K74" s="134">
        <v>92392.92</v>
      </c>
      <c r="L74" s="134">
        <v>0</v>
      </c>
      <c r="M74" s="134">
        <v>0</v>
      </c>
      <c r="N74" s="134"/>
      <c r="O74" s="134"/>
      <c r="P74" s="134"/>
      <c r="Q74" s="134">
        <f t="shared" si="1"/>
        <v>567414.57999999996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567414.57999999996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15823.34</v>
      </c>
      <c r="J75" s="134">
        <v>21266.94</v>
      </c>
      <c r="K75" s="134">
        <v>15136.419999999998</v>
      </c>
      <c r="L75" s="134">
        <v>24681.93</v>
      </c>
      <c r="M75" s="134">
        <v>27890.030000000006</v>
      </c>
      <c r="N75" s="134"/>
      <c r="O75" s="134"/>
      <c r="P75" s="134"/>
      <c r="Q75" s="134">
        <f t="shared" si="1"/>
        <v>175973.29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175973.29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</v>
      </c>
      <c r="I76" s="134">
        <v>165699.03999999998</v>
      </c>
      <c r="J76" s="134">
        <v>310643.53999999998</v>
      </c>
      <c r="K76" s="134">
        <v>377434.89</v>
      </c>
      <c r="L76" s="134">
        <v>168718.14999999991</v>
      </c>
      <c r="M76" s="134">
        <v>322253.1999999999</v>
      </c>
      <c r="N76" s="134"/>
      <c r="O76" s="134"/>
      <c r="P76" s="134"/>
      <c r="Q76" s="134">
        <f t="shared" si="1"/>
        <v>3685067.1599999997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3685067.1599999997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220895.16000000006</v>
      </c>
      <c r="I77" s="134">
        <v>116636.19999999997</v>
      </c>
      <c r="J77" s="134">
        <v>397192.5799999999</v>
      </c>
      <c r="K77" s="134">
        <v>202848.38000000003</v>
      </c>
      <c r="L77" s="134">
        <v>146874.81</v>
      </c>
      <c r="M77" s="134">
        <v>371729.38999999996</v>
      </c>
      <c r="N77" s="134"/>
      <c r="O77" s="134"/>
      <c r="P77" s="134"/>
      <c r="Q77" s="134">
        <f t="shared" si="1"/>
        <v>1763306.4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1763306.4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106730.29000000002</v>
      </c>
      <c r="F78" s="134">
        <v>144645.03</v>
      </c>
      <c r="G78" s="134">
        <v>169317.13</v>
      </c>
      <c r="H78" s="134">
        <v>125854.62000000001</v>
      </c>
      <c r="I78" s="134">
        <v>123918.20999999999</v>
      </c>
      <c r="J78" s="134">
        <v>133341.43000000002</v>
      </c>
      <c r="K78" s="134">
        <v>135738.18</v>
      </c>
      <c r="L78" s="134">
        <v>117510.68999999999</v>
      </c>
      <c r="M78" s="134">
        <v>237131.31999999995</v>
      </c>
      <c r="N78" s="134"/>
      <c r="O78" s="134"/>
      <c r="P78" s="134"/>
      <c r="Q78" s="134">
        <f t="shared" si="1"/>
        <v>1294186.8999999999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1294186.8999999999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186810.53999999995</v>
      </c>
      <c r="G79" s="134">
        <v>251462.38000000003</v>
      </c>
      <c r="H79" s="134">
        <v>238582.43999999994</v>
      </c>
      <c r="I79" s="134">
        <v>161331.72999999998</v>
      </c>
      <c r="J79" s="134">
        <v>217253.68999999997</v>
      </c>
      <c r="K79" s="134">
        <v>206987.60000000012</v>
      </c>
      <c r="L79" s="134">
        <v>206012.14</v>
      </c>
      <c r="M79" s="134">
        <v>333835.05</v>
      </c>
      <c r="N79" s="134"/>
      <c r="O79" s="134"/>
      <c r="P79" s="134"/>
      <c r="Q79" s="134">
        <f t="shared" si="1"/>
        <v>1933947.53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1933947.53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/>
      <c r="O80" s="134"/>
      <c r="P80" s="134"/>
      <c r="Q80" s="134">
        <f t="shared" si="1"/>
        <v>37041.699999999997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37041.699999999997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105282.46</v>
      </c>
      <c r="F81" s="134">
        <v>143721.55999999997</v>
      </c>
      <c r="G81" s="134">
        <v>752402.11</v>
      </c>
      <c r="H81" s="134">
        <v>229216.30999999997</v>
      </c>
      <c r="I81" s="134">
        <v>159466.42000000007</v>
      </c>
      <c r="J81" s="134">
        <v>208001.82</v>
      </c>
      <c r="K81" s="134">
        <v>158225.65000000002</v>
      </c>
      <c r="L81" s="134">
        <v>198457.66000000003</v>
      </c>
      <c r="M81" s="134">
        <v>363276.66</v>
      </c>
      <c r="N81" s="134"/>
      <c r="O81" s="134"/>
      <c r="P81" s="134"/>
      <c r="Q81" s="134">
        <f t="shared" si="1"/>
        <v>2318050.6500000004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2318050.6500000004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/>
      <c r="O82" s="134"/>
      <c r="P82" s="134"/>
      <c r="Q82" s="134">
        <f t="shared" si="1"/>
        <v>2293305.23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2293305.23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199807.60000000003</v>
      </c>
      <c r="L83" s="134">
        <v>10538.789999999999</v>
      </c>
      <c r="M83" s="134">
        <v>741</v>
      </c>
      <c r="N83" s="134"/>
      <c r="O83" s="134"/>
      <c r="P83" s="134"/>
      <c r="Q83" s="134">
        <f t="shared" si="1"/>
        <v>5904106.0599999987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5904106.0599999987</v>
      </c>
      <c r="V83" s="130"/>
    </row>
    <row r="84" spans="2:22" x14ac:dyDescent="0.2">
      <c r="B84" s="128"/>
      <c r="C84" s="167">
        <v>43701</v>
      </c>
      <c r="D84" s="133" t="s">
        <v>154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/>
      <c r="O84" s="134"/>
      <c r="P84" s="134"/>
      <c r="Q84" s="134">
        <f t="shared" si="1"/>
        <v>28601299.280000001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28601299.280000001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63857.470000000016</v>
      </c>
      <c r="H85" s="134">
        <v>60304.25</v>
      </c>
      <c r="I85" s="134">
        <v>62531.540000000008</v>
      </c>
      <c r="J85" s="134">
        <v>60003.330000000009</v>
      </c>
      <c r="K85" s="134">
        <v>65700.010000000009</v>
      </c>
      <c r="L85" s="134">
        <v>55848.44</v>
      </c>
      <c r="M85" s="134">
        <v>72212.109999999986</v>
      </c>
      <c r="N85" s="134"/>
      <c r="O85" s="134"/>
      <c r="P85" s="134"/>
      <c r="Q85" s="134">
        <f t="shared" si="1"/>
        <v>539177.20000000007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539177.20000000007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181659.14999999997</v>
      </c>
      <c r="H86" s="134">
        <v>179033.17999999993</v>
      </c>
      <c r="I86" s="134">
        <v>204194.36000000002</v>
      </c>
      <c r="J86" s="134">
        <v>188787.60000000003</v>
      </c>
      <c r="K86" s="134">
        <v>217010.15</v>
      </c>
      <c r="L86" s="134">
        <v>158144.94000000003</v>
      </c>
      <c r="M86" s="134">
        <v>196544.75999999995</v>
      </c>
      <c r="N86" s="134"/>
      <c r="O86" s="134"/>
      <c r="P86" s="134"/>
      <c r="Q86" s="134">
        <f t="shared" si="1"/>
        <v>1642368.4199999997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1642368.4199999997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/>
      <c r="O87" s="134"/>
      <c r="P87" s="134"/>
      <c r="Q87" s="134">
        <f t="shared" si="1"/>
        <v>2070894.86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2070894.86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/>
      <c r="O88" s="134"/>
      <c r="P88" s="134"/>
      <c r="Q88" s="134">
        <f t="shared" si="1"/>
        <v>428130.88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428130.88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695023.25999999989</v>
      </c>
      <c r="F89" s="134">
        <v>1070550.9599999997</v>
      </c>
      <c r="G89" s="134">
        <v>987270.18999999983</v>
      </c>
      <c r="H89" s="134">
        <v>1012111.5699999998</v>
      </c>
      <c r="I89" s="134">
        <v>1019894.0099999999</v>
      </c>
      <c r="J89" s="134">
        <v>1680114.11</v>
      </c>
      <c r="K89" s="134">
        <v>1572400.5899999999</v>
      </c>
      <c r="L89" s="134">
        <v>1520769.23</v>
      </c>
      <c r="M89" s="134">
        <v>1171408.58</v>
      </c>
      <c r="N89" s="134"/>
      <c r="O89" s="134"/>
      <c r="P89" s="134"/>
      <c r="Q89" s="134">
        <f t="shared" si="1"/>
        <v>10729542.5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10729542.5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79158.880000000005</v>
      </c>
      <c r="F90" s="134">
        <v>78605.580000000016</v>
      </c>
      <c r="G90" s="134">
        <v>81977.709999999992</v>
      </c>
      <c r="H90" s="134">
        <v>85926.41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132321.32</v>
      </c>
      <c r="N90" s="134"/>
      <c r="O90" s="134"/>
      <c r="P90" s="134"/>
      <c r="Q90" s="134">
        <f t="shared" si="1"/>
        <v>858492.23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858492.23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/>
      <c r="O91" s="134"/>
      <c r="P91" s="134"/>
      <c r="Q91" s="134">
        <f t="shared" si="1"/>
        <v>296489.73000000004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296489.73000000004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</v>
      </c>
      <c r="F92" s="134">
        <v>33573.760000000002</v>
      </c>
      <c r="G92" s="134">
        <v>40097.209999999992</v>
      </c>
      <c r="H92" s="134">
        <v>36475.480000000003</v>
      </c>
      <c r="I92" s="134">
        <v>35787.53</v>
      </c>
      <c r="J92" s="134">
        <v>38930.740000000013</v>
      </c>
      <c r="K92" s="134">
        <v>29012.1</v>
      </c>
      <c r="L92" s="134">
        <v>29048.210000000003</v>
      </c>
      <c r="M92" s="134">
        <v>30725.300000000007</v>
      </c>
      <c r="N92" s="134"/>
      <c r="O92" s="134"/>
      <c r="P92" s="134"/>
      <c r="Q92" s="134">
        <f t="shared" si="1"/>
        <v>287573.91000000003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287573.91000000003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6768.1500000000024</v>
      </c>
      <c r="M93" s="134">
        <v>6009.7800000000007</v>
      </c>
      <c r="N93" s="134"/>
      <c r="O93" s="134"/>
      <c r="P93" s="134"/>
      <c r="Q93" s="134">
        <f t="shared" si="1"/>
        <v>51608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51608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37193.549999999988</v>
      </c>
      <c r="G94" s="134">
        <v>46639.229999999996</v>
      </c>
      <c r="H94" s="134">
        <v>41346.999999999993</v>
      </c>
      <c r="I94" s="134">
        <v>36508.07999999998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/>
      <c r="O94" s="134"/>
      <c r="P94" s="134"/>
      <c r="Q94" s="134">
        <f t="shared" si="1"/>
        <v>353831.05999999994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353831.05999999994</v>
      </c>
      <c r="V94" s="130"/>
    </row>
    <row r="95" spans="2:22" x14ac:dyDescent="0.2">
      <c r="B95" s="128"/>
      <c r="C95" s="167">
        <v>51801</v>
      </c>
      <c r="D95" s="133" t="s">
        <v>139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/>
      <c r="O95" s="134"/>
      <c r="P95" s="134"/>
      <c r="Q95" s="134">
        <f t="shared" si="1"/>
        <v>14991599.970000001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14991599.970000001</v>
      </c>
      <c r="V95" s="130"/>
    </row>
    <row r="96" spans="2:22" ht="25.5" x14ac:dyDescent="0.2">
      <c r="B96" s="128"/>
      <c r="C96" s="167">
        <v>51901</v>
      </c>
      <c r="D96" s="133" t="s">
        <v>140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/>
      <c r="O96" s="134"/>
      <c r="P96" s="134"/>
      <c r="Q96" s="134">
        <f t="shared" si="1"/>
        <v>327683.27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327683.27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76159.260000000009</v>
      </c>
      <c r="F97" s="134">
        <v>100202.04000000002</v>
      </c>
      <c r="G97" s="134">
        <v>141285.38999999998</v>
      </c>
      <c r="H97" s="134">
        <v>215851.56000000006</v>
      </c>
      <c r="I97" s="134">
        <v>99739.110000000015</v>
      </c>
      <c r="J97" s="134">
        <v>133837.26999999996</v>
      </c>
      <c r="K97" s="134">
        <v>163324.39999999997</v>
      </c>
      <c r="L97" s="134">
        <v>117907.05000000003</v>
      </c>
      <c r="M97" s="134">
        <v>176827.11</v>
      </c>
      <c r="N97" s="134"/>
      <c r="O97" s="134"/>
      <c r="P97" s="134"/>
      <c r="Q97" s="134">
        <f t="shared" si="1"/>
        <v>1225133.19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1225133.19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24355.820000000007</v>
      </c>
      <c r="F98" s="134">
        <v>27366.07</v>
      </c>
      <c r="G98" s="134">
        <v>30871.53</v>
      </c>
      <c r="H98" s="134">
        <v>33968.460000000006</v>
      </c>
      <c r="I98" s="134">
        <v>35113.329999999994</v>
      </c>
      <c r="J98" s="134">
        <v>37679.03</v>
      </c>
      <c r="K98" s="134">
        <v>37805.860000000008</v>
      </c>
      <c r="L98" s="134">
        <v>31497.68</v>
      </c>
      <c r="M98" s="134">
        <v>33448</v>
      </c>
      <c r="N98" s="134"/>
      <c r="O98" s="134"/>
      <c r="P98" s="134"/>
      <c r="Q98" s="134">
        <f t="shared" si="1"/>
        <v>292105.78000000003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292105.78000000003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/>
      <c r="O99" s="134"/>
      <c r="P99" s="134"/>
      <c r="Q99" s="134">
        <f t="shared" si="1"/>
        <v>142674.18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142674.18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15769.849999999999</v>
      </c>
      <c r="F100" s="134">
        <v>31968.579999999998</v>
      </c>
      <c r="G100" s="134">
        <v>37642.879999999997</v>
      </c>
      <c r="H100" s="134">
        <v>30632.5</v>
      </c>
      <c r="I100" s="134">
        <v>14048.799999999997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/>
      <c r="O100" s="134"/>
      <c r="P100" s="134"/>
      <c r="Q100" s="134">
        <f t="shared" si="1"/>
        <v>263835.88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263835.88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63148705.04999996</v>
      </c>
      <c r="F101" s="134">
        <v>65718966.999999978</v>
      </c>
      <c r="G101" s="134">
        <v>65770349.189999983</v>
      </c>
      <c r="H101" s="134">
        <v>66171444.32</v>
      </c>
      <c r="I101" s="134">
        <v>65995561.739999987</v>
      </c>
      <c r="J101" s="134">
        <v>67345055.760000005</v>
      </c>
      <c r="K101" s="134">
        <v>67153451.819999993</v>
      </c>
      <c r="L101" s="134">
        <v>67245971.969999984</v>
      </c>
      <c r="M101" s="134">
        <v>67431779.359999985</v>
      </c>
      <c r="N101" s="134"/>
      <c r="O101" s="134"/>
      <c r="P101" s="134"/>
      <c r="Q101" s="134">
        <f t="shared" si="1"/>
        <v>595981286.2099998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595981286.2099998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14490027.250000002</v>
      </c>
      <c r="F102" s="134">
        <v>36684561.840000004</v>
      </c>
      <c r="G102" s="134">
        <v>46056297.760000005</v>
      </c>
      <c r="H102" s="134">
        <v>35765367.299999997</v>
      </c>
      <c r="I102" s="134">
        <v>47897350.919999994</v>
      </c>
      <c r="J102" s="134">
        <v>40021988.269999996</v>
      </c>
      <c r="K102" s="134">
        <v>26652413.879999999</v>
      </c>
      <c r="L102" s="134">
        <v>38307917.460000001</v>
      </c>
      <c r="M102" s="134">
        <v>41470012.43</v>
      </c>
      <c r="N102" s="134"/>
      <c r="O102" s="134"/>
      <c r="P102" s="134"/>
      <c r="Q102" s="134">
        <f t="shared" si="1"/>
        <v>327345937.10999995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327345937.10999995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1072208.2799999998</v>
      </c>
      <c r="F103" s="134">
        <v>5817501.3499999987</v>
      </c>
      <c r="G103" s="134">
        <v>7680353.9800000023</v>
      </c>
      <c r="H103" s="134">
        <v>6514182.219999996</v>
      </c>
      <c r="I103" s="134">
        <v>5769782.8299999982</v>
      </c>
      <c r="J103" s="134">
        <v>6441013.3099999977</v>
      </c>
      <c r="K103" s="134">
        <v>5846775.299999997</v>
      </c>
      <c r="L103" s="134">
        <v>4648129.01</v>
      </c>
      <c r="M103" s="134">
        <v>2557520.1299999994</v>
      </c>
      <c r="N103" s="134"/>
      <c r="O103" s="134"/>
      <c r="P103" s="134"/>
      <c r="Q103" s="134">
        <f t="shared" si="1"/>
        <v>46347466.409999996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46347466.409999996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16454.490000000005</v>
      </c>
      <c r="H104" s="134">
        <v>14242.719999999998</v>
      </c>
      <c r="I104" s="134">
        <v>15006.550000000001</v>
      </c>
      <c r="J104" s="134">
        <v>21474.86</v>
      </c>
      <c r="K104" s="134">
        <v>8246695.3999999994</v>
      </c>
      <c r="L104" s="134">
        <v>14111.689999999999</v>
      </c>
      <c r="M104" s="134">
        <v>20173.389999999996</v>
      </c>
      <c r="N104" s="134"/>
      <c r="O104" s="134"/>
      <c r="P104" s="134"/>
      <c r="Q104" s="134">
        <f t="shared" si="1"/>
        <v>8371872.3399999999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8371872.3399999999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</v>
      </c>
      <c r="N105" s="134"/>
      <c r="O105" s="134"/>
      <c r="P105" s="134"/>
      <c r="Q105" s="134">
        <f t="shared" si="1"/>
        <v>860261.90000000014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860261.90000000014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3106311747.0400009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1269663.48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10348863.439999999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329858.95999999996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31354.400000000001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878965.54999999981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23099812.370000053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10662343.11999999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611092.05999999994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4350730.4399999995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971821.83000000007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412949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354221.84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28363.700000000004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5040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2941764.28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10361127.35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408760.55999999994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96068630.799999967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63312191.07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475462.77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979921642.15000021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8730327.0300000012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9150982.0499999989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2014332.23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520814.13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778681.67999999993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556456.84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17243354.640000008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239583768.79999995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1434893.5199999998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1291283.5400000003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562929.32000000007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314569.23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20595731.65000001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1670930.48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709821.21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9426135.3899999987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37118427.959999993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935871.69000000018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598422.77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434715.06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36836017.939999998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5372137.4100000001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1025651.13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3360996.1599999992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5395412.3600000013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3917301.4400000004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6074720.0300000003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4693469.7799999993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27778441.690000001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1939032.7000000007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8298624.9999999991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1552265.03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712606.3600000001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11046878.670000002</v>
      </c>
      <c r="V174" s="130"/>
    </row>
    <row r="175" spans="2:22" x14ac:dyDescent="0.2">
      <c r="B175" s="128"/>
      <c r="C175" s="132">
        <v>42501</v>
      </c>
      <c r="D175" s="133" t="s">
        <v>141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1846545.5600000003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2312328.2200000007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98667597.959999979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16730113.989999998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56616.020000000004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5611142.620000001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1243673.3700000003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204455997.46999994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313469.71999999997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2246321.92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1063409.04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543876.96000000008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419200.20999999996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2963646.31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1998841.4800000002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1633475.7800000005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2316653.7800000003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51884.59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3029215.1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2304971.41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890303.28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29790876.209999911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652020.22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2134821.4899999998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2199805.88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428130.88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14081787.369999997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615431.68999999994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263156.40000000002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398427.07999999996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58598.490000000005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383379.89999999997</v>
      </c>
      <c r="V206" s="130"/>
    </row>
    <row r="207" spans="2:22" x14ac:dyDescent="0.2">
      <c r="B207" s="128"/>
      <c r="C207" s="132">
        <v>51801</v>
      </c>
      <c r="D207" s="133" t="s">
        <v>139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14991600.01</v>
      </c>
      <c r="V207" s="130"/>
    </row>
    <row r="208" spans="2:22" ht="25.5" x14ac:dyDescent="0.2">
      <c r="B208" s="128"/>
      <c r="C208" s="132">
        <v>51901</v>
      </c>
      <c r="D208" s="133" t="s">
        <v>140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344571.65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1523080.8599999999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355572.11999999994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142674.18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2080926.7799999998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590691737.86000001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354063154.65000004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51550808.450000003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9431055.3000000007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910180.69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x5B1CnazIdYPmOlkZqlTXxGgTeEjxzWFqOXbT/8hmcVVZhv0IfMSe7SKq2mFNc8mWrxF5nbNKL9FvFkUdHMLcw==" saltValue="WvEy5M+IKkq3z9z+pown9w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2025-10-31T09:42:27Z</dcterms:modified>
</cp:coreProperties>
</file>