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APRIL 2025\KONAČNI\"/>
    </mc:Choice>
  </mc:AlternateContent>
  <xr:revisionPtr revIDLastSave="0" documentId="13_ncr:1_{A7A90B2A-40B5-425F-A4BB-5DF2E8E61FC1}" xr6:coauthVersionLast="36" xr6:coauthVersionMax="36" xr10:uidLastSave="{00000000-0000-0000-0000-000000000000}"/>
  <workbookProtection workbookAlgorithmName="SHA-512" workbookHashValue="OMrQTZsPC7wWkbp1Y5t3whxoBLBDkRPo4Nyu+5kBjltILNu7x+coH3fXB/LCmfzGV/q0qKzhS0+7fktpaUTEmA==" workbookSaltValue="Rm0j+yClZtVdN+0B6OoFxQ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2025'!$B$3:$Q$105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5" i="1" l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114" i="1"/>
  <c r="Q113" i="1" s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95" i="1" l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07" i="1" l="1"/>
  <c r="E102" i="3" s="1"/>
  <c r="U100" i="1"/>
  <c r="F101" i="3" s="1"/>
  <c r="U104" i="1"/>
  <c r="U206" i="1"/>
  <c r="E101" i="3" s="1"/>
  <c r="U210" i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82" i="3" s="1"/>
  <c r="U90" i="1"/>
  <c r="F91" i="3" s="1"/>
  <c r="U114" i="1"/>
  <c r="E9" i="3" s="1"/>
  <c r="L71" i="3"/>
  <c r="N71" i="3" s="1"/>
  <c r="L17" i="3"/>
  <c r="L30" i="3"/>
  <c r="N30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Q7" i="1"/>
  <c r="K55" i="3" l="1"/>
  <c r="K26" i="3"/>
  <c r="L48" i="3"/>
  <c r="N48" i="3" s="1"/>
  <c r="K68" i="3"/>
  <c r="K19" i="3"/>
  <c r="L86" i="3"/>
  <c r="N86" i="3" s="1"/>
  <c r="L81" i="3"/>
  <c r="N81" i="3" s="1"/>
  <c r="K90" i="3"/>
  <c r="L22" i="3"/>
  <c r="N22" i="3" s="1"/>
  <c r="K49" i="3"/>
  <c r="L73" i="3"/>
  <c r="N73" i="3" s="1"/>
  <c r="K41" i="3"/>
  <c r="K92" i="3"/>
  <c r="L84" i="3"/>
  <c r="N84" i="3" s="1"/>
  <c r="L19" i="3"/>
  <c r="N19" i="3" s="1"/>
  <c r="L27" i="3"/>
  <c r="N27" i="3" s="1"/>
  <c r="K83" i="3"/>
  <c r="L63" i="3"/>
  <c r="N63" i="3" s="1"/>
  <c r="K17" i="3"/>
  <c r="O17" i="3" s="1"/>
  <c r="P17" i="3" s="1"/>
  <c r="K40" i="3"/>
  <c r="K47" i="3"/>
  <c r="K43" i="3"/>
  <c r="L23" i="3"/>
  <c r="N23" i="3" s="1"/>
  <c r="L47" i="3"/>
  <c r="N47" i="3" s="1"/>
  <c r="L39" i="3"/>
  <c r="N39" i="3" s="1"/>
  <c r="L55" i="3"/>
  <c r="N55" i="3" s="1"/>
  <c r="K79" i="3"/>
  <c r="K18" i="3"/>
  <c r="L76" i="3"/>
  <c r="L91" i="3"/>
  <c r="N91" i="3" s="1"/>
  <c r="K48" i="3"/>
  <c r="O48" i="3" s="1"/>
  <c r="P48" i="3" s="1"/>
  <c r="K24" i="3"/>
  <c r="K65" i="3"/>
  <c r="L45" i="3"/>
  <c r="N45" i="3" s="1"/>
  <c r="K62" i="3"/>
  <c r="L46" i="3"/>
  <c r="N46" i="3" s="1"/>
  <c r="K15" i="3"/>
  <c r="K74" i="3"/>
  <c r="K42" i="3"/>
  <c r="L10" i="3"/>
  <c r="N10" i="3" s="1"/>
  <c r="L67" i="3"/>
  <c r="N67" i="3" s="1"/>
  <c r="K67" i="3"/>
  <c r="K33" i="3"/>
  <c r="L60" i="3"/>
  <c r="N60" i="3" s="1"/>
  <c r="K76" i="3"/>
  <c r="O76" i="3" s="1"/>
  <c r="P76" i="3" s="1"/>
  <c r="L40" i="3"/>
  <c r="N40" i="3" s="1"/>
  <c r="K72" i="3"/>
  <c r="L75" i="3"/>
  <c r="N75" i="3" s="1"/>
  <c r="L41" i="3"/>
  <c r="N41" i="3" s="1"/>
  <c r="K23" i="3"/>
  <c r="L35" i="3"/>
  <c r="N35" i="3" s="1"/>
  <c r="K50" i="3"/>
  <c r="L77" i="3"/>
  <c r="N77" i="3" s="1"/>
  <c r="L38" i="3"/>
  <c r="N38" i="3" s="1"/>
  <c r="L93" i="3"/>
  <c r="N93" i="3" s="1"/>
  <c r="L64" i="3"/>
  <c r="N64" i="3" s="1"/>
  <c r="K34" i="3"/>
  <c r="K89" i="3"/>
  <c r="L88" i="3"/>
  <c r="N88" i="3" s="1"/>
  <c r="K58" i="3"/>
  <c r="K25" i="3"/>
  <c r="K91" i="3"/>
  <c r="L69" i="3"/>
  <c r="N69" i="3" s="1"/>
  <c r="L32" i="3"/>
  <c r="N32" i="3" s="1"/>
  <c r="K51" i="3"/>
  <c r="K60" i="3"/>
  <c r="K64" i="3"/>
  <c r="L68" i="3"/>
  <c r="N68" i="3" s="1"/>
  <c r="K27" i="3"/>
  <c r="L87" i="3"/>
  <c r="N87" i="3" s="1"/>
  <c r="G103" i="3"/>
  <c r="H103" i="3"/>
  <c r="I103" i="3"/>
  <c r="J103" i="3" s="1"/>
  <c r="K28" i="3"/>
  <c r="K85" i="3"/>
  <c r="K54" i="3"/>
  <c r="L24" i="3"/>
  <c r="K63" i="3"/>
  <c r="M63" i="3" s="1"/>
  <c r="L12" i="3"/>
  <c r="N12" i="3" s="1"/>
  <c r="L15" i="3"/>
  <c r="N15" i="3" s="1"/>
  <c r="L21" i="3"/>
  <c r="N21" i="3" s="1"/>
  <c r="L43" i="3"/>
  <c r="M43" i="3" s="1"/>
  <c r="K71" i="3"/>
  <c r="M71" i="3" s="1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K16" i="3"/>
  <c r="L58" i="3"/>
  <c r="N58" i="3" s="1"/>
  <c r="L37" i="3"/>
  <c r="N37" i="3" s="1"/>
  <c r="K75" i="3"/>
  <c r="K14" i="3"/>
  <c r="K56" i="3"/>
  <c r="K35" i="3"/>
  <c r="K12" i="3"/>
  <c r="L53" i="3"/>
  <c r="N53" i="3" s="1"/>
  <c r="L33" i="3"/>
  <c r="N33" i="3" s="1"/>
  <c r="L11" i="3"/>
  <c r="N11" i="3" s="1"/>
  <c r="K53" i="3"/>
  <c r="L31" i="3"/>
  <c r="N31" i="3" s="1"/>
  <c r="K10" i="3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K44" i="3"/>
  <c r="K57" i="3"/>
  <c r="K66" i="3"/>
  <c r="L80" i="3"/>
  <c r="N80" i="3" s="1"/>
  <c r="K13" i="3"/>
  <c r="L20" i="3"/>
  <c r="N20" i="3" s="1"/>
  <c r="L28" i="3"/>
  <c r="N28" i="3" s="1"/>
  <c r="L36" i="3"/>
  <c r="L44" i="3"/>
  <c r="L51" i="3"/>
  <c r="N51" i="3" s="1"/>
  <c r="L57" i="3"/>
  <c r="N57" i="3" s="1"/>
  <c r="L66" i="3"/>
  <c r="N66" i="3" s="1"/>
  <c r="L72" i="3"/>
  <c r="N72" i="3" s="1"/>
  <c r="K81" i="3"/>
  <c r="K88" i="3"/>
  <c r="L65" i="3"/>
  <c r="N65" i="3" s="1"/>
  <c r="K84" i="3"/>
  <c r="L16" i="3"/>
  <c r="N16" i="3" s="1"/>
  <c r="K36" i="3"/>
  <c r="K69" i="3"/>
  <c r="L13" i="3"/>
  <c r="N13" i="3" s="1"/>
  <c r="K21" i="3"/>
  <c r="K29" i="3"/>
  <c r="K37" i="3"/>
  <c r="K45" i="3"/>
  <c r="L54" i="3"/>
  <c r="N54" i="3" s="1"/>
  <c r="K61" i="3"/>
  <c r="K73" i="3"/>
  <c r="K78" i="3"/>
  <c r="L85" i="3"/>
  <c r="L92" i="3"/>
  <c r="N92" i="3" s="1"/>
  <c r="K70" i="3"/>
  <c r="L78" i="3"/>
  <c r="K86" i="3"/>
  <c r="K93" i="3"/>
  <c r="L14" i="3"/>
  <c r="N14" i="3" s="1"/>
  <c r="K22" i="3"/>
  <c r="K30" i="3"/>
  <c r="M30" i="3" s="1"/>
  <c r="K38" i="3"/>
  <c r="K46" i="3"/>
  <c r="L52" i="3"/>
  <c r="N52" i="3" s="1"/>
  <c r="K59" i="3"/>
  <c r="L70" i="3"/>
  <c r="N70" i="3" s="1"/>
  <c r="K77" i="3"/>
  <c r="L82" i="3"/>
  <c r="N82" i="3" s="1"/>
  <c r="L89" i="3"/>
  <c r="K11" i="3"/>
  <c r="L18" i="3"/>
  <c r="N18" i="3" s="1"/>
  <c r="L26" i="3"/>
  <c r="N26" i="3" s="1"/>
  <c r="L34" i="3"/>
  <c r="L42" i="3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J10" i="2"/>
  <c r="M10" i="2" s="1"/>
  <c r="L99" i="3"/>
  <c r="L97" i="3"/>
  <c r="L95" i="3"/>
  <c r="K98" i="3"/>
  <c r="K96" i="3"/>
  <c r="K99" i="3"/>
  <c r="K97" i="3"/>
  <c r="K95" i="3"/>
  <c r="L98" i="3"/>
  <c r="L96" i="3"/>
  <c r="L94" i="3"/>
  <c r="K94" i="3"/>
  <c r="N17" i="3"/>
  <c r="M55" i="3" l="1"/>
  <c r="O68" i="3"/>
  <c r="P68" i="3" s="1"/>
  <c r="M54" i="3"/>
  <c r="M24" i="3"/>
  <c r="O30" i="3"/>
  <c r="P30" i="3" s="1"/>
  <c r="M78" i="3"/>
  <c r="O44" i="3"/>
  <c r="P44" i="3" s="1"/>
  <c r="O75" i="3"/>
  <c r="P75" i="3" s="1"/>
  <c r="M46" i="3"/>
  <c r="O32" i="3"/>
  <c r="P32" i="3" s="1"/>
  <c r="O60" i="3"/>
  <c r="P60" i="3" s="1"/>
  <c r="M10" i="3"/>
  <c r="M27" i="3"/>
  <c r="O12" i="3"/>
  <c r="P12" i="3" s="1"/>
  <c r="M64" i="3"/>
  <c r="O29" i="3"/>
  <c r="P29" i="3" s="1"/>
  <c r="M15" i="3"/>
  <c r="M47" i="3"/>
  <c r="O81" i="3"/>
  <c r="P81" i="3" s="1"/>
  <c r="O50" i="3"/>
  <c r="P50" i="3" s="1"/>
  <c r="M68" i="3"/>
  <c r="O27" i="3"/>
  <c r="P27" i="3" s="1"/>
  <c r="M48" i="3"/>
  <c r="O47" i="3"/>
  <c r="P47" i="3" s="1"/>
  <c r="M60" i="3"/>
  <c r="O67" i="3"/>
  <c r="P67" i="3" s="1"/>
  <c r="M17" i="3"/>
  <c r="O88" i="3"/>
  <c r="P88" i="3" s="1"/>
  <c r="M81" i="3"/>
  <c r="M40" i="3"/>
  <c r="O55" i="3"/>
  <c r="P55" i="3" s="1"/>
  <c r="M38" i="3"/>
  <c r="M76" i="3"/>
  <c r="O89" i="3"/>
  <c r="P89" i="3" s="1"/>
  <c r="M86" i="3"/>
  <c r="O91" i="3"/>
  <c r="P91" i="3" s="1"/>
  <c r="O40" i="3"/>
  <c r="P40" i="3" s="1"/>
  <c r="M91" i="3"/>
  <c r="O45" i="3"/>
  <c r="P45" i="3" s="1"/>
  <c r="O84" i="3"/>
  <c r="P84" i="3" s="1"/>
  <c r="N76" i="3"/>
  <c r="M41" i="3"/>
  <c r="M34" i="3"/>
  <c r="O15" i="3"/>
  <c r="P15" i="3" s="1"/>
  <c r="M67" i="3"/>
  <c r="M22" i="3"/>
  <c r="O39" i="3"/>
  <c r="P39" i="3" s="1"/>
  <c r="O41" i="3"/>
  <c r="P41" i="3" s="1"/>
  <c r="O77" i="3"/>
  <c r="P77" i="3" s="1"/>
  <c r="O64" i="3"/>
  <c r="P64" i="3" s="1"/>
  <c r="O19" i="3"/>
  <c r="P19" i="3" s="1"/>
  <c r="O23" i="3"/>
  <c r="P23" i="3" s="1"/>
  <c r="O73" i="3"/>
  <c r="P73" i="3" s="1"/>
  <c r="O69" i="3"/>
  <c r="P69" i="3" s="1"/>
  <c r="M35" i="3"/>
  <c r="O71" i="3"/>
  <c r="P71" i="3" s="1"/>
  <c r="M23" i="3"/>
  <c r="O42" i="3"/>
  <c r="P42" i="3" s="1"/>
  <c r="M93" i="3"/>
  <c r="M88" i="3"/>
  <c r="M19" i="3"/>
  <c r="M85" i="3"/>
  <c r="O70" i="3"/>
  <c r="P70" i="3" s="1"/>
  <c r="O28" i="3"/>
  <c r="P28" i="3" s="1"/>
  <c r="N42" i="3"/>
  <c r="M83" i="3"/>
  <c r="M36" i="3"/>
  <c r="O24" i="3"/>
  <c r="P24" i="3" s="1"/>
  <c r="O93" i="3"/>
  <c r="P93" i="3" s="1"/>
  <c r="M42" i="3"/>
  <c r="O38" i="3"/>
  <c r="P38" i="3" s="1"/>
  <c r="N24" i="3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<sst xmlns="http://schemas.openxmlformats.org/spreadsheetml/2006/main" count="384" uniqueCount="141">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</sst>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180975</xdr:rowOff>
    </xdr:from>
    <xdr:to>
      <xdr:col>22</xdr:col>
      <xdr:colOff>302559</xdr:colOff>
      <xdr:row>27</xdr:row>
      <xdr:rowOff>11206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3"/>
          <a:ext cx="4250394" cy="3203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9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1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11</v>
      </c>
      <c r="C6" s="140">
        <f>VLOOKUP(C4,C9:F20,3,FALSE)</f>
        <v>4</v>
      </c>
      <c r="D6" t="str">
        <f>VLOOKUP(C6,E9:F20,2,FALSE)</f>
        <v>Januar - April</v>
      </c>
    </row>
    <row r="8" spans="2:7" x14ac:dyDescent="0.25">
      <c r="D8" t="s">
        <v>10</v>
      </c>
      <c r="E8" t="s">
        <v>11</v>
      </c>
      <c r="G8" s="142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3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4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4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3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4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4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3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4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4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3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4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B5" sqref="B5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5" t="s">
        <v>0</v>
      </c>
      <c r="G2" s="3"/>
      <c r="I2" s="4"/>
      <c r="J2" s="4"/>
      <c r="K2" s="4"/>
    </row>
    <row r="3" spans="3:15" s="1" customFormat="1" x14ac:dyDescent="0.25">
      <c r="F3" s="166" t="s">
        <v>1</v>
      </c>
      <c r="G3" s="3"/>
    </row>
    <row r="4" spans="3:15" s="1" customFormat="1" x14ac:dyDescent="0.25">
      <c r="F4" s="166" t="s">
        <v>2</v>
      </c>
      <c r="G4" s="3"/>
    </row>
    <row r="5" spans="3:15" s="1" customFormat="1" x14ac:dyDescent="0.25"/>
    <row r="7" spans="3:15" s="164" customFormat="1" ht="18" x14ac:dyDescent="0.25">
      <c r="C7" s="164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5" t="s">
        <v>113</v>
      </c>
      <c r="I10" s="158" t="s">
        <v>10</v>
      </c>
      <c r="J10" s="171" t="str">
        <f>'Analitika 2025'!L4</f>
        <v>April</v>
      </c>
      <c r="K10" s="172"/>
      <c r="L10" s="158" t="s">
        <v>11</v>
      </c>
      <c r="M10" s="171" t="str">
        <f>IF(J10="Januar","-",'Analitika 2025'!F4)</f>
        <v>Januar - April</v>
      </c>
      <c r="N10" s="172"/>
      <c r="O10" s="22"/>
    </row>
    <row r="11" spans="3:15" x14ac:dyDescent="0.25">
      <c r="C11" s="9"/>
      <c r="D11" s="10"/>
      <c r="E11" s="10"/>
      <c r="F11" s="10"/>
      <c r="G11" s="10"/>
      <c r="I11" s="20"/>
      <c r="J11" s="146" t="s">
        <v>12</v>
      </c>
      <c r="K11" s="146" t="s">
        <v>13</v>
      </c>
      <c r="L11" s="146"/>
      <c r="M11" s="146" t="s">
        <v>12</v>
      </c>
      <c r="N11" s="146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9">
        <f>SUMPRODUCT((D13=VALUE(LEFT('Analitika 2025'!$C$9:$C$104,1)))*('Analitika 2025'!$L$9:$L$104))</f>
        <v>148527.81</v>
      </c>
      <c r="K13" s="154">
        <f>IFERROR(J13/J$25,"-")</f>
        <v>1.928119858873818E-4</v>
      </c>
      <c r="L13" s="147"/>
      <c r="M13" s="159">
        <f>IF($J$10="Januar","-",SUMPRODUCT((D13=VALUE(LEFT('Analitika 2025'!$C$9:$C$104,1)))*('Analitika 2025'!$F$9:$F$104)))</f>
        <v>451732.50999999995</v>
      </c>
      <c r="N13" s="154">
        <f>IFERROR(M13/M$25,"-")</f>
        <v>3.0167951346863942E-4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0"/>
      <c r="K14" s="155"/>
      <c r="L14" s="148"/>
      <c r="M14" s="161"/>
      <c r="N14" s="155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9">
        <f>SUMPRODUCT((D15=VALUE(LEFT('Analitika 2025'!$C$9:$C$104,1)))*('Analitika 2025'!$L$9:$L$104))</f>
        <v>795131.52000000037</v>
      </c>
      <c r="K15" s="154">
        <f>IFERROR(J15/J$25,"-")</f>
        <v>1.032203244717959E-3</v>
      </c>
      <c r="L15" s="147"/>
      <c r="M15" s="159">
        <f>IF($J$10="Januar","-",SUMPRODUCT((D15=VALUE(LEFT('Analitika 2025'!$C$9:$C$104,1)))*('Analitika 2025'!$F$9:$F$104)))</f>
        <v>3093423.0500000007</v>
      </c>
      <c r="N15" s="154">
        <f>IFERROR(M15/M$25,"-")</f>
        <v>2.0658738081008937E-3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0"/>
      <c r="K16" s="155"/>
      <c r="L16" s="148"/>
      <c r="M16" s="161"/>
      <c r="N16" s="155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9">
        <f>SUMPRODUCT((D17=VALUE(LEFT('Analitika 2025'!$C$9:$C$104,1)))*('Analitika 2025'!$L$9:$L$104))</f>
        <v>3856929.8599999994</v>
      </c>
      <c r="K17" s="154">
        <f>IFERROR(J17/J$25,"-")</f>
        <v>5.0068893208278058E-3</v>
      </c>
      <c r="L17" s="147"/>
      <c r="M17" s="159">
        <f>IF($J$10="Januar","-",SUMPRODUCT((D17=VALUE(LEFT('Analitika 2025'!$C$9:$C$104,1)))*('Analitika 2025'!$F$9:$F$104)))</f>
        <v>14324583.660000002</v>
      </c>
      <c r="N17" s="154">
        <f>IFERROR(M17/M$25,"-")</f>
        <v>9.5663547199417269E-3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0"/>
      <c r="K18" s="155"/>
      <c r="L18" s="148"/>
      <c r="M18" s="161"/>
      <c r="N18" s="155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9">
        <f>SUMPRODUCT((D19=VALUE(LEFT('Analitika 2025'!$C$9:$C$104,1)))*('Analitika 2025'!$L$9:$L$104))</f>
        <v>654470526.39999974</v>
      </c>
      <c r="K19" s="154">
        <f>IFERROR(J19/J$25,"-")</f>
        <v>0.84960359881387926</v>
      </c>
      <c r="L19" s="147"/>
      <c r="M19" s="159">
        <f>IF($J$10="Januar","-",SUMPRODUCT((D19=VALUE(LEFT('Analitika 2025'!$C$9:$C$104,1)))*('Analitika 2025'!$F$9:$F$104)))</f>
        <v>1052029580.8100002</v>
      </c>
      <c r="N19" s="154">
        <f>IFERROR(M19/M$25,"-")</f>
        <v>0.70257456584955014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0"/>
      <c r="K20" s="155"/>
      <c r="L20" s="148"/>
      <c r="M20" s="161"/>
      <c r="N20" s="155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9">
        <f>SUMPRODUCT((D21=VALUE(LEFT('Analitika 2025'!$C$9:$C$104,1)))*('Analitika 2025'!$L$9:$L$104))</f>
        <v>2450530.58</v>
      </c>
      <c r="K21" s="154">
        <f>IFERROR(J21/J$25,"-")</f>
        <v>3.1811663257376348E-3</v>
      </c>
      <c r="L21" s="147"/>
      <c r="M21" s="159">
        <f>IF($J$10="Januar","-",SUMPRODUCT((D21=VALUE(LEFT('Analitika 2025'!$C$9:$C$104,1)))*('Analitika 2025'!$F$9:$F$104)))</f>
        <v>12204741.150000002</v>
      </c>
      <c r="N21" s="154">
        <f>IFERROR(M21/M$25,"-")</f>
        <v>8.1506650299370403E-3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0"/>
      <c r="K22" s="155"/>
      <c r="L22" s="148"/>
      <c r="M22" s="161"/>
      <c r="N22" s="155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9">
        <f>SUMPRODUCT((D23=VALUE(LEFT('Analitika 2025'!$C$9:$C$104,1)))*('Analitika 2025'!$L$9:$L$104))</f>
        <v>108602923.20999998</v>
      </c>
      <c r="K23" s="154">
        <f>IFERROR(J23/J$25,"-")</f>
        <v>0.14098333030894972</v>
      </c>
      <c r="L23" s="147"/>
      <c r="M23" s="159">
        <f>IF($J$10="Januar","-",SUMPRODUCT((D23=VALUE(LEFT('Analitika 2025'!$C$9:$C$104,1)))*('Analitika 2025'!$F$9:$F$104)))</f>
        <v>415288005.00999987</v>
      </c>
      <c r="N23" s="154">
        <f>IFERROR(M23/M$25,"-")</f>
        <v>0.27734086107900152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1"/>
      <c r="K24" s="155"/>
      <c r="L24" s="148"/>
      <c r="M24" s="161"/>
      <c r="N24" s="155"/>
      <c r="O24" s="11"/>
    </row>
    <row r="25" spans="3:15" ht="15.75" thickBot="1" x14ac:dyDescent="0.3">
      <c r="C25" s="9"/>
      <c r="D25" s="149"/>
      <c r="E25" s="150" t="s">
        <v>106</v>
      </c>
      <c r="F25" s="150"/>
      <c r="G25" s="151"/>
      <c r="H25" s="152"/>
      <c r="I25" s="152"/>
      <c r="J25" s="162">
        <f>SUM(J13:J23)</f>
        <v>770324569.37999988</v>
      </c>
      <c r="K25" s="156">
        <f>IFERROR($J25/$J$25,0)</f>
        <v>1</v>
      </c>
      <c r="L25" s="153"/>
      <c r="M25" s="162">
        <f>SUM(M13:M23)</f>
        <v>1497392066.1900001</v>
      </c>
      <c r="N25" s="157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/6VmhjqP7CSR0omU/2pnIrxh8XmbnlTWb7H0QEGNHc9LecwHgyBFO+29ZBm9wGjjTFqUJjERJfpYD56rhSA2YQ==" saltValue="ArDW2Z1jPYNCSG8pOjwSFw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8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1" bestFit="1" customWidth="1"/>
    <col min="4" max="4" width="57.140625" style="112" bestFit="1" customWidth="1"/>
    <col min="5" max="6" width="10.85546875" style="113" customWidth="1"/>
    <col min="7" max="8" width="8.85546875" style="114" customWidth="1"/>
    <col min="9" max="9" width="10.85546875" style="113" customWidth="1"/>
    <col min="10" max="10" width="10.5703125" style="114" customWidth="1"/>
    <col min="11" max="11" width="10.85546875" style="115" customWidth="1"/>
    <col min="12" max="13" width="12" style="113" customWidth="1"/>
    <col min="14" max="14" width="8.85546875" style="114" customWidth="1"/>
    <col min="15" max="15" width="10.85546875" style="113" customWidth="1"/>
    <col min="16" max="16" width="10" style="114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7">
        <v>7965400000</v>
      </c>
      <c r="E4" s="43" t="s">
        <v>14</v>
      </c>
      <c r="F4" s="44" t="str">
        <f>Master!D6</f>
        <v>Januar - April</v>
      </c>
      <c r="G4" s="44"/>
      <c r="H4" s="44"/>
      <c r="I4" s="44"/>
      <c r="J4" s="44"/>
      <c r="K4" s="45" t="s">
        <v>15</v>
      </c>
      <c r="L4" s="46" t="str">
        <f>Master!D4</f>
        <v>April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7" t="s">
        <v>17</v>
      </c>
      <c r="G5" s="178"/>
      <c r="H5" s="178"/>
      <c r="I5" s="173" t="s">
        <v>108</v>
      </c>
      <c r="J5" s="174"/>
      <c r="K5" s="54" t="s">
        <v>16</v>
      </c>
      <c r="L5" s="177" t="s">
        <v>17</v>
      </c>
      <c r="M5" s="178"/>
      <c r="N5" s="178"/>
      <c r="O5" s="173" t="s">
        <v>108</v>
      </c>
      <c r="P5" s="174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3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5" t="s">
        <v>112</v>
      </c>
      <c r="D8" s="176"/>
      <c r="E8" s="74">
        <f>SUM(E9:E104)</f>
        <v>1586311247.7799997</v>
      </c>
      <c r="F8" s="75">
        <f>SUM(F9:F104)</f>
        <v>1497392066.1899996</v>
      </c>
      <c r="G8" s="76">
        <f t="shared" ref="G8" si="0">IFERROR(F8/E8,0)</f>
        <v>0.94394594269287302</v>
      </c>
      <c r="H8" s="77">
        <f t="shared" ref="H8" si="1">F8/$D$4</f>
        <v>0.18798705227483861</v>
      </c>
      <c r="I8" s="75">
        <f>SUM(I9:I104)</f>
        <v>-88919181.590000346</v>
      </c>
      <c r="J8" s="78">
        <f t="shared" ref="J8:J9" si="2">IFERROR(I8/E8,0)</f>
        <v>-5.6054057307127064E-2</v>
      </c>
      <c r="K8" s="79">
        <f>SUM(K9:K104)</f>
        <v>785215879.29999971</v>
      </c>
      <c r="L8" s="80">
        <f>SUM(L9:L104)</f>
        <v>770324569.37999964</v>
      </c>
      <c r="M8" s="76">
        <f>IFERROR(L8/K8,0)</f>
        <v>0.98103539381644278</v>
      </c>
      <c r="N8" s="77">
        <f>L8/$D$4</f>
        <v>9.67088368920581E-2</v>
      </c>
      <c r="O8" s="80">
        <f>SUM(O9:O104)</f>
        <v>-14891309.920000274</v>
      </c>
      <c r="P8" s="78">
        <f t="shared" ref="P8:P9" si="3">IFERROR(O8/K8,0)</f>
        <v>-1.8964606183557449E-2</v>
      </c>
      <c r="Q8" s="81"/>
    </row>
    <row r="9" spans="2:17" s="82" customFormat="1" ht="12.75" x14ac:dyDescent="0.2">
      <c r="B9" s="73"/>
      <c r="C9" s="169">
        <v>10101</v>
      </c>
      <c r="D9" s="83" t="s">
        <v>20</v>
      </c>
      <c r="E9" s="84">
        <f>IFERROR(INDEX('2025'!$C$114:$AC$210,MATCH($C9,'2025'!$C$114:$C$210,0),19),0)</f>
        <v>564817.02999999991</v>
      </c>
      <c r="F9" s="85">
        <f>IFERROR(INDEX('2025'!$C$8:$AC$105,MATCH($C9,'2025'!$C$8:$C$105,0),19),0)</f>
        <v>451732.50999999995</v>
      </c>
      <c r="G9" s="86">
        <f t="shared" ref="G9" si="4">IFERROR(F9/E9,0)</f>
        <v>0.79978556949672719</v>
      </c>
      <c r="H9" s="87">
        <f t="shared" ref="H9" si="5">F9/$D$4</f>
        <v>5.6711842468677021E-5</v>
      </c>
      <c r="I9" s="88">
        <f t="shared" ref="I9" si="6">F9-E9</f>
        <v>-113084.51999999996</v>
      </c>
      <c r="J9" s="89">
        <f t="shared" si="2"/>
        <v>-0.20021443050327287</v>
      </c>
      <c r="K9" s="90">
        <f>VLOOKUP($C9,'2025'!$C$114:$U$210,VLOOKUP($L$4,Master!$D$9:$G$20,4,FALSE),FALSE)</f>
        <v>140747.87999999992</v>
      </c>
      <c r="L9" s="91">
        <f>VLOOKUP($C9,'2025'!$C$8:$U$104,VLOOKUP($L$4,Master!$D$9:$G$20,4,FALSE),FALSE)</f>
        <v>148527.81</v>
      </c>
      <c r="M9" s="86">
        <f>IFERROR(L9/K9,0)</f>
        <v>1.0552756460701225</v>
      </c>
      <c r="N9" s="87">
        <f>L9/$D$4</f>
        <v>1.864662289401662E-5</v>
      </c>
      <c r="O9" s="88">
        <f>L9-K9</f>
        <v>7779.9300000000803</v>
      </c>
      <c r="P9" s="89">
        <f t="shared" si="3"/>
        <v>5.5275646070122586E-2</v>
      </c>
      <c r="Q9" s="81"/>
    </row>
    <row r="10" spans="2:17" s="82" customFormat="1" ht="12.75" x14ac:dyDescent="0.2">
      <c r="B10" s="73"/>
      <c r="C10" s="169">
        <v>20101</v>
      </c>
      <c r="D10" s="83" t="s">
        <v>21</v>
      </c>
      <c r="E10" s="84">
        <f>IFERROR(INDEX('2025'!$C$114:$AC$210,MATCH($C10,'2025'!$C$114:$C$210,0),19),0)</f>
        <v>4219052.57</v>
      </c>
      <c r="F10" s="85">
        <f>IFERROR(INDEX('2025'!$C$8:$AC$105,MATCH($C10,'2025'!$C$8:$C$105,0),19),0)</f>
        <v>2969741.2400000007</v>
      </c>
      <c r="G10" s="86">
        <f t="shared" ref="G10:G73" si="7">IFERROR(F10/E10,0)</f>
        <v>0.70388818122737928</v>
      </c>
      <c r="H10" s="87">
        <f t="shared" ref="H10:H73" si="8">F10/$D$4</f>
        <v>3.7283014537876322E-4</v>
      </c>
      <c r="I10" s="88">
        <f t="shared" ref="I10:I73" si="9">F10-E10</f>
        <v>-1249311.3299999996</v>
      </c>
      <c r="J10" s="89">
        <f t="shared" ref="J10:J73" si="10">IFERROR(I10/E10,0)</f>
        <v>-0.29611181877262066</v>
      </c>
      <c r="K10" s="90">
        <f>VLOOKUP($C10,'2025'!$C$114:$U$210,VLOOKUP($L$4,Master!$D$9:$G$20,4,FALSE),FALSE)</f>
        <v>1347988.4100000004</v>
      </c>
      <c r="L10" s="91">
        <f>VLOOKUP($C10,'2025'!$C$8:$U$104,VLOOKUP($L$4,Master!$D$9:$G$20,4,FALSE),FALSE)</f>
        <v>763667.5500000004</v>
      </c>
      <c r="M10" s="91">
        <f t="shared" ref="M10:M73" si="11">IFERROR(L10/K10,0)</f>
        <v>0.56652382493407361</v>
      </c>
      <c r="N10" s="87">
        <f t="shared" ref="N10:N73" si="12">L10/$D$4</f>
        <v>9.587309488537932E-5</v>
      </c>
      <c r="O10" s="91">
        <f t="shared" ref="O10:O73" si="13">L10-K10</f>
        <v>-584320.86</v>
      </c>
      <c r="P10" s="92">
        <f t="shared" ref="P10:P73" si="14">IFERROR(O10/K10,0)</f>
        <v>-0.43347617506592645</v>
      </c>
      <c r="Q10" s="81"/>
    </row>
    <row r="11" spans="2:17" s="82" customFormat="1" ht="12.75" x14ac:dyDescent="0.2">
      <c r="B11" s="73"/>
      <c r="C11" s="169">
        <v>20102</v>
      </c>
      <c r="D11" s="83" t="s">
        <v>22</v>
      </c>
      <c r="E11" s="84">
        <f>IFERROR(INDEX('2025'!$C$114:$AC$210,MATCH($C11,'2025'!$C$114:$C$210,0),19),0)</f>
        <v>166473.17000000001</v>
      </c>
      <c r="F11" s="85">
        <f>IFERROR(INDEX('2025'!$C$8:$AC$105,MATCH($C11,'2025'!$C$8:$C$105,0),19),0)</f>
        <v>112161.81</v>
      </c>
      <c r="G11" s="86">
        <f t="shared" si="7"/>
        <v>0.673753073843671</v>
      </c>
      <c r="H11" s="87">
        <f t="shared" si="8"/>
        <v>1.4081127124814823E-5</v>
      </c>
      <c r="I11" s="88">
        <f t="shared" si="9"/>
        <v>-54311.360000000015</v>
      </c>
      <c r="J11" s="89">
        <f t="shared" si="10"/>
        <v>-0.32624692615632905</v>
      </c>
      <c r="K11" s="90">
        <f>VLOOKUP($C11,'2025'!$C$114:$U$210,VLOOKUP($L$4,Master!$D$9:$G$20,4,FALSE),FALSE)</f>
        <v>43669.03</v>
      </c>
      <c r="L11" s="91">
        <f>VLOOKUP($C11,'2025'!$C$8:$U$104,VLOOKUP($L$4,Master!$D$9:$G$20,4,FALSE),FALSE)</f>
        <v>28583.969999999998</v>
      </c>
      <c r="M11" s="91">
        <f t="shared" si="11"/>
        <v>0.65455930667569207</v>
      </c>
      <c r="N11" s="87">
        <f t="shared" si="12"/>
        <v>3.5885165842267804E-6</v>
      </c>
      <c r="O11" s="91">
        <f t="shared" si="13"/>
        <v>-15085.060000000001</v>
      </c>
      <c r="P11" s="92">
        <f t="shared" si="14"/>
        <v>-0.34544069332430788</v>
      </c>
      <c r="Q11" s="81"/>
    </row>
    <row r="12" spans="2:17" s="82" customFormat="1" ht="12.75" x14ac:dyDescent="0.2">
      <c r="B12" s="73"/>
      <c r="C12" s="169">
        <v>20105</v>
      </c>
      <c r="D12" s="83" t="s">
        <v>23</v>
      </c>
      <c r="E12" s="84">
        <f>IFERROR(INDEX('2025'!$C$114:$AC$210,MATCH($C12,'2025'!$C$114:$C$210,0),19),0)</f>
        <v>14551.890000000001</v>
      </c>
      <c r="F12" s="85">
        <f>IFERROR(INDEX('2025'!$C$8:$AC$105,MATCH($C12,'2025'!$C$8:$C$105,0),19),0)</f>
        <v>11520</v>
      </c>
      <c r="G12" s="86">
        <f t="shared" si="7"/>
        <v>0.79164974446618264</v>
      </c>
      <c r="H12" s="87">
        <f t="shared" si="8"/>
        <v>1.4462550531046777E-6</v>
      </c>
      <c r="I12" s="88">
        <f t="shared" si="9"/>
        <v>-3031.8900000000012</v>
      </c>
      <c r="J12" s="89">
        <f t="shared" si="10"/>
        <v>-0.20835025553381734</v>
      </c>
      <c r="K12" s="90">
        <f>VLOOKUP($C12,'2025'!$C$114:$U$210,VLOOKUP($L$4,Master!$D$9:$G$20,4,FALSE),FALSE)</f>
        <v>3661.52</v>
      </c>
      <c r="L12" s="91">
        <f>VLOOKUP($C12,'2025'!$C$8:$U$104,VLOOKUP($L$4,Master!$D$9:$G$20,4,FALSE),FALSE)</f>
        <v>2880</v>
      </c>
      <c r="M12" s="91">
        <f t="shared" si="11"/>
        <v>0.78655858769035814</v>
      </c>
      <c r="N12" s="87">
        <f t="shared" si="12"/>
        <v>3.6156376327616944E-7</v>
      </c>
      <c r="O12" s="91">
        <f t="shared" si="13"/>
        <v>-781.52</v>
      </c>
      <c r="P12" s="92">
        <f t="shared" si="14"/>
        <v>-0.21344141230964189</v>
      </c>
      <c r="Q12" s="81"/>
    </row>
    <row r="13" spans="2:17" s="82" customFormat="1" ht="12.75" x14ac:dyDescent="0.2">
      <c r="B13" s="73"/>
      <c r="C13" s="169">
        <v>30101</v>
      </c>
      <c r="D13" s="83" t="s">
        <v>24</v>
      </c>
      <c r="E13" s="84">
        <f>IFERROR(INDEX('2025'!$C$114:$AC$210,MATCH($C13,'2025'!$C$114:$C$210,0),19),0)</f>
        <v>398231.04999999993</v>
      </c>
      <c r="F13" s="85">
        <f>IFERROR(INDEX('2025'!$C$8:$AC$105,MATCH($C13,'2025'!$C$8:$C$105,0),19),0)</f>
        <v>339098.63</v>
      </c>
      <c r="G13" s="86">
        <f t="shared" si="7"/>
        <v>0.85151228162645798</v>
      </c>
      <c r="H13" s="87">
        <f t="shared" si="8"/>
        <v>4.2571450272428253E-5</v>
      </c>
      <c r="I13" s="88">
        <f t="shared" si="9"/>
        <v>-59132.419999999925</v>
      </c>
      <c r="J13" s="89">
        <f t="shared" si="10"/>
        <v>-0.14848771837354202</v>
      </c>
      <c r="K13" s="90">
        <f>VLOOKUP($C13,'2025'!$C$114:$U$210,VLOOKUP($L$4,Master!$D$9:$G$20,4,FALSE),FALSE)</f>
        <v>114566.11000000002</v>
      </c>
      <c r="L13" s="91">
        <f>VLOOKUP($C13,'2025'!$C$8:$U$104,VLOOKUP($L$4,Master!$D$9:$G$20,4,FALSE),FALSE)</f>
        <v>96504</v>
      </c>
      <c r="M13" s="91">
        <f t="shared" si="11"/>
        <v>0.84234334219779294</v>
      </c>
      <c r="N13" s="87">
        <f t="shared" si="12"/>
        <v>1.2115399101112312E-5</v>
      </c>
      <c r="O13" s="91">
        <f t="shared" si="13"/>
        <v>-18062.110000000015</v>
      </c>
      <c r="P13" s="92">
        <f t="shared" si="14"/>
        <v>-0.15765665780220706</v>
      </c>
      <c r="Q13" s="81"/>
    </row>
    <row r="14" spans="2:17" s="82" customFormat="1" ht="12.75" x14ac:dyDescent="0.2">
      <c r="B14" s="73"/>
      <c r="C14" s="169">
        <v>30201</v>
      </c>
      <c r="D14" s="83" t="s">
        <v>25</v>
      </c>
      <c r="E14" s="84">
        <f>IFERROR(INDEX('2025'!$C$114:$AC$210,MATCH($C14,'2025'!$C$114:$C$210,0),19),0)</f>
        <v>10438233.14000001</v>
      </c>
      <c r="F14" s="85">
        <f>IFERROR(INDEX('2025'!$C$8:$AC$105,MATCH($C14,'2025'!$C$8:$C$105,0),19),0)</f>
        <v>9936864.6300000027</v>
      </c>
      <c r="G14" s="86">
        <f t="shared" si="7"/>
        <v>0.95196806746165408</v>
      </c>
      <c r="H14" s="87">
        <f t="shared" si="8"/>
        <v>1.2475035315238408E-3</v>
      </c>
      <c r="I14" s="88">
        <f t="shared" si="9"/>
        <v>-501368.51000000723</v>
      </c>
      <c r="J14" s="89">
        <f t="shared" si="10"/>
        <v>-4.8031932538345923E-2</v>
      </c>
      <c r="K14" s="90">
        <f>VLOOKUP($C14,'2025'!$C$114:$U$210,VLOOKUP($L$4,Master!$D$9:$G$20,4,FALSE),FALSE)</f>
        <v>2981498.7199999974</v>
      </c>
      <c r="L14" s="91">
        <f>VLOOKUP($C14,'2025'!$C$8:$U$104,VLOOKUP($L$4,Master!$D$9:$G$20,4,FALSE),FALSE)</f>
        <v>2619743.91</v>
      </c>
      <c r="M14" s="91">
        <f t="shared" si="11"/>
        <v>0.87866679010346926</v>
      </c>
      <c r="N14" s="87">
        <f t="shared" si="12"/>
        <v>3.288904399025787E-4</v>
      </c>
      <c r="O14" s="91">
        <f t="shared" si="13"/>
        <v>-361754.80999999726</v>
      </c>
      <c r="P14" s="92">
        <f t="shared" si="14"/>
        <v>-0.12133320989653068</v>
      </c>
      <c r="Q14" s="81"/>
    </row>
    <row r="15" spans="2:17" s="82" customFormat="1" ht="12.75" x14ac:dyDescent="0.2">
      <c r="B15" s="73"/>
      <c r="C15" s="169">
        <v>30301</v>
      </c>
      <c r="D15" s="83" t="s">
        <v>26</v>
      </c>
      <c r="E15" s="84">
        <f>IFERROR(INDEX('2025'!$C$114:$AC$210,MATCH($C15,'2025'!$C$114:$C$210,0),19),0)</f>
        <v>4355817.7200000091</v>
      </c>
      <c r="F15" s="85">
        <f>IFERROR(INDEX('2025'!$C$8:$AC$105,MATCH($C15,'2025'!$C$8:$C$105,0),19),0)</f>
        <v>3896878.709999999</v>
      </c>
      <c r="G15" s="86">
        <f t="shared" si="7"/>
        <v>0.89463769158824924</v>
      </c>
      <c r="H15" s="87">
        <f t="shared" si="8"/>
        <v>4.892257400758278E-4</v>
      </c>
      <c r="I15" s="88">
        <f t="shared" si="9"/>
        <v>-458939.01000001002</v>
      </c>
      <c r="J15" s="89">
        <f t="shared" si="10"/>
        <v>-0.10536230841175077</v>
      </c>
      <c r="K15" s="90">
        <f>VLOOKUP($C15,'2025'!$C$114:$U$210,VLOOKUP($L$4,Master!$D$9:$G$20,4,FALSE),FALSE)</f>
        <v>1307795.4200000055</v>
      </c>
      <c r="L15" s="91">
        <f>VLOOKUP($C15,'2025'!$C$8:$U$104,VLOOKUP($L$4,Master!$D$9:$G$20,4,FALSE),FALSE)</f>
        <v>1088959.3199999994</v>
      </c>
      <c r="M15" s="91">
        <f t="shared" si="11"/>
        <v>0.83266794129007948</v>
      </c>
      <c r="N15" s="87">
        <f t="shared" si="12"/>
        <v>1.367111909006452E-4</v>
      </c>
      <c r="O15" s="91">
        <f t="shared" si="13"/>
        <v>-218836.10000000615</v>
      </c>
      <c r="P15" s="92">
        <f t="shared" si="14"/>
        <v>-0.16733205870992057</v>
      </c>
      <c r="Q15" s="81"/>
    </row>
    <row r="16" spans="2:17" s="82" customFormat="1" ht="12.75" x14ac:dyDescent="0.2">
      <c r="B16" s="73"/>
      <c r="C16" s="169">
        <v>30401</v>
      </c>
      <c r="D16" s="83" t="s">
        <v>27</v>
      </c>
      <c r="E16" s="84">
        <f>IFERROR(INDEX('2025'!$C$114:$AC$210,MATCH($C16,'2025'!$C$114:$C$210,0),19),0)</f>
        <v>237360.53999999998</v>
      </c>
      <c r="F16" s="85">
        <f>IFERROR(INDEX('2025'!$C$8:$AC$105,MATCH($C16,'2025'!$C$8:$C$105,0),19),0)</f>
        <v>151741.69</v>
      </c>
      <c r="G16" s="86">
        <f t="shared" si="7"/>
        <v>0.63928776872516391</v>
      </c>
      <c r="H16" s="87">
        <f t="shared" si="8"/>
        <v>1.9050102945238155E-5</v>
      </c>
      <c r="I16" s="88">
        <f t="shared" si="9"/>
        <v>-85618.849999999977</v>
      </c>
      <c r="J16" s="89">
        <f t="shared" si="10"/>
        <v>-0.36071223127483609</v>
      </c>
      <c r="K16" s="90">
        <f>VLOOKUP($C16,'2025'!$C$114:$U$210,VLOOKUP($L$4,Master!$D$9:$G$20,4,FALSE),FALSE)</f>
        <v>65221.819999999978</v>
      </c>
      <c r="L16" s="91">
        <f>VLOOKUP($C16,'2025'!$C$8:$U$104,VLOOKUP($L$4,Master!$D$9:$G$20,4,FALSE),FALSE)</f>
        <v>51722.63</v>
      </c>
      <c r="M16" s="91">
        <f t="shared" si="11"/>
        <v>0.79302647488217926</v>
      </c>
      <c r="N16" s="87">
        <f t="shared" si="12"/>
        <v>6.4934127601878118E-6</v>
      </c>
      <c r="O16" s="91">
        <f t="shared" si="13"/>
        <v>-13499.189999999981</v>
      </c>
      <c r="P16" s="92">
        <f t="shared" si="14"/>
        <v>-0.20697352511782077</v>
      </c>
      <c r="Q16" s="81"/>
    </row>
    <row r="17" spans="2:17" s="82" customFormat="1" ht="12.75" x14ac:dyDescent="0.2">
      <c r="B17" s="73"/>
      <c r="C17" s="169">
        <v>40101</v>
      </c>
      <c r="D17" s="83" t="s">
        <v>28</v>
      </c>
      <c r="E17" s="84">
        <f>IFERROR(INDEX('2025'!$C$114:$AC$210,MATCH($C17,'2025'!$C$114:$C$210,0),19),0)</f>
        <v>1783728.6099999996</v>
      </c>
      <c r="F17" s="85">
        <f>IFERROR(INDEX('2025'!$C$8:$AC$105,MATCH($C17,'2025'!$C$8:$C$105,0),19),0)</f>
        <v>1478004.4399999997</v>
      </c>
      <c r="G17" s="86">
        <f t="shared" si="7"/>
        <v>0.82860387601228191</v>
      </c>
      <c r="H17" s="87">
        <f t="shared" si="8"/>
        <v>1.8555307203655806E-4</v>
      </c>
      <c r="I17" s="88">
        <f t="shared" si="9"/>
        <v>-305724.16999999993</v>
      </c>
      <c r="J17" s="89">
        <f t="shared" si="10"/>
        <v>-0.17139612398771806</v>
      </c>
      <c r="K17" s="90">
        <f>VLOOKUP($C17,'2025'!$C$114:$U$210,VLOOKUP($L$4,Master!$D$9:$G$20,4,FALSE),FALSE)</f>
        <v>484750.9699999998</v>
      </c>
      <c r="L17" s="91">
        <f>VLOOKUP($C17,'2025'!$C$8:$U$104,VLOOKUP($L$4,Master!$D$9:$G$20,4,FALSE),FALSE)</f>
        <v>449221.93999999983</v>
      </c>
      <c r="M17" s="91">
        <f t="shared" si="11"/>
        <v>0.92670663454268076</v>
      </c>
      <c r="N17" s="87">
        <f t="shared" si="12"/>
        <v>5.6396658046049143E-5</v>
      </c>
      <c r="O17" s="91">
        <f t="shared" si="13"/>
        <v>-35529.02999999997</v>
      </c>
      <c r="P17" s="92">
        <f t="shared" si="14"/>
        <v>-7.3293365457319223E-2</v>
      </c>
      <c r="Q17" s="81"/>
    </row>
    <row r="18" spans="2:17" s="82" customFormat="1" ht="12.75" x14ac:dyDescent="0.2">
      <c r="B18" s="73"/>
      <c r="C18" s="169">
        <v>40102</v>
      </c>
      <c r="D18" s="83" t="s">
        <v>29</v>
      </c>
      <c r="E18" s="84">
        <f>IFERROR(INDEX('2025'!$C$114:$AC$210,MATCH($C18,'2025'!$C$114:$C$210,0),19),0)</f>
        <v>376745.76000000007</v>
      </c>
      <c r="F18" s="85">
        <f>IFERROR(INDEX('2025'!$C$8:$AC$105,MATCH($C18,'2025'!$C$8:$C$105,0),19),0)</f>
        <v>274213.64</v>
      </c>
      <c r="G18" s="86">
        <f t="shared" si="7"/>
        <v>0.7278479789659742</v>
      </c>
      <c r="H18" s="87">
        <f t="shared" si="8"/>
        <v>3.4425595701408594E-5</v>
      </c>
      <c r="I18" s="88">
        <f t="shared" si="9"/>
        <v>-102532.12000000005</v>
      </c>
      <c r="J18" s="89">
        <f t="shared" si="10"/>
        <v>-0.2721520210340258</v>
      </c>
      <c r="K18" s="90">
        <f>VLOOKUP($C18,'2025'!$C$114:$U$210,VLOOKUP($L$4,Master!$D$9:$G$20,4,FALSE),FALSE)</f>
        <v>114815.39000000003</v>
      </c>
      <c r="L18" s="91">
        <f>VLOOKUP($C18,'2025'!$C$8:$U$104,VLOOKUP($L$4,Master!$D$9:$G$20,4,FALSE),FALSE)</f>
        <v>83954.57</v>
      </c>
      <c r="M18" s="91">
        <f t="shared" si="11"/>
        <v>0.73121355943658761</v>
      </c>
      <c r="N18" s="87">
        <f t="shared" si="12"/>
        <v>1.0539906344941874E-5</v>
      </c>
      <c r="O18" s="91">
        <f t="shared" si="13"/>
        <v>-30860.820000000022</v>
      </c>
      <c r="P18" s="92">
        <f t="shared" si="14"/>
        <v>-0.26878644056341239</v>
      </c>
      <c r="Q18" s="81"/>
    </row>
    <row r="19" spans="2:17" s="82" customFormat="1" ht="12.75" x14ac:dyDescent="0.2">
      <c r="B19" s="73"/>
      <c r="C19" s="169">
        <v>40103</v>
      </c>
      <c r="D19" s="83" t="s">
        <v>30</v>
      </c>
      <c r="E19" s="84">
        <f>IFERROR(INDEX('2025'!$C$114:$AC$210,MATCH($C19,'2025'!$C$114:$C$210,0),19),0)</f>
        <v>157229.91000000003</v>
      </c>
      <c r="F19" s="85">
        <f>IFERROR(INDEX('2025'!$C$8:$AC$105,MATCH($C19,'2025'!$C$8:$C$105,0),19),0)</f>
        <v>157963.84</v>
      </c>
      <c r="G19" s="86">
        <f t="shared" si="7"/>
        <v>1.0046678777593905</v>
      </c>
      <c r="H19" s="87">
        <f t="shared" si="8"/>
        <v>1.9831250156928718E-5</v>
      </c>
      <c r="I19" s="88">
        <f t="shared" si="9"/>
        <v>733.92999999996391</v>
      </c>
      <c r="J19" s="89">
        <f t="shared" si="10"/>
        <v>4.6678777593904602E-3</v>
      </c>
      <c r="K19" s="90">
        <f>VLOOKUP($C19,'2025'!$C$114:$U$210,VLOOKUP($L$4,Master!$D$9:$G$20,4,FALSE),FALSE)</f>
        <v>41770.080000000009</v>
      </c>
      <c r="L19" s="91">
        <f>VLOOKUP($C19,'2025'!$C$8:$U$104,VLOOKUP($L$4,Master!$D$9:$G$20,4,FALSE),FALSE)</f>
        <v>74873.84</v>
      </c>
      <c r="M19" s="91">
        <f t="shared" si="11"/>
        <v>1.7925232606688801</v>
      </c>
      <c r="N19" s="87">
        <f t="shared" si="12"/>
        <v>9.3998845004645083E-6</v>
      </c>
      <c r="O19" s="91">
        <f t="shared" si="13"/>
        <v>33103.759999999987</v>
      </c>
      <c r="P19" s="92">
        <f t="shared" si="14"/>
        <v>0.79252326066888024</v>
      </c>
      <c r="Q19" s="81"/>
    </row>
    <row r="20" spans="2:17" s="82" customFormat="1" ht="12.75" x14ac:dyDescent="0.2">
      <c r="B20" s="73"/>
      <c r="C20" s="169">
        <v>40105</v>
      </c>
      <c r="D20" s="83" t="s">
        <v>31</v>
      </c>
      <c r="E20" s="84">
        <f>IFERROR(INDEX('2025'!$C$114:$AC$210,MATCH($C20,'2025'!$C$114:$C$210,0),19),0)</f>
        <v>148106.03</v>
      </c>
      <c r="F20" s="85">
        <f>IFERROR(INDEX('2025'!$C$8:$AC$105,MATCH($C20,'2025'!$C$8:$C$105,0),19),0)</f>
        <v>127523.62000000002</v>
      </c>
      <c r="G20" s="86">
        <f t="shared" si="7"/>
        <v>0.86102922345565558</v>
      </c>
      <c r="H20" s="87">
        <f t="shared" si="8"/>
        <v>1.6009694428402845E-5</v>
      </c>
      <c r="I20" s="88">
        <f t="shared" si="9"/>
        <v>-20582.409999999974</v>
      </c>
      <c r="J20" s="89">
        <f t="shared" si="10"/>
        <v>-0.13897077654434445</v>
      </c>
      <c r="K20" s="90">
        <f>VLOOKUP($C20,'2025'!$C$114:$U$210,VLOOKUP($L$4,Master!$D$9:$G$20,4,FALSE),FALSE)</f>
        <v>42335.479999999974</v>
      </c>
      <c r="L20" s="91">
        <f>VLOOKUP($C20,'2025'!$C$8:$U$104,VLOOKUP($L$4,Master!$D$9:$G$20,4,FALSE),FALSE)</f>
        <v>33598.450000000004</v>
      </c>
      <c r="M20" s="91">
        <f t="shared" si="11"/>
        <v>0.7936239296212072</v>
      </c>
      <c r="N20" s="87">
        <f t="shared" si="12"/>
        <v>4.2180493132799365E-6</v>
      </c>
      <c r="O20" s="91">
        <f t="shared" si="13"/>
        <v>-8737.0299999999697</v>
      </c>
      <c r="P20" s="92">
        <f t="shared" si="14"/>
        <v>-0.2063760703787928</v>
      </c>
      <c r="Q20" s="81"/>
    </row>
    <row r="21" spans="2:17" s="82" customFormat="1" ht="12.75" x14ac:dyDescent="0.2">
      <c r="B21" s="73"/>
      <c r="C21" s="169">
        <v>40116</v>
      </c>
      <c r="D21" s="83" t="s">
        <v>32</v>
      </c>
      <c r="E21" s="84">
        <f>IFERROR(INDEX('2025'!$C$114:$AC$210,MATCH($C21,'2025'!$C$114:$C$210,0),19),0)</f>
        <v>12505.820000000002</v>
      </c>
      <c r="F21" s="85">
        <f>IFERROR(INDEX('2025'!$C$8:$AC$105,MATCH($C21,'2025'!$C$8:$C$105,0),19),0)</f>
        <v>8350</v>
      </c>
      <c r="G21" s="86">
        <f t="shared" si="7"/>
        <v>0.66768912394389168</v>
      </c>
      <c r="H21" s="87">
        <f t="shared" si="8"/>
        <v>1.0482838275541718E-6</v>
      </c>
      <c r="I21" s="88">
        <f t="shared" si="9"/>
        <v>-4155.8200000000015</v>
      </c>
      <c r="J21" s="89">
        <f t="shared" si="10"/>
        <v>-0.33231087605610837</v>
      </c>
      <c r="K21" s="90">
        <f>VLOOKUP($C21,'2025'!$C$114:$U$210,VLOOKUP($L$4,Master!$D$9:$G$20,4,FALSE),FALSE)</f>
        <v>3214.5</v>
      </c>
      <c r="L21" s="91">
        <f>VLOOKUP($C21,'2025'!$C$8:$U$104,VLOOKUP($L$4,Master!$D$9:$G$20,4,FALSE),FALSE)</f>
        <v>2900</v>
      </c>
      <c r="M21" s="91">
        <f t="shared" si="11"/>
        <v>0.90216207808368332</v>
      </c>
      <c r="N21" s="87">
        <f t="shared" si="12"/>
        <v>3.6407462274336505E-7</v>
      </c>
      <c r="O21" s="91">
        <f t="shared" si="13"/>
        <v>-314.5</v>
      </c>
      <c r="P21" s="92">
        <f t="shared" si="14"/>
        <v>-9.7837921916316684E-2</v>
      </c>
      <c r="Q21" s="81"/>
    </row>
    <row r="22" spans="2:17" s="82" customFormat="1" ht="12.75" x14ac:dyDescent="0.2">
      <c r="B22" s="73"/>
      <c r="C22" s="169">
        <v>40122</v>
      </c>
      <c r="D22" s="83" t="s">
        <v>33</v>
      </c>
      <c r="E22" s="84">
        <f>IFERROR(INDEX('2025'!$C$114:$AC$210,MATCH($C22,'2025'!$C$114:$C$210,0),19),0)</f>
        <v>1956.6399999999999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-1956.6399999999999</v>
      </c>
      <c r="J22" s="89">
        <f t="shared" si="10"/>
        <v>-1</v>
      </c>
      <c r="K22" s="90">
        <f>VLOOKUP($C22,'2025'!$C$114:$U$210,VLOOKUP($L$4,Master!$D$9:$G$20,4,FALSE),FALSE)</f>
        <v>1055.23</v>
      </c>
      <c r="L22" s="91">
        <f>VLOOKUP($C22,'2025'!$C$8:$U$104,VLOOKUP($L$4,Master!$D$9:$G$20,4,FALSE),FALSE)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-1055.23</v>
      </c>
      <c r="P22" s="92">
        <f t="shared" si="14"/>
        <v>-1</v>
      </c>
      <c r="Q22" s="81"/>
    </row>
    <row r="23" spans="2:17" s="82" customFormat="1" ht="12.75" x14ac:dyDescent="0.2">
      <c r="B23" s="73"/>
      <c r="C23" s="169">
        <v>40201</v>
      </c>
      <c r="D23" s="83" t="s">
        <v>34</v>
      </c>
      <c r="E23" s="84">
        <f>IFERROR(INDEX('2025'!$C$114:$AC$210,MATCH($C23,'2025'!$C$114:$C$210,0),19),0)</f>
        <v>963039.17999999982</v>
      </c>
      <c r="F23" s="85">
        <f>IFERROR(INDEX('2025'!$C$8:$AC$105,MATCH($C23,'2025'!$C$8:$C$105,0),19),0)</f>
        <v>675685.51</v>
      </c>
      <c r="G23" s="86">
        <f t="shared" si="7"/>
        <v>0.70161788225480104</v>
      </c>
      <c r="H23" s="87">
        <f t="shared" si="8"/>
        <v>8.4827567981520072E-5</v>
      </c>
      <c r="I23" s="88">
        <f t="shared" si="9"/>
        <v>-287353.66999999981</v>
      </c>
      <c r="J23" s="89">
        <f t="shared" si="10"/>
        <v>-0.29838211774519896</v>
      </c>
      <c r="K23" s="90">
        <f>VLOOKUP($C23,'2025'!$C$114:$U$210,VLOOKUP($L$4,Master!$D$9:$G$20,4,FALSE),FALSE)</f>
        <v>239661.86</v>
      </c>
      <c r="L23" s="91">
        <f>VLOOKUP($C23,'2025'!$C$8:$U$104,VLOOKUP($L$4,Master!$D$9:$G$20,4,FALSE),FALSE)</f>
        <v>192422.03999999998</v>
      </c>
      <c r="M23" s="91">
        <f t="shared" si="11"/>
        <v>0.80288970468642773</v>
      </c>
      <c r="N23" s="87">
        <f t="shared" si="12"/>
        <v>2.415723504155472E-5</v>
      </c>
      <c r="O23" s="91">
        <f t="shared" si="13"/>
        <v>-47239.820000000007</v>
      </c>
      <c r="P23" s="92">
        <f t="shared" si="14"/>
        <v>-0.19711029531357224</v>
      </c>
      <c r="Q23" s="81"/>
    </row>
    <row r="24" spans="2:17" s="82" customFormat="1" ht="12.75" x14ac:dyDescent="0.2">
      <c r="B24" s="73"/>
      <c r="C24" s="169">
        <v>40202</v>
      </c>
      <c r="D24" s="83" t="s">
        <v>35</v>
      </c>
      <c r="E24" s="84">
        <f>IFERROR(INDEX('2025'!$C$114:$AC$210,MATCH($C24,'2025'!$C$114:$C$210,0),19),0)</f>
        <v>4524601.29</v>
      </c>
      <c r="F24" s="85">
        <f>IFERROR(INDEX('2025'!$C$8:$AC$105,MATCH($C24,'2025'!$C$8:$C$105,0),19),0)</f>
        <v>3939623.9999999995</v>
      </c>
      <c r="G24" s="86">
        <f t="shared" si="7"/>
        <v>0.87071185890061031</v>
      </c>
      <c r="H24" s="87">
        <f t="shared" si="8"/>
        <v>4.9459211087955399E-4</v>
      </c>
      <c r="I24" s="88">
        <f t="shared" si="9"/>
        <v>-584977.2900000005</v>
      </c>
      <c r="J24" s="89">
        <f t="shared" si="10"/>
        <v>-0.12928814109938966</v>
      </c>
      <c r="K24" s="90">
        <f>VLOOKUP($C24,'2025'!$C$114:$U$210,VLOOKUP($L$4,Master!$D$9:$G$20,4,FALSE),FALSE)</f>
        <v>1149045.1500000001</v>
      </c>
      <c r="L24" s="91">
        <f>VLOOKUP($C24,'2025'!$C$8:$U$104,VLOOKUP($L$4,Master!$D$9:$G$20,4,FALSE),FALSE)</f>
        <v>1032743.4799999999</v>
      </c>
      <c r="M24" s="91">
        <f t="shared" si="11"/>
        <v>0.89878407301923668</v>
      </c>
      <c r="N24" s="87">
        <f t="shared" si="12"/>
        <v>1.2965368719712757E-4</v>
      </c>
      <c r="O24" s="91">
        <f t="shared" si="13"/>
        <v>-116301.67000000027</v>
      </c>
      <c r="P24" s="92">
        <f t="shared" si="14"/>
        <v>-0.10121592698076334</v>
      </c>
      <c r="Q24" s="81"/>
    </row>
    <row r="25" spans="2:17" s="82" customFormat="1" ht="12.75" x14ac:dyDescent="0.2">
      <c r="B25" s="73"/>
      <c r="C25" s="169">
        <v>40204</v>
      </c>
      <c r="D25" s="83" t="s">
        <v>36</v>
      </c>
      <c r="E25" s="84">
        <f>IFERROR(INDEX('2025'!$C$114:$AC$210,MATCH($C25,'2025'!$C$114:$C$210,0),19),0)</f>
        <v>192896.37999999998</v>
      </c>
      <c r="F25" s="85">
        <f>IFERROR(INDEX('2025'!$C$8:$AC$105,MATCH($C25,'2025'!$C$8:$C$105,0),19),0)</f>
        <v>103305.13</v>
      </c>
      <c r="G25" s="86">
        <f t="shared" si="7"/>
        <v>0.53554727154547954</v>
      </c>
      <c r="H25" s="87">
        <f t="shared" si="8"/>
        <v>1.2969233183518719E-5</v>
      </c>
      <c r="I25" s="88">
        <f t="shared" si="9"/>
        <v>-89591.249999999971</v>
      </c>
      <c r="J25" s="89">
        <f t="shared" si="10"/>
        <v>-0.4644527284545204</v>
      </c>
      <c r="K25" s="90">
        <f>VLOOKUP($C25,'2025'!$C$114:$U$210,VLOOKUP($L$4,Master!$D$9:$G$20,4,FALSE),FALSE)</f>
        <v>53675.079999999994</v>
      </c>
      <c r="L25" s="91">
        <f>VLOOKUP($C25,'2025'!$C$8:$U$104,VLOOKUP($L$4,Master!$D$9:$G$20,4,FALSE),FALSE)</f>
        <v>29157.15</v>
      </c>
      <c r="M25" s="91">
        <f t="shared" si="11"/>
        <v>0.54321577163927848</v>
      </c>
      <c r="N25" s="87">
        <f t="shared" si="12"/>
        <v>3.6604753056971403E-6</v>
      </c>
      <c r="O25" s="91">
        <f t="shared" si="13"/>
        <v>-24517.929999999993</v>
      </c>
      <c r="P25" s="92">
        <f t="shared" si="14"/>
        <v>-0.45678422836072152</v>
      </c>
      <c r="Q25" s="81"/>
    </row>
    <row r="26" spans="2:17" s="82" customFormat="1" ht="12.75" x14ac:dyDescent="0.2">
      <c r="B26" s="73"/>
      <c r="C26" s="169">
        <v>40301</v>
      </c>
      <c r="D26" s="83" t="s">
        <v>37</v>
      </c>
      <c r="E26" s="84">
        <f>IFERROR(INDEX('2025'!$C$114:$AC$210,MATCH($C26,'2025'!$C$114:$C$210,0),19),0)</f>
        <v>38368471.139999986</v>
      </c>
      <c r="F26" s="85">
        <f>IFERROR(INDEX('2025'!$C$8:$AC$105,MATCH($C26,'2025'!$C$8:$C$105,0),19),0)</f>
        <v>34610681.190000005</v>
      </c>
      <c r="G26" s="86">
        <f t="shared" si="7"/>
        <v>0.90206047209208706</v>
      </c>
      <c r="H26" s="87">
        <f t="shared" si="8"/>
        <v>4.3451278266000461E-3</v>
      </c>
      <c r="I26" s="88">
        <f t="shared" si="9"/>
        <v>-3757789.9499999806</v>
      </c>
      <c r="J26" s="89">
        <f t="shared" si="10"/>
        <v>-9.7939527907912938E-2</v>
      </c>
      <c r="K26" s="90">
        <f>VLOOKUP($C26,'2025'!$C$114:$U$210,VLOOKUP($L$4,Master!$D$9:$G$20,4,FALSE),FALSE)</f>
        <v>10499695.539999995</v>
      </c>
      <c r="L26" s="91">
        <f>VLOOKUP($C26,'2025'!$C$8:$U$104,VLOOKUP($L$4,Master!$D$9:$G$20,4,FALSE),FALSE)</f>
        <v>9421588.3999999985</v>
      </c>
      <c r="M26" s="91">
        <f t="shared" si="11"/>
        <v>0.89732015219938488</v>
      </c>
      <c r="N26" s="87">
        <f t="shared" si="12"/>
        <v>1.1828142215080219E-3</v>
      </c>
      <c r="O26" s="91">
        <f t="shared" si="13"/>
        <v>-1078107.1399999969</v>
      </c>
      <c r="P26" s="92">
        <f t="shared" si="14"/>
        <v>-0.10267984780061512</v>
      </c>
      <c r="Q26" s="81"/>
    </row>
    <row r="27" spans="2:17" s="82" customFormat="1" ht="12.75" x14ac:dyDescent="0.2">
      <c r="B27" s="73"/>
      <c r="C27" s="169">
        <v>40401</v>
      </c>
      <c r="D27" s="83" t="s">
        <v>38</v>
      </c>
      <c r="E27" s="84">
        <f>IFERROR(INDEX('2025'!$C$114:$AC$210,MATCH($C27,'2025'!$C$114:$C$210,0),19),0)</f>
        <v>23506192.27999999</v>
      </c>
      <c r="F27" s="85">
        <f>IFERROR(INDEX('2025'!$C$8:$AC$105,MATCH($C27,'2025'!$C$8:$C$105,0),19),0)</f>
        <v>19307836.419999994</v>
      </c>
      <c r="G27" s="86">
        <f t="shared" si="7"/>
        <v>0.82139362215750589</v>
      </c>
      <c r="H27" s="87">
        <f t="shared" si="8"/>
        <v>2.4239631933110697E-3</v>
      </c>
      <c r="I27" s="88">
        <f t="shared" si="9"/>
        <v>-4198355.8599999957</v>
      </c>
      <c r="J27" s="89">
        <f t="shared" si="10"/>
        <v>-0.17860637784249409</v>
      </c>
      <c r="K27" s="90">
        <f>VLOOKUP($C27,'2025'!$C$114:$U$210,VLOOKUP($L$4,Master!$D$9:$G$20,4,FALSE),FALSE)</f>
        <v>6599685.8699999964</v>
      </c>
      <c r="L27" s="91">
        <f>VLOOKUP($C27,'2025'!$C$8:$U$104,VLOOKUP($L$4,Master!$D$9:$G$20,4,FALSE),FALSE)</f>
        <v>6654000.7399999984</v>
      </c>
      <c r="M27" s="91">
        <f t="shared" si="11"/>
        <v>1.0082299174642386</v>
      </c>
      <c r="N27" s="87">
        <f t="shared" si="12"/>
        <v>8.3536303763778318E-4</v>
      </c>
      <c r="O27" s="91">
        <f t="shared" si="13"/>
        <v>54314.870000001974</v>
      </c>
      <c r="P27" s="92">
        <f t="shared" si="14"/>
        <v>8.2299174642386438E-3</v>
      </c>
      <c r="Q27" s="81"/>
    </row>
    <row r="28" spans="2:17" s="82" customFormat="1" ht="12.75" x14ac:dyDescent="0.2">
      <c r="B28" s="73"/>
      <c r="C28" s="169">
        <v>40402</v>
      </c>
      <c r="D28" s="83" t="s">
        <v>39</v>
      </c>
      <c r="E28" s="84">
        <f>IFERROR(INDEX('2025'!$C$114:$AC$210,MATCH($C28,'2025'!$C$114:$C$210,0),19),0)</f>
        <v>260469.87</v>
      </c>
      <c r="F28" s="85">
        <f>IFERROR(INDEX('2025'!$C$8:$AC$105,MATCH($C28,'2025'!$C$8:$C$105,0),19),0)</f>
        <v>140329.5</v>
      </c>
      <c r="G28" s="86">
        <f t="shared" si="7"/>
        <v>0.53875521187920894</v>
      </c>
      <c r="H28" s="87">
        <f t="shared" si="8"/>
        <v>1.7617382680091396E-5</v>
      </c>
      <c r="I28" s="88">
        <f t="shared" si="9"/>
        <v>-120140.37</v>
      </c>
      <c r="J28" s="89">
        <f t="shared" si="10"/>
        <v>-0.46124478812079106</v>
      </c>
      <c r="K28" s="90">
        <f>VLOOKUP($C28,'2025'!$C$114:$U$210,VLOOKUP($L$4,Master!$D$9:$G$20,4,FALSE),FALSE)</f>
        <v>68842.930000000008</v>
      </c>
      <c r="L28" s="91">
        <f>VLOOKUP($C28,'2025'!$C$8:$U$104,VLOOKUP($L$4,Master!$D$9:$G$20,4,FALSE),FALSE)</f>
        <v>38441.479999999996</v>
      </c>
      <c r="M28" s="91">
        <f t="shared" si="11"/>
        <v>0.5583940137353246</v>
      </c>
      <c r="N28" s="87">
        <f t="shared" si="12"/>
        <v>4.8260576995505556E-6</v>
      </c>
      <c r="O28" s="91">
        <f t="shared" si="13"/>
        <v>-30401.450000000012</v>
      </c>
      <c r="P28" s="92">
        <f t="shared" si="14"/>
        <v>-0.4416059862646754</v>
      </c>
      <c r="Q28" s="81"/>
    </row>
    <row r="29" spans="2:17" s="82" customFormat="1" ht="12.75" x14ac:dyDescent="0.2">
      <c r="B29" s="73"/>
      <c r="C29" s="169">
        <v>40501</v>
      </c>
      <c r="D29" s="83" t="s">
        <v>1</v>
      </c>
      <c r="E29" s="84">
        <f>IFERROR(INDEX('2025'!$C$114:$AC$210,MATCH($C29,'2025'!$C$114:$C$210,0),19),0)</f>
        <v>705794261.50000024</v>
      </c>
      <c r="F29" s="85">
        <f>IFERROR(INDEX('2025'!$C$8:$AC$105,MATCH($C29,'2025'!$C$8:$C$105,0),19),0)</f>
        <v>677432721.35000002</v>
      </c>
      <c r="G29" s="86">
        <f t="shared" si="7"/>
        <v>0.95981613666038545</v>
      </c>
      <c r="H29" s="87">
        <f t="shared" si="8"/>
        <v>8.5046918089487028E-2</v>
      </c>
      <c r="I29" s="88">
        <f t="shared" si="9"/>
        <v>-28361540.150000215</v>
      </c>
      <c r="J29" s="89">
        <f t="shared" si="10"/>
        <v>-4.0183863339614594E-2</v>
      </c>
      <c r="K29" s="90">
        <f>VLOOKUP($C29,'2025'!$C$114:$U$210,VLOOKUP($L$4,Master!$D$9:$G$20,4,FALSE),FALSE)</f>
        <v>544179681.80000019</v>
      </c>
      <c r="L29" s="91">
        <f>VLOOKUP($C29,'2025'!$C$8:$U$104,VLOOKUP($L$4,Master!$D$9:$G$20,4,FALSE),FALSE)</f>
        <v>546734135.86000001</v>
      </c>
      <c r="M29" s="91">
        <f t="shared" si="11"/>
        <v>1.004694137148874</v>
      </c>
      <c r="N29" s="87">
        <f t="shared" si="12"/>
        <v>6.863862905315489E-2</v>
      </c>
      <c r="O29" s="91">
        <f t="shared" si="13"/>
        <v>2554454.0599998236</v>
      </c>
      <c r="P29" s="92">
        <f t="shared" si="14"/>
        <v>4.6941371488740183E-3</v>
      </c>
      <c r="Q29" s="81"/>
    </row>
    <row r="30" spans="2:17" s="82" customFormat="1" ht="12.75" x14ac:dyDescent="0.2">
      <c r="B30" s="73"/>
      <c r="C30" s="169">
        <v>40503</v>
      </c>
      <c r="D30" s="83" t="s">
        <v>120</v>
      </c>
      <c r="E30" s="84">
        <f>IFERROR(INDEX('2025'!$C$114:$AC$210,MATCH($C30,'2025'!$C$114:$C$210,0),19),0)</f>
        <v>3560584.2800000012</v>
      </c>
      <c r="F30" s="85">
        <f>IFERROR(INDEX('2025'!$C$8:$AC$105,MATCH($C30,'2025'!$C$8:$C$105,0),19),0)</f>
        <v>5302510.42</v>
      </c>
      <c r="G30" s="86">
        <f t="shared" si="7"/>
        <v>1.4892248021720744</v>
      </c>
      <c r="H30" s="87">
        <f t="shared" si="8"/>
        <v>6.6569292439802141E-4</v>
      </c>
      <c r="I30" s="88">
        <f t="shared" si="9"/>
        <v>1741926.1399999987</v>
      </c>
      <c r="J30" s="89">
        <f t="shared" si="10"/>
        <v>0.48922480217207448</v>
      </c>
      <c r="K30" s="90">
        <f>VLOOKUP($C30,'2025'!$C$114:$U$210,VLOOKUP($L$4,Master!$D$9:$G$20,4,FALSE),FALSE)</f>
        <v>932378.75999999954</v>
      </c>
      <c r="L30" s="91">
        <f>VLOOKUP($C30,'2025'!$C$8:$U$104,VLOOKUP($L$4,Master!$D$9:$G$20,4,FALSE),FALSE)</f>
        <v>1691310.2600000002</v>
      </c>
      <c r="M30" s="91">
        <f t="shared" si="11"/>
        <v>1.813973389955817</v>
      </c>
      <c r="N30" s="87">
        <f t="shared" si="12"/>
        <v>2.123321189143044E-4</v>
      </c>
      <c r="O30" s="91">
        <f t="shared" si="13"/>
        <v>758931.5000000007</v>
      </c>
      <c r="P30" s="92">
        <f t="shared" si="14"/>
        <v>0.81397338995581692</v>
      </c>
      <c r="Q30" s="81"/>
    </row>
    <row r="31" spans="2:17" s="82" customFormat="1" ht="12.75" x14ac:dyDescent="0.2">
      <c r="B31" s="73"/>
      <c r="C31" s="169">
        <v>40504</v>
      </c>
      <c r="D31" s="83" t="s">
        <v>118</v>
      </c>
      <c r="E31" s="84">
        <f>IFERROR(INDEX('2025'!$C$114:$AC$210,MATCH($C31,'2025'!$C$114:$C$210,0),19),0)</f>
        <v>3577175.9099999992</v>
      </c>
      <c r="F31" s="85">
        <f>IFERROR(INDEX('2025'!$C$8:$AC$105,MATCH($C31,'2025'!$C$8:$C$105,0),19),0)</f>
        <v>3054320.1999999997</v>
      </c>
      <c r="G31" s="86">
        <f t="shared" si="7"/>
        <v>0.8538356169350364</v>
      </c>
      <c r="H31" s="87">
        <f t="shared" si="8"/>
        <v>3.8344843950084109E-4</v>
      </c>
      <c r="I31" s="88">
        <f t="shared" si="9"/>
        <v>-522855.7099999995</v>
      </c>
      <c r="J31" s="89">
        <f t="shared" si="10"/>
        <v>-0.14616438306496357</v>
      </c>
      <c r="K31" s="90">
        <f>VLOOKUP($C31,'2025'!$C$114:$U$210,VLOOKUP($L$4,Master!$D$9:$G$20,4,FALSE),FALSE)</f>
        <v>1184614.5699999996</v>
      </c>
      <c r="L31" s="91">
        <f>VLOOKUP($C31,'2025'!$C$8:$U$104,VLOOKUP($L$4,Master!$D$9:$G$20,4,FALSE),FALSE)</f>
        <v>689159.9</v>
      </c>
      <c r="M31" s="91">
        <f t="shared" si="11"/>
        <v>0.58175875719644432</v>
      </c>
      <c r="N31" s="87">
        <f t="shared" si="12"/>
        <v>8.6519182966329373E-5</v>
      </c>
      <c r="O31" s="91">
        <f t="shared" si="13"/>
        <v>-495454.66999999958</v>
      </c>
      <c r="P31" s="92">
        <f t="shared" si="14"/>
        <v>-0.41824124280355574</v>
      </c>
      <c r="Q31" s="81"/>
    </row>
    <row r="32" spans="2:17" s="82" customFormat="1" ht="12.75" x14ac:dyDescent="0.2">
      <c r="B32" s="73"/>
      <c r="C32" s="169">
        <v>40510</v>
      </c>
      <c r="D32" s="83" t="s">
        <v>40</v>
      </c>
      <c r="E32" s="84">
        <f>IFERROR(INDEX('2025'!$C$114:$AC$210,MATCH($C32,'2025'!$C$114:$C$210,0),19),0)</f>
        <v>1009840.05</v>
      </c>
      <c r="F32" s="85">
        <f>IFERROR(INDEX('2025'!$C$8:$AC$105,MATCH($C32,'2025'!$C$8:$C$105,0),19),0)</f>
        <v>765753.02</v>
      </c>
      <c r="G32" s="86">
        <f t="shared" si="7"/>
        <v>0.75829139476098217</v>
      </c>
      <c r="H32" s="87">
        <f t="shared" si="8"/>
        <v>9.6134910990031889E-5</v>
      </c>
      <c r="I32" s="88">
        <f t="shared" si="9"/>
        <v>-244087.03000000003</v>
      </c>
      <c r="J32" s="89">
        <f t="shared" si="10"/>
        <v>-0.24170860523901783</v>
      </c>
      <c r="K32" s="90">
        <f>VLOOKUP($C32,'2025'!$C$114:$U$210,VLOOKUP($L$4,Master!$D$9:$G$20,4,FALSE),FALSE)</f>
        <v>250643.86000000002</v>
      </c>
      <c r="L32" s="91">
        <f>VLOOKUP($C32,'2025'!$C$8:$U$104,VLOOKUP($L$4,Master!$D$9:$G$20,4,FALSE),FALSE)</f>
        <v>202873.08999999997</v>
      </c>
      <c r="M32" s="91">
        <f t="shared" si="11"/>
        <v>0.80940777883008963</v>
      </c>
      <c r="N32" s="87">
        <f t="shared" si="12"/>
        <v>2.5469290933286461E-5</v>
      </c>
      <c r="O32" s="91">
        <f t="shared" si="13"/>
        <v>-47770.770000000048</v>
      </c>
      <c r="P32" s="92">
        <f t="shared" si="14"/>
        <v>-0.19059222116991034</v>
      </c>
      <c r="Q32" s="81"/>
    </row>
    <row r="33" spans="2:17" s="82" customFormat="1" ht="12.75" x14ac:dyDescent="0.2">
      <c r="B33" s="73"/>
      <c r="C33" s="169">
        <v>40514</v>
      </c>
      <c r="D33" s="83" t="s">
        <v>41</v>
      </c>
      <c r="E33" s="84">
        <f>IFERROR(INDEX('2025'!$C$114:$AC$210,MATCH($C33,'2025'!$C$114:$C$210,0),19),0)</f>
        <v>222150.37000000002</v>
      </c>
      <c r="F33" s="85">
        <f>IFERROR(INDEX('2025'!$C$8:$AC$105,MATCH($C33,'2025'!$C$8:$C$105,0),19),0)</f>
        <v>149023.67999999999</v>
      </c>
      <c r="G33" s="86">
        <f t="shared" si="7"/>
        <v>0.6708234607036665</v>
      </c>
      <c r="H33" s="87">
        <f t="shared" si="8"/>
        <v>1.8708875888216534E-5</v>
      </c>
      <c r="I33" s="88">
        <f t="shared" si="9"/>
        <v>-73126.690000000031</v>
      </c>
      <c r="J33" s="89">
        <f t="shared" si="10"/>
        <v>-0.3291765392963335</v>
      </c>
      <c r="K33" s="90">
        <f>VLOOKUP($C33,'2025'!$C$114:$U$210,VLOOKUP($L$4,Master!$D$9:$G$20,4,FALSE),FALSE)</f>
        <v>65020.900000000016</v>
      </c>
      <c r="L33" s="91">
        <f>VLOOKUP($C33,'2025'!$C$8:$U$104,VLOOKUP($L$4,Master!$D$9:$G$20,4,FALSE),FALSE)</f>
        <v>37950.730000000003</v>
      </c>
      <c r="M33" s="91">
        <f t="shared" si="11"/>
        <v>0.58366971235402765</v>
      </c>
      <c r="N33" s="87">
        <f t="shared" si="12"/>
        <v>4.7644474853742444E-6</v>
      </c>
      <c r="O33" s="91">
        <f t="shared" si="13"/>
        <v>-27070.170000000013</v>
      </c>
      <c r="P33" s="92">
        <f t="shared" si="14"/>
        <v>-0.41633028764597241</v>
      </c>
      <c r="Q33" s="81"/>
    </row>
    <row r="34" spans="2:17" s="82" customFormat="1" ht="12.75" x14ac:dyDescent="0.2">
      <c r="B34" s="73"/>
      <c r="C34" s="169">
        <v>40515</v>
      </c>
      <c r="D34" s="83" t="s">
        <v>42</v>
      </c>
      <c r="E34" s="84">
        <f>IFERROR(INDEX('2025'!$C$114:$AC$210,MATCH($C34,'2025'!$C$114:$C$210,0),19),0)</f>
        <v>345696.8000000001</v>
      </c>
      <c r="F34" s="85">
        <f>IFERROR(INDEX('2025'!$C$8:$AC$105,MATCH($C34,'2025'!$C$8:$C$105,0),19),0)</f>
        <v>332438.81999999995</v>
      </c>
      <c r="G34" s="86">
        <f t="shared" si="7"/>
        <v>0.9616485313141454</v>
      </c>
      <c r="H34" s="87">
        <f t="shared" si="8"/>
        <v>4.1735357923017043E-5</v>
      </c>
      <c r="I34" s="88">
        <f t="shared" si="9"/>
        <v>-13257.980000000156</v>
      </c>
      <c r="J34" s="89">
        <f t="shared" si="10"/>
        <v>-3.8351468685854637E-2</v>
      </c>
      <c r="K34" s="90">
        <f>VLOOKUP($C34,'2025'!$C$114:$U$210,VLOOKUP($L$4,Master!$D$9:$G$20,4,FALSE),FALSE)</f>
        <v>96131.890000000058</v>
      </c>
      <c r="L34" s="91">
        <f>VLOOKUP($C34,'2025'!$C$8:$U$104,VLOOKUP($L$4,Master!$D$9:$G$20,4,FALSE),FALSE)</f>
        <v>80905.039999999964</v>
      </c>
      <c r="M34" s="91">
        <f t="shared" si="11"/>
        <v>0.84160459135880838</v>
      </c>
      <c r="N34" s="87">
        <f t="shared" si="12"/>
        <v>1.0157059281392017E-5</v>
      </c>
      <c r="O34" s="91">
        <f t="shared" si="13"/>
        <v>-15226.850000000093</v>
      </c>
      <c r="P34" s="92">
        <f t="shared" si="14"/>
        <v>-0.15839540864119164</v>
      </c>
      <c r="Q34" s="81"/>
    </row>
    <row r="35" spans="2:17" s="82" customFormat="1" ht="12.75" x14ac:dyDescent="0.2">
      <c r="B35" s="73"/>
      <c r="C35" s="169">
        <v>40516</v>
      </c>
      <c r="D35" s="83" t="s">
        <v>43</v>
      </c>
      <c r="E35" s="84">
        <f>IFERROR(INDEX('2025'!$C$114:$AC$210,MATCH($C35,'2025'!$C$114:$C$210,0),19),0)</f>
        <v>240691.90999999997</v>
      </c>
      <c r="F35" s="85">
        <f>IFERROR(INDEX('2025'!$C$8:$AC$105,MATCH($C35,'2025'!$C$8:$C$105,0),19),0)</f>
        <v>181711.22000000003</v>
      </c>
      <c r="G35" s="86">
        <f t="shared" si="7"/>
        <v>0.75495358360819043</v>
      </c>
      <c r="H35" s="87">
        <f t="shared" si="8"/>
        <v>2.2812566851633318E-5</v>
      </c>
      <c r="I35" s="88">
        <f t="shared" si="9"/>
        <v>-58980.689999999944</v>
      </c>
      <c r="J35" s="89">
        <f t="shared" si="10"/>
        <v>-0.24504641639180955</v>
      </c>
      <c r="K35" s="90">
        <f>VLOOKUP($C35,'2025'!$C$114:$U$210,VLOOKUP($L$4,Master!$D$9:$G$20,4,FALSE),FALSE)</f>
        <v>72643.779999999984</v>
      </c>
      <c r="L35" s="91">
        <f>VLOOKUP($C35,'2025'!$C$8:$U$104,VLOOKUP($L$4,Master!$D$9:$G$20,4,FALSE),FALSE)</f>
        <v>52666.660000000018</v>
      </c>
      <c r="M35" s="91">
        <f t="shared" si="11"/>
        <v>0.72499889185281974</v>
      </c>
      <c r="N35" s="87">
        <f t="shared" si="12"/>
        <v>6.6119290933286485E-6</v>
      </c>
      <c r="O35" s="91">
        <f t="shared" si="13"/>
        <v>-19977.119999999966</v>
      </c>
      <c r="P35" s="92">
        <f t="shared" si="14"/>
        <v>-0.27500110814718026</v>
      </c>
      <c r="Q35" s="81"/>
    </row>
    <row r="36" spans="2:17" s="82" customFormat="1" ht="12.75" x14ac:dyDescent="0.2">
      <c r="B36" s="73"/>
      <c r="C36" s="169">
        <v>40601</v>
      </c>
      <c r="D36" s="83" t="s">
        <v>46</v>
      </c>
      <c r="E36" s="84">
        <f>IFERROR(INDEX('2025'!$C$114:$AC$210,MATCH($C36,'2025'!$C$114:$C$210,0),19),0)</f>
        <v>6987976.6800000062</v>
      </c>
      <c r="F36" s="85">
        <f>IFERROR(INDEX('2025'!$C$8:$AC$105,MATCH($C36,'2025'!$C$8:$C$105,0),19),0)</f>
        <v>6163139.0099999998</v>
      </c>
      <c r="G36" s="86">
        <f t="shared" si="7"/>
        <v>0.88196330529254063</v>
      </c>
      <c r="H36" s="87">
        <f t="shared" si="8"/>
        <v>7.737387965450574E-4</v>
      </c>
      <c r="I36" s="88">
        <f t="shared" si="9"/>
        <v>-824837.67000000644</v>
      </c>
      <c r="J36" s="89">
        <f t="shared" si="10"/>
        <v>-0.11803669470745939</v>
      </c>
      <c r="K36" s="90">
        <f>VLOOKUP($C36,'2025'!$C$114:$U$210,VLOOKUP($L$4,Master!$D$9:$G$20,4,FALSE),FALSE)</f>
        <v>1861365.3300000012</v>
      </c>
      <c r="L36" s="91">
        <f>VLOOKUP($C36,'2025'!$C$8:$U$104,VLOOKUP($L$4,Master!$D$9:$G$20,4,FALSE),FALSE)</f>
        <v>1826483.49</v>
      </c>
      <c r="M36" s="91">
        <f t="shared" si="11"/>
        <v>0.98126007858973008</v>
      </c>
      <c r="N36" s="87">
        <f t="shared" si="12"/>
        <v>2.2930216812714992E-4</v>
      </c>
      <c r="O36" s="91">
        <f t="shared" si="13"/>
        <v>-34881.840000001248</v>
      </c>
      <c r="P36" s="92">
        <f t="shared" si="14"/>
        <v>-1.8739921410269967E-2</v>
      </c>
      <c r="Q36" s="81"/>
    </row>
    <row r="37" spans="2:17" s="82" customFormat="1" ht="12.75" x14ac:dyDescent="0.2">
      <c r="B37" s="73"/>
      <c r="C37" s="169">
        <v>40701</v>
      </c>
      <c r="D37" s="83" t="s">
        <v>121</v>
      </c>
      <c r="E37" s="84">
        <f>IFERROR(INDEX('2025'!$C$114:$AC$210,MATCH($C37,'2025'!$C$114:$C$210,0),19),0)</f>
        <v>107118544.23999992</v>
      </c>
      <c r="F37" s="85">
        <f>IFERROR(INDEX('2025'!$C$8:$AC$105,MATCH($C37,'2025'!$C$8:$C$105,0),19),0)</f>
        <v>102605751.16999999</v>
      </c>
      <c r="G37" s="86">
        <f t="shared" si="7"/>
        <v>0.95787103809132257</v>
      </c>
      <c r="H37" s="87">
        <f t="shared" si="8"/>
        <v>1.2881431085695632E-2</v>
      </c>
      <c r="I37" s="88">
        <f t="shared" si="9"/>
        <v>-4512793.0699999332</v>
      </c>
      <c r="J37" s="89">
        <f t="shared" si="10"/>
        <v>-4.2128961908677418E-2</v>
      </c>
      <c r="K37" s="90">
        <f>VLOOKUP($C37,'2025'!$C$114:$U$210,VLOOKUP($L$4,Master!$D$9:$G$20,4,FALSE),FALSE)</f>
        <v>28546011.540000003</v>
      </c>
      <c r="L37" s="91">
        <f>VLOOKUP($C37,'2025'!$C$8:$U$104,VLOOKUP($L$4,Master!$D$9:$G$20,4,FALSE),FALSE)</f>
        <v>28046600.23999998</v>
      </c>
      <c r="M37" s="91">
        <f t="shared" si="11"/>
        <v>0.98250504105275005</v>
      </c>
      <c r="N37" s="87">
        <f t="shared" si="12"/>
        <v>3.5210535867627461E-3</v>
      </c>
      <c r="O37" s="91">
        <f t="shared" si="13"/>
        <v>-499411.3000000231</v>
      </c>
      <c r="P37" s="92">
        <f t="shared" si="14"/>
        <v>-1.749495894724994E-2</v>
      </c>
      <c r="Q37" s="81"/>
    </row>
    <row r="38" spans="2:17" s="82" customFormat="1" ht="12.75" x14ac:dyDescent="0.2">
      <c r="B38" s="73"/>
      <c r="C38" s="169">
        <v>40704</v>
      </c>
      <c r="D38" s="83" t="s">
        <v>47</v>
      </c>
      <c r="E38" s="84">
        <f>IFERROR(INDEX('2025'!$C$114:$AC$210,MATCH($C38,'2025'!$C$114:$C$210,0),19),0)</f>
        <v>594699.58000000007</v>
      </c>
      <c r="F38" s="85">
        <f>IFERROR(INDEX('2025'!$C$8:$AC$105,MATCH($C38,'2025'!$C$8:$C$105,0),19),0)</f>
        <v>461876.30000000005</v>
      </c>
      <c r="G38" s="86">
        <f t="shared" si="7"/>
        <v>0.77665482797213337</v>
      </c>
      <c r="H38" s="87">
        <f t="shared" si="8"/>
        <v>5.7985324026414249E-5</v>
      </c>
      <c r="I38" s="88">
        <f t="shared" si="9"/>
        <v>-132823.28000000003</v>
      </c>
      <c r="J38" s="89">
        <f t="shared" si="10"/>
        <v>-0.22334517202786661</v>
      </c>
      <c r="K38" s="90">
        <f>VLOOKUP($C38,'2025'!$C$114:$U$210,VLOOKUP($L$4,Master!$D$9:$G$20,4,FALSE),FALSE)</f>
        <v>182986.1</v>
      </c>
      <c r="L38" s="91">
        <f>VLOOKUP($C38,'2025'!$C$8:$U$104,VLOOKUP($L$4,Master!$D$9:$G$20,4,FALSE),FALSE)</f>
        <v>229408.24000000002</v>
      </c>
      <c r="M38" s="91">
        <f t="shared" si="11"/>
        <v>1.253692165689088</v>
      </c>
      <c r="N38" s="87">
        <f t="shared" si="12"/>
        <v>2.8800592562834262E-5</v>
      </c>
      <c r="O38" s="91">
        <f t="shared" si="13"/>
        <v>46422.140000000014</v>
      </c>
      <c r="P38" s="92">
        <f t="shared" si="14"/>
        <v>0.25369216568908792</v>
      </c>
      <c r="Q38" s="81"/>
    </row>
    <row r="39" spans="2:17" s="82" customFormat="1" ht="12.75" x14ac:dyDescent="0.2">
      <c r="B39" s="73"/>
      <c r="C39" s="169">
        <v>40705</v>
      </c>
      <c r="D39" s="83" t="s">
        <v>48</v>
      </c>
      <c r="E39" s="84">
        <f>IFERROR(INDEX('2025'!$C$114:$AC$210,MATCH($C39,'2025'!$C$114:$C$210,0),19),0)</f>
        <v>575550.67000000004</v>
      </c>
      <c r="F39" s="85">
        <f>IFERROR(INDEX('2025'!$C$8:$AC$105,MATCH($C39,'2025'!$C$8:$C$105,0),19),0)</f>
        <v>378304.92000000004</v>
      </c>
      <c r="G39" s="86">
        <f t="shared" si="7"/>
        <v>0.65729211991013758</v>
      </c>
      <c r="H39" s="87">
        <f t="shared" si="8"/>
        <v>4.7493524493434104E-5</v>
      </c>
      <c r="I39" s="88">
        <f t="shared" si="9"/>
        <v>-197245.75</v>
      </c>
      <c r="J39" s="89">
        <f t="shared" si="10"/>
        <v>-0.34270788008986242</v>
      </c>
      <c r="K39" s="90">
        <f>VLOOKUP($C39,'2025'!$C$114:$U$210,VLOOKUP($L$4,Master!$D$9:$G$20,4,FALSE),FALSE)</f>
        <v>133323.67000000001</v>
      </c>
      <c r="L39" s="91">
        <f>VLOOKUP($C39,'2025'!$C$8:$U$104,VLOOKUP($L$4,Master!$D$9:$G$20,4,FALSE),FALSE)</f>
        <v>75959.87</v>
      </c>
      <c r="M39" s="91">
        <f t="shared" si="11"/>
        <v>0.56974031692946936</v>
      </c>
      <c r="N39" s="87">
        <f t="shared" si="12"/>
        <v>9.5362279358224314E-6</v>
      </c>
      <c r="O39" s="91">
        <f t="shared" si="13"/>
        <v>-57363.800000000017</v>
      </c>
      <c r="P39" s="92">
        <f t="shared" si="14"/>
        <v>-0.43025968307053064</v>
      </c>
      <c r="Q39" s="81"/>
    </row>
    <row r="40" spans="2:17" s="82" customFormat="1" ht="12.75" x14ac:dyDescent="0.2">
      <c r="B40" s="73"/>
      <c r="C40" s="169">
        <v>40709</v>
      </c>
      <c r="D40" s="83" t="s">
        <v>49</v>
      </c>
      <c r="E40" s="84">
        <f>IFERROR(INDEX('2025'!$C$114:$AC$210,MATCH($C40,'2025'!$C$114:$C$210,0),19),0)</f>
        <v>236770.93</v>
      </c>
      <c r="F40" s="85">
        <f>IFERROR(INDEX('2025'!$C$8:$AC$105,MATCH($C40,'2025'!$C$8:$C$105,0),19),0)</f>
        <v>213990.88999999996</v>
      </c>
      <c r="G40" s="86">
        <f t="shared" si="7"/>
        <v>0.90378869568151787</v>
      </c>
      <c r="H40" s="87">
        <f t="shared" si="8"/>
        <v>2.6865052602505831E-5</v>
      </c>
      <c r="I40" s="88">
        <f t="shared" si="9"/>
        <v>-22780.040000000037</v>
      </c>
      <c r="J40" s="89">
        <f t="shared" si="10"/>
        <v>-9.6211304318482169E-2</v>
      </c>
      <c r="K40" s="90">
        <f>VLOOKUP($C40,'2025'!$C$114:$U$210,VLOOKUP($L$4,Master!$D$9:$G$20,4,FALSE),FALSE)</f>
        <v>75915.180000000008</v>
      </c>
      <c r="L40" s="91">
        <f>VLOOKUP($C40,'2025'!$C$8:$U$104,VLOOKUP($L$4,Master!$D$9:$G$20,4,FALSE),FALSE)</f>
        <v>75325.62999999999</v>
      </c>
      <c r="M40" s="91">
        <f t="shared" si="11"/>
        <v>0.9922340960002991</v>
      </c>
      <c r="N40" s="87">
        <f t="shared" si="12"/>
        <v>9.4566035603987226E-6</v>
      </c>
      <c r="O40" s="91">
        <f t="shared" si="13"/>
        <v>-589.55000000001746</v>
      </c>
      <c r="P40" s="92">
        <f t="shared" si="14"/>
        <v>-7.7659039997009481E-3</v>
      </c>
      <c r="Q40" s="81"/>
    </row>
    <row r="41" spans="2:17" s="82" customFormat="1" ht="12.75" x14ac:dyDescent="0.2">
      <c r="B41" s="73"/>
      <c r="C41" s="169">
        <v>40710</v>
      </c>
      <c r="D41" s="83" t="s">
        <v>50</v>
      </c>
      <c r="E41" s="84">
        <f>IFERROR(INDEX('2025'!$C$114:$AC$210,MATCH($C41,'2025'!$C$114:$C$210,0),19),0)</f>
        <v>134908.75</v>
      </c>
      <c r="F41" s="85">
        <f>IFERROR(INDEX('2025'!$C$8:$AC$105,MATCH($C41,'2025'!$C$8:$C$105,0),19),0)</f>
        <v>121914.25</v>
      </c>
      <c r="G41" s="86">
        <f t="shared" si="7"/>
        <v>0.90367933881234541</v>
      </c>
      <c r="H41" s="87">
        <f t="shared" si="8"/>
        <v>1.5305477439927688E-5</v>
      </c>
      <c r="I41" s="88">
        <f t="shared" si="9"/>
        <v>-12994.5</v>
      </c>
      <c r="J41" s="89">
        <f t="shared" si="10"/>
        <v>-9.6320661187654616E-2</v>
      </c>
      <c r="K41" s="90">
        <f>VLOOKUP($C41,'2025'!$C$114:$U$210,VLOOKUP($L$4,Master!$D$9:$G$20,4,FALSE),FALSE)</f>
        <v>44125.340000000011</v>
      </c>
      <c r="L41" s="91">
        <f>VLOOKUP($C41,'2025'!$C$8:$U$104,VLOOKUP($L$4,Master!$D$9:$G$20,4,FALSE),FALSE)</f>
        <v>46701.52</v>
      </c>
      <c r="M41" s="91">
        <f t="shared" si="11"/>
        <v>1.0583832328544094</v>
      </c>
      <c r="N41" s="87">
        <f t="shared" si="12"/>
        <v>5.8630476812212815E-6</v>
      </c>
      <c r="O41" s="91">
        <f t="shared" si="13"/>
        <v>2576.1799999999857</v>
      </c>
      <c r="P41" s="92">
        <f t="shared" si="14"/>
        <v>5.8383232854409398E-2</v>
      </c>
      <c r="Q41" s="81"/>
    </row>
    <row r="42" spans="2:17" s="82" customFormat="1" ht="12.75" x14ac:dyDescent="0.2">
      <c r="B42" s="73"/>
      <c r="C42" s="169">
        <v>40801</v>
      </c>
      <c r="D42" s="83" t="s">
        <v>53</v>
      </c>
      <c r="E42" s="84">
        <f>IFERROR(INDEX('2025'!$C$114:$AC$210,MATCH($C42,'2025'!$C$114:$C$210,0),19),0)</f>
        <v>8515278.3700000085</v>
      </c>
      <c r="F42" s="85">
        <f>IFERROR(INDEX('2025'!$C$8:$AC$105,MATCH($C42,'2025'!$C$8:$C$105,0),19),0)</f>
        <v>5176442.63</v>
      </c>
      <c r="G42" s="86">
        <f t="shared" si="7"/>
        <v>0.60790057647874574</v>
      </c>
      <c r="H42" s="87">
        <f t="shared" si="8"/>
        <v>6.498659991965249E-4</v>
      </c>
      <c r="I42" s="88">
        <f t="shared" si="9"/>
        <v>-3338835.7400000086</v>
      </c>
      <c r="J42" s="89">
        <f t="shared" si="10"/>
        <v>-0.39209942352125421</v>
      </c>
      <c r="K42" s="90">
        <f>VLOOKUP($C42,'2025'!$C$114:$U$210,VLOOKUP($L$4,Master!$D$9:$G$20,4,FALSE),FALSE)</f>
        <v>2819222.8100000019</v>
      </c>
      <c r="L42" s="91">
        <f>VLOOKUP($C42,'2025'!$C$8:$U$104,VLOOKUP($L$4,Master!$D$9:$G$20,4,FALSE),FALSE)</f>
        <v>1935059.3900000006</v>
      </c>
      <c r="M42" s="91">
        <f t="shared" si="11"/>
        <v>0.6863804390118422</v>
      </c>
      <c r="N42" s="87">
        <f t="shared" si="12"/>
        <v>2.4293310944836424E-4</v>
      </c>
      <c r="O42" s="91">
        <f t="shared" si="13"/>
        <v>-884163.42000000132</v>
      </c>
      <c r="P42" s="92">
        <f t="shared" si="14"/>
        <v>-0.31361956098815785</v>
      </c>
      <c r="Q42" s="81"/>
    </row>
    <row r="43" spans="2:17" s="82" customFormat="1" ht="12.75" x14ac:dyDescent="0.2">
      <c r="B43" s="73"/>
      <c r="C43" s="169">
        <v>40802</v>
      </c>
      <c r="D43" s="83" t="s">
        <v>51</v>
      </c>
      <c r="E43" s="84">
        <f>IFERROR(INDEX('2025'!$C$114:$AC$210,MATCH($C43,'2025'!$C$114:$C$210,0),19),0)</f>
        <v>736692.17999999993</v>
      </c>
      <c r="F43" s="85">
        <f>IFERROR(INDEX('2025'!$C$8:$AC$105,MATCH($C43,'2025'!$C$8:$C$105,0),19),0)</f>
        <v>689519.89999999991</v>
      </c>
      <c r="G43" s="86">
        <f t="shared" si="7"/>
        <v>0.93596744843959112</v>
      </c>
      <c r="H43" s="87">
        <f t="shared" si="8"/>
        <v>8.6564378436738889E-5</v>
      </c>
      <c r="I43" s="88">
        <f t="shared" si="9"/>
        <v>-47172.280000000028</v>
      </c>
      <c r="J43" s="89">
        <f t="shared" si="10"/>
        <v>-6.4032551560408893E-2</v>
      </c>
      <c r="K43" s="90">
        <f>VLOOKUP($C43,'2025'!$C$114:$U$210,VLOOKUP($L$4,Master!$D$9:$G$20,4,FALSE),FALSE)</f>
        <v>203697.53</v>
      </c>
      <c r="L43" s="91">
        <f>VLOOKUP($C43,'2025'!$C$8:$U$104,VLOOKUP($L$4,Master!$D$9:$G$20,4,FALSE),FALSE)</f>
        <v>168307.88</v>
      </c>
      <c r="M43" s="91">
        <f t="shared" si="11"/>
        <v>0.82626372543643511</v>
      </c>
      <c r="N43" s="87">
        <f t="shared" si="12"/>
        <v>2.1129871695081226E-5</v>
      </c>
      <c r="O43" s="91">
        <f t="shared" si="13"/>
        <v>-35389.649999999994</v>
      </c>
      <c r="P43" s="92">
        <f t="shared" si="14"/>
        <v>-0.17373627456356489</v>
      </c>
      <c r="Q43" s="81"/>
    </row>
    <row r="44" spans="2:17" s="82" customFormat="1" ht="12.75" x14ac:dyDescent="0.2">
      <c r="B44" s="73"/>
      <c r="C44" s="169">
        <v>40817</v>
      </c>
      <c r="D44" s="83" t="s">
        <v>52</v>
      </c>
      <c r="E44" s="84">
        <f>IFERROR(INDEX('2025'!$C$114:$AC$210,MATCH($C44,'2025'!$C$114:$C$210,0),19),0)</f>
        <v>282845.86</v>
      </c>
      <c r="F44" s="85">
        <f>IFERROR(INDEX('2025'!$C$8:$AC$105,MATCH($C44,'2025'!$C$8:$C$105,0),19),0)</f>
        <v>172156</v>
      </c>
      <c r="G44" s="86">
        <f t="shared" si="7"/>
        <v>0.60865660186788662</v>
      </c>
      <c r="H44" s="87">
        <f t="shared" si="8"/>
        <v>2.1612976121726467E-5</v>
      </c>
      <c r="I44" s="88">
        <f t="shared" si="9"/>
        <v>-110689.85999999999</v>
      </c>
      <c r="J44" s="89">
        <f t="shared" si="10"/>
        <v>-0.39134339813211333</v>
      </c>
      <c r="K44" s="90">
        <f>VLOOKUP($C44,'2025'!$C$114:$U$210,VLOOKUP($L$4,Master!$D$9:$G$20,4,FALSE),FALSE)</f>
        <v>87087.46</v>
      </c>
      <c r="L44" s="91">
        <f>VLOOKUP($C44,'2025'!$C$8:$U$104,VLOOKUP($L$4,Master!$D$9:$G$20,4,FALSE),FALSE)</f>
        <v>57247.280000000013</v>
      </c>
      <c r="M44" s="91">
        <f t="shared" si="11"/>
        <v>0.65735388309637244</v>
      </c>
      <c r="N44" s="87">
        <f t="shared" si="12"/>
        <v>7.1869937479599283E-6</v>
      </c>
      <c r="O44" s="91">
        <f t="shared" si="13"/>
        <v>-29840.179999999993</v>
      </c>
      <c r="P44" s="92">
        <f t="shared" si="14"/>
        <v>-0.34264611690362756</v>
      </c>
      <c r="Q44" s="81"/>
    </row>
    <row r="45" spans="2:17" s="82" customFormat="1" ht="12.75" x14ac:dyDescent="0.2">
      <c r="B45" s="73"/>
      <c r="C45" s="169">
        <v>40901</v>
      </c>
      <c r="D45" s="83" t="s">
        <v>122</v>
      </c>
      <c r="E45" s="84">
        <f>IFERROR(INDEX('2025'!$C$114:$AC$210,MATCH($C45,'2025'!$C$114:$C$210,0),19),0)</f>
        <v>3985165.7999999989</v>
      </c>
      <c r="F45" s="85">
        <f>IFERROR(INDEX('2025'!$C$8:$AC$105,MATCH($C45,'2025'!$C$8:$C$105,0),19),0)</f>
        <v>1245434.31</v>
      </c>
      <c r="G45" s="86">
        <f t="shared" si="7"/>
        <v>0.31251756451387802</v>
      </c>
      <c r="H45" s="87">
        <f t="shared" si="8"/>
        <v>1.563555264016873E-4</v>
      </c>
      <c r="I45" s="88">
        <f t="shared" si="9"/>
        <v>-2739731.4899999988</v>
      </c>
      <c r="J45" s="89">
        <f t="shared" si="10"/>
        <v>-0.68748243548612198</v>
      </c>
      <c r="K45" s="90">
        <f>VLOOKUP($C45,'2025'!$C$114:$U$210,VLOOKUP($L$4,Master!$D$9:$G$20,4,FALSE),FALSE)</f>
        <v>959638.45</v>
      </c>
      <c r="L45" s="91">
        <f>VLOOKUP($C45,'2025'!$C$8:$U$104,VLOOKUP($L$4,Master!$D$9:$G$20,4,FALSE),FALSE)</f>
        <v>434055.53999999992</v>
      </c>
      <c r="M45" s="91">
        <f t="shared" si="11"/>
        <v>0.45231153462014778</v>
      </c>
      <c r="N45" s="87">
        <f t="shared" si="12"/>
        <v>5.4492623094885366E-5</v>
      </c>
      <c r="O45" s="91">
        <f t="shared" si="13"/>
        <v>-525582.91</v>
      </c>
      <c r="P45" s="92">
        <f t="shared" si="14"/>
        <v>-0.54768846537985227</v>
      </c>
      <c r="Q45" s="81"/>
    </row>
    <row r="46" spans="2:17" s="82" customFormat="1" ht="12.75" x14ac:dyDescent="0.2">
      <c r="B46" s="73"/>
      <c r="C46" s="169">
        <v>40903</v>
      </c>
      <c r="D46" s="83" t="s">
        <v>70</v>
      </c>
      <c r="E46" s="84">
        <f>IFERROR(INDEX('2025'!$C$114:$AC$210,MATCH($C46,'2025'!$C$114:$C$210,0),19),0)</f>
        <v>29253135.699999984</v>
      </c>
      <c r="F46" s="85">
        <f>IFERROR(INDEX('2025'!$C$8:$AC$105,MATCH($C46,'2025'!$C$8:$C$105,0),19),0)</f>
        <v>18652967.849999998</v>
      </c>
      <c r="G46" s="86">
        <f t="shared" si="7"/>
        <v>0.6376399453819922</v>
      </c>
      <c r="H46" s="87">
        <f t="shared" si="8"/>
        <v>2.341749045873402E-3</v>
      </c>
      <c r="I46" s="88">
        <f t="shared" si="9"/>
        <v>-10600167.849999987</v>
      </c>
      <c r="J46" s="89">
        <f t="shared" si="10"/>
        <v>-0.36236005461800774</v>
      </c>
      <c r="K46" s="90">
        <f>VLOOKUP($C46,'2025'!$C$114:$U$210,VLOOKUP($L$4,Master!$D$9:$G$20,4,FALSE),FALSE)</f>
        <v>7981645.0200000042</v>
      </c>
      <c r="L46" s="91">
        <f>VLOOKUP($C46,'2025'!$C$8:$U$104,VLOOKUP($L$4,Master!$D$9:$G$20,4,FALSE),FALSE)</f>
        <v>5131137.7899999991</v>
      </c>
      <c r="M46" s="91">
        <f t="shared" si="11"/>
        <v>0.64286720057615343</v>
      </c>
      <c r="N46" s="87">
        <f t="shared" si="12"/>
        <v>6.4417829487533576E-4</v>
      </c>
      <c r="O46" s="91">
        <f t="shared" si="13"/>
        <v>-2850507.2300000051</v>
      </c>
      <c r="P46" s="92">
        <f t="shared" si="14"/>
        <v>-0.35713279942384651</v>
      </c>
      <c r="Q46" s="81"/>
    </row>
    <row r="47" spans="2:17" s="82" customFormat="1" ht="12.75" x14ac:dyDescent="0.2">
      <c r="B47" s="73"/>
      <c r="C47" s="169">
        <v>40904</v>
      </c>
      <c r="D47" s="83" t="s">
        <v>54</v>
      </c>
      <c r="E47" s="84">
        <f>IFERROR(INDEX('2025'!$C$114:$AC$210,MATCH($C47,'2025'!$C$114:$C$210,0),19),0)</f>
        <v>391297.2900000001</v>
      </c>
      <c r="F47" s="85">
        <f>IFERROR(INDEX('2025'!$C$8:$AC$105,MATCH($C47,'2025'!$C$8:$C$105,0),19),0)</f>
        <v>305725.96000000002</v>
      </c>
      <c r="G47" s="86">
        <f t="shared" si="7"/>
        <v>0.78131376785154827</v>
      </c>
      <c r="H47" s="87">
        <f t="shared" si="8"/>
        <v>3.8381746051673494E-5</v>
      </c>
      <c r="I47" s="88">
        <f t="shared" si="9"/>
        <v>-85571.330000000075</v>
      </c>
      <c r="J47" s="89">
        <f t="shared" si="10"/>
        <v>-0.21868623214845176</v>
      </c>
      <c r="K47" s="90">
        <f>VLOOKUP($C47,'2025'!$C$114:$U$210,VLOOKUP($L$4,Master!$D$9:$G$20,4,FALSE),FALSE)</f>
        <v>116199.26</v>
      </c>
      <c r="L47" s="91">
        <f>VLOOKUP($C47,'2025'!$C$8:$U$104,VLOOKUP($L$4,Master!$D$9:$G$20,4,FALSE),FALSE)</f>
        <v>92116.36</v>
      </c>
      <c r="M47" s="91">
        <f t="shared" si="11"/>
        <v>0.79274480749705289</v>
      </c>
      <c r="N47" s="87">
        <f t="shared" si="12"/>
        <v>1.1564561729480001E-5</v>
      </c>
      <c r="O47" s="91">
        <f t="shared" si="13"/>
        <v>-24082.899999999994</v>
      </c>
      <c r="P47" s="92">
        <f t="shared" si="14"/>
        <v>-0.20725519250294705</v>
      </c>
      <c r="Q47" s="81"/>
    </row>
    <row r="48" spans="2:17" s="82" customFormat="1" ht="12.75" x14ac:dyDescent="0.2">
      <c r="B48" s="73"/>
      <c r="C48" s="169">
        <v>40911</v>
      </c>
      <c r="D48" s="83" t="s">
        <v>55</v>
      </c>
      <c r="E48" s="84">
        <f>IFERROR(INDEX('2025'!$C$114:$AC$210,MATCH($C48,'2025'!$C$114:$C$210,0),19),0)</f>
        <v>258725.15000000002</v>
      </c>
      <c r="F48" s="85">
        <f>IFERROR(INDEX('2025'!$C$8:$AC$105,MATCH($C48,'2025'!$C$8:$C$105,0),19),0)</f>
        <v>228329.19</v>
      </c>
      <c r="G48" s="86">
        <f t="shared" si="7"/>
        <v>0.88251640785598151</v>
      </c>
      <c r="H48" s="87">
        <f t="shared" si="8"/>
        <v>2.8665125417430385E-5</v>
      </c>
      <c r="I48" s="88">
        <f t="shared" si="9"/>
        <v>-30395.960000000021</v>
      </c>
      <c r="J48" s="89">
        <f t="shared" si="10"/>
        <v>-0.11748359214401854</v>
      </c>
      <c r="K48" s="90">
        <f>VLOOKUP($C48,'2025'!$C$114:$U$210,VLOOKUP($L$4,Master!$D$9:$G$20,4,FALSE),FALSE)</f>
        <v>72265.500000000015</v>
      </c>
      <c r="L48" s="91">
        <f>VLOOKUP($C48,'2025'!$C$8:$U$104,VLOOKUP($L$4,Master!$D$9:$G$20,4,FALSE),FALSE)</f>
        <v>66251.77</v>
      </c>
      <c r="M48" s="91">
        <f t="shared" si="11"/>
        <v>0.91678283551625595</v>
      </c>
      <c r="N48" s="87">
        <f t="shared" si="12"/>
        <v>8.3174441961483426E-6</v>
      </c>
      <c r="O48" s="91">
        <f t="shared" si="13"/>
        <v>-6013.7300000000105</v>
      </c>
      <c r="P48" s="92">
        <f t="shared" si="14"/>
        <v>-8.3217164483744097E-2</v>
      </c>
      <c r="Q48" s="81"/>
    </row>
    <row r="49" spans="2:17" s="82" customFormat="1" ht="12.75" x14ac:dyDescent="0.2">
      <c r="B49" s="73"/>
      <c r="C49" s="169">
        <v>40913</v>
      </c>
      <c r="D49" s="83" t="s">
        <v>57</v>
      </c>
      <c r="E49" s="84">
        <f>IFERROR(INDEX('2025'!$C$114:$AC$210,MATCH($C49,'2025'!$C$114:$C$210,0),19),0)</f>
        <v>182798.41999999998</v>
      </c>
      <c r="F49" s="85">
        <f>IFERROR(INDEX('2025'!$C$8:$AC$105,MATCH($C49,'2025'!$C$8:$C$105,0),19),0)</f>
        <v>148975.67000000001</v>
      </c>
      <c r="G49" s="86">
        <f t="shared" si="7"/>
        <v>0.81497241606355253</v>
      </c>
      <c r="H49" s="87">
        <f t="shared" si="8"/>
        <v>1.8702848570065535E-5</v>
      </c>
      <c r="I49" s="88">
        <f t="shared" si="9"/>
        <v>-33822.749999999971</v>
      </c>
      <c r="J49" s="89">
        <f t="shared" si="10"/>
        <v>-0.18502758393644744</v>
      </c>
      <c r="K49" s="90">
        <f>VLOOKUP($C49,'2025'!$C$114:$U$210,VLOOKUP($L$4,Master!$D$9:$G$20,4,FALSE),FALSE)</f>
        <v>42685.33</v>
      </c>
      <c r="L49" s="91">
        <f>VLOOKUP($C49,'2025'!$C$8:$U$104,VLOOKUP($L$4,Master!$D$9:$G$20,4,FALSE),FALSE)</f>
        <v>35844.5</v>
      </c>
      <c r="M49" s="91">
        <f t="shared" si="11"/>
        <v>0.8397381489143928</v>
      </c>
      <c r="N49" s="87">
        <f t="shared" si="12"/>
        <v>4.5000251085946723E-6</v>
      </c>
      <c r="O49" s="91">
        <f t="shared" si="13"/>
        <v>-6840.8300000000017</v>
      </c>
      <c r="P49" s="92">
        <f t="shared" si="14"/>
        <v>-0.1602618510856072</v>
      </c>
      <c r="Q49" s="81"/>
    </row>
    <row r="50" spans="2:17" s="82" customFormat="1" ht="12.75" x14ac:dyDescent="0.2">
      <c r="B50" s="73"/>
      <c r="C50" s="169">
        <v>41101</v>
      </c>
      <c r="D50" s="83" t="s">
        <v>63</v>
      </c>
      <c r="E50" s="84">
        <f>IFERROR(INDEX('2025'!$C$114:$AC$210,MATCH($C50,'2025'!$C$114:$C$210,0),19),0)</f>
        <v>14890169.479999997</v>
      </c>
      <c r="F50" s="85">
        <f>IFERROR(INDEX('2025'!$C$8:$AC$105,MATCH($C50,'2025'!$C$8:$C$105,0),19),0)</f>
        <v>8750008.3499999978</v>
      </c>
      <c r="G50" s="86">
        <f t="shared" si="7"/>
        <v>0.58763658545006703</v>
      </c>
      <c r="H50" s="87">
        <f t="shared" si="8"/>
        <v>1.0985020651819114E-3</v>
      </c>
      <c r="I50" s="88">
        <f t="shared" si="9"/>
        <v>-6140161.129999999</v>
      </c>
      <c r="J50" s="89">
        <f t="shared" si="10"/>
        <v>-0.41236341454993303</v>
      </c>
      <c r="K50" s="90">
        <f>VLOOKUP($C50,'2025'!$C$114:$U$210,VLOOKUP($L$4,Master!$D$9:$G$20,4,FALSE),FALSE)</f>
        <v>3028246.5900000012</v>
      </c>
      <c r="L50" s="91">
        <f>VLOOKUP($C50,'2025'!$C$8:$U$104,VLOOKUP($L$4,Master!$D$9:$G$20,4,FALSE),FALSE)</f>
        <v>6571201.3899999987</v>
      </c>
      <c r="M50" s="91">
        <f t="shared" si="11"/>
        <v>2.1699690546006676</v>
      </c>
      <c r="N50" s="87">
        <f t="shared" si="12"/>
        <v>8.2496816104652608E-4</v>
      </c>
      <c r="O50" s="91">
        <f t="shared" si="13"/>
        <v>3542954.7999999975</v>
      </c>
      <c r="P50" s="92">
        <f t="shared" si="14"/>
        <v>1.1699690546006678</v>
      </c>
      <c r="Q50" s="81"/>
    </row>
    <row r="51" spans="2:17" s="82" customFormat="1" ht="12.75" x14ac:dyDescent="0.2">
      <c r="B51" s="73"/>
      <c r="C51" s="169">
        <v>41103</v>
      </c>
      <c r="D51" s="83" t="s">
        <v>64</v>
      </c>
      <c r="E51" s="84">
        <f>IFERROR(INDEX('2025'!$C$114:$AC$210,MATCH($C51,'2025'!$C$114:$C$210,0),19),0)</f>
        <v>2168260.3500000006</v>
      </c>
      <c r="F51" s="85">
        <f>IFERROR(INDEX('2025'!$C$8:$AC$105,MATCH($C51,'2025'!$C$8:$C$105,0),19),0)</f>
        <v>1817942.47</v>
      </c>
      <c r="G51" s="86">
        <f t="shared" si="7"/>
        <v>0.83843366411233755</v>
      </c>
      <c r="H51" s="87">
        <f t="shared" si="8"/>
        <v>2.2822990308082457E-4</v>
      </c>
      <c r="I51" s="88">
        <f t="shared" si="9"/>
        <v>-350317.88000000059</v>
      </c>
      <c r="J51" s="89">
        <f t="shared" si="10"/>
        <v>-0.16156633588766242</v>
      </c>
      <c r="K51" s="90">
        <f>VLOOKUP($C51,'2025'!$C$114:$U$210,VLOOKUP($L$4,Master!$D$9:$G$20,4,FALSE),FALSE)</f>
        <v>573887.51000000013</v>
      </c>
      <c r="L51" s="91">
        <f>VLOOKUP($C51,'2025'!$C$8:$U$104,VLOOKUP($L$4,Master!$D$9:$G$20,4,FALSE),FALSE)</f>
        <v>453003</v>
      </c>
      <c r="M51" s="91">
        <f t="shared" si="11"/>
        <v>0.78935852777140925</v>
      </c>
      <c r="N51" s="87">
        <f t="shared" si="12"/>
        <v>5.6871343560900898E-5</v>
      </c>
      <c r="O51" s="91">
        <f t="shared" si="13"/>
        <v>-120884.51000000013</v>
      </c>
      <c r="P51" s="92">
        <f t="shared" si="14"/>
        <v>-0.21064147222859075</v>
      </c>
      <c r="Q51" s="81"/>
    </row>
    <row r="52" spans="2:17" s="82" customFormat="1" ht="12.75" x14ac:dyDescent="0.2">
      <c r="B52" s="73"/>
      <c r="C52" s="169">
        <v>41104</v>
      </c>
      <c r="D52" s="83" t="s">
        <v>65</v>
      </c>
      <c r="E52" s="84">
        <f>IFERROR(INDEX('2025'!$C$114:$AC$210,MATCH($C52,'2025'!$C$114:$C$210,0),19),0)</f>
        <v>216177.57</v>
      </c>
      <c r="F52" s="85">
        <f>IFERROR(INDEX('2025'!$C$8:$AC$105,MATCH($C52,'2025'!$C$8:$C$105,0),19),0)</f>
        <v>131197.91</v>
      </c>
      <c r="G52" s="86">
        <f t="shared" si="7"/>
        <v>0.60689881008469104</v>
      </c>
      <c r="H52" s="87">
        <f t="shared" si="8"/>
        <v>1.6470975719988953E-5</v>
      </c>
      <c r="I52" s="88">
        <f t="shared" si="9"/>
        <v>-84979.66</v>
      </c>
      <c r="J52" s="89">
        <f t="shared" si="10"/>
        <v>-0.39310118991530896</v>
      </c>
      <c r="K52" s="90">
        <f>VLOOKUP($C52,'2025'!$C$114:$U$210,VLOOKUP($L$4,Master!$D$9:$G$20,4,FALSE),FALSE)</f>
        <v>72853.430000000008</v>
      </c>
      <c r="L52" s="91">
        <f>VLOOKUP($C52,'2025'!$C$8:$U$104,VLOOKUP($L$4,Master!$D$9:$G$20,4,FALSE),FALSE)</f>
        <v>42570.71</v>
      </c>
      <c r="M52" s="91">
        <f t="shared" si="11"/>
        <v>0.58433364084573636</v>
      </c>
      <c r="N52" s="87">
        <f t="shared" si="12"/>
        <v>5.3444535114369647E-6</v>
      </c>
      <c r="O52" s="91">
        <f t="shared" si="13"/>
        <v>-30282.720000000008</v>
      </c>
      <c r="P52" s="92">
        <f t="shared" si="14"/>
        <v>-0.41566635915426364</v>
      </c>
      <c r="Q52" s="81"/>
    </row>
    <row r="53" spans="2:17" s="82" customFormat="1" ht="12.75" x14ac:dyDescent="0.2">
      <c r="B53" s="73"/>
      <c r="C53" s="169">
        <v>41107</v>
      </c>
      <c r="D53" s="83" t="s">
        <v>66</v>
      </c>
      <c r="E53" s="84">
        <f>IFERROR(INDEX('2025'!$C$114:$AC$210,MATCH($C53,'2025'!$C$114:$C$210,0),19),0)</f>
        <v>1327680.7800000003</v>
      </c>
      <c r="F53" s="85">
        <f>IFERROR(INDEX('2025'!$C$8:$AC$105,MATCH($C53,'2025'!$C$8:$C$105,0),19),0)</f>
        <v>1173247.1700000002</v>
      </c>
      <c r="G53" s="86">
        <f t="shared" si="7"/>
        <v>0.88368167083054405</v>
      </c>
      <c r="H53" s="87">
        <f t="shared" si="8"/>
        <v>1.4729293820774854E-4</v>
      </c>
      <c r="I53" s="88">
        <f t="shared" si="9"/>
        <v>-154433.6100000001</v>
      </c>
      <c r="J53" s="89">
        <f t="shared" si="10"/>
        <v>-0.11631832916945599</v>
      </c>
      <c r="K53" s="90">
        <f>VLOOKUP($C53,'2025'!$C$114:$U$210,VLOOKUP($L$4,Master!$D$9:$G$20,4,FALSE),FALSE)</f>
        <v>308151.73000000004</v>
      </c>
      <c r="L53" s="91">
        <f>VLOOKUP($C53,'2025'!$C$8:$U$104,VLOOKUP($L$4,Master!$D$9:$G$20,4,FALSE),FALSE)</f>
        <v>263144.19000000006</v>
      </c>
      <c r="M53" s="91">
        <f t="shared" si="11"/>
        <v>0.85394357513423669</v>
      </c>
      <c r="N53" s="87">
        <f t="shared" si="12"/>
        <v>3.3035904034951172E-5</v>
      </c>
      <c r="O53" s="91">
        <f t="shared" si="13"/>
        <v>-45007.539999999979</v>
      </c>
      <c r="P53" s="92">
        <f t="shared" si="14"/>
        <v>-0.14605642486576328</v>
      </c>
      <c r="Q53" s="81"/>
    </row>
    <row r="54" spans="2:17" s="82" customFormat="1" ht="12.75" x14ac:dyDescent="0.2">
      <c r="B54" s="73"/>
      <c r="C54" s="169">
        <v>41301</v>
      </c>
      <c r="D54" s="83" t="s">
        <v>67</v>
      </c>
      <c r="E54" s="84">
        <f>IFERROR(INDEX('2025'!$C$114:$AC$210,MATCH($C54,'2025'!$C$114:$C$210,0),19),0)</f>
        <v>2505045.9700000007</v>
      </c>
      <c r="F54" s="85">
        <f>IFERROR(INDEX('2025'!$C$8:$AC$105,MATCH($C54,'2025'!$C$8:$C$105,0),19),0)</f>
        <v>1366906.3399999999</v>
      </c>
      <c r="G54" s="86">
        <f t="shared" si="7"/>
        <v>0.54566118002217723</v>
      </c>
      <c r="H54" s="87">
        <f t="shared" si="8"/>
        <v>1.7160548622793581E-4</v>
      </c>
      <c r="I54" s="88">
        <f t="shared" si="9"/>
        <v>-1138139.6300000008</v>
      </c>
      <c r="J54" s="89">
        <f t="shared" si="10"/>
        <v>-0.45433881997782283</v>
      </c>
      <c r="K54" s="90">
        <f>VLOOKUP($C54,'2025'!$C$114:$U$210,VLOOKUP($L$4,Master!$D$9:$G$20,4,FALSE),FALSE)</f>
        <v>870966.30000000028</v>
      </c>
      <c r="L54" s="91">
        <f>VLOOKUP($C54,'2025'!$C$8:$U$104,VLOOKUP($L$4,Master!$D$9:$G$20,4,FALSE),FALSE)</f>
        <v>223033.14</v>
      </c>
      <c r="M54" s="91">
        <f t="shared" si="11"/>
        <v>0.25607551061390083</v>
      </c>
      <c r="N54" s="87">
        <f t="shared" si="12"/>
        <v>2.800024355336832E-5</v>
      </c>
      <c r="O54" s="91">
        <f t="shared" si="13"/>
        <v>-647933.16000000027</v>
      </c>
      <c r="P54" s="92">
        <f t="shared" si="14"/>
        <v>-0.74392448938609912</v>
      </c>
      <c r="Q54" s="81"/>
    </row>
    <row r="55" spans="2:17" s="82" customFormat="1" ht="12.75" x14ac:dyDescent="0.2">
      <c r="B55" s="73"/>
      <c r="C55" s="169">
        <v>41401</v>
      </c>
      <c r="D55" s="83" t="s">
        <v>68</v>
      </c>
      <c r="E55" s="84">
        <f>IFERROR(INDEX('2025'!$C$114:$AC$210,MATCH($C55,'2025'!$C$114:$C$210,0),19),0)</f>
        <v>789613.22000000009</v>
      </c>
      <c r="F55" s="85">
        <f>IFERROR(INDEX('2025'!$C$8:$AC$105,MATCH($C55,'2025'!$C$8:$C$105,0),19),0)</f>
        <v>719291.49999999988</v>
      </c>
      <c r="G55" s="86">
        <f t="shared" si="7"/>
        <v>0.91094156199664411</v>
      </c>
      <c r="H55" s="87">
        <f t="shared" si="8"/>
        <v>9.0301993622416945E-5</v>
      </c>
      <c r="I55" s="88">
        <f t="shared" si="9"/>
        <v>-70321.720000000205</v>
      </c>
      <c r="J55" s="89">
        <f t="shared" si="10"/>
        <v>-8.9058438003355861E-2</v>
      </c>
      <c r="K55" s="90">
        <f>VLOOKUP($C55,'2025'!$C$114:$U$210,VLOOKUP($L$4,Master!$D$9:$G$20,4,FALSE),FALSE)</f>
        <v>219513.66000000003</v>
      </c>
      <c r="L55" s="91">
        <f>VLOOKUP($C55,'2025'!$C$8:$U$104,VLOOKUP($L$4,Master!$D$9:$G$20,4,FALSE),FALSE)</f>
        <v>235280.86999999997</v>
      </c>
      <c r="M55" s="91">
        <f t="shared" si="11"/>
        <v>1.0718279217794462</v>
      </c>
      <c r="N55" s="87">
        <f t="shared" si="12"/>
        <v>2.9537859994476106E-5</v>
      </c>
      <c r="O55" s="91">
        <f t="shared" si="13"/>
        <v>15767.209999999934</v>
      </c>
      <c r="P55" s="92">
        <f t="shared" si="14"/>
        <v>7.1827921779446122E-2</v>
      </c>
      <c r="Q55" s="81"/>
    </row>
    <row r="56" spans="2:17" s="82" customFormat="1" ht="12.75" x14ac:dyDescent="0.2">
      <c r="B56" s="73"/>
      <c r="C56" s="169">
        <v>41501</v>
      </c>
      <c r="D56" s="83" t="s">
        <v>123</v>
      </c>
      <c r="E56" s="84">
        <f>IFERROR(INDEX('2025'!$C$114:$AC$210,MATCH($C56,'2025'!$C$114:$C$210,0),19),0)</f>
        <v>2189004.8700000006</v>
      </c>
      <c r="F56" s="85">
        <f>IFERROR(INDEX('2025'!$C$8:$AC$105,MATCH($C56,'2025'!$C$8:$C$105,0),19),0)</f>
        <v>3532366.32</v>
      </c>
      <c r="G56" s="86">
        <f t="shared" si="7"/>
        <v>1.6136859119915978</v>
      </c>
      <c r="H56" s="87">
        <f t="shared" si="8"/>
        <v>4.4346377080874784E-4</v>
      </c>
      <c r="I56" s="88">
        <f t="shared" si="9"/>
        <v>1343361.4499999993</v>
      </c>
      <c r="J56" s="89">
        <f t="shared" si="10"/>
        <v>0.61368591199159772</v>
      </c>
      <c r="K56" s="90">
        <f>VLOOKUP($C56,'2025'!$C$114:$U$210,VLOOKUP($L$4,Master!$D$9:$G$20,4,FALSE),FALSE)</f>
        <v>499914.25</v>
      </c>
      <c r="L56" s="91">
        <f>VLOOKUP($C56,'2025'!$C$8:$U$104,VLOOKUP($L$4,Master!$D$9:$G$20,4,FALSE),FALSE)</f>
        <v>926192.7699999999</v>
      </c>
      <c r="M56" s="91">
        <f t="shared" si="11"/>
        <v>1.8527032786122819</v>
      </c>
      <c r="N56" s="87">
        <f t="shared" si="12"/>
        <v>1.1627699425013181E-4</v>
      </c>
      <c r="O56" s="91">
        <f t="shared" si="13"/>
        <v>426278.5199999999</v>
      </c>
      <c r="P56" s="92">
        <f t="shared" si="14"/>
        <v>0.85270327861228179</v>
      </c>
      <c r="Q56" s="81"/>
    </row>
    <row r="57" spans="2:17" s="82" customFormat="1" ht="12.75" x14ac:dyDescent="0.2">
      <c r="B57" s="73"/>
      <c r="C57" s="169">
        <v>41503</v>
      </c>
      <c r="D57" s="83" t="s">
        <v>124</v>
      </c>
      <c r="E57" s="84">
        <f>IFERROR(INDEX('2025'!$C$114:$AC$210,MATCH($C57,'2025'!$C$114:$C$210,0),19),0)</f>
        <v>2042526.9700000007</v>
      </c>
      <c r="F57" s="85">
        <f>IFERROR(INDEX('2025'!$C$8:$AC$105,MATCH($C57,'2025'!$C$8:$C$105,0),19),0)</f>
        <v>1955574.4500000002</v>
      </c>
      <c r="G57" s="86">
        <f t="shared" si="7"/>
        <v>0.95742894890636354</v>
      </c>
      <c r="H57" s="87">
        <f t="shared" si="8"/>
        <v>2.4550863107941851E-4</v>
      </c>
      <c r="I57" s="88">
        <f t="shared" si="9"/>
        <v>-86952.520000000484</v>
      </c>
      <c r="J57" s="89">
        <f t="shared" si="10"/>
        <v>-4.2571051093636458E-2</v>
      </c>
      <c r="K57" s="90">
        <f>VLOOKUP($C57,'2025'!$C$114:$U$210,VLOOKUP($L$4,Master!$D$9:$G$20,4,FALSE),FALSE)</f>
        <v>583527.09000000032</v>
      </c>
      <c r="L57" s="91">
        <f>VLOOKUP($C57,'2025'!$C$8:$U$104,VLOOKUP($L$4,Master!$D$9:$G$20,4,FALSE),FALSE)</f>
        <v>575019.68999999994</v>
      </c>
      <c r="M57" s="91">
        <f t="shared" si="11"/>
        <v>0.98542072828186889</v>
      </c>
      <c r="N57" s="87">
        <f t="shared" si="12"/>
        <v>7.2189681623019552E-5</v>
      </c>
      <c r="O57" s="91">
        <f t="shared" si="13"/>
        <v>-8507.4000000003725</v>
      </c>
      <c r="P57" s="92">
        <f t="shared" si="14"/>
        <v>-1.4579271718131146E-2</v>
      </c>
      <c r="Q57" s="81"/>
    </row>
    <row r="58" spans="2:17" s="82" customFormat="1" ht="12.75" x14ac:dyDescent="0.2">
      <c r="B58" s="73"/>
      <c r="C58" s="169">
        <v>41505</v>
      </c>
      <c r="D58" s="83" t="s">
        <v>119</v>
      </c>
      <c r="E58" s="84">
        <f>IFERROR(INDEX('2025'!$C$114:$AC$210,MATCH($C58,'2025'!$C$114:$C$210,0),19),0)</f>
        <v>7126218.5300000012</v>
      </c>
      <c r="F58" s="85">
        <f>IFERROR(INDEX('2025'!$C$8:$AC$105,MATCH($C58,'2025'!$C$8:$C$105,0),19),0)</f>
        <v>14103640.149999999</v>
      </c>
      <c r="G58" s="86">
        <f t="shared" si="7"/>
        <v>1.9791197941273344</v>
      </c>
      <c r="H58" s="87">
        <f t="shared" si="8"/>
        <v>1.7706129196273883E-3</v>
      </c>
      <c r="I58" s="88">
        <f t="shared" si="9"/>
        <v>6977421.6199999973</v>
      </c>
      <c r="J58" s="89">
        <f t="shared" si="10"/>
        <v>0.97911979412733452</v>
      </c>
      <c r="K58" s="90">
        <f>VLOOKUP($C58,'2025'!$C$114:$U$210,VLOOKUP($L$4,Master!$D$9:$G$20,4,FALSE),FALSE)</f>
        <v>2520938.69</v>
      </c>
      <c r="L58" s="91">
        <f>VLOOKUP($C58,'2025'!$C$8:$U$104,VLOOKUP($L$4,Master!$D$9:$G$20,4,FALSE),FALSE)</f>
        <v>2432261.17</v>
      </c>
      <c r="M58" s="91">
        <f t="shared" si="11"/>
        <v>0.9648236110018209</v>
      </c>
      <c r="N58" s="87">
        <f t="shared" si="12"/>
        <v>3.053532992693399E-4</v>
      </c>
      <c r="O58" s="91">
        <f t="shared" si="13"/>
        <v>-88677.520000000019</v>
      </c>
      <c r="P58" s="92">
        <f t="shared" si="14"/>
        <v>-3.5176388998179098E-2</v>
      </c>
      <c r="Q58" s="81"/>
    </row>
    <row r="59" spans="2:17" s="82" customFormat="1" ht="12.75" x14ac:dyDescent="0.2">
      <c r="B59" s="73"/>
      <c r="C59" s="169">
        <v>41801</v>
      </c>
      <c r="D59" s="83" t="s">
        <v>72</v>
      </c>
      <c r="E59" s="84">
        <f>IFERROR(INDEX('2025'!$C$114:$AC$210,MATCH($C59,'2025'!$C$114:$C$210,0),19),0)</f>
        <v>802834.56999999972</v>
      </c>
      <c r="F59" s="85">
        <f>IFERROR(INDEX('2025'!$C$8:$AC$105,MATCH($C59,'2025'!$C$8:$C$105,0),19),0)</f>
        <v>683888.45000000019</v>
      </c>
      <c r="G59" s="86">
        <f t="shared" si="7"/>
        <v>0.85184230419973128</v>
      </c>
      <c r="H59" s="87">
        <f t="shared" si="8"/>
        <v>8.5857389459411974E-5</v>
      </c>
      <c r="I59" s="88">
        <f t="shared" si="9"/>
        <v>-118946.11999999953</v>
      </c>
      <c r="J59" s="89">
        <f t="shared" si="10"/>
        <v>-0.14815769580026875</v>
      </c>
      <c r="K59" s="90">
        <f>VLOOKUP($C59,'2025'!$C$114:$U$210,VLOOKUP($L$4,Master!$D$9:$G$20,4,FALSE),FALSE)</f>
        <v>250424.75999999986</v>
      </c>
      <c r="L59" s="91">
        <f>VLOOKUP($C59,'2025'!$C$8:$U$104,VLOOKUP($L$4,Master!$D$9:$G$20,4,FALSE),FALSE)</f>
        <v>258305.81000000011</v>
      </c>
      <c r="M59" s="91">
        <f t="shared" si="11"/>
        <v>1.0314707299709511</v>
      </c>
      <c r="N59" s="87">
        <f t="shared" si="12"/>
        <v>3.2428479423506681E-5</v>
      </c>
      <c r="O59" s="91">
        <f t="shared" si="13"/>
        <v>7881.0500000002503</v>
      </c>
      <c r="P59" s="92">
        <f t="shared" si="14"/>
        <v>3.1470729970951176E-2</v>
      </c>
      <c r="Q59" s="81"/>
    </row>
    <row r="60" spans="2:17" s="82" customFormat="1" ht="12.75" x14ac:dyDescent="0.2">
      <c r="B60" s="73"/>
      <c r="C60" s="169">
        <v>42001</v>
      </c>
      <c r="D60" s="83" t="s">
        <v>73</v>
      </c>
      <c r="E60" s="84">
        <f>IFERROR(INDEX('2025'!$C$114:$AC$210,MATCH($C60,'2025'!$C$114:$C$210,0),19),0)</f>
        <v>3320809.3000000012</v>
      </c>
      <c r="F60" s="85">
        <f>IFERROR(INDEX('2025'!$C$8:$AC$105,MATCH($C60,'2025'!$C$8:$C$105,0),19),0)</f>
        <v>1144475.32</v>
      </c>
      <c r="G60" s="86">
        <f t="shared" si="7"/>
        <v>0.3446374713537449</v>
      </c>
      <c r="H60" s="87">
        <f t="shared" si="8"/>
        <v>1.436808346096869E-4</v>
      </c>
      <c r="I60" s="88">
        <f t="shared" si="9"/>
        <v>-2176333.9800000014</v>
      </c>
      <c r="J60" s="89">
        <f t="shared" si="10"/>
        <v>-0.65536252864625522</v>
      </c>
      <c r="K60" s="90">
        <f>VLOOKUP($C60,'2025'!$C$114:$U$210,VLOOKUP($L$4,Master!$D$9:$G$20,4,FALSE),FALSE)</f>
        <v>1548034.9500000011</v>
      </c>
      <c r="L60" s="91">
        <f>VLOOKUP($C60,'2025'!$C$8:$U$104,VLOOKUP($L$4,Master!$D$9:$G$20,4,FALSE),FALSE)</f>
        <v>338859.77999999997</v>
      </c>
      <c r="M60" s="91">
        <f t="shared" si="11"/>
        <v>0.21889672452162642</v>
      </c>
      <c r="N60" s="87">
        <f t="shared" si="12"/>
        <v>4.2541464333241261E-5</v>
      </c>
      <c r="O60" s="91">
        <f t="shared" si="13"/>
        <v>-1209175.1700000011</v>
      </c>
      <c r="P60" s="92">
        <f t="shared" si="14"/>
        <v>-0.78110327547837355</v>
      </c>
      <c r="Q60" s="81"/>
    </row>
    <row r="61" spans="2:17" s="82" customFormat="1" ht="12.75" x14ac:dyDescent="0.2">
      <c r="B61" s="73"/>
      <c r="C61" s="169">
        <v>42002</v>
      </c>
      <c r="D61" s="83" t="s">
        <v>74</v>
      </c>
      <c r="E61" s="84">
        <f>IFERROR(INDEX('2025'!$C$114:$AC$210,MATCH($C61,'2025'!$C$114:$C$210,0),19),0)</f>
        <v>656696.79999999993</v>
      </c>
      <c r="F61" s="85">
        <f>IFERROR(INDEX('2025'!$C$8:$AC$105,MATCH($C61,'2025'!$C$8:$C$105,0),19),0)</f>
        <v>517769.24</v>
      </c>
      <c r="G61" s="86">
        <f t="shared" si="7"/>
        <v>0.78844489572661236</v>
      </c>
      <c r="H61" s="87">
        <f t="shared" si="8"/>
        <v>6.5002289903834078E-5</v>
      </c>
      <c r="I61" s="88">
        <f t="shared" si="9"/>
        <v>-138927.55999999994</v>
      </c>
      <c r="J61" s="89">
        <f t="shared" si="10"/>
        <v>-0.21155510427338758</v>
      </c>
      <c r="K61" s="90">
        <f>VLOOKUP($C61,'2025'!$C$114:$U$210,VLOOKUP($L$4,Master!$D$9:$G$20,4,FALSE),FALSE)</f>
        <v>205639.58000000007</v>
      </c>
      <c r="L61" s="91">
        <f>VLOOKUP($C61,'2025'!$C$8:$U$104,VLOOKUP($L$4,Master!$D$9:$G$20,4,FALSE),FALSE)</f>
        <v>148790.51999999999</v>
      </c>
      <c r="M61" s="91">
        <f t="shared" si="11"/>
        <v>0.72355000919570023</v>
      </c>
      <c r="N61" s="87">
        <f t="shared" si="12"/>
        <v>1.8679604288547968E-5</v>
      </c>
      <c r="O61" s="91">
        <f t="shared" si="13"/>
        <v>-56849.060000000085</v>
      </c>
      <c r="P61" s="92">
        <f t="shared" si="14"/>
        <v>-0.27644999080429977</v>
      </c>
      <c r="Q61" s="81"/>
    </row>
    <row r="62" spans="2:17" s="82" customFormat="1" ht="12.75" x14ac:dyDescent="0.2">
      <c r="B62" s="73"/>
      <c r="C62" s="169">
        <v>42005</v>
      </c>
      <c r="D62" s="83" t="s">
        <v>130</v>
      </c>
      <c r="E62" s="84">
        <f>IFERROR(INDEX('2025'!$C$114:$AC$210,MATCH($C62,'2025'!$C$114:$C$210,0),19),0)</f>
        <v>274139.13</v>
      </c>
      <c r="F62" s="85">
        <f>IFERROR(INDEX('2025'!$C$8:$AC$105,MATCH($C62,'2025'!$C$8:$C$105,0),19),0)</f>
        <v>0</v>
      </c>
      <c r="G62" s="86">
        <f t="shared" si="7"/>
        <v>0</v>
      </c>
      <c r="H62" s="87">
        <f t="shared" si="8"/>
        <v>0</v>
      </c>
      <c r="I62" s="88">
        <f t="shared" si="9"/>
        <v>-274139.13</v>
      </c>
      <c r="J62" s="89">
        <f t="shared" si="10"/>
        <v>-1</v>
      </c>
      <c r="K62" s="90">
        <f>VLOOKUP($C62,'2025'!$C$114:$U$210,VLOOKUP($L$4,Master!$D$9:$G$20,4,FALSE),FALSE)</f>
        <v>152986.01999999999</v>
      </c>
      <c r="L62" s="91">
        <f>VLOOKUP($C62,'2025'!$C$8:$U$104,VLOOKUP($L$4,Master!$D$9:$G$20,4,FALSE),FALSE)</f>
        <v>0</v>
      </c>
      <c r="M62" s="91">
        <f t="shared" si="11"/>
        <v>0</v>
      </c>
      <c r="N62" s="87">
        <f t="shared" si="12"/>
        <v>0</v>
      </c>
      <c r="O62" s="91">
        <f t="shared" si="13"/>
        <v>-152986.01999999999</v>
      </c>
      <c r="P62" s="92">
        <f t="shared" si="14"/>
        <v>-1</v>
      </c>
      <c r="Q62" s="81"/>
    </row>
    <row r="63" spans="2:17" s="82" customFormat="1" ht="12.75" x14ac:dyDescent="0.2">
      <c r="B63" s="73"/>
      <c r="C63" s="169">
        <v>42101</v>
      </c>
      <c r="D63" s="83" t="s">
        <v>75</v>
      </c>
      <c r="E63" s="84">
        <f>IFERROR(INDEX('2025'!$C$114:$AC$210,MATCH($C63,'2025'!$C$114:$C$210,0),19),0)</f>
        <v>6104087.5900000017</v>
      </c>
      <c r="F63" s="85">
        <f>IFERROR(INDEX('2025'!$C$8:$AC$105,MATCH($C63,'2025'!$C$8:$C$105,0),19),0)</f>
        <v>5249392.8400000008</v>
      </c>
      <c r="G63" s="86">
        <f t="shared" si="7"/>
        <v>0.85997993354482638</v>
      </c>
      <c r="H63" s="87">
        <f t="shared" si="8"/>
        <v>6.5902438546714553E-4</v>
      </c>
      <c r="I63" s="88">
        <f t="shared" si="9"/>
        <v>-854694.75000000093</v>
      </c>
      <c r="J63" s="89">
        <f t="shared" si="10"/>
        <v>-0.14002006645517365</v>
      </c>
      <c r="K63" s="90">
        <f>VLOOKUP($C63,'2025'!$C$114:$U$210,VLOOKUP($L$4,Master!$D$9:$G$20,4,FALSE),FALSE)</f>
        <v>1301523.4000000004</v>
      </c>
      <c r="L63" s="91">
        <f>VLOOKUP($C63,'2025'!$C$8:$U$104,VLOOKUP($L$4,Master!$D$9:$G$20,4,FALSE),FALSE)</f>
        <v>1404334.2500000002</v>
      </c>
      <c r="M63" s="91">
        <f t="shared" si="11"/>
        <v>1.0789927019368226</v>
      </c>
      <c r="N63" s="87">
        <f t="shared" si="12"/>
        <v>1.7630429733597814E-4</v>
      </c>
      <c r="O63" s="91">
        <f t="shared" si="13"/>
        <v>102810.84999999986</v>
      </c>
      <c r="P63" s="92">
        <f t="shared" si="14"/>
        <v>7.8992701936822521E-2</v>
      </c>
      <c r="Q63" s="81"/>
    </row>
    <row r="64" spans="2:17" s="82" customFormat="1" ht="12.75" x14ac:dyDescent="0.2">
      <c r="B64" s="73"/>
      <c r="C64" s="169">
        <v>42701</v>
      </c>
      <c r="D64" s="83" t="s">
        <v>131</v>
      </c>
      <c r="E64" s="84">
        <f>IFERROR(INDEX('2025'!$C$114:$AC$210,MATCH($C64,'2025'!$C$114:$C$210,0),19),0)</f>
        <v>1212118.6400000001</v>
      </c>
      <c r="F64" s="85">
        <f>IFERROR(INDEX('2025'!$C$8:$AC$105,MATCH($C64,'2025'!$C$8:$C$105,0),19),0)</f>
        <v>967771.55</v>
      </c>
      <c r="G64" s="86">
        <f t="shared" si="7"/>
        <v>0.79841322298285911</v>
      </c>
      <c r="H64" s="87">
        <f t="shared" si="8"/>
        <v>1.2149691792000402E-4</v>
      </c>
      <c r="I64" s="88">
        <f t="shared" si="9"/>
        <v>-244347.09000000008</v>
      </c>
      <c r="J64" s="89">
        <f t="shared" si="10"/>
        <v>-0.20158677701714087</v>
      </c>
      <c r="K64" s="90">
        <f>VLOOKUP($C64,'2025'!$C$114:$U$210,VLOOKUP($L$4,Master!$D$9:$G$20,4,FALSE),FALSE)</f>
        <v>405121.88000000012</v>
      </c>
      <c r="L64" s="91">
        <f>VLOOKUP($C64,'2025'!$C$8:$U$104,VLOOKUP($L$4,Master!$D$9:$G$20,4,FALSE),FALSE)</f>
        <v>182376.31</v>
      </c>
      <c r="M64" s="91">
        <f t="shared" si="11"/>
        <v>0.45017640123510472</v>
      </c>
      <c r="N64" s="87">
        <f t="shared" si="12"/>
        <v>2.2896064227785172E-5</v>
      </c>
      <c r="O64" s="91">
        <f t="shared" si="13"/>
        <v>-222745.57000000012</v>
      </c>
      <c r="P64" s="92">
        <f t="shared" si="14"/>
        <v>-0.54982359876489528</v>
      </c>
      <c r="Q64" s="81"/>
    </row>
    <row r="65" spans="2:17" s="82" customFormat="1" ht="12.75" x14ac:dyDescent="0.2">
      <c r="B65" s="73"/>
      <c r="C65" s="169">
        <v>42703</v>
      </c>
      <c r="D65" s="83" t="s">
        <v>59</v>
      </c>
      <c r="E65" s="84">
        <f>IFERROR(INDEX('2025'!$C$114:$AC$210,MATCH($C65,'2025'!$C$114:$C$210,0),19),0)</f>
        <v>30810558.25</v>
      </c>
      <c r="F65" s="85">
        <f>IFERROR(INDEX('2025'!$C$8:$AC$105,MATCH($C65,'2025'!$C$8:$C$105,0),19),0)</f>
        <v>18880739.52</v>
      </c>
      <c r="G65" s="86">
        <f t="shared" si="7"/>
        <v>0.61280095501028453</v>
      </c>
      <c r="H65" s="87">
        <f t="shared" si="8"/>
        <v>2.3703441785723253E-3</v>
      </c>
      <c r="I65" s="88">
        <f t="shared" si="9"/>
        <v>-11929818.73</v>
      </c>
      <c r="J65" s="89">
        <f t="shared" si="10"/>
        <v>-0.38719904498971552</v>
      </c>
      <c r="K65" s="90">
        <f>VLOOKUP($C65,'2025'!$C$114:$U$210,VLOOKUP($L$4,Master!$D$9:$G$20,4,FALSE),FALSE)</f>
        <v>15391305.240000002</v>
      </c>
      <c r="L65" s="91">
        <f>VLOOKUP($C65,'2025'!$C$8:$U$104,VLOOKUP($L$4,Master!$D$9:$G$20,4,FALSE),FALSE)</f>
        <v>7235687.8700000001</v>
      </c>
      <c r="M65" s="91">
        <f t="shared" si="11"/>
        <v>0.47011528633682009</v>
      </c>
      <c r="N65" s="87">
        <f t="shared" si="12"/>
        <v>9.0838976950310089E-4</v>
      </c>
      <c r="O65" s="91">
        <f t="shared" si="13"/>
        <v>-8155617.370000002</v>
      </c>
      <c r="P65" s="92">
        <f t="shared" si="14"/>
        <v>-0.52988471366317991</v>
      </c>
      <c r="Q65" s="81"/>
    </row>
    <row r="66" spans="2:17" s="82" customFormat="1" ht="12.75" x14ac:dyDescent="0.2">
      <c r="B66" s="73"/>
      <c r="C66" s="169">
        <v>42704</v>
      </c>
      <c r="D66" s="83" t="s">
        <v>60</v>
      </c>
      <c r="E66" s="84">
        <f>IFERROR(INDEX('2025'!$C$114:$AC$210,MATCH($C66,'2025'!$C$114:$C$210,0),19),0)</f>
        <v>7328356.6999999993</v>
      </c>
      <c r="F66" s="85">
        <f>IFERROR(INDEX('2025'!$C$8:$AC$105,MATCH($C66,'2025'!$C$8:$C$105,0),19),0)</f>
        <v>5206371.8600000003</v>
      </c>
      <c r="G66" s="86">
        <f t="shared" si="7"/>
        <v>0.71044192758794078</v>
      </c>
      <c r="H66" s="87">
        <f t="shared" si="8"/>
        <v>6.5362340372109376E-4</v>
      </c>
      <c r="I66" s="88">
        <f t="shared" si="9"/>
        <v>-2121984.8399999989</v>
      </c>
      <c r="J66" s="89">
        <f t="shared" si="10"/>
        <v>-0.28955807241205916</v>
      </c>
      <c r="K66" s="90">
        <f>VLOOKUP($C66,'2025'!$C$114:$U$210,VLOOKUP($L$4,Master!$D$9:$G$20,4,FALSE),FALSE)</f>
        <v>2090628.1800000002</v>
      </c>
      <c r="L66" s="91">
        <f>VLOOKUP($C66,'2025'!$C$8:$U$104,VLOOKUP($L$4,Master!$D$9:$G$20,4,FALSE),FALSE)</f>
        <v>1233943.9099999999</v>
      </c>
      <c r="M66" s="91">
        <f t="shared" si="11"/>
        <v>0.59022638353607182</v>
      </c>
      <c r="N66" s="87">
        <f t="shared" si="12"/>
        <v>1.5491298742059407E-4</v>
      </c>
      <c r="O66" s="91">
        <f t="shared" si="13"/>
        <v>-856684.27000000025</v>
      </c>
      <c r="P66" s="92">
        <f t="shared" si="14"/>
        <v>-0.40977361646392818</v>
      </c>
      <c r="Q66" s="81"/>
    </row>
    <row r="67" spans="2:17" s="82" customFormat="1" ht="38.25" x14ac:dyDescent="0.2">
      <c r="B67" s="73"/>
      <c r="C67" s="169">
        <v>42705</v>
      </c>
      <c r="D67" s="83" t="s">
        <v>61</v>
      </c>
      <c r="E67" s="84">
        <f>IFERROR(INDEX('2025'!$C$114:$AC$210,MATCH($C67,'2025'!$C$114:$C$210,0),19),0)</f>
        <v>27276.399999999998</v>
      </c>
      <c r="F67" s="85">
        <f>IFERROR(INDEX('2025'!$C$8:$AC$105,MATCH($C67,'2025'!$C$8:$C$105,0),19),0)</f>
        <v>4018.2700000000004</v>
      </c>
      <c r="G67" s="86">
        <f t="shared" si="7"/>
        <v>0.14731672801396081</v>
      </c>
      <c r="H67" s="87">
        <f t="shared" si="8"/>
        <v>5.0446556356240745E-7</v>
      </c>
      <c r="I67" s="88">
        <f t="shared" si="9"/>
        <v>-23258.129999999997</v>
      </c>
      <c r="J67" s="89">
        <f t="shared" si="10"/>
        <v>-0.85268327198603922</v>
      </c>
      <c r="K67" s="90">
        <f>VLOOKUP($C67,'2025'!$C$114:$U$210,VLOOKUP($L$4,Master!$D$9:$G$20,4,FALSE),FALSE)</f>
        <v>7498.0499999999993</v>
      </c>
      <c r="L67" s="91">
        <f>VLOOKUP($C67,'2025'!$C$8:$U$104,VLOOKUP($L$4,Master!$D$9:$G$20,4,FALSE),FALSE)</f>
        <v>1447.31</v>
      </c>
      <c r="M67" s="91">
        <f t="shared" si="11"/>
        <v>0.19302485312848008</v>
      </c>
      <c r="N67" s="87">
        <f t="shared" si="12"/>
        <v>1.816996007733447E-7</v>
      </c>
      <c r="O67" s="91">
        <f t="shared" si="13"/>
        <v>-6050.74</v>
      </c>
      <c r="P67" s="92">
        <f t="shared" si="14"/>
        <v>-0.80697514687151994</v>
      </c>
      <c r="Q67" s="81"/>
    </row>
    <row r="68" spans="2:17" s="82" customFormat="1" ht="12.75" x14ac:dyDescent="0.2">
      <c r="B68" s="73"/>
      <c r="C68" s="169">
        <v>42801</v>
      </c>
      <c r="D68" s="83" t="s">
        <v>125</v>
      </c>
      <c r="E68" s="84">
        <f>IFERROR(INDEX('2025'!$C$114:$AC$210,MATCH($C68,'2025'!$C$114:$C$210,0),19),0)</f>
        <v>4139389.6299999994</v>
      </c>
      <c r="F68" s="85">
        <f>IFERROR(INDEX('2025'!$C$8:$AC$105,MATCH($C68,'2025'!$C$8:$C$105,0),19),0)</f>
        <v>3427668.41</v>
      </c>
      <c r="G68" s="86">
        <f t="shared" si="7"/>
        <v>0.82806131250804738</v>
      </c>
      <c r="H68" s="87">
        <f t="shared" si="8"/>
        <v>4.3031968388279309E-4</v>
      </c>
      <c r="I68" s="88">
        <f t="shared" si="9"/>
        <v>-711721.21999999927</v>
      </c>
      <c r="J68" s="89">
        <f t="shared" si="10"/>
        <v>-0.17193868749195262</v>
      </c>
      <c r="K68" s="90">
        <f>VLOOKUP($C68,'2025'!$C$114:$U$210,VLOOKUP($L$4,Master!$D$9:$G$20,4,FALSE),FALSE)</f>
        <v>695728.6799999997</v>
      </c>
      <c r="L68" s="91">
        <f>VLOOKUP($C68,'2025'!$C$8:$U$104,VLOOKUP($L$4,Master!$D$9:$G$20,4,FALSE),FALSE)</f>
        <v>1690695.1400000001</v>
      </c>
      <c r="M68" s="91">
        <f t="shared" si="11"/>
        <v>2.4301070066566766</v>
      </c>
      <c r="N68" s="87">
        <f t="shared" si="12"/>
        <v>2.1225489492053131E-4</v>
      </c>
      <c r="O68" s="91">
        <f t="shared" si="13"/>
        <v>994966.46000000043</v>
      </c>
      <c r="P68" s="92">
        <f t="shared" si="14"/>
        <v>1.4301070066566766</v>
      </c>
      <c r="Q68" s="81"/>
    </row>
    <row r="69" spans="2:17" s="82" customFormat="1" ht="12.75" x14ac:dyDescent="0.2">
      <c r="B69" s="73"/>
      <c r="C69" s="169">
        <v>42802</v>
      </c>
      <c r="D69" s="83" t="s">
        <v>58</v>
      </c>
      <c r="E69" s="84">
        <f>IFERROR(INDEX('2025'!$C$114:$AC$210,MATCH($C69,'2025'!$C$114:$C$210,0),19),0)</f>
        <v>534791.78</v>
      </c>
      <c r="F69" s="85">
        <f>IFERROR(INDEX('2025'!$C$8:$AC$105,MATCH($C69,'2025'!$C$8:$C$105,0),19),0)</f>
        <v>351401.33999999997</v>
      </c>
      <c r="G69" s="86">
        <f t="shared" si="7"/>
        <v>0.65708066791901687</v>
      </c>
      <c r="H69" s="87">
        <f t="shared" si="8"/>
        <v>4.4115969066211357E-5</v>
      </c>
      <c r="I69" s="88">
        <f t="shared" si="9"/>
        <v>-183390.44000000006</v>
      </c>
      <c r="J69" s="89">
        <f t="shared" si="10"/>
        <v>-0.34291933208098307</v>
      </c>
      <c r="K69" s="90">
        <f>VLOOKUP($C69,'2025'!$C$114:$U$210,VLOOKUP($L$4,Master!$D$9:$G$20,4,FALSE),FALSE)</f>
        <v>171803.59000000003</v>
      </c>
      <c r="L69" s="91">
        <f>VLOOKUP($C69,'2025'!$C$8:$U$104,VLOOKUP($L$4,Master!$D$9:$G$20,4,FALSE),FALSE)</f>
        <v>104348.34999999996</v>
      </c>
      <c r="M69" s="91">
        <f t="shared" si="11"/>
        <v>0.60737002061481915</v>
      </c>
      <c r="N69" s="87">
        <f t="shared" si="12"/>
        <v>1.3100202124187105E-5</v>
      </c>
      <c r="O69" s="91">
        <f t="shared" si="13"/>
        <v>-67455.240000000063</v>
      </c>
      <c r="P69" s="92">
        <f t="shared" si="14"/>
        <v>-0.39262997938518079</v>
      </c>
      <c r="Q69" s="81"/>
    </row>
    <row r="70" spans="2:17" s="82" customFormat="1" ht="12.75" x14ac:dyDescent="0.2">
      <c r="B70" s="73"/>
      <c r="C70" s="169">
        <v>42901</v>
      </c>
      <c r="D70" s="83" t="s">
        <v>126</v>
      </c>
      <c r="E70" s="84">
        <f>IFERROR(INDEX('2025'!$C$114:$AC$210,MATCH($C70,'2025'!$C$114:$C$210,0),19),0)</f>
        <v>84329226.840000093</v>
      </c>
      <c r="F70" s="85">
        <f>IFERROR(INDEX('2025'!$C$8:$AC$105,MATCH($C70,'2025'!$C$8:$C$105,0),19),0)</f>
        <v>90174322.400000006</v>
      </c>
      <c r="G70" s="86">
        <f t="shared" si="7"/>
        <v>1.0693128086077435</v>
      </c>
      <c r="H70" s="87">
        <f t="shared" si="8"/>
        <v>1.1320752554799508E-2</v>
      </c>
      <c r="I70" s="88">
        <f t="shared" si="9"/>
        <v>5845095.559999913</v>
      </c>
      <c r="J70" s="89">
        <f t="shared" si="10"/>
        <v>6.9312808607743498E-2</v>
      </c>
      <c r="K70" s="90">
        <f>VLOOKUP($C70,'2025'!$C$114:$U$210,VLOOKUP($L$4,Master!$D$9:$G$20,4,FALSE),FALSE)</f>
        <v>20931699.950000025</v>
      </c>
      <c r="L70" s="91">
        <f>VLOOKUP($C70,'2025'!$C$8:$U$104,VLOOKUP($L$4,Master!$D$9:$G$20,4,FALSE),FALSE)</f>
        <v>22574655.639999997</v>
      </c>
      <c r="M70" s="91">
        <f t="shared" si="11"/>
        <v>1.0784912689329835</v>
      </c>
      <c r="N70" s="87">
        <f t="shared" si="12"/>
        <v>2.8340893916187506E-3</v>
      </c>
      <c r="O70" s="91">
        <f t="shared" si="13"/>
        <v>1642955.6899999715</v>
      </c>
      <c r="P70" s="92">
        <f t="shared" si="14"/>
        <v>7.849126893298361E-2</v>
      </c>
      <c r="Q70" s="81"/>
    </row>
    <row r="71" spans="2:17" s="82" customFormat="1" ht="12.75" x14ac:dyDescent="0.2">
      <c r="B71" s="73"/>
      <c r="C71" s="169">
        <v>42902</v>
      </c>
      <c r="D71" s="83" t="s">
        <v>45</v>
      </c>
      <c r="E71" s="84">
        <f>IFERROR(INDEX('2025'!$C$114:$AC$210,MATCH($C71,'2025'!$C$114:$C$210,0),19),0)</f>
        <v>135948.85999999999</v>
      </c>
      <c r="F71" s="85">
        <f>IFERROR(INDEX('2025'!$C$8:$AC$105,MATCH($C71,'2025'!$C$8:$C$105,0),19),0)</f>
        <v>114107.74</v>
      </c>
      <c r="G71" s="86">
        <f t="shared" si="7"/>
        <v>0.8393431176988172</v>
      </c>
      <c r="H71" s="87">
        <f t="shared" si="8"/>
        <v>1.4325424962964823E-5</v>
      </c>
      <c r="I71" s="88">
        <f t="shared" si="9"/>
        <v>-21841.119999999981</v>
      </c>
      <c r="J71" s="89">
        <f t="shared" si="10"/>
        <v>-0.16065688230118283</v>
      </c>
      <c r="K71" s="90">
        <f>VLOOKUP($C71,'2025'!$C$114:$U$210,VLOOKUP($L$4,Master!$D$9:$G$20,4,FALSE),FALSE)</f>
        <v>38058.959999999999</v>
      </c>
      <c r="L71" s="91">
        <f>VLOOKUP($C71,'2025'!$C$8:$U$104,VLOOKUP($L$4,Master!$D$9:$G$20,4,FALSE),FALSE)</f>
        <v>36822.11</v>
      </c>
      <c r="M71" s="91">
        <f t="shared" si="11"/>
        <v>0.9675017394064368</v>
      </c>
      <c r="N71" s="87">
        <f t="shared" si="12"/>
        <v>4.6227571747809278E-6</v>
      </c>
      <c r="O71" s="91">
        <f t="shared" si="13"/>
        <v>-1236.8499999999985</v>
      </c>
      <c r="P71" s="92">
        <f t="shared" si="14"/>
        <v>-3.2498260593563214E-2</v>
      </c>
      <c r="Q71" s="81"/>
    </row>
    <row r="72" spans="2:17" s="82" customFormat="1" ht="25.5" x14ac:dyDescent="0.2">
      <c r="B72" s="73"/>
      <c r="C72" s="169">
        <v>43001</v>
      </c>
      <c r="D72" s="83" t="s">
        <v>127</v>
      </c>
      <c r="E72" s="84">
        <f>IFERROR(INDEX('2025'!$C$114:$AC$210,MATCH($C72,'2025'!$C$114:$C$210,0),19),0)</f>
        <v>686040.55</v>
      </c>
      <c r="F72" s="85">
        <f>IFERROR(INDEX('2025'!$C$8:$AC$105,MATCH($C72,'2025'!$C$8:$C$105,0),19),0)</f>
        <v>178295.72999999998</v>
      </c>
      <c r="G72" s="86">
        <f t="shared" si="7"/>
        <v>0.25989094959474329</v>
      </c>
      <c r="H72" s="87">
        <f t="shared" si="8"/>
        <v>2.2383776081552713E-5</v>
      </c>
      <c r="I72" s="88">
        <f t="shared" si="9"/>
        <v>-507744.82000000007</v>
      </c>
      <c r="J72" s="89">
        <f t="shared" si="10"/>
        <v>-0.74010905040525665</v>
      </c>
      <c r="K72" s="90">
        <f>VLOOKUP($C72,'2025'!$C$114:$U$210,VLOOKUP($L$4,Master!$D$9:$G$20,4,FALSE),FALSE)</f>
        <v>228373.31</v>
      </c>
      <c r="L72" s="91">
        <f>VLOOKUP($C72,'2025'!$C$8:$U$104,VLOOKUP($L$4,Master!$D$9:$G$20,4,FALSE),FALSE)</f>
        <v>50525</v>
      </c>
      <c r="M72" s="91">
        <f t="shared" si="11"/>
        <v>0.22123863773748342</v>
      </c>
      <c r="N72" s="87">
        <f t="shared" si="12"/>
        <v>6.3430587290029375E-6</v>
      </c>
      <c r="O72" s="91">
        <f t="shared" si="13"/>
        <v>-177848.31</v>
      </c>
      <c r="P72" s="92">
        <f t="shared" si="14"/>
        <v>-0.77876136226251658</v>
      </c>
      <c r="Q72" s="81"/>
    </row>
    <row r="73" spans="2:17" s="82" customFormat="1" ht="12.75" x14ac:dyDescent="0.2">
      <c r="B73" s="73"/>
      <c r="C73" s="169">
        <v>43101</v>
      </c>
      <c r="D73" s="83" t="s">
        <v>132</v>
      </c>
      <c r="E73" s="84">
        <f>IFERROR(INDEX('2025'!$C$114:$AC$210,MATCH($C73,'2025'!$C$114:$C$210,0),19),0)</f>
        <v>215776.06000000003</v>
      </c>
      <c r="F73" s="85">
        <f>IFERROR(INDEX('2025'!$C$8:$AC$105,MATCH($C73,'2025'!$C$8:$C$105,0),19),0)</f>
        <v>120325.84000000001</v>
      </c>
      <c r="G73" s="86">
        <f t="shared" si="7"/>
        <v>0.55764221480362552</v>
      </c>
      <c r="H73" s="87">
        <f t="shared" si="8"/>
        <v>1.5106063725613279E-5</v>
      </c>
      <c r="I73" s="88">
        <f t="shared" si="9"/>
        <v>-95450.220000000016</v>
      </c>
      <c r="J73" s="89">
        <f t="shared" si="10"/>
        <v>-0.44235778519637442</v>
      </c>
      <c r="K73" s="90">
        <f>VLOOKUP($C73,'2025'!$C$114:$U$210,VLOOKUP($L$4,Master!$D$9:$G$20,4,FALSE),FALSE)</f>
        <v>56767.78</v>
      </c>
      <c r="L73" s="91">
        <f>VLOOKUP($C73,'2025'!$C$8:$U$104,VLOOKUP($L$4,Master!$D$9:$G$20,4,FALSE),FALSE)</f>
        <v>39422.509999999995</v>
      </c>
      <c r="M73" s="91">
        <f t="shared" si="11"/>
        <v>0.6944522051064882</v>
      </c>
      <c r="N73" s="87">
        <f t="shared" si="12"/>
        <v>4.9492191227057018E-6</v>
      </c>
      <c r="O73" s="91">
        <f t="shared" si="13"/>
        <v>-17345.270000000004</v>
      </c>
      <c r="P73" s="92">
        <f t="shared" si="14"/>
        <v>-0.30554779489351186</v>
      </c>
      <c r="Q73" s="81"/>
    </row>
    <row r="74" spans="2:17" s="82" customFormat="1" ht="12.75" x14ac:dyDescent="0.2">
      <c r="B74" s="73"/>
      <c r="C74" s="169">
        <v>43201</v>
      </c>
      <c r="D74" s="83" t="s">
        <v>128</v>
      </c>
      <c r="E74" s="84">
        <f>IFERROR(INDEX('2025'!$C$114:$AC$210,MATCH($C74,'2025'!$C$114:$C$210,0),19),0)</f>
        <v>738417.59999999986</v>
      </c>
      <c r="F74" s="85">
        <f>IFERROR(INDEX('2025'!$C$8:$AC$105,MATCH($C74,'2025'!$C$8:$C$105,0),19),0)</f>
        <v>280894.42</v>
      </c>
      <c r="G74" s="86">
        <f t="shared" ref="G74:G93" si="15">IFERROR(F74/E74,0)</f>
        <v>0.38040049424607436</v>
      </c>
      <c r="H74" s="87">
        <f t="shared" ref="H74:H93" si="16">F74/$D$4</f>
        <v>3.5264320686971146E-5</v>
      </c>
      <c r="I74" s="88">
        <f t="shared" ref="I74:I93" si="17">F74-E74</f>
        <v>-457523.17999999988</v>
      </c>
      <c r="J74" s="89">
        <f t="shared" ref="J74:J93" si="18">IFERROR(I74/E74,0)</f>
        <v>-0.61959950575392564</v>
      </c>
      <c r="K74" s="90">
        <f>VLOOKUP($C74,'2025'!$C$114:$U$210,VLOOKUP($L$4,Master!$D$9:$G$20,4,FALSE),FALSE)</f>
        <v>299768.35999999993</v>
      </c>
      <c r="L74" s="91">
        <f>VLOOKUP($C74,'2025'!$C$8:$U$104,VLOOKUP($L$4,Master!$D$9:$G$20,4,FALSE),FALSE)</f>
        <v>89672.320000000007</v>
      </c>
      <c r="M74" s="91">
        <f t="shared" ref="M74:M93" si="19">IFERROR(L74/K74,0)</f>
        <v>0.29913870830130312</v>
      </c>
      <c r="N74" s="87">
        <f t="shared" ref="N74:N93" si="20">L74/$D$4</f>
        <v>1.1257729680869762E-5</v>
      </c>
      <c r="O74" s="91">
        <f t="shared" ref="O74:O93" si="21">L74-K74</f>
        <v>-210096.03999999992</v>
      </c>
      <c r="P74" s="92">
        <f t="shared" ref="P74:P93" si="22">IFERROR(O74/K74,0)</f>
        <v>-0.70086129169869682</v>
      </c>
      <c r="Q74" s="81"/>
    </row>
    <row r="75" spans="2:17" s="82" customFormat="1" ht="12.75" x14ac:dyDescent="0.2">
      <c r="B75" s="73"/>
      <c r="C75" s="169">
        <v>43202</v>
      </c>
      <c r="D75" s="83" t="s">
        <v>62</v>
      </c>
      <c r="E75" s="84">
        <f>IFERROR(INDEX('2025'!$C$114:$AC$210,MATCH($C75,'2025'!$C$114:$C$210,0),19),0)</f>
        <v>197249.53999999995</v>
      </c>
      <c r="F75" s="85">
        <f>IFERROR(INDEX('2025'!$C$8:$AC$105,MATCH($C75,'2025'!$C$8:$C$105,0),19),0)</f>
        <v>71174.63</v>
      </c>
      <c r="G75" s="86">
        <f t="shared" si="15"/>
        <v>0.36083546760109059</v>
      </c>
      <c r="H75" s="87">
        <f t="shared" si="16"/>
        <v>8.9354746779822742E-6</v>
      </c>
      <c r="I75" s="88">
        <f t="shared" si="17"/>
        <v>-126074.90999999995</v>
      </c>
      <c r="J75" s="89">
        <f t="shared" si="18"/>
        <v>-0.63916453239890936</v>
      </c>
      <c r="K75" s="90">
        <f>VLOOKUP($C75,'2025'!$C$114:$U$210,VLOOKUP($L$4,Master!$D$9:$G$20,4,FALSE),FALSE)</f>
        <v>56005.02</v>
      </c>
      <c r="L75" s="91">
        <f>VLOOKUP($C75,'2025'!$C$8:$U$104,VLOOKUP($L$4,Master!$D$9:$G$20,4,FALSE),FALSE)</f>
        <v>20839.829999999998</v>
      </c>
      <c r="M75" s="91">
        <f t="shared" si="19"/>
        <v>0.37210646474191061</v>
      </c>
      <c r="N75" s="87">
        <f t="shared" si="20"/>
        <v>2.6162942225123658E-6</v>
      </c>
      <c r="O75" s="91">
        <f t="shared" si="21"/>
        <v>-35165.19</v>
      </c>
      <c r="P75" s="92">
        <f t="shared" si="22"/>
        <v>-0.62789353525808944</v>
      </c>
      <c r="Q75" s="81"/>
    </row>
    <row r="76" spans="2:17" s="82" customFormat="1" ht="12.75" x14ac:dyDescent="0.2">
      <c r="B76" s="73"/>
      <c r="C76" s="169">
        <v>43301</v>
      </c>
      <c r="D76" s="83" t="s">
        <v>129</v>
      </c>
      <c r="E76" s="84">
        <f>IFERROR(INDEX('2025'!$C$114:$AC$210,MATCH($C76,'2025'!$C$114:$C$210,0),19),0)</f>
        <v>1588244.66</v>
      </c>
      <c r="F76" s="85">
        <f>IFERROR(INDEX('2025'!$C$8:$AC$105,MATCH($C76,'2025'!$C$8:$C$105,0),19),0)</f>
        <v>2340318.34</v>
      </c>
      <c r="G76" s="86">
        <f t="shared" si="15"/>
        <v>1.4735250801976567</v>
      </c>
      <c r="H76" s="87">
        <f t="shared" si="16"/>
        <v>2.9381052301202701E-4</v>
      </c>
      <c r="I76" s="88">
        <f t="shared" si="17"/>
        <v>752073.67999999993</v>
      </c>
      <c r="J76" s="89">
        <f t="shared" si="18"/>
        <v>0.47352508019765671</v>
      </c>
      <c r="K76" s="90">
        <f>VLOOKUP($C76,'2025'!$C$114:$U$210,VLOOKUP($L$4,Master!$D$9:$G$20,4,FALSE),FALSE)</f>
        <v>338766.30000000005</v>
      </c>
      <c r="L76" s="91">
        <f>VLOOKUP($C76,'2025'!$C$8:$U$104,VLOOKUP($L$4,Master!$D$9:$G$20,4,FALSE),FALSE)</f>
        <v>358344.62000000017</v>
      </c>
      <c r="M76" s="91">
        <f t="shared" si="19"/>
        <v>1.0577929977096308</v>
      </c>
      <c r="N76" s="87">
        <f t="shared" si="20"/>
        <v>4.4987649082280886E-5</v>
      </c>
      <c r="O76" s="91">
        <f t="shared" si="21"/>
        <v>19578.320000000123</v>
      </c>
      <c r="P76" s="92">
        <f t="shared" si="22"/>
        <v>5.779299770963086E-2</v>
      </c>
      <c r="Q76" s="81"/>
    </row>
    <row r="77" spans="2:17" s="82" customFormat="1" ht="12.75" x14ac:dyDescent="0.2">
      <c r="B77" s="73"/>
      <c r="C77" s="169">
        <v>43302</v>
      </c>
      <c r="D77" s="83" t="s">
        <v>69</v>
      </c>
      <c r="E77" s="84">
        <f>IFERROR(INDEX('2025'!$C$114:$AC$210,MATCH($C77,'2025'!$C$114:$C$210,0),19),0)</f>
        <v>756507.26999999967</v>
      </c>
      <c r="F77" s="85">
        <f>IFERROR(INDEX('2025'!$C$8:$AC$105,MATCH($C77,'2025'!$C$8:$C$105,0),19),0)</f>
        <v>522203.54000000004</v>
      </c>
      <c r="G77" s="86">
        <f t="shared" si="15"/>
        <v>0.6902822493695272</v>
      </c>
      <c r="H77" s="87">
        <f t="shared" si="16"/>
        <v>6.5558985110603359E-5</v>
      </c>
      <c r="I77" s="88">
        <f t="shared" si="17"/>
        <v>-234303.72999999963</v>
      </c>
      <c r="J77" s="89">
        <f t="shared" si="18"/>
        <v>-0.30971775063047274</v>
      </c>
      <c r="K77" s="90">
        <f>VLOOKUP($C77,'2025'!$C$114:$U$210,VLOOKUP($L$4,Master!$D$9:$G$20,4,FALSE),FALSE)</f>
        <v>223034.30999999997</v>
      </c>
      <c r="L77" s="91">
        <f>VLOOKUP($C77,'2025'!$C$8:$U$104,VLOOKUP($L$4,Master!$D$9:$G$20,4,FALSE),FALSE)</f>
        <v>215073.66000000003</v>
      </c>
      <c r="M77" s="91">
        <f t="shared" si="19"/>
        <v>0.96430750945897092</v>
      </c>
      <c r="N77" s="87">
        <f t="shared" si="20"/>
        <v>2.7000986767770612E-5</v>
      </c>
      <c r="O77" s="91">
        <f t="shared" si="21"/>
        <v>-7960.649999999936</v>
      </c>
      <c r="P77" s="92">
        <f t="shared" si="22"/>
        <v>-3.5692490541029034E-2</v>
      </c>
      <c r="Q77" s="81"/>
    </row>
    <row r="78" spans="2:17" s="82" customFormat="1" ht="12.75" x14ac:dyDescent="0.2">
      <c r="B78" s="73"/>
      <c r="C78" s="169">
        <v>43303</v>
      </c>
      <c r="D78" s="83" t="s">
        <v>71</v>
      </c>
      <c r="E78" s="84">
        <f>IFERROR(INDEX('2025'!$C$114:$AC$210,MATCH($C78,'2025'!$C$114:$C$210,0),19),0)</f>
        <v>756269.33000000007</v>
      </c>
      <c r="F78" s="85">
        <f>IFERROR(INDEX('2025'!$C$8:$AC$105,MATCH($C78,'2025'!$C$8:$C$105,0),19),0)</f>
        <v>546547.07000000007</v>
      </c>
      <c r="G78" s="86">
        <f t="shared" si="15"/>
        <v>0.72268839726714817</v>
      </c>
      <c r="H78" s="87">
        <f t="shared" si="16"/>
        <v>6.86151442488764E-5</v>
      </c>
      <c r="I78" s="88">
        <f t="shared" si="17"/>
        <v>-209722.26</v>
      </c>
      <c r="J78" s="89">
        <f t="shared" si="18"/>
        <v>-0.27731160273285177</v>
      </c>
      <c r="K78" s="90">
        <f>VLOOKUP($C78,'2025'!$C$114:$U$210,VLOOKUP($L$4,Master!$D$9:$G$20,4,FALSE),FALSE)</f>
        <v>236152.78999999995</v>
      </c>
      <c r="L78" s="91">
        <f>VLOOKUP($C78,'2025'!$C$8:$U$104,VLOOKUP($L$4,Master!$D$9:$G$20,4,FALSE),FALSE)</f>
        <v>125854.62000000001</v>
      </c>
      <c r="M78" s="91">
        <f t="shared" si="19"/>
        <v>0.53293725642623169</v>
      </c>
      <c r="N78" s="87">
        <f t="shared" si="20"/>
        <v>1.5800163205865368E-5</v>
      </c>
      <c r="O78" s="91">
        <f t="shared" si="21"/>
        <v>-110298.16999999994</v>
      </c>
      <c r="P78" s="92">
        <f t="shared" si="22"/>
        <v>-0.46706274357376831</v>
      </c>
      <c r="Q78" s="81"/>
    </row>
    <row r="79" spans="2:17" s="82" customFormat="1" ht="12.75" x14ac:dyDescent="0.2">
      <c r="B79" s="73"/>
      <c r="C79" s="169">
        <v>43401</v>
      </c>
      <c r="D79" s="83" t="s">
        <v>133</v>
      </c>
      <c r="E79" s="84">
        <f>IFERROR(INDEX('2025'!$C$114:$AC$210,MATCH($C79,'2025'!$C$114:$C$210,0),19),0)</f>
        <v>991598.13999999966</v>
      </c>
      <c r="F79" s="85">
        <f>IFERROR(INDEX('2025'!$C$8:$AC$105,MATCH($C79,'2025'!$C$8:$C$105,0),19),0)</f>
        <v>808527.32</v>
      </c>
      <c r="G79" s="86">
        <f t="shared" si="15"/>
        <v>0.81537801190308834</v>
      </c>
      <c r="H79" s="87">
        <f t="shared" si="16"/>
        <v>1.0150492379541516E-4</v>
      </c>
      <c r="I79" s="88">
        <f t="shared" si="17"/>
        <v>-183070.81999999972</v>
      </c>
      <c r="J79" s="89">
        <f t="shared" si="18"/>
        <v>-0.18462198809691169</v>
      </c>
      <c r="K79" s="90">
        <f>VLOOKUP($C79,'2025'!$C$114:$U$210,VLOOKUP($L$4,Master!$D$9:$G$20,4,FALSE),FALSE)</f>
        <v>277318.22999999986</v>
      </c>
      <c r="L79" s="91">
        <f>VLOOKUP($C79,'2025'!$C$8:$U$104,VLOOKUP($L$4,Master!$D$9:$G$20,4,FALSE),FALSE)</f>
        <v>238582.43999999994</v>
      </c>
      <c r="M79" s="91">
        <f t="shared" si="19"/>
        <v>0.86032007344053818</v>
      </c>
      <c r="N79" s="87">
        <f t="shared" si="20"/>
        <v>2.9952348909031553E-5</v>
      </c>
      <c r="O79" s="91">
        <f t="shared" si="21"/>
        <v>-38735.789999999921</v>
      </c>
      <c r="P79" s="92">
        <f t="shared" si="22"/>
        <v>-0.13967992655946182</v>
      </c>
      <c r="Q79" s="81"/>
    </row>
    <row r="80" spans="2:17" s="82" customFormat="1" ht="12.75" x14ac:dyDescent="0.2">
      <c r="B80" s="73"/>
      <c r="C80" s="169">
        <v>43402</v>
      </c>
      <c r="D80" s="83" t="s">
        <v>44</v>
      </c>
      <c r="E80" s="84">
        <f>IFERROR(INDEX('2025'!$C$114:$AC$210,MATCH($C80,'2025'!$C$114:$C$210,0),19),0)</f>
        <v>22010.839999999997</v>
      </c>
      <c r="F80" s="85">
        <f>IFERROR(INDEX('2025'!$C$8:$AC$105,MATCH($C80,'2025'!$C$8:$C$105,0),19),0)</f>
        <v>13998.199999999997</v>
      </c>
      <c r="G80" s="86">
        <f t="shared" si="15"/>
        <v>0.63596845917738709</v>
      </c>
      <c r="H80" s="87">
        <f t="shared" si="16"/>
        <v>1.7573756496848867E-6</v>
      </c>
      <c r="I80" s="88">
        <f t="shared" si="17"/>
        <v>-8012.6399999999994</v>
      </c>
      <c r="J80" s="89">
        <f t="shared" si="18"/>
        <v>-0.36403154082261291</v>
      </c>
      <c r="K80" s="90">
        <f>VLOOKUP($C80,'2025'!$C$114:$U$210,VLOOKUP($L$4,Master!$D$9:$G$20,4,FALSE),FALSE)</f>
        <v>6825.0599999999995</v>
      </c>
      <c r="L80" s="91">
        <f>VLOOKUP($C80,'2025'!$C$8:$U$104,VLOOKUP($L$4,Master!$D$9:$G$20,4,FALSE),FALSE)</f>
        <v>4900.9099999999989</v>
      </c>
      <c r="M80" s="91">
        <f t="shared" si="19"/>
        <v>0.71807573852830586</v>
      </c>
      <c r="N80" s="87">
        <f t="shared" si="20"/>
        <v>6.1527481356868444E-7</v>
      </c>
      <c r="O80" s="91">
        <f t="shared" si="21"/>
        <v>-1924.1500000000005</v>
      </c>
      <c r="P80" s="92">
        <f t="shared" si="22"/>
        <v>-0.28192426147169414</v>
      </c>
      <c r="Q80" s="81"/>
    </row>
    <row r="81" spans="2:17" s="82" customFormat="1" ht="12.75" x14ac:dyDescent="0.2">
      <c r="B81" s="73"/>
      <c r="C81" s="169">
        <v>43501</v>
      </c>
      <c r="D81" s="83" t="s">
        <v>134</v>
      </c>
      <c r="E81" s="84">
        <f>IFERROR(INDEX('2025'!$C$114:$AC$210,MATCH($C81,'2025'!$C$114:$C$210,0),19),0)</f>
        <v>1004967.3799999994</v>
      </c>
      <c r="F81" s="85">
        <f>IFERROR(INDEX('2025'!$C$8:$AC$105,MATCH($C81,'2025'!$C$8:$C$105,0),19),0)</f>
        <v>1230622.44</v>
      </c>
      <c r="G81" s="86">
        <f t="shared" si="15"/>
        <v>1.2245396860542883</v>
      </c>
      <c r="H81" s="87">
        <f t="shared" si="16"/>
        <v>1.5449600020086876E-4</v>
      </c>
      <c r="I81" s="88">
        <f t="shared" si="17"/>
        <v>225655.06000000052</v>
      </c>
      <c r="J81" s="89">
        <f t="shared" si="18"/>
        <v>0.22453968605428831</v>
      </c>
      <c r="K81" s="90">
        <f>VLOOKUP($C81,'2025'!$C$114:$U$210,VLOOKUP($L$4,Master!$D$9:$G$20,4,FALSE),FALSE)</f>
        <v>325033.46999999991</v>
      </c>
      <c r="L81" s="91">
        <f>VLOOKUP($C81,'2025'!$C$8:$U$104,VLOOKUP($L$4,Master!$D$9:$G$20,4,FALSE),FALSE)</f>
        <v>229216.30999999997</v>
      </c>
      <c r="M81" s="91">
        <f t="shared" si="19"/>
        <v>0.7052083282377043</v>
      </c>
      <c r="N81" s="87">
        <f t="shared" si="20"/>
        <v>2.8776497099957311E-5</v>
      </c>
      <c r="O81" s="91">
        <f t="shared" si="21"/>
        <v>-95817.159999999945</v>
      </c>
      <c r="P81" s="92">
        <f t="shared" si="22"/>
        <v>-0.29479167176229565</v>
      </c>
      <c r="Q81" s="81"/>
    </row>
    <row r="82" spans="2:17" s="82" customFormat="1" ht="12.75" x14ac:dyDescent="0.2">
      <c r="B82" s="73"/>
      <c r="C82" s="169">
        <v>43502</v>
      </c>
      <c r="D82" s="83" t="s">
        <v>56</v>
      </c>
      <c r="E82" s="84">
        <f>IFERROR(INDEX('2025'!$C$114:$AC$210,MATCH($C82,'2025'!$C$114:$C$210,0),19),0)</f>
        <v>832273.46</v>
      </c>
      <c r="F82" s="85">
        <f>IFERROR(INDEX('2025'!$C$8:$AC$105,MATCH($C82,'2025'!$C$8:$C$105,0),19),0)</f>
        <v>712944.72</v>
      </c>
      <c r="G82" s="86">
        <f t="shared" si="15"/>
        <v>0.85662315845082937</v>
      </c>
      <c r="H82" s="87">
        <f t="shared" si="16"/>
        <v>8.9505199989956552E-5</v>
      </c>
      <c r="I82" s="88">
        <f t="shared" si="17"/>
        <v>-119328.73999999999</v>
      </c>
      <c r="J82" s="89">
        <f t="shared" si="18"/>
        <v>-0.14337684154917063</v>
      </c>
      <c r="K82" s="90">
        <f>VLOOKUP($C82,'2025'!$C$114:$U$210,VLOOKUP($L$4,Master!$D$9:$G$20,4,FALSE),FALSE)</f>
        <v>263520.24999999994</v>
      </c>
      <c r="L82" s="91">
        <f>VLOOKUP($C82,'2025'!$C$8:$U$104,VLOOKUP($L$4,Master!$D$9:$G$20,4,FALSE),FALSE)</f>
        <v>288682.33999999997</v>
      </c>
      <c r="M82" s="91">
        <f t="shared" si="19"/>
        <v>1.0954844646663777</v>
      </c>
      <c r="N82" s="87">
        <f t="shared" si="20"/>
        <v>3.6242039320059249E-5</v>
      </c>
      <c r="O82" s="91">
        <f t="shared" si="21"/>
        <v>25162.090000000026</v>
      </c>
      <c r="P82" s="92">
        <f t="shared" si="22"/>
        <v>9.548446466637775E-2</v>
      </c>
      <c r="Q82" s="81"/>
    </row>
    <row r="83" spans="2:17" s="82" customFormat="1" ht="12.75" x14ac:dyDescent="0.2">
      <c r="B83" s="73"/>
      <c r="C83" s="169">
        <v>43601</v>
      </c>
      <c r="D83" s="83" t="s">
        <v>135</v>
      </c>
      <c r="E83" s="84">
        <f>IFERROR(INDEX('2025'!$C$114:$AC$210,MATCH($C83,'2025'!$C$114:$C$210,0),19),0)</f>
        <v>564762.69000000006</v>
      </c>
      <c r="F83" s="85">
        <f>IFERROR(INDEX('2025'!$C$8:$AC$105,MATCH($C83,'2025'!$C$8:$C$105,0),19),0)</f>
        <v>325102.91000000003</v>
      </c>
      <c r="G83" s="86">
        <f t="shared" si="15"/>
        <v>0.57564516168729207</v>
      </c>
      <c r="H83" s="87">
        <f t="shared" si="16"/>
        <v>4.0814385969317304E-5</v>
      </c>
      <c r="I83" s="88">
        <f t="shared" si="17"/>
        <v>-239659.78000000003</v>
      </c>
      <c r="J83" s="89">
        <f t="shared" si="18"/>
        <v>-0.42435483831270793</v>
      </c>
      <c r="K83" s="90">
        <f>VLOOKUP($C83,'2025'!$C$114:$U$210,VLOOKUP($L$4,Master!$D$9:$G$20,4,FALSE),FALSE)</f>
        <v>236180.54000000007</v>
      </c>
      <c r="L83" s="91">
        <f>VLOOKUP($C83,'2025'!$C$8:$U$104,VLOOKUP($L$4,Master!$D$9:$G$20,4,FALSE),FALSE)</f>
        <v>155034.78000000003</v>
      </c>
      <c r="M83" s="91">
        <f t="shared" si="19"/>
        <v>0.65642486887361673</v>
      </c>
      <c r="N83" s="87">
        <f t="shared" si="20"/>
        <v>1.946352725537952E-5</v>
      </c>
      <c r="O83" s="91">
        <f t="shared" si="21"/>
        <v>-81145.760000000038</v>
      </c>
      <c r="P83" s="92">
        <f t="shared" si="22"/>
        <v>-0.34357513112638327</v>
      </c>
      <c r="Q83" s="81"/>
    </row>
    <row r="84" spans="2:17" s="82" customFormat="1" ht="12.75" x14ac:dyDescent="0.2">
      <c r="B84" s="73"/>
      <c r="C84" s="169">
        <v>50201</v>
      </c>
      <c r="D84" s="83" t="s">
        <v>76</v>
      </c>
      <c r="E84" s="84">
        <f>IFERROR(INDEX('2025'!$C$114:$AC$210,MATCH($C84,'2025'!$C$114:$C$210,0),19),0)</f>
        <v>265540.45999999996</v>
      </c>
      <c r="F84" s="85">
        <f>IFERROR(INDEX('2025'!$C$8:$AC$105,MATCH($C84,'2025'!$C$8:$C$105,0),19),0)</f>
        <v>222881.77000000002</v>
      </c>
      <c r="G84" s="86">
        <f t="shared" si="15"/>
        <v>0.83935144949285712</v>
      </c>
      <c r="H84" s="87">
        <f t="shared" si="16"/>
        <v>2.798124011349085E-5</v>
      </c>
      <c r="I84" s="88">
        <f t="shared" si="17"/>
        <v>-42658.689999999944</v>
      </c>
      <c r="J84" s="89">
        <f t="shared" si="18"/>
        <v>-0.16064855050714286</v>
      </c>
      <c r="K84" s="90">
        <f>VLOOKUP($C84,'2025'!$C$114:$U$210,VLOOKUP($L$4,Master!$D$9:$G$20,4,FALSE),FALSE)</f>
        <v>76293.33</v>
      </c>
      <c r="L84" s="91">
        <f>VLOOKUP($C84,'2025'!$C$8:$U$104,VLOOKUP($L$4,Master!$D$9:$G$20,4,FALSE),FALSE)</f>
        <v>60304.250000000007</v>
      </c>
      <c r="M84" s="91">
        <f t="shared" si="19"/>
        <v>0.79042624040659915</v>
      </c>
      <c r="N84" s="87">
        <f t="shared" si="20"/>
        <v>7.5707748512315779E-6</v>
      </c>
      <c r="O84" s="91">
        <f t="shared" si="21"/>
        <v>-15989.079999999994</v>
      </c>
      <c r="P84" s="92">
        <f t="shared" si="22"/>
        <v>-0.20957375959340083</v>
      </c>
      <c r="Q84" s="81"/>
    </row>
    <row r="85" spans="2:17" s="82" customFormat="1" ht="12.75" x14ac:dyDescent="0.2">
      <c r="B85" s="73"/>
      <c r="C85" s="169">
        <v>50301</v>
      </c>
      <c r="D85" s="83" t="s">
        <v>77</v>
      </c>
      <c r="E85" s="84">
        <f>IFERROR(INDEX('2025'!$C$114:$AC$210,MATCH($C85,'2025'!$C$114:$C$210,0),19),0)</f>
        <v>905863.63999999966</v>
      </c>
      <c r="F85" s="85">
        <f>IFERROR(INDEX('2025'!$C$8:$AC$105,MATCH($C85,'2025'!$C$8:$C$105,0),19),0)</f>
        <v>677686.60999999987</v>
      </c>
      <c r="G85" s="86">
        <f t="shared" si="15"/>
        <v>0.7481110622786451</v>
      </c>
      <c r="H85" s="87">
        <f t="shared" si="16"/>
        <v>8.5078792025510322E-5</v>
      </c>
      <c r="I85" s="88">
        <f t="shared" si="17"/>
        <v>-228177.0299999998</v>
      </c>
      <c r="J85" s="89">
        <f t="shared" si="18"/>
        <v>-0.2518889377213549</v>
      </c>
      <c r="K85" s="90">
        <f>VLOOKUP($C85,'2025'!$C$114:$U$210,VLOOKUP($L$4,Master!$D$9:$G$20,4,FALSE),FALSE)</f>
        <v>238658.78999999995</v>
      </c>
      <c r="L85" s="91">
        <f>VLOOKUP($C85,'2025'!$C$8:$U$104,VLOOKUP($L$4,Master!$D$9:$G$20,4,FALSE),FALSE)</f>
        <v>179033.17999999993</v>
      </c>
      <c r="M85" s="91">
        <f t="shared" si="19"/>
        <v>0.75016377984653304</v>
      </c>
      <c r="N85" s="87">
        <f t="shared" si="20"/>
        <v>2.2476357747256877E-5</v>
      </c>
      <c r="O85" s="91">
        <f t="shared" si="21"/>
        <v>-59625.610000000015</v>
      </c>
      <c r="P85" s="92">
        <f t="shared" si="22"/>
        <v>-0.2498362201534669</v>
      </c>
      <c r="Q85" s="81"/>
    </row>
    <row r="86" spans="2:17" s="82" customFormat="1" ht="12.75" x14ac:dyDescent="0.2">
      <c r="B86" s="73"/>
      <c r="C86" s="169">
        <v>50401</v>
      </c>
      <c r="D86" s="83" t="s">
        <v>78</v>
      </c>
      <c r="E86" s="84">
        <f>IFERROR(INDEX('2025'!$C$114:$AC$210,MATCH($C86,'2025'!$C$114:$C$210,0),19),0)</f>
        <v>1054749.1700000002</v>
      </c>
      <c r="F86" s="85">
        <f>IFERROR(INDEX('2025'!$C$8:$AC$105,MATCH($C86,'2025'!$C$8:$C$105,0),19),0)</f>
        <v>961440.73</v>
      </c>
      <c r="G86" s="86">
        <f t="shared" si="15"/>
        <v>0.91153494816213021</v>
      </c>
      <c r="H86" s="87">
        <f t="shared" si="16"/>
        <v>1.2070212795339844E-4</v>
      </c>
      <c r="I86" s="88">
        <f t="shared" si="17"/>
        <v>-93308.440000000177</v>
      </c>
      <c r="J86" s="89">
        <f t="shared" si="18"/>
        <v>-8.8465051837869818E-2</v>
      </c>
      <c r="K86" s="90">
        <f>VLOOKUP($C86,'2025'!$C$114:$U$210,VLOOKUP($L$4,Master!$D$9:$G$20,4,FALSE),FALSE)</f>
        <v>486011.65000000014</v>
      </c>
      <c r="L86" s="91">
        <f>VLOOKUP($C86,'2025'!$C$8:$U$104,VLOOKUP($L$4,Master!$D$9:$G$20,4,FALSE),FALSE)</f>
        <v>488215.24000000005</v>
      </c>
      <c r="M86" s="91">
        <f t="shared" si="19"/>
        <v>1.004534027116428</v>
      </c>
      <c r="N86" s="87">
        <f t="shared" si="20"/>
        <v>6.1291992869159115E-5</v>
      </c>
      <c r="O86" s="91">
        <f t="shared" si="21"/>
        <v>2203.5899999999092</v>
      </c>
      <c r="P86" s="92">
        <f t="shared" si="22"/>
        <v>4.5340271164279883E-3</v>
      </c>
      <c r="Q86" s="81"/>
    </row>
    <row r="87" spans="2:17" s="82" customFormat="1" ht="12.75" x14ac:dyDescent="0.2">
      <c r="B87" s="73"/>
      <c r="C87" s="169">
        <v>50801</v>
      </c>
      <c r="D87" s="83" t="s">
        <v>79</v>
      </c>
      <c r="E87" s="84">
        <f>IFERROR(INDEX('2025'!$C$114:$AC$210,MATCH($C87,'2025'!$C$114:$C$210,0),19),0)</f>
        <v>111918.52</v>
      </c>
      <c r="F87" s="85">
        <f>IFERROR(INDEX('2025'!$C$8:$AC$105,MATCH($C87,'2025'!$C$8:$C$105,0),19),0)</f>
        <v>111918.52</v>
      </c>
      <c r="G87" s="86">
        <f t="shared" si="15"/>
        <v>1</v>
      </c>
      <c r="H87" s="87">
        <f t="shared" si="16"/>
        <v>1.4050583774826124E-5</v>
      </c>
      <c r="I87" s="88">
        <f t="shared" si="17"/>
        <v>0</v>
      </c>
      <c r="J87" s="89">
        <f t="shared" si="18"/>
        <v>0</v>
      </c>
      <c r="K87" s="90">
        <f>VLOOKUP($C87,'2025'!$C$114:$U$210,VLOOKUP($L$4,Master!$D$9:$G$20,4,FALSE),FALSE)</f>
        <v>27979.63</v>
      </c>
      <c r="L87" s="91">
        <f>VLOOKUP($C87,'2025'!$C$8:$U$104,VLOOKUP($L$4,Master!$D$9:$G$20,4,FALSE),FALSE)</f>
        <v>27979.63</v>
      </c>
      <c r="M87" s="91">
        <f t="shared" si="19"/>
        <v>1</v>
      </c>
      <c r="N87" s="87">
        <f t="shared" si="20"/>
        <v>3.5126459437065309E-6</v>
      </c>
      <c r="O87" s="91">
        <f t="shared" si="21"/>
        <v>0</v>
      </c>
      <c r="P87" s="92">
        <f t="shared" si="22"/>
        <v>0</v>
      </c>
      <c r="Q87" s="81"/>
    </row>
    <row r="88" spans="2:17" s="82" customFormat="1" ht="12.75" x14ac:dyDescent="0.2">
      <c r="B88" s="73"/>
      <c r="C88" s="169">
        <v>50901</v>
      </c>
      <c r="D88" s="83" t="s">
        <v>80</v>
      </c>
      <c r="E88" s="84">
        <f>IFERROR(INDEX('2025'!$C$114:$AC$210,MATCH($C88,'2025'!$C$114:$C$210,0),19),0)</f>
        <v>4646261.25</v>
      </c>
      <c r="F88" s="85">
        <f>IFERROR(INDEX('2025'!$C$8:$AC$105,MATCH($C88,'2025'!$C$8:$C$105,0),19),0)</f>
        <v>3764955.9799999995</v>
      </c>
      <c r="G88" s="86">
        <f t="shared" si="15"/>
        <v>0.81031947568596141</v>
      </c>
      <c r="H88" s="87">
        <f t="shared" si="16"/>
        <v>4.7266376829788832E-4</v>
      </c>
      <c r="I88" s="88">
        <f t="shared" si="17"/>
        <v>-881305.27000000048</v>
      </c>
      <c r="J88" s="89">
        <f t="shared" si="18"/>
        <v>-0.18968052431403862</v>
      </c>
      <c r="K88" s="90">
        <f>VLOOKUP($C88,'2025'!$C$114:$U$210,VLOOKUP($L$4,Master!$D$9:$G$20,4,FALSE),FALSE)</f>
        <v>1256741.8200000003</v>
      </c>
      <c r="L88" s="91">
        <f>VLOOKUP($C88,'2025'!$C$8:$U$104,VLOOKUP($L$4,Master!$D$9:$G$20,4,FALSE),FALSE)</f>
        <v>1012111.5699999998</v>
      </c>
      <c r="M88" s="91">
        <f t="shared" si="19"/>
        <v>0.805345659620048</v>
      </c>
      <c r="N88" s="87">
        <f t="shared" si="20"/>
        <v>1.2706349586963616E-4</v>
      </c>
      <c r="O88" s="91">
        <f t="shared" si="21"/>
        <v>-244630.25000000047</v>
      </c>
      <c r="P88" s="92">
        <f t="shared" si="22"/>
        <v>-0.19465434037995202</v>
      </c>
      <c r="Q88" s="81"/>
    </row>
    <row r="89" spans="2:17" s="82" customFormat="1" ht="25.5" x14ac:dyDescent="0.2">
      <c r="B89" s="73"/>
      <c r="C89" s="169">
        <v>51001</v>
      </c>
      <c r="D89" s="83" t="s">
        <v>81</v>
      </c>
      <c r="E89" s="84">
        <f>IFERROR(INDEX('2025'!$C$114:$AC$210,MATCH($C89,'2025'!$C$114:$C$210,0),19),0)</f>
        <v>268238.31999999995</v>
      </c>
      <c r="F89" s="85">
        <f>IFERROR(INDEX('2025'!$C$8:$AC$105,MATCH($C89,'2025'!$C$8:$C$105,0),19),0)</f>
        <v>325668.57999999996</v>
      </c>
      <c r="G89" s="86">
        <f t="shared" si="15"/>
        <v>1.2141016242571159</v>
      </c>
      <c r="H89" s="87">
        <f t="shared" si="16"/>
        <v>4.0885401863057722E-5</v>
      </c>
      <c r="I89" s="88">
        <f t="shared" si="17"/>
        <v>57430.260000000009</v>
      </c>
      <c r="J89" s="89">
        <f t="shared" si="18"/>
        <v>0.2141016242571159</v>
      </c>
      <c r="K89" s="90">
        <f>VLOOKUP($C89,'2025'!$C$114:$U$210,VLOOKUP($L$4,Master!$D$9:$G$20,4,FALSE),FALSE)</f>
        <v>78643.150000000009</v>
      </c>
      <c r="L89" s="91">
        <f>VLOOKUP($C89,'2025'!$C$8:$U$104,VLOOKUP($L$4,Master!$D$9:$G$20,4,FALSE),FALSE)</f>
        <v>85926.41</v>
      </c>
      <c r="M89" s="91">
        <f t="shared" si="19"/>
        <v>1.0926114989035915</v>
      </c>
      <c r="N89" s="87">
        <f t="shared" si="20"/>
        <v>1.0787457001531624E-5</v>
      </c>
      <c r="O89" s="91">
        <f t="shared" si="21"/>
        <v>7283.2599999999948</v>
      </c>
      <c r="P89" s="92">
        <f t="shared" si="22"/>
        <v>9.261149890359166E-2</v>
      </c>
      <c r="Q89" s="81"/>
    </row>
    <row r="90" spans="2:17" s="82" customFormat="1" ht="12.75" x14ac:dyDescent="0.2">
      <c r="B90" s="73"/>
      <c r="C90" s="169">
        <v>51101</v>
      </c>
      <c r="D90" s="83" t="s">
        <v>82</v>
      </c>
      <c r="E90" s="84">
        <f>IFERROR(INDEX('2025'!$C$114:$AC$210,MATCH($C90,'2025'!$C$114:$C$210,0),19),0)</f>
        <v>77188</v>
      </c>
      <c r="F90" s="85">
        <f>IFERROR(INDEX('2025'!$C$8:$AC$105,MATCH($C90,'2025'!$C$8:$C$105,0),19),0)</f>
        <v>77188</v>
      </c>
      <c r="G90" s="86">
        <f t="shared" si="15"/>
        <v>1</v>
      </c>
      <c r="H90" s="87">
        <f t="shared" si="16"/>
        <v>9.6904110276947803E-6</v>
      </c>
      <c r="I90" s="88">
        <f t="shared" si="17"/>
        <v>0</v>
      </c>
      <c r="J90" s="89">
        <f t="shared" si="18"/>
        <v>0</v>
      </c>
      <c r="K90" s="90">
        <f>VLOOKUP($C90,'2025'!$C$114:$U$210,VLOOKUP($L$4,Master!$D$9:$G$20,4,FALSE),FALSE)</f>
        <v>33333.33</v>
      </c>
      <c r="L90" s="91">
        <f>VLOOKUP($C90,'2025'!$C$8:$U$104,VLOOKUP($L$4,Master!$D$9:$G$20,4,FALSE),FALSE)</f>
        <v>33333.33</v>
      </c>
      <c r="M90" s="91">
        <f t="shared" si="19"/>
        <v>1</v>
      </c>
      <c r="N90" s="87">
        <f t="shared" si="20"/>
        <v>4.1847653601827904E-6</v>
      </c>
      <c r="O90" s="91">
        <f t="shared" si="21"/>
        <v>0</v>
      </c>
      <c r="P90" s="92">
        <f t="shared" si="22"/>
        <v>0</v>
      </c>
      <c r="Q90" s="81"/>
    </row>
    <row r="91" spans="2:17" s="82" customFormat="1" ht="12.75" x14ac:dyDescent="0.2">
      <c r="B91" s="73"/>
      <c r="C91" s="169">
        <v>51301</v>
      </c>
      <c r="D91" s="83" t="s">
        <v>83</v>
      </c>
      <c r="E91" s="84">
        <f>IFERROR(INDEX('2025'!$C$114:$AC$210,MATCH($C91,'2025'!$C$114:$C$210,0),19),0)</f>
        <v>145007.36999999997</v>
      </c>
      <c r="F91" s="85">
        <f>IFERROR(INDEX('2025'!$C$8:$AC$105,MATCH($C91,'2025'!$C$8:$C$105,0),19),0)</f>
        <v>124070.03</v>
      </c>
      <c r="G91" s="86">
        <f t="shared" si="15"/>
        <v>0.85561189062321474</v>
      </c>
      <c r="H91" s="87">
        <f t="shared" si="16"/>
        <v>1.5576120471037237E-5</v>
      </c>
      <c r="I91" s="88">
        <f t="shared" si="17"/>
        <v>-20937.339999999967</v>
      </c>
      <c r="J91" s="89">
        <f t="shared" si="18"/>
        <v>-0.14438810937678528</v>
      </c>
      <c r="K91" s="90">
        <f>VLOOKUP($C91,'2025'!$C$114:$U$210,VLOOKUP($L$4,Master!$D$9:$G$20,4,FALSE),FALSE)</f>
        <v>38503.69</v>
      </c>
      <c r="L91" s="91">
        <f>VLOOKUP($C91,'2025'!$C$8:$U$104,VLOOKUP($L$4,Master!$D$9:$G$20,4,FALSE),FALSE)</f>
        <v>36475.480000000003</v>
      </c>
      <c r="M91" s="91">
        <f t="shared" si="19"/>
        <v>0.9473242694401498</v>
      </c>
      <c r="N91" s="87">
        <f t="shared" si="20"/>
        <v>4.579240213925227E-6</v>
      </c>
      <c r="O91" s="91">
        <f t="shared" si="21"/>
        <v>-2028.2099999999991</v>
      </c>
      <c r="P91" s="92">
        <f t="shared" si="22"/>
        <v>-5.2675730559850212E-2</v>
      </c>
      <c r="Q91" s="81"/>
    </row>
    <row r="92" spans="2:17" s="82" customFormat="1" ht="12.75" x14ac:dyDescent="0.2">
      <c r="B92" s="73"/>
      <c r="C92" s="170">
        <v>51401</v>
      </c>
      <c r="D92" s="93" t="s">
        <v>84</v>
      </c>
      <c r="E92" s="94">
        <f>IFERROR(INDEX('2025'!$C$114:$AC$210,MATCH($C92,'2025'!$C$114:$C$210,0),19),0)</f>
        <v>31700.710000000006</v>
      </c>
      <c r="F92" s="95">
        <f>IFERROR(INDEX('2025'!$C$8:$AC$105,MATCH($C92,'2025'!$C$8:$C$105,0),19),0)</f>
        <v>22082.74</v>
      </c>
      <c r="G92" s="96">
        <f t="shared" si="15"/>
        <v>0.69660080168551419</v>
      </c>
      <c r="H92" s="97">
        <f t="shared" si="16"/>
        <v>2.7723328395309718E-6</v>
      </c>
      <c r="I92" s="98">
        <f t="shared" si="17"/>
        <v>-9617.9700000000048</v>
      </c>
      <c r="J92" s="99">
        <f t="shared" si="18"/>
        <v>-0.30339919831448581</v>
      </c>
      <c r="K92" s="100">
        <f>VLOOKUP($C92,'2025'!$C$114:$U$210,VLOOKUP($L$4,Master!$D$9:$G$20,4,FALSE),FALSE)</f>
        <v>8854.6600000000017</v>
      </c>
      <c r="L92" s="102">
        <f>VLOOKUP($C92,'2025'!$C$8:$U$104,VLOOKUP($L$4,Master!$D$9:$G$20,4,FALSE),FALSE)</f>
        <v>5612.56</v>
      </c>
      <c r="M92" s="101">
        <f t="shared" si="19"/>
        <v>0.63385381256874906</v>
      </c>
      <c r="N92" s="97">
        <f t="shared" si="20"/>
        <v>7.046174705601728E-7</v>
      </c>
      <c r="O92" s="102">
        <f t="shared" si="21"/>
        <v>-3242.1000000000013</v>
      </c>
      <c r="P92" s="103">
        <f t="shared" si="22"/>
        <v>-0.36614618743125099</v>
      </c>
      <c r="Q92" s="81"/>
    </row>
    <row r="93" spans="2:17" s="82" customFormat="1" ht="12.75" x14ac:dyDescent="0.2">
      <c r="B93" s="73"/>
      <c r="C93" s="170">
        <v>51601</v>
      </c>
      <c r="D93" s="93" t="s">
        <v>85</v>
      </c>
      <c r="E93" s="94">
        <f>IFERROR(INDEX('2025'!$C$114:$AC$210,MATCH($C93,'2025'!$C$114:$C$210,0),19),0)</f>
        <v>174945.00999999998</v>
      </c>
      <c r="F93" s="95">
        <f>IFERROR(INDEX('2025'!$C$8:$AC$105,MATCH($C93,'2025'!$C$8:$C$105,0),19),0)</f>
        <v>161121.82999999999</v>
      </c>
      <c r="G93" s="96">
        <f t="shared" si="15"/>
        <v>0.92098557140898163</v>
      </c>
      <c r="H93" s="97">
        <f t="shared" si="16"/>
        <v>2.0227713611369169E-5</v>
      </c>
      <c r="I93" s="98">
        <f t="shared" si="17"/>
        <v>-13823.179999999993</v>
      </c>
      <c r="J93" s="99">
        <f t="shared" si="18"/>
        <v>-7.9014428591018371E-2</v>
      </c>
      <c r="K93" s="100">
        <f>VLOOKUP($C93,'2025'!$C$114:$U$210,VLOOKUP($L$4,Master!$D$9:$G$20,4,FALSE),FALSE)</f>
        <v>50427.359999999993</v>
      </c>
      <c r="L93" s="102">
        <f>VLOOKUP($C93,'2025'!$C$8:$U$104,VLOOKUP($L$4,Master!$D$9:$G$20,4,FALSE),FALSE)</f>
        <v>41970.359999999993</v>
      </c>
      <c r="M93" s="102">
        <f t="shared" si="19"/>
        <v>0.83229342166633347</v>
      </c>
      <c r="N93" s="97">
        <f t="shared" si="20"/>
        <v>5.2690837873804193E-6</v>
      </c>
      <c r="O93" s="102">
        <f t="shared" si="21"/>
        <v>-8457</v>
      </c>
      <c r="P93" s="103">
        <f t="shared" si="22"/>
        <v>-0.16770657833366651</v>
      </c>
      <c r="Q93" s="81"/>
    </row>
    <row r="94" spans="2:17" s="82" customFormat="1" ht="12.75" x14ac:dyDescent="0.2">
      <c r="B94" s="73"/>
      <c r="C94" s="170">
        <v>51801</v>
      </c>
      <c r="D94" s="93" t="s">
        <v>139</v>
      </c>
      <c r="E94" s="94">
        <f>IFERROR(INDEX('2025'!$C$114:$AC$210,MATCH($C94,'2025'!$C$114:$C$210,0),19),0)</f>
        <v>6372322.2799999993</v>
      </c>
      <c r="F94" s="95">
        <f>IFERROR(INDEX('2025'!$C$8:$AC$105,MATCH($C94,'2025'!$C$8:$C$105,0),19),0)</f>
        <v>4814799.99</v>
      </c>
      <c r="G94" s="96">
        <f t="shared" ref="G94:G99" si="23">IFERROR(F94/E94,0)</f>
        <v>0.75558011325189922</v>
      </c>
      <c r="H94" s="97">
        <f t="shared" ref="H94:H99" si="24">F94/$D$4</f>
        <v>6.0446430687724408E-4</v>
      </c>
      <c r="I94" s="98">
        <f t="shared" ref="I94:I99" si="25">F94-E94</f>
        <v>-1557522.2899999991</v>
      </c>
      <c r="J94" s="99">
        <f t="shared" ref="J94:J99" si="26">IFERROR(I94/E94,0)</f>
        <v>-0.24441988674810078</v>
      </c>
      <c r="K94" s="100">
        <f>VLOOKUP($C94,'2025'!$C$114:$U$210,VLOOKUP($L$4,Master!$D$9:$G$20,4,FALSE),FALSE)</f>
        <v>1778978.27</v>
      </c>
      <c r="L94" s="102">
        <f>VLOOKUP($C94,'2025'!$C$8:$U$104,VLOOKUP($L$4,Master!$D$9:$G$20,4,FALSE),FALSE)</f>
        <v>125708.33</v>
      </c>
      <c r="M94" s="102">
        <f t="shared" ref="M94:M99" si="27">IFERROR(L94/K94,0)</f>
        <v>7.0663218387709711E-2</v>
      </c>
      <c r="N94" s="97">
        <f t="shared" ref="N94:N99" si="28">L94/$D$4</f>
        <v>1.5781797524292564E-5</v>
      </c>
      <c r="O94" s="102">
        <f t="shared" ref="O94:O99" si="29">L94-K94</f>
        <v>-1653269.94</v>
      </c>
      <c r="P94" s="103">
        <f t="shared" ref="P94:P99" si="30">IFERROR(O94/K94,0)</f>
        <v>-0.92933678161229027</v>
      </c>
      <c r="Q94" s="81"/>
    </row>
    <row r="95" spans="2:17" s="82" customFormat="1" ht="25.5" x14ac:dyDescent="0.2">
      <c r="B95" s="73"/>
      <c r="C95" s="170">
        <v>51901</v>
      </c>
      <c r="D95" s="93" t="s">
        <v>140</v>
      </c>
      <c r="E95" s="94">
        <f>IFERROR(INDEX('2025'!$C$114:$AC$210,MATCH($C95,'2025'!$C$114:$C$210,0),19),0)</f>
        <v>145304.04999999999</v>
      </c>
      <c r="F95" s="95">
        <f>IFERROR(INDEX('2025'!$C$8:$AC$105,MATCH($C95,'2025'!$C$8:$C$105,0),19),0)</f>
        <v>132758.12</v>
      </c>
      <c r="G95" s="96">
        <f t="shared" si="23"/>
        <v>0.91365739633547727</v>
      </c>
      <c r="H95" s="97">
        <f t="shared" si="24"/>
        <v>1.6666849122454616E-5</v>
      </c>
      <c r="I95" s="98">
        <f t="shared" si="25"/>
        <v>-12545.929999999993</v>
      </c>
      <c r="J95" s="99">
        <f t="shared" si="26"/>
        <v>-8.6342603664522732E-2</v>
      </c>
      <c r="K95" s="100">
        <f>VLOOKUP($C95,'2025'!$C$114:$U$210,VLOOKUP($L$4,Master!$D$9:$G$20,4,FALSE),FALSE)</f>
        <v>40764.679999999993</v>
      </c>
      <c r="L95" s="102">
        <f>VLOOKUP($C95,'2025'!$C$8:$U$104,VLOOKUP($L$4,Master!$D$9:$G$20,4,FALSE),FALSE)</f>
        <v>46313.409999999989</v>
      </c>
      <c r="M95" s="102">
        <f t="shared" si="27"/>
        <v>1.1361161181689639</v>
      </c>
      <c r="N95" s="97">
        <f t="shared" si="28"/>
        <v>5.8143231978306163E-6</v>
      </c>
      <c r="O95" s="102">
        <f t="shared" si="29"/>
        <v>5548.7299999999959</v>
      </c>
      <c r="P95" s="103">
        <f t="shared" si="30"/>
        <v>0.13611611816896385</v>
      </c>
      <c r="Q95" s="81"/>
    </row>
    <row r="96" spans="2:17" s="82" customFormat="1" ht="12.75" x14ac:dyDescent="0.2">
      <c r="B96" s="73"/>
      <c r="C96" s="170">
        <v>52001</v>
      </c>
      <c r="D96" s="93" t="s">
        <v>86</v>
      </c>
      <c r="E96" s="94">
        <f>IFERROR(INDEX('2025'!$C$114:$AC$210,MATCH($C96,'2025'!$C$114:$C$210,0),19),0)</f>
        <v>652829.38</v>
      </c>
      <c r="F96" s="95">
        <f>IFERROR(INDEX('2025'!$C$8:$AC$105,MATCH($C96,'2025'!$C$8:$C$105,0),19),0)</f>
        <v>533498.25000000012</v>
      </c>
      <c r="G96" s="96">
        <f t="shared" si="23"/>
        <v>0.81720931432344557</v>
      </c>
      <c r="H96" s="97">
        <f t="shared" si="24"/>
        <v>6.697695658723983E-5</v>
      </c>
      <c r="I96" s="98">
        <f t="shared" si="25"/>
        <v>-119331.12999999989</v>
      </c>
      <c r="J96" s="99">
        <f t="shared" si="26"/>
        <v>-0.1827906856765544</v>
      </c>
      <c r="K96" s="100">
        <f>VLOOKUP($C96,'2025'!$C$114:$U$210,VLOOKUP($L$4,Master!$D$9:$G$20,4,FALSE),FALSE)</f>
        <v>169692.58000000005</v>
      </c>
      <c r="L96" s="102">
        <f>VLOOKUP($C96,'2025'!$C$8:$U$104,VLOOKUP($L$4,Master!$D$9:$G$20,4,FALSE),FALSE)</f>
        <v>215851.56000000006</v>
      </c>
      <c r="M96" s="102">
        <f t="shared" si="27"/>
        <v>1.2720153114532173</v>
      </c>
      <c r="N96" s="97">
        <f t="shared" si="28"/>
        <v>2.709864664674719E-5</v>
      </c>
      <c r="O96" s="102">
        <f t="shared" si="29"/>
        <v>46158.98000000001</v>
      </c>
      <c r="P96" s="103">
        <f t="shared" si="30"/>
        <v>0.27201531145321733</v>
      </c>
      <c r="Q96" s="81"/>
    </row>
    <row r="97" spans="2:17" s="82" customFormat="1" ht="12.75" x14ac:dyDescent="0.2">
      <c r="B97" s="73"/>
      <c r="C97" s="170">
        <v>52301</v>
      </c>
      <c r="D97" s="93" t="s">
        <v>87</v>
      </c>
      <c r="E97" s="94">
        <f>IFERROR(INDEX('2025'!$C$114:$AC$210,MATCH($C97,'2025'!$C$114:$C$210,0),19),0)</f>
        <v>151494.50999999995</v>
      </c>
      <c r="F97" s="95">
        <f>IFERROR(INDEX('2025'!$C$8:$AC$105,MATCH($C97,'2025'!$C$8:$C$105,0),19),0)</f>
        <v>116561.88000000002</v>
      </c>
      <c r="G97" s="96">
        <f t="shared" si="23"/>
        <v>0.76941322824173664</v>
      </c>
      <c r="H97" s="97">
        <f t="shared" si="24"/>
        <v>1.4633524995605998E-5</v>
      </c>
      <c r="I97" s="98">
        <f t="shared" si="25"/>
        <v>-34932.629999999932</v>
      </c>
      <c r="J97" s="99">
        <f t="shared" si="26"/>
        <v>-0.23058677175826334</v>
      </c>
      <c r="K97" s="100">
        <f>VLOOKUP($C97,'2025'!$C$114:$U$210,VLOOKUP($L$4,Master!$D$9:$G$20,4,FALSE),FALSE)</f>
        <v>45182.80999999999</v>
      </c>
      <c r="L97" s="102">
        <f>VLOOKUP($C97,'2025'!$C$8:$U$104,VLOOKUP($L$4,Master!$D$9:$G$20,4,FALSE),FALSE)</f>
        <v>33968.460000000006</v>
      </c>
      <c r="M97" s="102">
        <f t="shared" si="27"/>
        <v>0.75180051882563337</v>
      </c>
      <c r="N97" s="97">
        <f t="shared" si="28"/>
        <v>4.2645014688527888E-6</v>
      </c>
      <c r="O97" s="102">
        <f t="shared" si="29"/>
        <v>-11214.349999999984</v>
      </c>
      <c r="P97" s="103">
        <f t="shared" si="30"/>
        <v>-0.24819948117436669</v>
      </c>
      <c r="Q97" s="81"/>
    </row>
    <row r="98" spans="2:17" s="82" customFormat="1" ht="12.75" x14ac:dyDescent="0.2">
      <c r="B98" s="73"/>
      <c r="C98" s="170">
        <v>52401</v>
      </c>
      <c r="D98" s="93" t="s">
        <v>88</v>
      </c>
      <c r="E98" s="94">
        <f>IFERROR(INDEX('2025'!$C$114:$AC$210,MATCH($C98,'2025'!$C$114:$C$210,0),19),0)</f>
        <v>59807.66</v>
      </c>
      <c r="F98" s="95">
        <f>IFERROR(INDEX('2025'!$C$8:$AC$105,MATCH($C98,'2025'!$C$8:$C$105,0),19),0)</f>
        <v>42094.31</v>
      </c>
      <c r="G98" s="96">
        <f t="shared" si="23"/>
        <v>0.70382807152127325</v>
      </c>
      <c r="H98" s="97">
        <f t="shared" si="24"/>
        <v>5.2846448389283646E-6</v>
      </c>
      <c r="I98" s="98">
        <f t="shared" si="25"/>
        <v>-17713.350000000006</v>
      </c>
      <c r="J98" s="99">
        <f t="shared" si="26"/>
        <v>-0.2961719284787267</v>
      </c>
      <c r="K98" s="100">
        <f>VLOOKUP($C98,'2025'!$C$114:$U$210,VLOOKUP($L$4,Master!$D$9:$G$20,4,FALSE),FALSE)</f>
        <v>17447.29</v>
      </c>
      <c r="L98" s="102">
        <f>VLOOKUP($C98,'2025'!$C$8:$U$104,VLOOKUP($L$4,Master!$D$9:$G$20,4,FALSE),FALSE)</f>
        <v>27094.309999999998</v>
      </c>
      <c r="M98" s="102">
        <f t="shared" si="27"/>
        <v>1.5529236918742106</v>
      </c>
      <c r="N98" s="97">
        <f t="shared" si="28"/>
        <v>3.4015002385316489E-6</v>
      </c>
      <c r="O98" s="102">
        <f t="shared" si="29"/>
        <v>9647.0199999999968</v>
      </c>
      <c r="P98" s="103">
        <f t="shared" si="30"/>
        <v>0.55292369187421064</v>
      </c>
      <c r="Q98" s="81"/>
    </row>
    <row r="99" spans="2:17" s="82" customFormat="1" ht="12.75" x14ac:dyDescent="0.2">
      <c r="B99" s="73"/>
      <c r="C99" s="170">
        <v>52601</v>
      </c>
      <c r="D99" s="93" t="s">
        <v>89</v>
      </c>
      <c r="E99" s="94">
        <f>IFERROR(INDEX('2025'!$C$114:$AC$210,MATCH($C99,'2025'!$C$114:$C$210,0),19),0)</f>
        <v>400298.99000000005</v>
      </c>
      <c r="F99" s="95">
        <f>IFERROR(INDEX('2025'!$C$8:$AC$105,MATCH($C99,'2025'!$C$8:$C$105,0),19),0)</f>
        <v>116013.81</v>
      </c>
      <c r="G99" s="96">
        <f t="shared" si="23"/>
        <v>0.28981789337015312</v>
      </c>
      <c r="H99" s="97">
        <f t="shared" si="24"/>
        <v>1.45647186581967E-5</v>
      </c>
      <c r="I99" s="98">
        <f t="shared" si="25"/>
        <v>-284285.18000000005</v>
      </c>
      <c r="J99" s="99">
        <f t="shared" si="26"/>
        <v>-0.71018210662984693</v>
      </c>
      <c r="K99" s="100">
        <f>VLOOKUP($C99,'2025'!$C$114:$U$210,VLOOKUP($L$4,Master!$D$9:$G$20,4,FALSE),FALSE)</f>
        <v>40359.520000000011</v>
      </c>
      <c r="L99" s="102">
        <f>VLOOKUP($C99,'2025'!$C$8:$U$104,VLOOKUP($L$4,Master!$D$9:$G$20,4,FALSE),FALSE)</f>
        <v>30632.5</v>
      </c>
      <c r="M99" s="102">
        <f t="shared" si="27"/>
        <v>0.75899069166332978</v>
      </c>
      <c r="N99" s="97">
        <f t="shared" si="28"/>
        <v>3.8456951314434934E-6</v>
      </c>
      <c r="O99" s="102">
        <f t="shared" si="29"/>
        <v>-9727.0200000000114</v>
      </c>
      <c r="P99" s="103">
        <f t="shared" si="30"/>
        <v>-0.24100930833667022</v>
      </c>
      <c r="Q99" s="81"/>
    </row>
    <row r="100" spans="2:17" s="82" customFormat="1" ht="12.75" x14ac:dyDescent="0.2">
      <c r="B100" s="73"/>
      <c r="C100" s="170">
        <v>60101</v>
      </c>
      <c r="D100" s="93" t="s">
        <v>90</v>
      </c>
      <c r="E100" s="94">
        <f>IFERROR(INDEX('2025'!$C$114:$AC$210,MATCH($C100,'2025'!$C$114:$C$210,0),19),0)</f>
        <v>259595836.31</v>
      </c>
      <c r="F100" s="95">
        <f>IFERROR(INDEX('2025'!$C$8:$AC$105,MATCH($C100,'2025'!$C$8:$C$105,0),19),0)</f>
        <v>260831923.88999993</v>
      </c>
      <c r="G100" s="96">
        <f t="shared" ref="G100:G104" si="31">IFERROR(F100/E100,0)</f>
        <v>1.0047615847679614</v>
      </c>
      <c r="H100" s="97">
        <f t="shared" ref="H100:H104" si="32">F100/$D$4</f>
        <v>3.27456152723027E-2</v>
      </c>
      <c r="I100" s="98">
        <f t="shared" ref="I100:I104" si="33">F100-E100</f>
        <v>1236087.5799999237</v>
      </c>
      <c r="J100" s="99">
        <f t="shared" ref="J100:J104" si="34">IFERROR(I100/E100,0)</f>
        <v>4.7615847679615035E-3</v>
      </c>
      <c r="K100" s="100">
        <f>VLOOKUP($C100,'2025'!$C$114:$U$210,VLOOKUP($L$4,Master!$D$9:$G$20,4,FALSE),FALSE)</f>
        <v>65464822.680000007</v>
      </c>
      <c r="L100" s="102">
        <f>VLOOKUP($C100,'2025'!$C$8:$U$104,VLOOKUP($L$4,Master!$D$9:$G$20,4,FALSE),FALSE)</f>
        <v>66193902.649999984</v>
      </c>
      <c r="M100" s="102">
        <f t="shared" ref="M100:M104" si="35">IFERROR(L100/K100,0)</f>
        <v>1.0111369731124731</v>
      </c>
      <c r="N100" s="97">
        <f t="shared" ref="N100:N104" si="36">L100/$D$4</f>
        <v>8.3101793569688876E-3</v>
      </c>
      <c r="O100" s="102">
        <f t="shared" ref="O100:O104" si="37">L100-K100</f>
        <v>729079.96999997646</v>
      </c>
      <c r="P100" s="103">
        <f t="shared" ref="P100:P104" si="38">IFERROR(O100/K100,0)</f>
        <v>1.1136973112473057E-2</v>
      </c>
      <c r="Q100" s="81"/>
    </row>
    <row r="101" spans="2:17" s="82" customFormat="1" ht="12.75" x14ac:dyDescent="0.2">
      <c r="B101" s="73"/>
      <c r="C101" s="170">
        <v>60201</v>
      </c>
      <c r="D101" s="93" t="s">
        <v>91</v>
      </c>
      <c r="E101" s="94">
        <f>IFERROR(INDEX('2025'!$C$114:$AC$210,MATCH($C101,'2025'!$C$114:$C$210,0),19),0)</f>
        <v>145107964.07000005</v>
      </c>
      <c r="F101" s="95">
        <f>IFERROR(INDEX('2025'!$C$8:$AC$105,MATCH($C101,'2025'!$C$8:$C$105,0),19),0)</f>
        <v>132999720.34999999</v>
      </c>
      <c r="G101" s="96">
        <f t="shared" si="31"/>
        <v>0.9165570008675813</v>
      </c>
      <c r="H101" s="97">
        <f t="shared" si="32"/>
        <v>1.6697180348758379E-2</v>
      </c>
      <c r="I101" s="98">
        <f t="shared" si="33"/>
        <v>-12108243.720000058</v>
      </c>
      <c r="J101" s="99">
        <f t="shared" si="34"/>
        <v>-8.3442999132418705E-2</v>
      </c>
      <c r="K101" s="100">
        <f>VLOOKUP($C101,'2025'!$C$114:$U$210,VLOOKUP($L$4,Master!$D$9:$G$20,4,FALSE),FALSE)</f>
        <v>40630019.660000004</v>
      </c>
      <c r="L101" s="102">
        <f>VLOOKUP($C101,'2025'!$C$8:$U$104,VLOOKUP($L$4,Master!$D$9:$G$20,4,FALSE),FALSE)</f>
        <v>35767799.729999997</v>
      </c>
      <c r="M101" s="102">
        <f t="shared" si="35"/>
        <v>0.88032937294424118</v>
      </c>
      <c r="N101" s="97">
        <f t="shared" si="36"/>
        <v>4.4903959286413733E-3</v>
      </c>
      <c r="O101" s="102">
        <f t="shared" si="37"/>
        <v>-4862219.9300000072</v>
      </c>
      <c r="P101" s="103">
        <f t="shared" si="38"/>
        <v>-0.11967062705575877</v>
      </c>
      <c r="Q101" s="81"/>
    </row>
    <row r="102" spans="2:17" s="82" customFormat="1" ht="12.75" x14ac:dyDescent="0.2">
      <c r="B102" s="73"/>
      <c r="C102" s="170">
        <v>60301</v>
      </c>
      <c r="D102" s="93" t="s">
        <v>92</v>
      </c>
      <c r="E102" s="94">
        <f>IFERROR(INDEX('2025'!$C$114:$AC$210,MATCH($C102,'2025'!$C$114:$C$210,0),19),0)</f>
        <v>19299390.170000002</v>
      </c>
      <c r="F102" s="95">
        <f>IFERROR(INDEX('2025'!$C$8:$AC$105,MATCH($C102,'2025'!$C$8:$C$105,0),19),0)</f>
        <v>21084304.369999982</v>
      </c>
      <c r="G102" s="96">
        <f t="shared" si="31"/>
        <v>1.0924855233392061</v>
      </c>
      <c r="H102" s="97">
        <f t="shared" si="32"/>
        <v>2.646986261832423E-3</v>
      </c>
      <c r="I102" s="98">
        <f t="shared" si="33"/>
        <v>1784914.1999999806</v>
      </c>
      <c r="J102" s="99">
        <f t="shared" si="34"/>
        <v>9.2485523339206135E-2</v>
      </c>
      <c r="K102" s="100">
        <f>VLOOKUP($C102,'2025'!$C$114:$U$210,VLOOKUP($L$4,Master!$D$9:$G$20,4,FALSE),FALSE)</f>
        <v>4929301.42</v>
      </c>
      <c r="L102" s="102">
        <f>VLOOKUP($C102,'2025'!$C$8:$U$104,VLOOKUP($L$4,Master!$D$9:$G$20,4,FALSE),FALSE)</f>
        <v>6514182.2199999932</v>
      </c>
      <c r="M102" s="102">
        <f t="shared" si="35"/>
        <v>1.3215223953580004</v>
      </c>
      <c r="N102" s="97">
        <f t="shared" si="36"/>
        <v>8.1780980490621857E-4</v>
      </c>
      <c r="O102" s="102">
        <f t="shared" si="37"/>
        <v>1584880.7999999933</v>
      </c>
      <c r="P102" s="103">
        <f t="shared" si="38"/>
        <v>0.32152239535800053</v>
      </c>
      <c r="Q102" s="81"/>
    </row>
    <row r="103" spans="2:17" s="82" customFormat="1" ht="12.75" x14ac:dyDescent="0.2">
      <c r="B103" s="73"/>
      <c r="C103" s="170">
        <v>60501</v>
      </c>
      <c r="D103" s="93" t="s">
        <v>93</v>
      </c>
      <c r="E103" s="94">
        <f>IFERROR(INDEX('2025'!$C$114:$AC$210,MATCH($C103,'2025'!$C$114:$C$210,0),19),0)</f>
        <v>478886.33000000007</v>
      </c>
      <c r="F103" s="95">
        <f>IFERROR(INDEX('2025'!$C$8:$AC$105,MATCH($C103,'2025'!$C$8:$C$105,0),19),0)</f>
        <v>54410.450000000012</v>
      </c>
      <c r="G103" s="96">
        <f t="shared" si="31"/>
        <v>0.11361871615754829</v>
      </c>
      <c r="H103" s="97">
        <f t="shared" si="32"/>
        <v>6.8308496748437002E-6</v>
      </c>
      <c r="I103" s="98">
        <f t="shared" si="33"/>
        <v>-424475.88000000006</v>
      </c>
      <c r="J103" s="99">
        <f t="shared" si="34"/>
        <v>-0.88638128384245174</v>
      </c>
      <c r="K103" s="100">
        <f>VLOOKUP($C103,'2025'!$C$114:$U$210,VLOOKUP($L$4,Master!$D$9:$G$20,4,FALSE),FALSE)</f>
        <v>46298.46</v>
      </c>
      <c r="L103" s="102">
        <f>VLOOKUP($C103,'2025'!$C$8:$U$104,VLOOKUP($L$4,Master!$D$9:$G$20,4,FALSE),FALSE)</f>
        <v>14242.72</v>
      </c>
      <c r="M103" s="102">
        <f t="shared" si="35"/>
        <v>0.30762837468028092</v>
      </c>
      <c r="N103" s="97">
        <f t="shared" si="36"/>
        <v>1.7880734175308206E-6</v>
      </c>
      <c r="O103" s="102">
        <f t="shared" si="37"/>
        <v>-32055.739999999998</v>
      </c>
      <c r="P103" s="103">
        <f t="shared" si="38"/>
        <v>-0.69237162531971908</v>
      </c>
      <c r="Q103" s="81"/>
    </row>
    <row r="104" spans="2:17" s="82" customFormat="1" ht="13.5" thickBot="1" x14ac:dyDescent="0.25">
      <c r="B104" s="73"/>
      <c r="C104" s="170">
        <v>60601</v>
      </c>
      <c r="D104" s="93" t="s">
        <v>94</v>
      </c>
      <c r="E104" s="94">
        <f>IFERROR(INDEX('2025'!$C$114:$AC$210,MATCH($C104,'2025'!$C$114:$C$210,0),19),0)</f>
        <v>385381.37000000005</v>
      </c>
      <c r="F104" s="95">
        <f>IFERROR(INDEX('2025'!$C$8:$AC$105,MATCH($C104,'2025'!$C$8:$C$105,0),19),0)</f>
        <v>317645.95</v>
      </c>
      <c r="G104" s="96">
        <f t="shared" si="31"/>
        <v>0.82423794902177017</v>
      </c>
      <c r="H104" s="97">
        <f t="shared" si="32"/>
        <v>3.9878217038692343E-5</v>
      </c>
      <c r="I104" s="98">
        <f t="shared" si="33"/>
        <v>-67735.420000000042</v>
      </c>
      <c r="J104" s="99">
        <f t="shared" si="34"/>
        <v>-0.17576205097822978</v>
      </c>
      <c r="K104" s="100">
        <f>VLOOKUP($C104,'2025'!$C$114:$U$210,VLOOKUP($L$4,Master!$D$9:$G$20,4,FALSE),FALSE)</f>
        <v>130385.54000000002</v>
      </c>
      <c r="L104" s="102">
        <f>VLOOKUP($C104,'2025'!$C$8:$U$104,VLOOKUP($L$4,Master!$D$9:$G$20,4,FALSE),FALSE)</f>
        <v>112795.89</v>
      </c>
      <c r="M104" s="102">
        <f t="shared" si="35"/>
        <v>0.86509508646434241</v>
      </c>
      <c r="N104" s="97">
        <f t="shared" si="36"/>
        <v>1.4160731413362795E-5</v>
      </c>
      <c r="O104" s="102">
        <f t="shared" si="37"/>
        <v>-17589.650000000023</v>
      </c>
      <c r="P104" s="103">
        <f t="shared" si="38"/>
        <v>-0.13490491353565756</v>
      </c>
      <c r="Q104" s="81"/>
    </row>
    <row r="105" spans="2:17" s="82" customFormat="1" ht="14.25" thickTop="1" thickBot="1" x14ac:dyDescent="0.25">
      <c r="B105" s="104"/>
      <c r="C105" s="105"/>
      <c r="D105" s="106"/>
      <c r="E105" s="107"/>
      <c r="F105" s="107"/>
      <c r="G105" s="108"/>
      <c r="H105" s="108"/>
      <c r="I105" s="107"/>
      <c r="J105" s="108"/>
      <c r="K105" s="109"/>
      <c r="L105" s="107"/>
      <c r="M105" s="107"/>
      <c r="N105" s="108"/>
      <c r="O105" s="107"/>
      <c r="P105" s="108"/>
      <c r="Q105" s="110"/>
    </row>
    <row r="106" spans="2:17" ht="15.75" thickTop="1" x14ac:dyDescent="0.2"/>
    <row r="107" spans="2:17" x14ac:dyDescent="0.2">
      <c r="E107" s="116"/>
      <c r="F107" s="116"/>
      <c r="G107" s="117"/>
      <c r="H107" s="117"/>
      <c r="I107" s="118"/>
      <c r="J107" s="117"/>
      <c r="K107" s="116"/>
      <c r="L107" s="116"/>
      <c r="M107" s="116"/>
      <c r="N107" s="117"/>
      <c r="O107" s="118"/>
      <c r="P107" s="117"/>
    </row>
    <row r="108" spans="2:17" x14ac:dyDescent="0.2">
      <c r="E108" s="119"/>
      <c r="F108" s="119"/>
    </row>
  </sheetData>
  <sheetProtection algorithmName="SHA-512" hashValue="VHbQiLqolVWZQaQAovLo98bp/Q0LsrX+CVS0SXO4OejX/e0BdcDecIj3+ypO4lsbRTvU7Ved/EN2inOvM8iHTA==" saltValue="XchmVKJFnhYv6u49f1lUvQ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B2" sqref="B2"/>
    </sheetView>
  </sheetViews>
  <sheetFormatPr defaultColWidth="9.140625" defaultRowHeight="12.75" x14ac:dyDescent="0.2"/>
  <cols>
    <col min="1" max="2" width="3.5703125" style="27" customWidth="1"/>
    <col min="3" max="3" width="11.85546875" style="113" customWidth="1"/>
    <col min="4" max="4" width="58" style="113" customWidth="1"/>
    <col min="5" max="16" width="17.85546875" style="113" bestFit="1" customWidth="1"/>
    <col min="17" max="17" width="20.5703125" style="113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3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1"/>
      <c r="D1" s="112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2" customFormat="1" ht="14.25" thickTop="1" thickBot="1" x14ac:dyDescent="0.25">
      <c r="B3" s="34"/>
      <c r="C3" s="36"/>
      <c r="D3" s="36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40"/>
      <c r="S3" s="121"/>
      <c r="T3" s="34"/>
      <c r="U3" s="120"/>
      <c r="V3" s="40"/>
    </row>
    <row r="4" spans="2:22" s="122" customFormat="1" ht="19.5" thickBot="1" x14ac:dyDescent="0.25">
      <c r="B4" s="51"/>
      <c r="C4" s="53"/>
      <c r="D4" s="53"/>
      <c r="E4" s="182" t="s">
        <v>137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4"/>
      <c r="R4" s="55"/>
      <c r="S4" s="121"/>
      <c r="T4" s="51"/>
      <c r="V4" s="55"/>
    </row>
    <row r="5" spans="2:22" s="122" customFormat="1" x14ac:dyDescent="0.2">
      <c r="B5" s="51"/>
      <c r="C5" s="53"/>
      <c r="D5" s="53"/>
      <c r="E5" s="123" t="s">
        <v>9</v>
      </c>
      <c r="F5" s="123" t="s">
        <v>95</v>
      </c>
      <c r="G5" s="123" t="s">
        <v>96</v>
      </c>
      <c r="H5" s="123" t="s">
        <v>97</v>
      </c>
      <c r="I5" s="123" t="s">
        <v>98</v>
      </c>
      <c r="J5" s="123" t="s">
        <v>99</v>
      </c>
      <c r="K5" s="123" t="s">
        <v>100</v>
      </c>
      <c r="L5" s="123" t="s">
        <v>101</v>
      </c>
      <c r="M5" s="123" t="s">
        <v>102</v>
      </c>
      <c r="N5" s="123" t="s">
        <v>103</v>
      </c>
      <c r="O5" s="123" t="s">
        <v>104</v>
      </c>
      <c r="P5" s="123" t="s">
        <v>105</v>
      </c>
      <c r="Q5" s="123" t="s">
        <v>106</v>
      </c>
      <c r="R5" s="55"/>
      <c r="S5" s="121"/>
      <c r="T5" s="51"/>
      <c r="U5" s="123" t="s">
        <v>11</v>
      </c>
      <c r="V5" s="55"/>
    </row>
    <row r="6" spans="2:22" s="128" customFormat="1" ht="13.5" thickBot="1" x14ac:dyDescent="0.3">
      <c r="B6" s="67"/>
      <c r="C6" s="124" t="s">
        <v>109</v>
      </c>
      <c r="D6" s="125" t="s">
        <v>107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72"/>
      <c r="S6" s="127"/>
      <c r="T6" s="67"/>
      <c r="U6" s="126"/>
      <c r="V6" s="72"/>
    </row>
    <row r="7" spans="2:22" ht="13.5" thickBot="1" x14ac:dyDescent="0.25">
      <c r="B7" s="129"/>
      <c r="C7" s="185" t="s">
        <v>112</v>
      </c>
      <c r="D7" s="186"/>
      <c r="E7" s="130">
        <v>189011209.29999998</v>
      </c>
      <c r="F7" s="130">
        <v>222519227.14999998</v>
      </c>
      <c r="G7" s="130">
        <v>315537060.36000001</v>
      </c>
      <c r="H7" s="130">
        <v>770324569.37999964</v>
      </c>
      <c r="I7" s="130"/>
      <c r="J7" s="130"/>
      <c r="K7" s="130"/>
      <c r="L7" s="130"/>
      <c r="M7" s="130"/>
      <c r="N7" s="130"/>
      <c r="O7" s="130"/>
      <c r="P7" s="130"/>
      <c r="Q7" s="130">
        <f>SUM(Q8:Q104)</f>
        <v>1497392066.1899996</v>
      </c>
      <c r="R7" s="131"/>
      <c r="S7" s="132"/>
      <c r="T7" s="129"/>
      <c r="U7" s="130">
        <f>SUM(U8:U104)</f>
        <v>1497392066.1899996</v>
      </c>
      <c r="V7" s="131"/>
    </row>
    <row r="8" spans="2:22" x14ac:dyDescent="0.2">
      <c r="B8" s="129"/>
      <c r="C8" s="168">
        <v>10101</v>
      </c>
      <c r="D8" s="134" t="s">
        <v>20</v>
      </c>
      <c r="E8" s="135">
        <v>59450.610000000008</v>
      </c>
      <c r="F8" s="135">
        <v>99478.13</v>
      </c>
      <c r="G8" s="135">
        <v>144275.95999999996</v>
      </c>
      <c r="H8" s="135">
        <v>148527.81</v>
      </c>
      <c r="I8" s="135"/>
      <c r="J8" s="135"/>
      <c r="K8" s="135"/>
      <c r="L8" s="135"/>
      <c r="M8" s="135"/>
      <c r="N8" s="135"/>
      <c r="O8" s="135"/>
      <c r="P8" s="135"/>
      <c r="Q8" s="135">
        <f>SUM(E8:P8)</f>
        <v>451732.50999999995</v>
      </c>
      <c r="R8" s="131"/>
      <c r="S8" s="132"/>
      <c r="T8" s="129"/>
      <c r="U8" s="135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451732.50999999995</v>
      </c>
      <c r="V8" s="131"/>
    </row>
    <row r="9" spans="2:22" x14ac:dyDescent="0.2">
      <c r="B9" s="129"/>
      <c r="C9" s="168">
        <v>20101</v>
      </c>
      <c r="D9" s="134" t="s">
        <v>21</v>
      </c>
      <c r="E9" s="135">
        <v>463830.44999999995</v>
      </c>
      <c r="F9" s="135">
        <v>776586.59000000032</v>
      </c>
      <c r="G9" s="135">
        <v>965656.65000000014</v>
      </c>
      <c r="H9" s="135">
        <v>763667.5500000004</v>
      </c>
      <c r="I9" s="135"/>
      <c r="J9" s="135"/>
      <c r="K9" s="135"/>
      <c r="L9" s="135"/>
      <c r="M9" s="135"/>
      <c r="N9" s="135"/>
      <c r="O9" s="135"/>
      <c r="P9" s="135"/>
      <c r="Q9" s="135">
        <f t="shared" ref="Q9:Q72" si="0">SUM(E9:P9)</f>
        <v>2969741.2400000007</v>
      </c>
      <c r="R9" s="131"/>
      <c r="S9" s="132"/>
      <c r="T9" s="129"/>
      <c r="U9" s="135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2969741.2400000007</v>
      </c>
      <c r="V9" s="131"/>
    </row>
    <row r="10" spans="2:22" x14ac:dyDescent="0.2">
      <c r="B10" s="129"/>
      <c r="C10" s="168">
        <v>20102</v>
      </c>
      <c r="D10" s="134" t="s">
        <v>22</v>
      </c>
      <c r="E10" s="135">
        <v>18686.749999999996</v>
      </c>
      <c r="F10" s="135">
        <v>27003.39</v>
      </c>
      <c r="G10" s="135">
        <v>37887.699999999997</v>
      </c>
      <c r="H10" s="135">
        <v>28583.969999999998</v>
      </c>
      <c r="I10" s="135"/>
      <c r="J10" s="135"/>
      <c r="K10" s="135"/>
      <c r="L10" s="135"/>
      <c r="M10" s="135"/>
      <c r="N10" s="135"/>
      <c r="O10" s="135"/>
      <c r="P10" s="135"/>
      <c r="Q10" s="135">
        <f t="shared" si="0"/>
        <v>112161.81</v>
      </c>
      <c r="R10" s="131"/>
      <c r="S10" s="132"/>
      <c r="T10" s="129"/>
      <c r="U10" s="135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112161.81</v>
      </c>
      <c r="V10" s="131"/>
    </row>
    <row r="11" spans="2:22" x14ac:dyDescent="0.2">
      <c r="B11" s="129"/>
      <c r="C11" s="168">
        <v>20105</v>
      </c>
      <c r="D11" s="134" t="s">
        <v>23</v>
      </c>
      <c r="E11" s="135">
        <v>2880</v>
      </c>
      <c r="F11" s="135">
        <v>2880</v>
      </c>
      <c r="G11" s="135">
        <v>2880</v>
      </c>
      <c r="H11" s="135">
        <v>2880</v>
      </c>
      <c r="I11" s="135"/>
      <c r="J11" s="135"/>
      <c r="K11" s="135"/>
      <c r="L11" s="135"/>
      <c r="M11" s="135"/>
      <c r="N11" s="135"/>
      <c r="O11" s="135"/>
      <c r="P11" s="135"/>
      <c r="Q11" s="135">
        <f t="shared" si="0"/>
        <v>11520</v>
      </c>
      <c r="R11" s="131"/>
      <c r="S11" s="132"/>
      <c r="T11" s="129"/>
      <c r="U11" s="135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11520</v>
      </c>
      <c r="V11" s="131"/>
    </row>
    <row r="12" spans="2:22" x14ac:dyDescent="0.2">
      <c r="B12" s="129"/>
      <c r="C12" s="168">
        <v>30101</v>
      </c>
      <c r="D12" s="134" t="s">
        <v>24</v>
      </c>
      <c r="E12" s="135">
        <v>67858.290000000008</v>
      </c>
      <c r="F12" s="135">
        <v>77468.509999999995</v>
      </c>
      <c r="G12" s="135">
        <v>97267.829999999987</v>
      </c>
      <c r="H12" s="135">
        <v>96504</v>
      </c>
      <c r="I12" s="135"/>
      <c r="J12" s="135"/>
      <c r="K12" s="135"/>
      <c r="L12" s="135"/>
      <c r="M12" s="135"/>
      <c r="N12" s="135"/>
      <c r="O12" s="135"/>
      <c r="P12" s="135"/>
      <c r="Q12" s="135">
        <f t="shared" si="0"/>
        <v>339098.63</v>
      </c>
      <c r="R12" s="131"/>
      <c r="S12" s="132"/>
      <c r="T12" s="129"/>
      <c r="U12" s="135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339098.63</v>
      </c>
      <c r="V12" s="131"/>
    </row>
    <row r="13" spans="2:22" x14ac:dyDescent="0.2">
      <c r="B13" s="129"/>
      <c r="C13" s="168">
        <v>30201</v>
      </c>
      <c r="D13" s="134" t="s">
        <v>25</v>
      </c>
      <c r="E13" s="135">
        <v>2007866.0499999996</v>
      </c>
      <c r="F13" s="135">
        <v>2406819.1600000011</v>
      </c>
      <c r="G13" s="135">
        <v>2902435.5100000007</v>
      </c>
      <c r="H13" s="135">
        <v>2619743.91</v>
      </c>
      <c r="I13" s="135"/>
      <c r="J13" s="135"/>
      <c r="K13" s="135"/>
      <c r="L13" s="135"/>
      <c r="M13" s="135"/>
      <c r="N13" s="135"/>
      <c r="O13" s="135"/>
      <c r="P13" s="135"/>
      <c r="Q13" s="135">
        <f t="shared" si="0"/>
        <v>9936864.6300000027</v>
      </c>
      <c r="R13" s="131"/>
      <c r="S13" s="132"/>
      <c r="T13" s="129"/>
      <c r="U13" s="135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9936864.6300000027</v>
      </c>
      <c r="V13" s="131"/>
    </row>
    <row r="14" spans="2:22" x14ac:dyDescent="0.2">
      <c r="B14" s="129"/>
      <c r="C14" s="168">
        <v>30301</v>
      </c>
      <c r="D14" s="134" t="s">
        <v>26</v>
      </c>
      <c r="E14" s="135">
        <v>765599.31</v>
      </c>
      <c r="F14" s="135">
        <v>968846.31999999913</v>
      </c>
      <c r="G14" s="135">
        <v>1073473.7600000002</v>
      </c>
      <c r="H14" s="135">
        <v>1088959.3199999994</v>
      </c>
      <c r="I14" s="135"/>
      <c r="J14" s="135"/>
      <c r="K14" s="135"/>
      <c r="L14" s="135"/>
      <c r="M14" s="135"/>
      <c r="N14" s="135"/>
      <c r="O14" s="135"/>
      <c r="P14" s="135"/>
      <c r="Q14" s="135">
        <f t="shared" si="0"/>
        <v>3896878.709999999</v>
      </c>
      <c r="R14" s="131"/>
      <c r="S14" s="132"/>
      <c r="T14" s="129"/>
      <c r="U14" s="135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3896878.709999999</v>
      </c>
      <c r="V14" s="131"/>
    </row>
    <row r="15" spans="2:22" x14ac:dyDescent="0.2">
      <c r="B15" s="129"/>
      <c r="C15" s="168">
        <v>30401</v>
      </c>
      <c r="D15" s="134" t="s">
        <v>27</v>
      </c>
      <c r="E15" s="135">
        <v>17588.43</v>
      </c>
      <c r="F15" s="135">
        <v>35493.700000000004</v>
      </c>
      <c r="G15" s="135">
        <v>46936.929999999993</v>
      </c>
      <c r="H15" s="135">
        <v>51722.63</v>
      </c>
      <c r="I15" s="135"/>
      <c r="J15" s="135"/>
      <c r="K15" s="135"/>
      <c r="L15" s="135"/>
      <c r="M15" s="135"/>
      <c r="N15" s="135"/>
      <c r="O15" s="135"/>
      <c r="P15" s="135"/>
      <c r="Q15" s="135">
        <f t="shared" si="0"/>
        <v>151741.69</v>
      </c>
      <c r="R15" s="131"/>
      <c r="S15" s="132"/>
      <c r="T15" s="129"/>
      <c r="U15" s="135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151741.69</v>
      </c>
      <c r="V15" s="131"/>
    </row>
    <row r="16" spans="2:22" x14ac:dyDescent="0.2">
      <c r="B16" s="129"/>
      <c r="C16" s="168">
        <v>40101</v>
      </c>
      <c r="D16" s="134" t="s">
        <v>28</v>
      </c>
      <c r="E16" s="135">
        <v>236526.22000000006</v>
      </c>
      <c r="F16" s="135">
        <v>340437.47999999992</v>
      </c>
      <c r="G16" s="135">
        <v>451818.79999999993</v>
      </c>
      <c r="H16" s="135">
        <v>449221.93999999983</v>
      </c>
      <c r="I16" s="135"/>
      <c r="J16" s="135"/>
      <c r="K16" s="135"/>
      <c r="L16" s="135"/>
      <c r="M16" s="135"/>
      <c r="N16" s="135"/>
      <c r="O16" s="135"/>
      <c r="P16" s="135"/>
      <c r="Q16" s="135">
        <f t="shared" si="0"/>
        <v>1478004.4399999997</v>
      </c>
      <c r="R16" s="131"/>
      <c r="S16" s="132"/>
      <c r="T16" s="129"/>
      <c r="U16" s="135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1478004.4399999997</v>
      </c>
      <c r="V16" s="131"/>
    </row>
    <row r="17" spans="2:22" x14ac:dyDescent="0.2">
      <c r="B17" s="129"/>
      <c r="C17" s="168">
        <v>40102</v>
      </c>
      <c r="D17" s="134" t="s">
        <v>29</v>
      </c>
      <c r="E17" s="135">
        <v>46666.020000000004</v>
      </c>
      <c r="F17" s="135">
        <v>77125.959999999992</v>
      </c>
      <c r="G17" s="135">
        <v>66467.090000000011</v>
      </c>
      <c r="H17" s="135">
        <v>83954.57</v>
      </c>
      <c r="I17" s="135"/>
      <c r="J17" s="135"/>
      <c r="K17" s="135"/>
      <c r="L17" s="135"/>
      <c r="M17" s="135"/>
      <c r="N17" s="135"/>
      <c r="O17" s="135"/>
      <c r="P17" s="135"/>
      <c r="Q17" s="135">
        <f t="shared" si="0"/>
        <v>274213.64</v>
      </c>
      <c r="R17" s="131"/>
      <c r="S17" s="132"/>
      <c r="T17" s="129"/>
      <c r="U17" s="135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274213.64</v>
      </c>
      <c r="V17" s="131"/>
    </row>
    <row r="18" spans="2:22" x14ac:dyDescent="0.2">
      <c r="B18" s="129"/>
      <c r="C18" s="168">
        <v>40103</v>
      </c>
      <c r="D18" s="134" t="s">
        <v>30</v>
      </c>
      <c r="E18" s="135">
        <v>0</v>
      </c>
      <c r="F18" s="135">
        <v>35630</v>
      </c>
      <c r="G18" s="135">
        <v>47460</v>
      </c>
      <c r="H18" s="135">
        <v>74873.84</v>
      </c>
      <c r="I18" s="135"/>
      <c r="J18" s="135"/>
      <c r="K18" s="135"/>
      <c r="L18" s="135"/>
      <c r="M18" s="135"/>
      <c r="N18" s="135"/>
      <c r="O18" s="135"/>
      <c r="P18" s="135"/>
      <c r="Q18" s="135">
        <f t="shared" si="0"/>
        <v>157963.84</v>
      </c>
      <c r="R18" s="131"/>
      <c r="S18" s="132"/>
      <c r="T18" s="129"/>
      <c r="U18" s="135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157963.84</v>
      </c>
      <c r="V18" s="131"/>
    </row>
    <row r="19" spans="2:22" x14ac:dyDescent="0.2">
      <c r="B19" s="129"/>
      <c r="C19" s="168">
        <v>40105</v>
      </c>
      <c r="D19" s="134" t="s">
        <v>31</v>
      </c>
      <c r="E19" s="135">
        <v>27500.77</v>
      </c>
      <c r="F19" s="135">
        <v>36281.279999999999</v>
      </c>
      <c r="G19" s="135">
        <v>30143.120000000003</v>
      </c>
      <c r="H19" s="135">
        <v>33598.450000000004</v>
      </c>
      <c r="I19" s="135"/>
      <c r="J19" s="135"/>
      <c r="K19" s="135"/>
      <c r="L19" s="135"/>
      <c r="M19" s="135"/>
      <c r="N19" s="135"/>
      <c r="O19" s="135"/>
      <c r="P19" s="135"/>
      <c r="Q19" s="135">
        <f t="shared" si="0"/>
        <v>127523.62000000002</v>
      </c>
      <c r="R19" s="131"/>
      <c r="S19" s="132"/>
      <c r="T19" s="129"/>
      <c r="U19" s="135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127523.62000000002</v>
      </c>
      <c r="V19" s="131"/>
    </row>
    <row r="20" spans="2:22" x14ac:dyDescent="0.2">
      <c r="B20" s="129"/>
      <c r="C20" s="168">
        <v>40116</v>
      </c>
      <c r="D20" s="134" t="s">
        <v>32</v>
      </c>
      <c r="E20" s="135">
        <v>0</v>
      </c>
      <c r="F20" s="135">
        <v>2550</v>
      </c>
      <c r="G20" s="135">
        <v>2900</v>
      </c>
      <c r="H20" s="135">
        <v>2900</v>
      </c>
      <c r="I20" s="135"/>
      <c r="J20" s="135"/>
      <c r="K20" s="135"/>
      <c r="L20" s="135"/>
      <c r="M20" s="135"/>
      <c r="N20" s="135"/>
      <c r="O20" s="135"/>
      <c r="P20" s="135"/>
      <c r="Q20" s="135">
        <f t="shared" si="0"/>
        <v>8350</v>
      </c>
      <c r="R20" s="131"/>
      <c r="S20" s="132"/>
      <c r="T20" s="129"/>
      <c r="U20" s="135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8350</v>
      </c>
      <c r="V20" s="131"/>
    </row>
    <row r="21" spans="2:22" x14ac:dyDescent="0.2">
      <c r="B21" s="129"/>
      <c r="C21" s="168">
        <v>40122</v>
      </c>
      <c r="D21" s="134" t="s">
        <v>33</v>
      </c>
      <c r="E21" s="135">
        <v>0</v>
      </c>
      <c r="F21" s="135">
        <v>0</v>
      </c>
      <c r="G21" s="135">
        <v>0</v>
      </c>
      <c r="H21" s="135">
        <v>0</v>
      </c>
      <c r="I21" s="135"/>
      <c r="J21" s="135"/>
      <c r="K21" s="135"/>
      <c r="L21" s="135"/>
      <c r="M21" s="135"/>
      <c r="N21" s="135"/>
      <c r="O21" s="135"/>
      <c r="P21" s="135"/>
      <c r="Q21" s="135">
        <f t="shared" si="0"/>
        <v>0</v>
      </c>
      <c r="R21" s="131"/>
      <c r="S21" s="132"/>
      <c r="T21" s="129"/>
      <c r="U21" s="135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1"/>
    </row>
    <row r="22" spans="2:22" x14ac:dyDescent="0.2">
      <c r="B22" s="129"/>
      <c r="C22" s="168">
        <v>40201</v>
      </c>
      <c r="D22" s="134" t="s">
        <v>34</v>
      </c>
      <c r="E22" s="135">
        <v>119682.27999999998</v>
      </c>
      <c r="F22" s="135">
        <v>124450.42000000001</v>
      </c>
      <c r="G22" s="135">
        <v>239130.77</v>
      </c>
      <c r="H22" s="135">
        <v>192422.03999999998</v>
      </c>
      <c r="I22" s="135"/>
      <c r="J22" s="135"/>
      <c r="K22" s="135"/>
      <c r="L22" s="135"/>
      <c r="M22" s="135"/>
      <c r="N22" s="135"/>
      <c r="O22" s="135"/>
      <c r="P22" s="135"/>
      <c r="Q22" s="135">
        <f t="shared" si="0"/>
        <v>675685.51</v>
      </c>
      <c r="R22" s="131"/>
      <c r="S22" s="132"/>
      <c r="T22" s="129"/>
      <c r="U22" s="135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675685.51</v>
      </c>
      <c r="V22" s="131"/>
    </row>
    <row r="23" spans="2:22" x14ac:dyDescent="0.2">
      <c r="B23" s="129"/>
      <c r="C23" s="168">
        <v>40202</v>
      </c>
      <c r="D23" s="134" t="s">
        <v>35</v>
      </c>
      <c r="E23" s="135">
        <v>732653.75999999989</v>
      </c>
      <c r="F23" s="135">
        <v>1008228.69</v>
      </c>
      <c r="G23" s="135">
        <v>1165998.07</v>
      </c>
      <c r="H23" s="135">
        <v>1032743.4799999999</v>
      </c>
      <c r="I23" s="135"/>
      <c r="J23" s="135"/>
      <c r="K23" s="135"/>
      <c r="L23" s="135"/>
      <c r="M23" s="135"/>
      <c r="N23" s="135"/>
      <c r="O23" s="135"/>
      <c r="P23" s="135"/>
      <c r="Q23" s="135">
        <f t="shared" si="0"/>
        <v>3939623.9999999995</v>
      </c>
      <c r="R23" s="131"/>
      <c r="S23" s="132"/>
      <c r="T23" s="129"/>
      <c r="U23" s="135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3939623.9999999995</v>
      </c>
      <c r="V23" s="131"/>
    </row>
    <row r="24" spans="2:22" x14ac:dyDescent="0.2">
      <c r="B24" s="129"/>
      <c r="C24" s="168">
        <v>40204</v>
      </c>
      <c r="D24" s="134" t="s">
        <v>36</v>
      </c>
      <c r="E24" s="135">
        <v>16578.71</v>
      </c>
      <c r="F24" s="135">
        <v>24179.439999999995</v>
      </c>
      <c r="G24" s="135">
        <v>33389.83</v>
      </c>
      <c r="H24" s="135">
        <v>29157.15</v>
      </c>
      <c r="I24" s="135"/>
      <c r="J24" s="135"/>
      <c r="K24" s="135"/>
      <c r="L24" s="135"/>
      <c r="M24" s="135"/>
      <c r="N24" s="135"/>
      <c r="O24" s="135"/>
      <c r="P24" s="135"/>
      <c r="Q24" s="135">
        <f t="shared" si="0"/>
        <v>103305.13</v>
      </c>
      <c r="R24" s="131"/>
      <c r="S24" s="132"/>
      <c r="T24" s="129"/>
      <c r="U24" s="135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103305.13</v>
      </c>
      <c r="V24" s="131"/>
    </row>
    <row r="25" spans="2:22" x14ac:dyDescent="0.2">
      <c r="B25" s="129"/>
      <c r="C25" s="168">
        <v>40301</v>
      </c>
      <c r="D25" s="134" t="s">
        <v>37</v>
      </c>
      <c r="E25" s="135">
        <v>6726148.8000000017</v>
      </c>
      <c r="F25" s="135">
        <v>8584553.6499999985</v>
      </c>
      <c r="G25" s="135">
        <v>9878390.3400000073</v>
      </c>
      <c r="H25" s="135">
        <v>9421588.3999999985</v>
      </c>
      <c r="I25" s="135"/>
      <c r="J25" s="135"/>
      <c r="K25" s="135"/>
      <c r="L25" s="135"/>
      <c r="M25" s="135"/>
      <c r="N25" s="135"/>
      <c r="O25" s="135"/>
      <c r="P25" s="135"/>
      <c r="Q25" s="135">
        <f t="shared" si="0"/>
        <v>34610681.190000005</v>
      </c>
      <c r="R25" s="131"/>
      <c r="S25" s="132"/>
      <c r="T25" s="129"/>
      <c r="U25" s="135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34610681.190000005</v>
      </c>
      <c r="V25" s="131"/>
    </row>
    <row r="26" spans="2:22" x14ac:dyDescent="0.2">
      <c r="B26" s="129"/>
      <c r="C26" s="168">
        <v>40401</v>
      </c>
      <c r="D26" s="134" t="s">
        <v>38</v>
      </c>
      <c r="E26" s="135">
        <v>3314343.8400000008</v>
      </c>
      <c r="F26" s="135">
        <v>5224172.1399999978</v>
      </c>
      <c r="G26" s="135">
        <v>4115319.6999999997</v>
      </c>
      <c r="H26" s="135">
        <v>6654000.7399999984</v>
      </c>
      <c r="I26" s="135"/>
      <c r="J26" s="135"/>
      <c r="K26" s="135"/>
      <c r="L26" s="135"/>
      <c r="M26" s="135"/>
      <c r="N26" s="135"/>
      <c r="O26" s="135"/>
      <c r="P26" s="135"/>
      <c r="Q26" s="135">
        <f t="shared" si="0"/>
        <v>19307836.419999994</v>
      </c>
      <c r="R26" s="131"/>
      <c r="S26" s="132"/>
      <c r="T26" s="129"/>
      <c r="U26" s="135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19307836.419999994</v>
      </c>
      <c r="V26" s="131"/>
    </row>
    <row r="27" spans="2:22" x14ac:dyDescent="0.2">
      <c r="B27" s="129"/>
      <c r="C27" s="168">
        <v>40402</v>
      </c>
      <c r="D27" s="134" t="s">
        <v>39</v>
      </c>
      <c r="E27" s="135">
        <v>31330.66</v>
      </c>
      <c r="F27" s="135">
        <v>32974.480000000003</v>
      </c>
      <c r="G27" s="135">
        <v>37582.87999999999</v>
      </c>
      <c r="H27" s="135">
        <v>38441.479999999996</v>
      </c>
      <c r="I27" s="135"/>
      <c r="J27" s="135"/>
      <c r="K27" s="135"/>
      <c r="L27" s="135"/>
      <c r="M27" s="135"/>
      <c r="N27" s="135"/>
      <c r="O27" s="135"/>
      <c r="P27" s="135"/>
      <c r="Q27" s="135">
        <f t="shared" si="0"/>
        <v>140329.5</v>
      </c>
      <c r="R27" s="131"/>
      <c r="S27" s="132"/>
      <c r="T27" s="129"/>
      <c r="U27" s="135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140329.5</v>
      </c>
      <c r="V27" s="131"/>
    </row>
    <row r="28" spans="2:22" x14ac:dyDescent="0.2">
      <c r="B28" s="129"/>
      <c r="C28" s="168">
        <v>40501</v>
      </c>
      <c r="D28" s="134" t="s">
        <v>1</v>
      </c>
      <c r="E28" s="135">
        <v>43704509.910000004</v>
      </c>
      <c r="F28" s="135">
        <v>15468320.640000004</v>
      </c>
      <c r="G28" s="135">
        <v>71525754.939999998</v>
      </c>
      <c r="H28" s="135">
        <v>546734135.86000001</v>
      </c>
      <c r="I28" s="135"/>
      <c r="J28" s="135"/>
      <c r="K28" s="135"/>
      <c r="L28" s="135"/>
      <c r="M28" s="135"/>
      <c r="N28" s="135"/>
      <c r="O28" s="135"/>
      <c r="P28" s="135"/>
      <c r="Q28" s="135">
        <f t="shared" si="0"/>
        <v>677432721.35000002</v>
      </c>
      <c r="R28" s="131"/>
      <c r="S28" s="132"/>
      <c r="T28" s="129"/>
      <c r="U28" s="135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677432721.35000002</v>
      </c>
      <c r="V28" s="131"/>
    </row>
    <row r="29" spans="2:22" x14ac:dyDescent="0.2">
      <c r="B29" s="129"/>
      <c r="C29" s="168">
        <v>40503</v>
      </c>
      <c r="D29" s="134" t="s">
        <v>120</v>
      </c>
      <c r="E29" s="135">
        <v>588404.26000000013</v>
      </c>
      <c r="F29" s="135">
        <v>1127027.5099999998</v>
      </c>
      <c r="G29" s="135">
        <v>1895768.39</v>
      </c>
      <c r="H29" s="135">
        <v>1691310.2600000002</v>
      </c>
      <c r="I29" s="135"/>
      <c r="J29" s="135"/>
      <c r="K29" s="135"/>
      <c r="L29" s="135"/>
      <c r="M29" s="135"/>
      <c r="N29" s="135"/>
      <c r="O29" s="135"/>
      <c r="P29" s="135"/>
      <c r="Q29" s="135">
        <f t="shared" si="0"/>
        <v>5302510.42</v>
      </c>
      <c r="R29" s="131"/>
      <c r="S29" s="132"/>
      <c r="T29" s="129"/>
      <c r="U29" s="135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5302510.42</v>
      </c>
      <c r="V29" s="131"/>
    </row>
    <row r="30" spans="2:22" x14ac:dyDescent="0.2">
      <c r="B30" s="129"/>
      <c r="C30" s="168">
        <v>40504</v>
      </c>
      <c r="D30" s="134" t="s">
        <v>118</v>
      </c>
      <c r="E30" s="135">
        <v>543228.23999999976</v>
      </c>
      <c r="F30" s="135">
        <v>654526.51000000013</v>
      </c>
      <c r="G30" s="135">
        <v>1167405.5499999998</v>
      </c>
      <c r="H30" s="135">
        <v>689159.9</v>
      </c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3054320.1999999997</v>
      </c>
      <c r="R30" s="131"/>
      <c r="S30" s="132"/>
      <c r="T30" s="129"/>
      <c r="U30" s="135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3054320.1999999997</v>
      </c>
      <c r="V30" s="131"/>
    </row>
    <row r="31" spans="2:22" x14ac:dyDescent="0.2">
      <c r="B31" s="129"/>
      <c r="C31" s="168">
        <v>40510</v>
      </c>
      <c r="D31" s="134" t="s">
        <v>40</v>
      </c>
      <c r="E31" s="135">
        <v>107285.05999999998</v>
      </c>
      <c r="F31" s="135">
        <v>165799.72000000003</v>
      </c>
      <c r="G31" s="135">
        <v>289795.15000000002</v>
      </c>
      <c r="H31" s="135">
        <v>202873.08999999997</v>
      </c>
      <c r="I31" s="135"/>
      <c r="J31" s="135"/>
      <c r="K31" s="135"/>
      <c r="L31" s="135"/>
      <c r="M31" s="135"/>
      <c r="N31" s="135"/>
      <c r="O31" s="135"/>
      <c r="P31" s="135"/>
      <c r="Q31" s="135">
        <f t="shared" si="0"/>
        <v>765753.02</v>
      </c>
      <c r="R31" s="131"/>
      <c r="S31" s="132"/>
      <c r="T31" s="129"/>
      <c r="U31" s="135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765753.02</v>
      </c>
      <c r="V31" s="131"/>
    </row>
    <row r="32" spans="2:22" x14ac:dyDescent="0.2">
      <c r="B32" s="129"/>
      <c r="C32" s="168">
        <v>40514</v>
      </c>
      <c r="D32" s="134" t="s">
        <v>41</v>
      </c>
      <c r="E32" s="135">
        <v>28892.239999999994</v>
      </c>
      <c r="F32" s="135">
        <v>26710.080000000002</v>
      </c>
      <c r="G32" s="135">
        <v>55470.63</v>
      </c>
      <c r="H32" s="135">
        <v>37950.730000000003</v>
      </c>
      <c r="I32" s="135"/>
      <c r="J32" s="135"/>
      <c r="K32" s="135"/>
      <c r="L32" s="135"/>
      <c r="M32" s="135"/>
      <c r="N32" s="135"/>
      <c r="O32" s="135"/>
      <c r="P32" s="135"/>
      <c r="Q32" s="135">
        <f t="shared" si="0"/>
        <v>149023.67999999999</v>
      </c>
      <c r="R32" s="131"/>
      <c r="S32" s="132"/>
      <c r="T32" s="129"/>
      <c r="U32" s="135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149023.67999999999</v>
      </c>
      <c r="V32" s="131"/>
    </row>
    <row r="33" spans="2:22" x14ac:dyDescent="0.2">
      <c r="B33" s="129"/>
      <c r="C33" s="168">
        <v>40515</v>
      </c>
      <c r="D33" s="134" t="s">
        <v>42</v>
      </c>
      <c r="E33" s="135">
        <v>56388.82</v>
      </c>
      <c r="F33" s="135">
        <v>73486.029999999984</v>
      </c>
      <c r="G33" s="135">
        <v>121658.93</v>
      </c>
      <c r="H33" s="135">
        <v>80905.039999999964</v>
      </c>
      <c r="I33" s="135"/>
      <c r="J33" s="135"/>
      <c r="K33" s="135"/>
      <c r="L33" s="135"/>
      <c r="M33" s="135"/>
      <c r="N33" s="135"/>
      <c r="O33" s="135"/>
      <c r="P33" s="135"/>
      <c r="Q33" s="135">
        <f t="shared" si="0"/>
        <v>332438.81999999995</v>
      </c>
      <c r="R33" s="131"/>
      <c r="S33" s="132"/>
      <c r="T33" s="129"/>
      <c r="U33" s="135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332438.81999999995</v>
      </c>
      <c r="V33" s="131"/>
    </row>
    <row r="34" spans="2:22" x14ac:dyDescent="0.2">
      <c r="B34" s="129"/>
      <c r="C34" s="168">
        <v>40516</v>
      </c>
      <c r="D34" s="134" t="s">
        <v>43</v>
      </c>
      <c r="E34" s="135">
        <v>34623.94</v>
      </c>
      <c r="F34" s="135">
        <v>38424.12000000001</v>
      </c>
      <c r="G34" s="135">
        <v>55996.500000000007</v>
      </c>
      <c r="H34" s="135">
        <v>52666.660000000018</v>
      </c>
      <c r="I34" s="135"/>
      <c r="J34" s="135"/>
      <c r="K34" s="135"/>
      <c r="L34" s="135"/>
      <c r="M34" s="135"/>
      <c r="N34" s="135"/>
      <c r="O34" s="135"/>
      <c r="P34" s="135"/>
      <c r="Q34" s="135">
        <f t="shared" si="0"/>
        <v>181711.22000000003</v>
      </c>
      <c r="R34" s="131"/>
      <c r="S34" s="132"/>
      <c r="T34" s="129"/>
      <c r="U34" s="135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181711.22000000003</v>
      </c>
      <c r="V34" s="131"/>
    </row>
    <row r="35" spans="2:22" x14ac:dyDescent="0.2">
      <c r="B35" s="129"/>
      <c r="C35" s="168">
        <v>40601</v>
      </c>
      <c r="D35" s="134" t="s">
        <v>46</v>
      </c>
      <c r="E35" s="135">
        <v>770011.10999999975</v>
      </c>
      <c r="F35" s="135">
        <v>1652838.41</v>
      </c>
      <c r="G35" s="135">
        <v>1913806</v>
      </c>
      <c r="H35" s="135">
        <v>1826483.49</v>
      </c>
      <c r="I35" s="135"/>
      <c r="J35" s="135"/>
      <c r="K35" s="135"/>
      <c r="L35" s="135"/>
      <c r="M35" s="135"/>
      <c r="N35" s="135"/>
      <c r="O35" s="135"/>
      <c r="P35" s="135"/>
      <c r="Q35" s="135">
        <f t="shared" si="0"/>
        <v>6163139.0099999998</v>
      </c>
      <c r="R35" s="131"/>
      <c r="S35" s="132"/>
      <c r="T35" s="129"/>
      <c r="U35" s="135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6163139.0099999998</v>
      </c>
      <c r="V35" s="131"/>
    </row>
    <row r="36" spans="2:22" x14ac:dyDescent="0.2">
      <c r="B36" s="129"/>
      <c r="C36" s="168">
        <v>40701</v>
      </c>
      <c r="D36" s="134" t="s">
        <v>121</v>
      </c>
      <c r="E36" s="135">
        <v>20638216.249999993</v>
      </c>
      <c r="F36" s="135">
        <v>25619332.390000008</v>
      </c>
      <c r="G36" s="135">
        <v>28301602.29000001</v>
      </c>
      <c r="H36" s="135">
        <v>28046600.23999998</v>
      </c>
      <c r="I36" s="135"/>
      <c r="J36" s="135"/>
      <c r="K36" s="135"/>
      <c r="L36" s="135"/>
      <c r="M36" s="135"/>
      <c r="N36" s="135"/>
      <c r="O36" s="135"/>
      <c r="P36" s="135"/>
      <c r="Q36" s="135">
        <f t="shared" si="0"/>
        <v>102605751.16999999</v>
      </c>
      <c r="R36" s="131"/>
      <c r="S36" s="132"/>
      <c r="T36" s="129"/>
      <c r="U36" s="135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102605751.16999999</v>
      </c>
      <c r="V36" s="131"/>
    </row>
    <row r="37" spans="2:22" x14ac:dyDescent="0.2">
      <c r="B37" s="129"/>
      <c r="C37" s="168">
        <v>40704</v>
      </c>
      <c r="D37" s="134" t="s">
        <v>47</v>
      </c>
      <c r="E37" s="135">
        <v>67379.639999999985</v>
      </c>
      <c r="F37" s="135">
        <v>73392.250000000015</v>
      </c>
      <c r="G37" s="135">
        <v>91696.170000000013</v>
      </c>
      <c r="H37" s="135">
        <v>229408.24000000002</v>
      </c>
      <c r="I37" s="135"/>
      <c r="J37" s="135"/>
      <c r="K37" s="135"/>
      <c r="L37" s="135"/>
      <c r="M37" s="135"/>
      <c r="N37" s="135"/>
      <c r="O37" s="135"/>
      <c r="P37" s="135"/>
      <c r="Q37" s="135">
        <f t="shared" si="0"/>
        <v>461876.30000000005</v>
      </c>
      <c r="R37" s="131"/>
      <c r="S37" s="132"/>
      <c r="T37" s="129"/>
      <c r="U37" s="135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461876.30000000005</v>
      </c>
      <c r="V37" s="131"/>
    </row>
    <row r="38" spans="2:22" x14ac:dyDescent="0.2">
      <c r="B38" s="129"/>
      <c r="C38" s="168">
        <v>40705</v>
      </c>
      <c r="D38" s="134" t="s">
        <v>48</v>
      </c>
      <c r="E38" s="135">
        <v>45781.150000000016</v>
      </c>
      <c r="F38" s="135">
        <v>64278.53</v>
      </c>
      <c r="G38" s="135">
        <v>192285.37</v>
      </c>
      <c r="H38" s="135">
        <v>75959.87</v>
      </c>
      <c r="I38" s="135"/>
      <c r="J38" s="135"/>
      <c r="K38" s="135"/>
      <c r="L38" s="135"/>
      <c r="M38" s="135"/>
      <c r="N38" s="135"/>
      <c r="O38" s="135"/>
      <c r="P38" s="135"/>
      <c r="Q38" s="135">
        <f t="shared" si="0"/>
        <v>378304.92000000004</v>
      </c>
      <c r="R38" s="131"/>
      <c r="S38" s="132"/>
      <c r="T38" s="129"/>
      <c r="U38" s="135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378304.92000000004</v>
      </c>
      <c r="V38" s="131"/>
    </row>
    <row r="39" spans="2:22" x14ac:dyDescent="0.2">
      <c r="B39" s="129"/>
      <c r="C39" s="168">
        <v>40709</v>
      </c>
      <c r="D39" s="134" t="s">
        <v>49</v>
      </c>
      <c r="E39" s="135">
        <v>30707.71</v>
      </c>
      <c r="F39" s="135">
        <v>59959.81</v>
      </c>
      <c r="G39" s="135">
        <v>47997.739999999983</v>
      </c>
      <c r="H39" s="135">
        <v>75325.62999999999</v>
      </c>
      <c r="I39" s="135"/>
      <c r="J39" s="135"/>
      <c r="K39" s="135"/>
      <c r="L39" s="135"/>
      <c r="M39" s="135"/>
      <c r="N39" s="135"/>
      <c r="O39" s="135"/>
      <c r="P39" s="135"/>
      <c r="Q39" s="135">
        <f t="shared" si="0"/>
        <v>213990.88999999996</v>
      </c>
      <c r="R39" s="131"/>
      <c r="S39" s="132"/>
      <c r="T39" s="129"/>
      <c r="U39" s="135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213990.88999999996</v>
      </c>
      <c r="V39" s="131"/>
    </row>
    <row r="40" spans="2:22" x14ac:dyDescent="0.2">
      <c r="B40" s="129"/>
      <c r="C40" s="168">
        <v>40710</v>
      </c>
      <c r="D40" s="134" t="s">
        <v>50</v>
      </c>
      <c r="E40" s="135">
        <v>16947.210000000003</v>
      </c>
      <c r="F40" s="135">
        <v>29141.26</v>
      </c>
      <c r="G40" s="135">
        <v>29124.26</v>
      </c>
      <c r="H40" s="135">
        <v>46701.52</v>
      </c>
      <c r="I40" s="135"/>
      <c r="J40" s="135"/>
      <c r="K40" s="135"/>
      <c r="L40" s="135"/>
      <c r="M40" s="135"/>
      <c r="N40" s="135"/>
      <c r="O40" s="135"/>
      <c r="P40" s="135"/>
      <c r="Q40" s="135">
        <f t="shared" si="0"/>
        <v>121914.25</v>
      </c>
      <c r="R40" s="131"/>
      <c r="S40" s="132"/>
      <c r="T40" s="129"/>
      <c r="U40" s="135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121914.25</v>
      </c>
      <c r="V40" s="131"/>
    </row>
    <row r="41" spans="2:22" x14ac:dyDescent="0.2">
      <c r="B41" s="129"/>
      <c r="C41" s="168">
        <v>40801</v>
      </c>
      <c r="D41" s="134" t="s">
        <v>53</v>
      </c>
      <c r="E41" s="135">
        <v>798674.16999999993</v>
      </c>
      <c r="F41" s="135">
        <v>1157921.3599999994</v>
      </c>
      <c r="G41" s="135">
        <v>1284787.71</v>
      </c>
      <c r="H41" s="135">
        <v>1935059.3900000006</v>
      </c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5176442.63</v>
      </c>
      <c r="R41" s="131"/>
      <c r="S41" s="132"/>
      <c r="T41" s="129"/>
      <c r="U41" s="135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5176442.63</v>
      </c>
      <c r="V41" s="131"/>
    </row>
    <row r="42" spans="2:22" x14ac:dyDescent="0.2">
      <c r="B42" s="129"/>
      <c r="C42" s="168">
        <v>40802</v>
      </c>
      <c r="D42" s="134" t="s">
        <v>51</v>
      </c>
      <c r="E42" s="135">
        <v>150913.10000000003</v>
      </c>
      <c r="F42" s="135">
        <v>170914.41999999995</v>
      </c>
      <c r="G42" s="135">
        <v>199384.49999999994</v>
      </c>
      <c r="H42" s="135">
        <v>168307.88</v>
      </c>
      <c r="I42" s="135"/>
      <c r="J42" s="135"/>
      <c r="K42" s="135"/>
      <c r="L42" s="135"/>
      <c r="M42" s="135"/>
      <c r="N42" s="135"/>
      <c r="O42" s="135"/>
      <c r="P42" s="135"/>
      <c r="Q42" s="135">
        <f t="shared" si="0"/>
        <v>689519.89999999991</v>
      </c>
      <c r="R42" s="131"/>
      <c r="S42" s="132"/>
      <c r="T42" s="129"/>
      <c r="U42" s="135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689519.89999999991</v>
      </c>
      <c r="V42" s="131"/>
    </row>
    <row r="43" spans="2:22" x14ac:dyDescent="0.2">
      <c r="B43" s="129"/>
      <c r="C43" s="168">
        <v>40817</v>
      </c>
      <c r="D43" s="134" t="s">
        <v>52</v>
      </c>
      <c r="E43" s="135">
        <v>34106.83</v>
      </c>
      <c r="F43" s="135">
        <v>37959.559999999983</v>
      </c>
      <c r="G43" s="135">
        <v>42842.33</v>
      </c>
      <c r="H43" s="135">
        <v>57247.280000000013</v>
      </c>
      <c r="I43" s="135"/>
      <c r="J43" s="135"/>
      <c r="K43" s="135"/>
      <c r="L43" s="135"/>
      <c r="M43" s="135"/>
      <c r="N43" s="135"/>
      <c r="O43" s="135"/>
      <c r="P43" s="135"/>
      <c r="Q43" s="135">
        <f t="shared" si="0"/>
        <v>172156</v>
      </c>
      <c r="R43" s="131"/>
      <c r="S43" s="132"/>
      <c r="T43" s="129"/>
      <c r="U43" s="135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172156</v>
      </c>
      <c r="V43" s="131"/>
    </row>
    <row r="44" spans="2:22" x14ac:dyDescent="0.2">
      <c r="B44" s="129"/>
      <c r="C44" s="168">
        <v>40901</v>
      </c>
      <c r="D44" s="134" t="s">
        <v>122</v>
      </c>
      <c r="E44" s="135">
        <v>221241.64000000007</v>
      </c>
      <c r="F44" s="135">
        <v>280819.45999999996</v>
      </c>
      <c r="G44" s="135">
        <v>309317.66999999993</v>
      </c>
      <c r="H44" s="135">
        <v>434055.53999999992</v>
      </c>
      <c r="I44" s="135"/>
      <c r="J44" s="135"/>
      <c r="K44" s="135"/>
      <c r="L44" s="135"/>
      <c r="M44" s="135"/>
      <c r="N44" s="135"/>
      <c r="O44" s="135"/>
      <c r="P44" s="135"/>
      <c r="Q44" s="135">
        <f t="shared" si="0"/>
        <v>1245434.31</v>
      </c>
      <c r="R44" s="131"/>
      <c r="S44" s="132"/>
      <c r="T44" s="129"/>
      <c r="U44" s="135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1245434.31</v>
      </c>
      <c r="V44" s="131"/>
    </row>
    <row r="45" spans="2:22" x14ac:dyDescent="0.2">
      <c r="B45" s="129"/>
      <c r="C45" s="168">
        <v>40903</v>
      </c>
      <c r="D45" s="134" t="s">
        <v>70</v>
      </c>
      <c r="E45" s="135">
        <v>188970.38999999998</v>
      </c>
      <c r="F45" s="135">
        <v>6580188.1600000001</v>
      </c>
      <c r="G45" s="135">
        <v>6752671.5099999998</v>
      </c>
      <c r="H45" s="135">
        <v>5131137.7899999991</v>
      </c>
      <c r="I45" s="135"/>
      <c r="J45" s="135"/>
      <c r="K45" s="135"/>
      <c r="L45" s="135"/>
      <c r="M45" s="135"/>
      <c r="N45" s="135"/>
      <c r="O45" s="135"/>
      <c r="P45" s="135"/>
      <c r="Q45" s="135">
        <f t="shared" si="0"/>
        <v>18652967.849999998</v>
      </c>
      <c r="R45" s="131"/>
      <c r="S45" s="132"/>
      <c r="T45" s="129"/>
      <c r="U45" s="135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18652967.849999998</v>
      </c>
      <c r="V45" s="131"/>
    </row>
    <row r="46" spans="2:22" x14ac:dyDescent="0.2">
      <c r="B46" s="129"/>
      <c r="C46" s="168">
        <v>40904</v>
      </c>
      <c r="D46" s="134" t="s">
        <v>54</v>
      </c>
      <c r="E46" s="135">
        <v>56870.25</v>
      </c>
      <c r="F46" s="135">
        <v>85265.63</v>
      </c>
      <c r="G46" s="135">
        <v>71473.720000000016</v>
      </c>
      <c r="H46" s="135">
        <v>92116.36</v>
      </c>
      <c r="I46" s="135"/>
      <c r="J46" s="135"/>
      <c r="K46" s="135"/>
      <c r="L46" s="135"/>
      <c r="M46" s="135"/>
      <c r="N46" s="135"/>
      <c r="O46" s="135"/>
      <c r="P46" s="135"/>
      <c r="Q46" s="135">
        <f t="shared" si="0"/>
        <v>305725.96000000002</v>
      </c>
      <c r="R46" s="131"/>
      <c r="S46" s="132"/>
      <c r="T46" s="129"/>
      <c r="U46" s="135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305725.96000000002</v>
      </c>
      <c r="V46" s="131"/>
    </row>
    <row r="47" spans="2:22" x14ac:dyDescent="0.2">
      <c r="B47" s="129"/>
      <c r="C47" s="168">
        <v>40911</v>
      </c>
      <c r="D47" s="134" t="s">
        <v>55</v>
      </c>
      <c r="E47" s="135">
        <v>42420.590000000004</v>
      </c>
      <c r="F47" s="135">
        <v>53624.049999999996</v>
      </c>
      <c r="G47" s="135">
        <v>66032.779999999984</v>
      </c>
      <c r="H47" s="135">
        <v>66251.77</v>
      </c>
      <c r="I47" s="135"/>
      <c r="J47" s="135"/>
      <c r="K47" s="135"/>
      <c r="L47" s="135"/>
      <c r="M47" s="135"/>
      <c r="N47" s="135"/>
      <c r="O47" s="135"/>
      <c r="P47" s="135"/>
      <c r="Q47" s="135">
        <f t="shared" si="0"/>
        <v>228329.19</v>
      </c>
      <c r="R47" s="131"/>
      <c r="S47" s="132"/>
      <c r="T47" s="129"/>
      <c r="U47" s="135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228329.19</v>
      </c>
      <c r="V47" s="131"/>
    </row>
    <row r="48" spans="2:22" x14ac:dyDescent="0.2">
      <c r="B48" s="129"/>
      <c r="C48" s="168">
        <v>40913</v>
      </c>
      <c r="D48" s="134" t="s">
        <v>57</v>
      </c>
      <c r="E48" s="135">
        <v>25444.860000000008</v>
      </c>
      <c r="F48" s="135">
        <v>34021.57</v>
      </c>
      <c r="G48" s="135">
        <v>53664.740000000005</v>
      </c>
      <c r="H48" s="135">
        <v>35844.5</v>
      </c>
      <c r="I48" s="135"/>
      <c r="J48" s="135"/>
      <c r="K48" s="135"/>
      <c r="L48" s="135"/>
      <c r="M48" s="135"/>
      <c r="N48" s="135"/>
      <c r="O48" s="135"/>
      <c r="P48" s="135"/>
      <c r="Q48" s="135">
        <f t="shared" si="0"/>
        <v>148975.67000000001</v>
      </c>
      <c r="R48" s="131"/>
      <c r="S48" s="132"/>
      <c r="T48" s="129"/>
      <c r="U48" s="135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148975.67000000001</v>
      </c>
      <c r="V48" s="131"/>
    </row>
    <row r="49" spans="2:22" x14ac:dyDescent="0.2">
      <c r="B49" s="129"/>
      <c r="C49" s="168">
        <v>41101</v>
      </c>
      <c r="D49" s="134" t="s">
        <v>63</v>
      </c>
      <c r="E49" s="135">
        <v>901307.47000000009</v>
      </c>
      <c r="F49" s="135">
        <v>821737.15000000026</v>
      </c>
      <c r="G49" s="135">
        <v>455762.33999999985</v>
      </c>
      <c r="H49" s="135">
        <v>6571201.3899999987</v>
      </c>
      <c r="I49" s="135"/>
      <c r="J49" s="135"/>
      <c r="K49" s="135"/>
      <c r="L49" s="135"/>
      <c r="M49" s="135"/>
      <c r="N49" s="135"/>
      <c r="O49" s="135"/>
      <c r="P49" s="135"/>
      <c r="Q49" s="135">
        <f t="shared" si="0"/>
        <v>8750008.3499999978</v>
      </c>
      <c r="R49" s="131"/>
      <c r="S49" s="132"/>
      <c r="T49" s="129"/>
      <c r="U49" s="135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8750008.3499999978</v>
      </c>
      <c r="V49" s="131"/>
    </row>
    <row r="50" spans="2:22" x14ac:dyDescent="0.2">
      <c r="B50" s="129"/>
      <c r="C50" s="168">
        <v>41103</v>
      </c>
      <c r="D50" s="134" t="s">
        <v>64</v>
      </c>
      <c r="E50" s="135">
        <v>382961.19</v>
      </c>
      <c r="F50" s="135">
        <v>464277.87</v>
      </c>
      <c r="G50" s="135">
        <v>517700.41</v>
      </c>
      <c r="H50" s="135">
        <v>453003</v>
      </c>
      <c r="I50" s="135"/>
      <c r="J50" s="135"/>
      <c r="K50" s="135"/>
      <c r="L50" s="135"/>
      <c r="M50" s="135"/>
      <c r="N50" s="135"/>
      <c r="O50" s="135"/>
      <c r="P50" s="135"/>
      <c r="Q50" s="135">
        <f t="shared" si="0"/>
        <v>1817942.47</v>
      </c>
      <c r="R50" s="131"/>
      <c r="S50" s="132"/>
      <c r="T50" s="129"/>
      <c r="U50" s="135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1817942.47</v>
      </c>
      <c r="V50" s="131"/>
    </row>
    <row r="51" spans="2:22" x14ac:dyDescent="0.2">
      <c r="B51" s="129"/>
      <c r="C51" s="168">
        <v>41104</v>
      </c>
      <c r="D51" s="134" t="s">
        <v>65</v>
      </c>
      <c r="E51" s="135">
        <v>22285.51</v>
      </c>
      <c r="F51" s="135">
        <v>29174.02</v>
      </c>
      <c r="G51" s="135">
        <v>37167.670000000006</v>
      </c>
      <c r="H51" s="135">
        <v>42570.71</v>
      </c>
      <c r="I51" s="135"/>
      <c r="J51" s="135"/>
      <c r="K51" s="135"/>
      <c r="L51" s="135"/>
      <c r="M51" s="135"/>
      <c r="N51" s="135"/>
      <c r="O51" s="135"/>
      <c r="P51" s="135"/>
      <c r="Q51" s="135">
        <f t="shared" si="0"/>
        <v>131197.91</v>
      </c>
      <c r="R51" s="131"/>
      <c r="S51" s="132"/>
      <c r="T51" s="129"/>
      <c r="U51" s="135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131197.91</v>
      </c>
      <c r="V51" s="131"/>
    </row>
    <row r="52" spans="2:22" x14ac:dyDescent="0.2">
      <c r="B52" s="129"/>
      <c r="C52" s="168">
        <v>41107</v>
      </c>
      <c r="D52" s="134" t="s">
        <v>66</v>
      </c>
      <c r="E52" s="135">
        <v>114683.79999999999</v>
      </c>
      <c r="F52" s="135">
        <v>532849.56000000006</v>
      </c>
      <c r="G52" s="135">
        <v>262569.62</v>
      </c>
      <c r="H52" s="135">
        <v>263144.19000000006</v>
      </c>
      <c r="I52" s="135"/>
      <c r="J52" s="135"/>
      <c r="K52" s="135"/>
      <c r="L52" s="135"/>
      <c r="M52" s="135"/>
      <c r="N52" s="135"/>
      <c r="O52" s="135"/>
      <c r="P52" s="135"/>
      <c r="Q52" s="135">
        <f t="shared" si="0"/>
        <v>1173247.1700000002</v>
      </c>
      <c r="R52" s="131"/>
      <c r="S52" s="132"/>
      <c r="T52" s="129"/>
      <c r="U52" s="135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1173247.1700000002</v>
      </c>
      <c r="V52" s="131"/>
    </row>
    <row r="53" spans="2:22" x14ac:dyDescent="0.2">
      <c r="B53" s="129"/>
      <c r="C53" s="168">
        <v>41301</v>
      </c>
      <c r="D53" s="134" t="s">
        <v>67</v>
      </c>
      <c r="E53" s="135">
        <v>151436.94</v>
      </c>
      <c r="F53" s="135">
        <v>545093.23</v>
      </c>
      <c r="G53" s="135">
        <v>447343.03</v>
      </c>
      <c r="H53" s="135">
        <v>223033.14</v>
      </c>
      <c r="I53" s="135"/>
      <c r="J53" s="135"/>
      <c r="K53" s="135"/>
      <c r="L53" s="135"/>
      <c r="M53" s="135"/>
      <c r="N53" s="135"/>
      <c r="O53" s="135"/>
      <c r="P53" s="135"/>
      <c r="Q53" s="135">
        <f t="shared" si="0"/>
        <v>1366906.3399999999</v>
      </c>
      <c r="R53" s="131"/>
      <c r="S53" s="132"/>
      <c r="T53" s="129"/>
      <c r="U53" s="135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1366906.3399999999</v>
      </c>
      <c r="V53" s="131"/>
    </row>
    <row r="54" spans="2:22" x14ac:dyDescent="0.2">
      <c r="B54" s="129"/>
      <c r="C54" s="168">
        <v>41401</v>
      </c>
      <c r="D54" s="134" t="s">
        <v>68</v>
      </c>
      <c r="E54" s="135">
        <v>56829.270000000004</v>
      </c>
      <c r="F54" s="135">
        <v>130796.67999999996</v>
      </c>
      <c r="G54" s="135">
        <v>296384.68</v>
      </c>
      <c r="H54" s="135">
        <v>235280.86999999997</v>
      </c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719291.49999999988</v>
      </c>
      <c r="R54" s="131"/>
      <c r="S54" s="132"/>
      <c r="T54" s="129"/>
      <c r="U54" s="135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719291.49999999988</v>
      </c>
      <c r="V54" s="131"/>
    </row>
    <row r="55" spans="2:22" x14ac:dyDescent="0.2">
      <c r="B55" s="129"/>
      <c r="C55" s="168">
        <v>41501</v>
      </c>
      <c r="D55" s="134" t="s">
        <v>123</v>
      </c>
      <c r="E55" s="135">
        <v>420951.32999999996</v>
      </c>
      <c r="F55" s="135">
        <v>695150.08000000007</v>
      </c>
      <c r="G55" s="135">
        <v>1490072.1399999997</v>
      </c>
      <c r="H55" s="135">
        <v>926192.7699999999</v>
      </c>
      <c r="I55" s="135"/>
      <c r="J55" s="135"/>
      <c r="K55" s="135"/>
      <c r="L55" s="135"/>
      <c r="M55" s="135"/>
      <c r="N55" s="135"/>
      <c r="O55" s="135"/>
      <c r="P55" s="135"/>
      <c r="Q55" s="135">
        <f t="shared" si="0"/>
        <v>3532366.32</v>
      </c>
      <c r="R55" s="131"/>
      <c r="S55" s="132"/>
      <c r="T55" s="129"/>
      <c r="U55" s="135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3532366.32</v>
      </c>
      <c r="V55" s="131"/>
    </row>
    <row r="56" spans="2:22" x14ac:dyDescent="0.2">
      <c r="B56" s="129"/>
      <c r="C56" s="168">
        <v>41503</v>
      </c>
      <c r="D56" s="134" t="s">
        <v>124</v>
      </c>
      <c r="E56" s="135">
        <v>266807.01000000007</v>
      </c>
      <c r="F56" s="135">
        <v>390982.63000000018</v>
      </c>
      <c r="G56" s="135">
        <v>722765.12</v>
      </c>
      <c r="H56" s="135">
        <v>575019.68999999994</v>
      </c>
      <c r="I56" s="135"/>
      <c r="J56" s="135"/>
      <c r="K56" s="135"/>
      <c r="L56" s="135"/>
      <c r="M56" s="135"/>
      <c r="N56" s="135"/>
      <c r="O56" s="135"/>
      <c r="P56" s="135"/>
      <c r="Q56" s="135">
        <f t="shared" si="0"/>
        <v>1955574.4500000002</v>
      </c>
      <c r="R56" s="131"/>
      <c r="S56" s="132"/>
      <c r="T56" s="129"/>
      <c r="U56" s="135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1955574.4500000002</v>
      </c>
      <c r="V56" s="131"/>
    </row>
    <row r="57" spans="2:22" x14ac:dyDescent="0.2">
      <c r="B57" s="129"/>
      <c r="C57" s="168">
        <v>41505</v>
      </c>
      <c r="D57" s="134" t="s">
        <v>119</v>
      </c>
      <c r="E57" s="135">
        <v>336103.67999999999</v>
      </c>
      <c r="F57" s="135">
        <v>636042.43999999994</v>
      </c>
      <c r="G57" s="135">
        <v>10699232.859999999</v>
      </c>
      <c r="H57" s="135">
        <v>2432261.17</v>
      </c>
      <c r="I57" s="135"/>
      <c r="J57" s="135"/>
      <c r="K57" s="135"/>
      <c r="L57" s="135"/>
      <c r="M57" s="135"/>
      <c r="N57" s="135"/>
      <c r="O57" s="135"/>
      <c r="P57" s="135"/>
      <c r="Q57" s="135">
        <f t="shared" si="0"/>
        <v>14103640.149999999</v>
      </c>
      <c r="R57" s="131"/>
      <c r="S57" s="132"/>
      <c r="T57" s="129"/>
      <c r="U57" s="135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14103640.149999999</v>
      </c>
      <c r="V57" s="131"/>
    </row>
    <row r="58" spans="2:22" x14ac:dyDescent="0.2">
      <c r="B58" s="129"/>
      <c r="C58" s="168">
        <v>41801</v>
      </c>
      <c r="D58" s="134" t="s">
        <v>72</v>
      </c>
      <c r="E58" s="135">
        <v>78070.560000000041</v>
      </c>
      <c r="F58" s="135">
        <v>186135.92</v>
      </c>
      <c r="G58" s="135">
        <v>161376.16000000006</v>
      </c>
      <c r="H58" s="135">
        <v>258305.81000000011</v>
      </c>
      <c r="I58" s="135"/>
      <c r="J58" s="135"/>
      <c r="K58" s="135"/>
      <c r="L58" s="135"/>
      <c r="M58" s="135"/>
      <c r="N58" s="135"/>
      <c r="O58" s="135"/>
      <c r="P58" s="135"/>
      <c r="Q58" s="135">
        <f t="shared" si="0"/>
        <v>683888.45000000019</v>
      </c>
      <c r="R58" s="131"/>
      <c r="S58" s="132"/>
      <c r="T58" s="129"/>
      <c r="U58" s="135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683888.45000000019</v>
      </c>
      <c r="V58" s="131"/>
    </row>
    <row r="59" spans="2:22" x14ac:dyDescent="0.2">
      <c r="B59" s="129"/>
      <c r="C59" s="168">
        <v>42001</v>
      </c>
      <c r="D59" s="134" t="s">
        <v>73</v>
      </c>
      <c r="E59" s="135">
        <v>133515.06000000003</v>
      </c>
      <c r="F59" s="135">
        <v>349589.02999999997</v>
      </c>
      <c r="G59" s="135">
        <v>322511.45</v>
      </c>
      <c r="H59" s="135">
        <v>338859.77999999997</v>
      </c>
      <c r="I59" s="135"/>
      <c r="J59" s="135"/>
      <c r="K59" s="135"/>
      <c r="L59" s="135"/>
      <c r="M59" s="135"/>
      <c r="N59" s="135"/>
      <c r="O59" s="135"/>
      <c r="P59" s="135"/>
      <c r="Q59" s="135">
        <f t="shared" si="0"/>
        <v>1144475.32</v>
      </c>
      <c r="R59" s="131"/>
      <c r="S59" s="132"/>
      <c r="T59" s="129"/>
      <c r="U59" s="135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1144475.32</v>
      </c>
      <c r="V59" s="131"/>
    </row>
    <row r="60" spans="2:22" x14ac:dyDescent="0.2">
      <c r="B60" s="129"/>
      <c r="C60" s="168">
        <v>42002</v>
      </c>
      <c r="D60" s="134" t="s">
        <v>74</v>
      </c>
      <c r="E60" s="135">
        <v>112584.58</v>
      </c>
      <c r="F60" s="135">
        <v>107945.07000000004</v>
      </c>
      <c r="G60" s="135">
        <v>148449.06999999995</v>
      </c>
      <c r="H60" s="135">
        <v>148790.51999999999</v>
      </c>
      <c r="I60" s="135"/>
      <c r="J60" s="135"/>
      <c r="K60" s="135"/>
      <c r="L60" s="135"/>
      <c r="M60" s="135"/>
      <c r="N60" s="135"/>
      <c r="O60" s="135"/>
      <c r="P60" s="135"/>
      <c r="Q60" s="135">
        <f t="shared" si="0"/>
        <v>517769.24</v>
      </c>
      <c r="R60" s="131"/>
      <c r="S60" s="132"/>
      <c r="T60" s="129"/>
      <c r="U60" s="135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517769.24</v>
      </c>
      <c r="V60" s="131"/>
    </row>
    <row r="61" spans="2:22" x14ac:dyDescent="0.2">
      <c r="B61" s="129"/>
      <c r="C61" s="168">
        <v>42005</v>
      </c>
      <c r="D61" s="134" t="s">
        <v>130</v>
      </c>
      <c r="E61" s="135">
        <v>0</v>
      </c>
      <c r="F61" s="135">
        <v>0</v>
      </c>
      <c r="G61" s="135">
        <v>0</v>
      </c>
      <c r="H61" s="135">
        <v>0</v>
      </c>
      <c r="I61" s="135"/>
      <c r="J61" s="135"/>
      <c r="K61" s="135"/>
      <c r="L61" s="135"/>
      <c r="M61" s="135"/>
      <c r="N61" s="135"/>
      <c r="O61" s="135"/>
      <c r="P61" s="135"/>
      <c r="Q61" s="135">
        <f t="shared" si="0"/>
        <v>0</v>
      </c>
      <c r="R61" s="131"/>
      <c r="S61" s="132"/>
      <c r="T61" s="129"/>
      <c r="U61" s="135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1"/>
    </row>
    <row r="62" spans="2:22" x14ac:dyDescent="0.2">
      <c r="B62" s="129"/>
      <c r="C62" s="168">
        <v>42101</v>
      </c>
      <c r="D62" s="134" t="s">
        <v>75</v>
      </c>
      <c r="E62" s="135">
        <v>40815.56</v>
      </c>
      <c r="F62" s="135">
        <v>60680.830000000009</v>
      </c>
      <c r="G62" s="135">
        <v>3743562.2000000007</v>
      </c>
      <c r="H62" s="135">
        <v>1404334.2500000002</v>
      </c>
      <c r="I62" s="135"/>
      <c r="J62" s="135"/>
      <c r="K62" s="135"/>
      <c r="L62" s="135"/>
      <c r="M62" s="135"/>
      <c r="N62" s="135"/>
      <c r="O62" s="135"/>
      <c r="P62" s="135"/>
      <c r="Q62" s="135">
        <f t="shared" si="0"/>
        <v>5249392.8400000008</v>
      </c>
      <c r="R62" s="131"/>
      <c r="S62" s="132"/>
      <c r="T62" s="129"/>
      <c r="U62" s="135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5249392.8400000008</v>
      </c>
      <c r="V62" s="131"/>
    </row>
    <row r="63" spans="2:22" x14ac:dyDescent="0.2">
      <c r="B63" s="129"/>
      <c r="C63" s="168">
        <v>42701</v>
      </c>
      <c r="D63" s="134" t="s">
        <v>131</v>
      </c>
      <c r="E63" s="135">
        <v>331067.78000000003</v>
      </c>
      <c r="F63" s="135">
        <v>120190.70000000001</v>
      </c>
      <c r="G63" s="135">
        <v>334136.76000000007</v>
      </c>
      <c r="H63" s="135">
        <v>182376.31</v>
      </c>
      <c r="I63" s="135"/>
      <c r="J63" s="135"/>
      <c r="K63" s="135"/>
      <c r="L63" s="135"/>
      <c r="M63" s="135"/>
      <c r="N63" s="135"/>
      <c r="O63" s="135"/>
      <c r="P63" s="135"/>
      <c r="Q63" s="135">
        <f t="shared" si="0"/>
        <v>967771.55</v>
      </c>
      <c r="R63" s="131"/>
      <c r="S63" s="132"/>
      <c r="T63" s="129"/>
      <c r="U63" s="135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967771.55</v>
      </c>
      <c r="V63" s="131"/>
    </row>
    <row r="64" spans="2:22" x14ac:dyDescent="0.2">
      <c r="B64" s="129"/>
      <c r="C64" s="168">
        <v>42703</v>
      </c>
      <c r="D64" s="134" t="s">
        <v>59</v>
      </c>
      <c r="E64" s="135">
        <v>56023.970000000008</v>
      </c>
      <c r="F64" s="135">
        <v>6136556.1099999994</v>
      </c>
      <c r="G64" s="135">
        <v>5452471.5700000003</v>
      </c>
      <c r="H64" s="135">
        <v>7235687.8700000001</v>
      </c>
      <c r="I64" s="135"/>
      <c r="J64" s="135"/>
      <c r="K64" s="135"/>
      <c r="L64" s="135"/>
      <c r="M64" s="135"/>
      <c r="N64" s="135"/>
      <c r="O64" s="135"/>
      <c r="P64" s="135"/>
      <c r="Q64" s="135">
        <f t="shared" si="0"/>
        <v>18880739.52</v>
      </c>
      <c r="R64" s="131"/>
      <c r="S64" s="132"/>
      <c r="T64" s="129"/>
      <c r="U64" s="135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18880739.52</v>
      </c>
      <c r="V64" s="131"/>
    </row>
    <row r="65" spans="2:22" x14ac:dyDescent="0.2">
      <c r="B65" s="129"/>
      <c r="C65" s="168">
        <v>42704</v>
      </c>
      <c r="D65" s="134" t="s">
        <v>60</v>
      </c>
      <c r="E65" s="135">
        <v>14777.91</v>
      </c>
      <c r="F65" s="135">
        <v>1413466.6800000002</v>
      </c>
      <c r="G65" s="135">
        <v>2544183.3600000003</v>
      </c>
      <c r="H65" s="135">
        <v>1233943.9099999999</v>
      </c>
      <c r="I65" s="135"/>
      <c r="J65" s="135"/>
      <c r="K65" s="135"/>
      <c r="L65" s="135"/>
      <c r="M65" s="135"/>
      <c r="N65" s="135"/>
      <c r="O65" s="135"/>
      <c r="P65" s="135"/>
      <c r="Q65" s="135">
        <f t="shared" si="0"/>
        <v>5206371.8600000003</v>
      </c>
      <c r="R65" s="131"/>
      <c r="S65" s="132"/>
      <c r="T65" s="129"/>
      <c r="U65" s="135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5206371.8600000003</v>
      </c>
      <c r="V65" s="131"/>
    </row>
    <row r="66" spans="2:22" ht="38.25" x14ac:dyDescent="0.2">
      <c r="B66" s="129"/>
      <c r="C66" s="168">
        <v>42705</v>
      </c>
      <c r="D66" s="134" t="s">
        <v>61</v>
      </c>
      <c r="E66" s="135">
        <v>0</v>
      </c>
      <c r="F66" s="135">
        <v>890.83</v>
      </c>
      <c r="G66" s="135">
        <v>1680.1300000000003</v>
      </c>
      <c r="H66" s="135">
        <v>1447.31</v>
      </c>
      <c r="I66" s="135"/>
      <c r="J66" s="135"/>
      <c r="K66" s="135"/>
      <c r="L66" s="135"/>
      <c r="M66" s="135"/>
      <c r="N66" s="135"/>
      <c r="O66" s="135"/>
      <c r="P66" s="135"/>
      <c r="Q66" s="135">
        <f t="shared" si="0"/>
        <v>4018.2700000000004</v>
      </c>
      <c r="R66" s="131"/>
      <c r="S66" s="132"/>
      <c r="T66" s="129"/>
      <c r="U66" s="135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4018.2700000000004</v>
      </c>
      <c r="V66" s="131"/>
    </row>
    <row r="67" spans="2:22" x14ac:dyDescent="0.2">
      <c r="B67" s="129"/>
      <c r="C67" s="168">
        <v>42801</v>
      </c>
      <c r="D67" s="134" t="s">
        <v>125</v>
      </c>
      <c r="E67" s="135">
        <v>61664.890000000007</v>
      </c>
      <c r="F67" s="135">
        <v>78819.3</v>
      </c>
      <c r="G67" s="135">
        <v>1596489.08</v>
      </c>
      <c r="H67" s="135">
        <v>1690695.1400000001</v>
      </c>
      <c r="I67" s="135"/>
      <c r="J67" s="135"/>
      <c r="K67" s="135"/>
      <c r="L67" s="135"/>
      <c r="M67" s="135"/>
      <c r="N67" s="135"/>
      <c r="O67" s="135"/>
      <c r="P67" s="135"/>
      <c r="Q67" s="135">
        <f t="shared" si="0"/>
        <v>3427668.41</v>
      </c>
      <c r="R67" s="131"/>
      <c r="S67" s="132"/>
      <c r="T67" s="129"/>
      <c r="U67" s="135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3427668.41</v>
      </c>
      <c r="V67" s="131"/>
    </row>
    <row r="68" spans="2:22" x14ac:dyDescent="0.2">
      <c r="B68" s="129"/>
      <c r="C68" s="168">
        <v>42802</v>
      </c>
      <c r="D68" s="134" t="s">
        <v>58</v>
      </c>
      <c r="E68" s="135">
        <v>61992.7</v>
      </c>
      <c r="F68" s="135">
        <v>93566.459999999977</v>
      </c>
      <c r="G68" s="135">
        <v>91493.83</v>
      </c>
      <c r="H68" s="135">
        <v>104348.34999999996</v>
      </c>
      <c r="I68" s="135"/>
      <c r="J68" s="135"/>
      <c r="K68" s="135"/>
      <c r="L68" s="135"/>
      <c r="M68" s="135"/>
      <c r="N68" s="135"/>
      <c r="O68" s="135"/>
      <c r="P68" s="135"/>
      <c r="Q68" s="135">
        <f t="shared" si="0"/>
        <v>351401.33999999997</v>
      </c>
      <c r="R68" s="131"/>
      <c r="S68" s="132"/>
      <c r="T68" s="129"/>
      <c r="U68" s="135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351401.33999999997</v>
      </c>
      <c r="V68" s="131"/>
    </row>
    <row r="69" spans="2:22" x14ac:dyDescent="0.2">
      <c r="B69" s="129"/>
      <c r="C69" s="168">
        <v>42901</v>
      </c>
      <c r="D69" s="134" t="s">
        <v>126</v>
      </c>
      <c r="E69" s="135">
        <v>20493325.650000002</v>
      </c>
      <c r="F69" s="135">
        <v>23768991.789999999</v>
      </c>
      <c r="G69" s="135">
        <v>23337349.320000008</v>
      </c>
      <c r="H69" s="135">
        <v>22574655.639999997</v>
      </c>
      <c r="I69" s="135"/>
      <c r="J69" s="135"/>
      <c r="K69" s="135"/>
      <c r="L69" s="135"/>
      <c r="M69" s="135"/>
      <c r="N69" s="135"/>
      <c r="O69" s="135"/>
      <c r="P69" s="135"/>
      <c r="Q69" s="135">
        <f t="shared" si="0"/>
        <v>90174322.400000006</v>
      </c>
      <c r="R69" s="131"/>
      <c r="S69" s="132"/>
      <c r="T69" s="129"/>
      <c r="U69" s="135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90174322.400000006</v>
      </c>
      <c r="V69" s="131"/>
    </row>
    <row r="70" spans="2:22" x14ac:dyDescent="0.2">
      <c r="B70" s="129"/>
      <c r="C70" s="168">
        <v>42902</v>
      </c>
      <c r="D70" s="134" t="s">
        <v>45</v>
      </c>
      <c r="E70" s="135">
        <v>20706.839999999997</v>
      </c>
      <c r="F70" s="135">
        <v>24070.320000000007</v>
      </c>
      <c r="G70" s="135">
        <v>32508.47</v>
      </c>
      <c r="H70" s="135">
        <v>36822.11</v>
      </c>
      <c r="I70" s="135"/>
      <c r="J70" s="135"/>
      <c r="K70" s="135"/>
      <c r="L70" s="135"/>
      <c r="M70" s="135"/>
      <c r="N70" s="135"/>
      <c r="O70" s="135"/>
      <c r="P70" s="135"/>
      <c r="Q70" s="135">
        <f t="shared" si="0"/>
        <v>114107.74</v>
      </c>
      <c r="R70" s="131"/>
      <c r="S70" s="132"/>
      <c r="T70" s="129"/>
      <c r="U70" s="135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114107.74</v>
      </c>
      <c r="V70" s="131"/>
    </row>
    <row r="71" spans="2:22" ht="25.5" x14ac:dyDescent="0.2">
      <c r="B71" s="129"/>
      <c r="C71" s="168">
        <v>43001</v>
      </c>
      <c r="D71" s="134" t="s">
        <v>127</v>
      </c>
      <c r="E71" s="135">
        <v>29953.639999999996</v>
      </c>
      <c r="F71" s="135">
        <v>44085.140000000007</v>
      </c>
      <c r="G71" s="135">
        <v>53731.949999999983</v>
      </c>
      <c r="H71" s="135">
        <v>50525</v>
      </c>
      <c r="I71" s="135"/>
      <c r="J71" s="135"/>
      <c r="K71" s="135"/>
      <c r="L71" s="135"/>
      <c r="M71" s="135"/>
      <c r="N71" s="135"/>
      <c r="O71" s="135"/>
      <c r="P71" s="135"/>
      <c r="Q71" s="135">
        <f t="shared" si="0"/>
        <v>178295.72999999998</v>
      </c>
      <c r="R71" s="131"/>
      <c r="S71" s="132"/>
      <c r="T71" s="129"/>
      <c r="U71" s="135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178295.72999999998</v>
      </c>
      <c r="V71" s="131"/>
    </row>
    <row r="72" spans="2:22" x14ac:dyDescent="0.2">
      <c r="B72" s="129"/>
      <c r="C72" s="168">
        <v>43101</v>
      </c>
      <c r="D72" s="134" t="s">
        <v>132</v>
      </c>
      <c r="E72" s="135">
        <v>17725.03</v>
      </c>
      <c r="F72" s="135">
        <v>26080.41</v>
      </c>
      <c r="G72" s="135">
        <v>37097.890000000007</v>
      </c>
      <c r="H72" s="135">
        <v>39422.509999999995</v>
      </c>
      <c r="I72" s="135"/>
      <c r="J72" s="135"/>
      <c r="K72" s="135"/>
      <c r="L72" s="135"/>
      <c r="M72" s="135"/>
      <c r="N72" s="135"/>
      <c r="O72" s="135"/>
      <c r="P72" s="135"/>
      <c r="Q72" s="135">
        <f t="shared" si="0"/>
        <v>120325.84000000001</v>
      </c>
      <c r="R72" s="131"/>
      <c r="S72" s="132"/>
      <c r="T72" s="129"/>
      <c r="U72" s="135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120325.84000000001</v>
      </c>
      <c r="V72" s="131"/>
    </row>
    <row r="73" spans="2:22" x14ac:dyDescent="0.2">
      <c r="B73" s="129"/>
      <c r="C73" s="168">
        <v>43201</v>
      </c>
      <c r="D73" s="134" t="s">
        <v>128</v>
      </c>
      <c r="E73" s="135">
        <v>25455.67</v>
      </c>
      <c r="F73" s="135">
        <v>31911.53</v>
      </c>
      <c r="G73" s="135">
        <v>133854.9</v>
      </c>
      <c r="H73" s="135">
        <v>89672.320000000007</v>
      </c>
      <c r="I73" s="135"/>
      <c r="J73" s="135"/>
      <c r="K73" s="135"/>
      <c r="L73" s="135"/>
      <c r="M73" s="135"/>
      <c r="N73" s="135"/>
      <c r="O73" s="135"/>
      <c r="P73" s="135"/>
      <c r="Q73" s="135">
        <f t="shared" ref="Q73:Q103" si="1">SUM(E73:P73)</f>
        <v>280894.42</v>
      </c>
      <c r="R73" s="131"/>
      <c r="S73" s="132"/>
      <c r="T73" s="129"/>
      <c r="U73" s="135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280894.42</v>
      </c>
      <c r="V73" s="131"/>
    </row>
    <row r="74" spans="2:22" x14ac:dyDescent="0.2">
      <c r="B74" s="129"/>
      <c r="C74" s="168">
        <v>43202</v>
      </c>
      <c r="D74" s="134" t="s">
        <v>62</v>
      </c>
      <c r="E74" s="135">
        <v>10014.16</v>
      </c>
      <c r="F74" s="135">
        <v>15756.690000000006</v>
      </c>
      <c r="G74" s="135">
        <v>24563.950000000004</v>
      </c>
      <c r="H74" s="135">
        <v>20839.829999999998</v>
      </c>
      <c r="I74" s="135"/>
      <c r="J74" s="135"/>
      <c r="K74" s="135"/>
      <c r="L74" s="135"/>
      <c r="M74" s="135"/>
      <c r="N74" s="135"/>
      <c r="O74" s="135"/>
      <c r="P74" s="135"/>
      <c r="Q74" s="135">
        <f t="shared" si="1"/>
        <v>71174.63</v>
      </c>
      <c r="R74" s="131"/>
      <c r="S74" s="132"/>
      <c r="T74" s="129"/>
      <c r="U74" s="135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71174.63</v>
      </c>
      <c r="V74" s="131"/>
    </row>
    <row r="75" spans="2:22" x14ac:dyDescent="0.2">
      <c r="B75" s="129"/>
      <c r="C75" s="168">
        <v>43301</v>
      </c>
      <c r="D75" s="134" t="s">
        <v>129</v>
      </c>
      <c r="E75" s="135">
        <v>74834.719999999987</v>
      </c>
      <c r="F75" s="135">
        <v>212450.68</v>
      </c>
      <c r="G75" s="135">
        <v>1694688.3199999998</v>
      </c>
      <c r="H75" s="135">
        <v>358344.62000000017</v>
      </c>
      <c r="I75" s="135"/>
      <c r="J75" s="135"/>
      <c r="K75" s="135"/>
      <c r="L75" s="135"/>
      <c r="M75" s="135"/>
      <c r="N75" s="135"/>
      <c r="O75" s="135"/>
      <c r="P75" s="135"/>
      <c r="Q75" s="135">
        <f t="shared" si="1"/>
        <v>2340318.34</v>
      </c>
      <c r="R75" s="131"/>
      <c r="S75" s="132"/>
      <c r="T75" s="129"/>
      <c r="U75" s="135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2340318.34</v>
      </c>
      <c r="V75" s="131"/>
    </row>
    <row r="76" spans="2:22" x14ac:dyDescent="0.2">
      <c r="B76" s="129"/>
      <c r="C76" s="168">
        <v>43302</v>
      </c>
      <c r="D76" s="134" t="s">
        <v>69</v>
      </c>
      <c r="E76" s="135">
        <v>74416</v>
      </c>
      <c r="F76" s="135">
        <v>85841.309999999983</v>
      </c>
      <c r="G76" s="135">
        <v>146872.57</v>
      </c>
      <c r="H76" s="135">
        <v>215073.66000000003</v>
      </c>
      <c r="I76" s="135"/>
      <c r="J76" s="135"/>
      <c r="K76" s="135"/>
      <c r="L76" s="135"/>
      <c r="M76" s="135"/>
      <c r="N76" s="135"/>
      <c r="O76" s="135"/>
      <c r="P76" s="135"/>
      <c r="Q76" s="135">
        <f t="shared" si="1"/>
        <v>522203.54000000004</v>
      </c>
      <c r="R76" s="131"/>
      <c r="S76" s="132"/>
      <c r="T76" s="129"/>
      <c r="U76" s="135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522203.54000000004</v>
      </c>
      <c r="V76" s="131"/>
    </row>
    <row r="77" spans="2:22" x14ac:dyDescent="0.2">
      <c r="B77" s="129"/>
      <c r="C77" s="168">
        <v>43303</v>
      </c>
      <c r="D77" s="134" t="s">
        <v>71</v>
      </c>
      <c r="E77" s="135">
        <v>106730.29000000002</v>
      </c>
      <c r="F77" s="135">
        <v>144645.03</v>
      </c>
      <c r="G77" s="135">
        <v>169317.13</v>
      </c>
      <c r="H77" s="135">
        <v>125854.62000000001</v>
      </c>
      <c r="I77" s="135"/>
      <c r="J77" s="135"/>
      <c r="K77" s="135"/>
      <c r="L77" s="135"/>
      <c r="M77" s="135"/>
      <c r="N77" s="135"/>
      <c r="O77" s="135"/>
      <c r="P77" s="135"/>
      <c r="Q77" s="135">
        <f t="shared" si="1"/>
        <v>546547.07000000007</v>
      </c>
      <c r="R77" s="131"/>
      <c r="S77" s="132"/>
      <c r="T77" s="129"/>
      <c r="U77" s="135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546547.07000000007</v>
      </c>
      <c r="V77" s="131"/>
    </row>
    <row r="78" spans="2:22" x14ac:dyDescent="0.2">
      <c r="B78" s="129"/>
      <c r="C78" s="168">
        <v>43401</v>
      </c>
      <c r="D78" s="134" t="s">
        <v>133</v>
      </c>
      <c r="E78" s="135">
        <v>131671.96</v>
      </c>
      <c r="F78" s="135">
        <v>186810.53999999995</v>
      </c>
      <c r="G78" s="135">
        <v>251462.38000000003</v>
      </c>
      <c r="H78" s="135">
        <v>238582.43999999994</v>
      </c>
      <c r="I78" s="135"/>
      <c r="J78" s="135"/>
      <c r="K78" s="135"/>
      <c r="L78" s="135"/>
      <c r="M78" s="135"/>
      <c r="N78" s="135"/>
      <c r="O78" s="135"/>
      <c r="P78" s="135"/>
      <c r="Q78" s="135">
        <f t="shared" si="1"/>
        <v>808527.32</v>
      </c>
      <c r="R78" s="131"/>
      <c r="S78" s="132"/>
      <c r="T78" s="129"/>
      <c r="U78" s="135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808527.32</v>
      </c>
      <c r="V78" s="131"/>
    </row>
    <row r="79" spans="2:22" x14ac:dyDescent="0.2">
      <c r="B79" s="129"/>
      <c r="C79" s="168">
        <v>43402</v>
      </c>
      <c r="D79" s="134" t="s">
        <v>44</v>
      </c>
      <c r="E79" s="135">
        <v>1456.37</v>
      </c>
      <c r="F79" s="135">
        <v>1484.5499999999997</v>
      </c>
      <c r="G79" s="135">
        <v>6156.37</v>
      </c>
      <c r="H79" s="135">
        <v>4900.9099999999989</v>
      </c>
      <c r="I79" s="135"/>
      <c r="J79" s="135"/>
      <c r="K79" s="135"/>
      <c r="L79" s="135"/>
      <c r="M79" s="135"/>
      <c r="N79" s="135"/>
      <c r="O79" s="135"/>
      <c r="P79" s="135"/>
      <c r="Q79" s="135">
        <f t="shared" si="1"/>
        <v>13998.199999999997</v>
      </c>
      <c r="R79" s="131"/>
      <c r="S79" s="132"/>
      <c r="T79" s="129"/>
      <c r="U79" s="135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13998.199999999997</v>
      </c>
      <c r="V79" s="131"/>
    </row>
    <row r="80" spans="2:22" x14ac:dyDescent="0.2">
      <c r="B80" s="129"/>
      <c r="C80" s="168">
        <v>43501</v>
      </c>
      <c r="D80" s="134" t="s">
        <v>134</v>
      </c>
      <c r="E80" s="135">
        <v>105282.46</v>
      </c>
      <c r="F80" s="135">
        <v>143721.55999999997</v>
      </c>
      <c r="G80" s="135">
        <v>752402.11</v>
      </c>
      <c r="H80" s="135">
        <v>229216.30999999997</v>
      </c>
      <c r="I80" s="135"/>
      <c r="J80" s="135"/>
      <c r="K80" s="135"/>
      <c r="L80" s="135"/>
      <c r="M80" s="135"/>
      <c r="N80" s="135"/>
      <c r="O80" s="135"/>
      <c r="P80" s="135"/>
      <c r="Q80" s="135">
        <f t="shared" si="1"/>
        <v>1230622.44</v>
      </c>
      <c r="R80" s="131"/>
      <c r="S80" s="132"/>
      <c r="T80" s="129"/>
      <c r="U80" s="135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1230622.44</v>
      </c>
      <c r="V80" s="131"/>
    </row>
    <row r="81" spans="2:22" x14ac:dyDescent="0.2">
      <c r="B81" s="129"/>
      <c r="C81" s="168">
        <v>43502</v>
      </c>
      <c r="D81" s="134" t="s">
        <v>56</v>
      </c>
      <c r="E81" s="135">
        <v>32868.57</v>
      </c>
      <c r="F81" s="135">
        <v>43721.370000000017</v>
      </c>
      <c r="G81" s="135">
        <v>347672.44</v>
      </c>
      <c r="H81" s="135">
        <v>288682.33999999997</v>
      </c>
      <c r="I81" s="135"/>
      <c r="J81" s="135"/>
      <c r="K81" s="135"/>
      <c r="L81" s="135"/>
      <c r="M81" s="135"/>
      <c r="N81" s="135"/>
      <c r="O81" s="135"/>
      <c r="P81" s="135"/>
      <c r="Q81" s="135">
        <f t="shared" si="1"/>
        <v>712944.72</v>
      </c>
      <c r="R81" s="131"/>
      <c r="S81" s="132"/>
      <c r="T81" s="129"/>
      <c r="U81" s="135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712944.72</v>
      </c>
      <c r="V81" s="131"/>
    </row>
    <row r="82" spans="2:22" x14ac:dyDescent="0.2">
      <c r="B82" s="129"/>
      <c r="C82" s="168">
        <v>43601</v>
      </c>
      <c r="D82" s="134" t="s">
        <v>135</v>
      </c>
      <c r="E82" s="135">
        <v>31743.679999999997</v>
      </c>
      <c r="F82" s="135">
        <v>62826.220000000008</v>
      </c>
      <c r="G82" s="135">
        <v>75498.23</v>
      </c>
      <c r="H82" s="135">
        <v>155034.78000000003</v>
      </c>
      <c r="I82" s="135"/>
      <c r="J82" s="135"/>
      <c r="K82" s="135"/>
      <c r="L82" s="135"/>
      <c r="M82" s="135"/>
      <c r="N82" s="135"/>
      <c r="O82" s="135"/>
      <c r="P82" s="135"/>
      <c r="Q82" s="135">
        <f t="shared" si="1"/>
        <v>325102.91000000003</v>
      </c>
      <c r="R82" s="131"/>
      <c r="S82" s="132"/>
      <c r="T82" s="129"/>
      <c r="U82" s="135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325102.91000000003</v>
      </c>
      <c r="V82" s="131"/>
    </row>
    <row r="83" spans="2:22" x14ac:dyDescent="0.2">
      <c r="B83" s="129"/>
      <c r="C83" s="168">
        <v>50201</v>
      </c>
      <c r="D83" s="134" t="s">
        <v>76</v>
      </c>
      <c r="E83" s="135">
        <v>46043.1</v>
      </c>
      <c r="F83" s="135">
        <v>52676.950000000004</v>
      </c>
      <c r="G83" s="135">
        <v>63857.470000000016</v>
      </c>
      <c r="H83" s="135">
        <v>60304.250000000007</v>
      </c>
      <c r="I83" s="135"/>
      <c r="J83" s="135"/>
      <c r="K83" s="135"/>
      <c r="L83" s="135"/>
      <c r="M83" s="135"/>
      <c r="N83" s="135"/>
      <c r="O83" s="135"/>
      <c r="P83" s="135"/>
      <c r="Q83" s="135">
        <f t="shared" si="1"/>
        <v>222881.77000000002</v>
      </c>
      <c r="R83" s="131"/>
      <c r="S83" s="132"/>
      <c r="T83" s="129"/>
      <c r="U83" s="135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222881.77000000002</v>
      </c>
      <c r="V83" s="131"/>
    </row>
    <row r="84" spans="2:22" x14ac:dyDescent="0.2">
      <c r="B84" s="129"/>
      <c r="C84" s="168">
        <v>50301</v>
      </c>
      <c r="D84" s="134" t="s">
        <v>77</v>
      </c>
      <c r="E84" s="135">
        <v>145032.75999999998</v>
      </c>
      <c r="F84" s="135">
        <v>171961.51999999996</v>
      </c>
      <c r="G84" s="135">
        <v>181659.14999999997</v>
      </c>
      <c r="H84" s="135">
        <v>179033.17999999993</v>
      </c>
      <c r="I84" s="135"/>
      <c r="J84" s="135"/>
      <c r="K84" s="135"/>
      <c r="L84" s="135"/>
      <c r="M84" s="135"/>
      <c r="N84" s="135"/>
      <c r="O84" s="135"/>
      <c r="P84" s="135"/>
      <c r="Q84" s="135">
        <f t="shared" si="1"/>
        <v>677686.60999999987</v>
      </c>
      <c r="R84" s="131"/>
      <c r="S84" s="132"/>
      <c r="T84" s="129"/>
      <c r="U84" s="135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677686.60999999987</v>
      </c>
      <c r="V84" s="131"/>
    </row>
    <row r="85" spans="2:22" x14ac:dyDescent="0.2">
      <c r="B85" s="129"/>
      <c r="C85" s="168">
        <v>50401</v>
      </c>
      <c r="D85" s="134" t="s">
        <v>78</v>
      </c>
      <c r="E85" s="135">
        <v>41500.71</v>
      </c>
      <c r="F85" s="135">
        <v>161172.34</v>
      </c>
      <c r="G85" s="135">
        <v>270552.44</v>
      </c>
      <c r="H85" s="135">
        <v>488215.24000000005</v>
      </c>
      <c r="I85" s="135"/>
      <c r="J85" s="135"/>
      <c r="K85" s="135"/>
      <c r="L85" s="135"/>
      <c r="M85" s="135"/>
      <c r="N85" s="135"/>
      <c r="O85" s="135"/>
      <c r="P85" s="135"/>
      <c r="Q85" s="135">
        <f t="shared" si="1"/>
        <v>961440.73</v>
      </c>
      <c r="R85" s="131"/>
      <c r="S85" s="132"/>
      <c r="T85" s="129"/>
      <c r="U85" s="135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961440.73</v>
      </c>
      <c r="V85" s="131"/>
    </row>
    <row r="86" spans="2:22" x14ac:dyDescent="0.2">
      <c r="B86" s="129"/>
      <c r="C86" s="168">
        <v>50801</v>
      </c>
      <c r="D86" s="134" t="s">
        <v>79</v>
      </c>
      <c r="E86" s="135">
        <v>27979.63</v>
      </c>
      <c r="F86" s="135">
        <v>27979.63</v>
      </c>
      <c r="G86" s="135">
        <v>27979.63</v>
      </c>
      <c r="H86" s="135">
        <v>27979.63</v>
      </c>
      <c r="I86" s="135"/>
      <c r="J86" s="135"/>
      <c r="K86" s="135"/>
      <c r="L86" s="135"/>
      <c r="M86" s="135"/>
      <c r="N86" s="135"/>
      <c r="O86" s="135"/>
      <c r="P86" s="135"/>
      <c r="Q86" s="135">
        <f t="shared" si="1"/>
        <v>111918.52</v>
      </c>
      <c r="R86" s="131"/>
      <c r="S86" s="132"/>
      <c r="T86" s="129"/>
      <c r="U86" s="135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111918.52</v>
      </c>
      <c r="V86" s="131"/>
    </row>
    <row r="87" spans="2:22" x14ac:dyDescent="0.2">
      <c r="B87" s="129"/>
      <c r="C87" s="168">
        <v>50901</v>
      </c>
      <c r="D87" s="134" t="s">
        <v>80</v>
      </c>
      <c r="E87" s="135">
        <v>695023.25999999989</v>
      </c>
      <c r="F87" s="135">
        <v>1070550.9599999997</v>
      </c>
      <c r="G87" s="135">
        <v>987270.18999999983</v>
      </c>
      <c r="H87" s="135">
        <v>1012111.5699999998</v>
      </c>
      <c r="I87" s="135"/>
      <c r="J87" s="135"/>
      <c r="K87" s="135"/>
      <c r="L87" s="135"/>
      <c r="M87" s="135"/>
      <c r="N87" s="135"/>
      <c r="O87" s="135"/>
      <c r="P87" s="135"/>
      <c r="Q87" s="135">
        <f t="shared" si="1"/>
        <v>3764955.9799999995</v>
      </c>
      <c r="R87" s="131"/>
      <c r="S87" s="132"/>
      <c r="T87" s="129"/>
      <c r="U87" s="135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3764955.9799999995</v>
      </c>
      <c r="V87" s="131"/>
    </row>
    <row r="88" spans="2:22" ht="25.5" x14ac:dyDescent="0.2">
      <c r="B88" s="129"/>
      <c r="C88" s="168">
        <v>51001</v>
      </c>
      <c r="D88" s="134" t="s">
        <v>81</v>
      </c>
      <c r="E88" s="135">
        <v>79158.880000000005</v>
      </c>
      <c r="F88" s="135">
        <v>78605.580000000016</v>
      </c>
      <c r="G88" s="135">
        <v>81977.709999999977</v>
      </c>
      <c r="H88" s="135">
        <v>85926.41</v>
      </c>
      <c r="I88" s="135"/>
      <c r="J88" s="135"/>
      <c r="K88" s="135"/>
      <c r="L88" s="135"/>
      <c r="M88" s="135"/>
      <c r="N88" s="135"/>
      <c r="O88" s="135"/>
      <c r="P88" s="135"/>
      <c r="Q88" s="135">
        <f t="shared" si="1"/>
        <v>325668.57999999996</v>
      </c>
      <c r="R88" s="131"/>
      <c r="S88" s="132"/>
      <c r="T88" s="129"/>
      <c r="U88" s="135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325668.57999999996</v>
      </c>
      <c r="V88" s="131"/>
    </row>
    <row r="89" spans="2:22" x14ac:dyDescent="0.2">
      <c r="B89" s="129"/>
      <c r="C89" s="168">
        <v>51101</v>
      </c>
      <c r="D89" s="134" t="s">
        <v>82</v>
      </c>
      <c r="E89" s="135">
        <v>0</v>
      </c>
      <c r="F89" s="135">
        <v>5260.67</v>
      </c>
      <c r="G89" s="135">
        <v>38594</v>
      </c>
      <c r="H89" s="135">
        <v>33333.33</v>
      </c>
      <c r="I89" s="135"/>
      <c r="J89" s="135"/>
      <c r="K89" s="135"/>
      <c r="L89" s="135"/>
      <c r="M89" s="135"/>
      <c r="N89" s="135"/>
      <c r="O89" s="135"/>
      <c r="P89" s="135"/>
      <c r="Q89" s="135">
        <f t="shared" si="1"/>
        <v>77188</v>
      </c>
      <c r="R89" s="131"/>
      <c r="S89" s="132"/>
      <c r="T89" s="129"/>
      <c r="U89" s="135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77188</v>
      </c>
      <c r="V89" s="131"/>
    </row>
    <row r="90" spans="2:22" x14ac:dyDescent="0.2">
      <c r="B90" s="129"/>
      <c r="C90" s="168">
        <v>51301</v>
      </c>
      <c r="D90" s="134" t="s">
        <v>83</v>
      </c>
      <c r="E90" s="135">
        <v>13923.58</v>
      </c>
      <c r="F90" s="135">
        <v>33573.760000000002</v>
      </c>
      <c r="G90" s="135">
        <v>40097.209999999992</v>
      </c>
      <c r="H90" s="135">
        <v>36475.480000000003</v>
      </c>
      <c r="I90" s="135"/>
      <c r="J90" s="135"/>
      <c r="K90" s="135"/>
      <c r="L90" s="135"/>
      <c r="M90" s="135"/>
      <c r="N90" s="135"/>
      <c r="O90" s="135"/>
      <c r="P90" s="135"/>
      <c r="Q90" s="135">
        <f t="shared" si="1"/>
        <v>124070.03</v>
      </c>
      <c r="R90" s="131"/>
      <c r="S90" s="132"/>
      <c r="T90" s="129"/>
      <c r="U90" s="135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124070.03</v>
      </c>
      <c r="V90" s="131"/>
    </row>
    <row r="91" spans="2:22" x14ac:dyDescent="0.2">
      <c r="B91" s="129"/>
      <c r="C91" s="168">
        <v>51401</v>
      </c>
      <c r="D91" s="134" t="s">
        <v>84</v>
      </c>
      <c r="E91" s="135">
        <v>4962.8499999999995</v>
      </c>
      <c r="F91" s="135">
        <v>5026.2599999999993</v>
      </c>
      <c r="G91" s="135">
        <v>6481.0700000000006</v>
      </c>
      <c r="H91" s="135">
        <v>5612.56</v>
      </c>
      <c r="I91" s="135"/>
      <c r="J91" s="135"/>
      <c r="K91" s="135"/>
      <c r="L91" s="135"/>
      <c r="M91" s="135"/>
      <c r="N91" s="135"/>
      <c r="O91" s="135"/>
      <c r="P91" s="135"/>
      <c r="Q91" s="135">
        <f t="shared" si="1"/>
        <v>22082.74</v>
      </c>
      <c r="R91" s="131"/>
      <c r="S91" s="132"/>
      <c r="T91" s="129"/>
      <c r="U91" s="135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22082.74</v>
      </c>
      <c r="V91" s="131"/>
    </row>
    <row r="92" spans="2:22" x14ac:dyDescent="0.2">
      <c r="B92" s="129"/>
      <c r="C92" s="168">
        <v>51601</v>
      </c>
      <c r="D92" s="134" t="s">
        <v>85</v>
      </c>
      <c r="E92" s="135">
        <v>35318.69</v>
      </c>
      <c r="F92" s="135">
        <v>37193.549999999988</v>
      </c>
      <c r="G92" s="135">
        <v>46639.229999999996</v>
      </c>
      <c r="H92" s="135">
        <v>41970.359999999993</v>
      </c>
      <c r="I92" s="135"/>
      <c r="J92" s="135"/>
      <c r="K92" s="135"/>
      <c r="L92" s="135"/>
      <c r="M92" s="135"/>
      <c r="N92" s="135"/>
      <c r="O92" s="135"/>
      <c r="P92" s="135"/>
      <c r="Q92" s="135">
        <f t="shared" si="1"/>
        <v>161121.82999999999</v>
      </c>
      <c r="R92" s="131"/>
      <c r="S92" s="132"/>
      <c r="T92" s="129"/>
      <c r="U92" s="135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161121.82999999999</v>
      </c>
      <c r="V92" s="131"/>
    </row>
    <row r="93" spans="2:22" x14ac:dyDescent="0.2">
      <c r="B93" s="129"/>
      <c r="C93" s="168">
        <v>51801</v>
      </c>
      <c r="D93" s="134" t="s">
        <v>139</v>
      </c>
      <c r="E93" s="135">
        <v>1509476.36</v>
      </c>
      <c r="F93" s="135">
        <v>1483481.97</v>
      </c>
      <c r="G93" s="135">
        <v>1696133.33</v>
      </c>
      <c r="H93" s="135">
        <v>125708.33</v>
      </c>
      <c r="I93" s="135"/>
      <c r="J93" s="135"/>
      <c r="K93" s="135"/>
      <c r="L93" s="135"/>
      <c r="M93" s="135"/>
      <c r="N93" s="135"/>
      <c r="O93" s="135"/>
      <c r="P93" s="135"/>
      <c r="Q93" s="135">
        <f t="shared" si="1"/>
        <v>4814799.99</v>
      </c>
      <c r="R93" s="131"/>
      <c r="S93" s="132"/>
      <c r="T93" s="129"/>
      <c r="U93" s="135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4814799.99</v>
      </c>
      <c r="V93" s="131"/>
    </row>
    <row r="94" spans="2:22" ht="25.5" x14ac:dyDescent="0.2">
      <c r="B94" s="129"/>
      <c r="C94" s="168">
        <v>51901</v>
      </c>
      <c r="D94" s="134" t="s">
        <v>140</v>
      </c>
      <c r="E94" s="135">
        <v>21472.03</v>
      </c>
      <c r="F94" s="135">
        <v>24906.67</v>
      </c>
      <c r="G94" s="135">
        <v>40066.009999999995</v>
      </c>
      <c r="H94" s="135">
        <v>46313.409999999989</v>
      </c>
      <c r="I94" s="135"/>
      <c r="J94" s="135"/>
      <c r="K94" s="135"/>
      <c r="L94" s="135"/>
      <c r="M94" s="135"/>
      <c r="N94" s="135"/>
      <c r="O94" s="135"/>
      <c r="P94" s="135"/>
      <c r="Q94" s="135">
        <f t="shared" si="1"/>
        <v>132758.12</v>
      </c>
      <c r="R94" s="131"/>
      <c r="S94" s="132"/>
      <c r="T94" s="129"/>
      <c r="U94" s="135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132758.12</v>
      </c>
      <c r="V94" s="131"/>
    </row>
    <row r="95" spans="2:22" x14ac:dyDescent="0.2">
      <c r="B95" s="129"/>
      <c r="C95" s="168">
        <v>52001</v>
      </c>
      <c r="D95" s="134" t="s">
        <v>86</v>
      </c>
      <c r="E95" s="135">
        <v>76159.260000000009</v>
      </c>
      <c r="F95" s="135">
        <v>100202.04000000002</v>
      </c>
      <c r="G95" s="135">
        <v>141285.38999999998</v>
      </c>
      <c r="H95" s="135">
        <v>215851.56000000006</v>
      </c>
      <c r="I95" s="135"/>
      <c r="J95" s="135"/>
      <c r="K95" s="135"/>
      <c r="L95" s="135"/>
      <c r="M95" s="135"/>
      <c r="N95" s="135"/>
      <c r="O95" s="135"/>
      <c r="P95" s="135"/>
      <c r="Q95" s="135">
        <f t="shared" si="1"/>
        <v>533498.25000000012</v>
      </c>
      <c r="R95" s="131"/>
      <c r="S95" s="132"/>
      <c r="T95" s="129"/>
      <c r="U95" s="135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533498.25000000012</v>
      </c>
      <c r="V95" s="131"/>
    </row>
    <row r="96" spans="2:22" x14ac:dyDescent="0.2">
      <c r="B96" s="129"/>
      <c r="C96" s="168">
        <v>52301</v>
      </c>
      <c r="D96" s="134" t="s">
        <v>87</v>
      </c>
      <c r="E96" s="135">
        <v>24355.820000000007</v>
      </c>
      <c r="F96" s="135">
        <v>27366.07</v>
      </c>
      <c r="G96" s="135">
        <v>30871.53</v>
      </c>
      <c r="H96" s="135">
        <v>33968.460000000006</v>
      </c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116561.88000000002</v>
      </c>
      <c r="R96" s="131"/>
      <c r="S96" s="132"/>
      <c r="T96" s="129"/>
      <c r="U96" s="135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116561.88000000002</v>
      </c>
      <c r="V96" s="131"/>
    </row>
    <row r="97" spans="2:22" x14ac:dyDescent="0.2">
      <c r="B97" s="129"/>
      <c r="C97" s="168">
        <v>52401</v>
      </c>
      <c r="D97" s="134" t="s">
        <v>88</v>
      </c>
      <c r="E97" s="135">
        <v>0</v>
      </c>
      <c r="F97" s="135">
        <v>0</v>
      </c>
      <c r="G97" s="135">
        <v>15000</v>
      </c>
      <c r="H97" s="135">
        <v>27094.309999999998</v>
      </c>
      <c r="I97" s="135"/>
      <c r="J97" s="135"/>
      <c r="K97" s="135"/>
      <c r="L97" s="135"/>
      <c r="M97" s="135"/>
      <c r="N97" s="135"/>
      <c r="O97" s="135"/>
      <c r="P97" s="135"/>
      <c r="Q97" s="135">
        <f t="shared" si="1"/>
        <v>42094.31</v>
      </c>
      <c r="R97" s="131"/>
      <c r="S97" s="132"/>
      <c r="T97" s="129"/>
      <c r="U97" s="135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42094.31</v>
      </c>
      <c r="V97" s="131"/>
    </row>
    <row r="98" spans="2:22" x14ac:dyDescent="0.2">
      <c r="B98" s="129"/>
      <c r="C98" s="168">
        <v>52601</v>
      </c>
      <c r="D98" s="134" t="s">
        <v>89</v>
      </c>
      <c r="E98" s="135">
        <v>15769.849999999999</v>
      </c>
      <c r="F98" s="135">
        <v>31968.579999999998</v>
      </c>
      <c r="G98" s="135">
        <v>37642.879999999997</v>
      </c>
      <c r="H98" s="135">
        <v>30632.5</v>
      </c>
      <c r="I98" s="135"/>
      <c r="J98" s="135"/>
      <c r="K98" s="135"/>
      <c r="L98" s="135"/>
      <c r="M98" s="135"/>
      <c r="N98" s="135"/>
      <c r="O98" s="135"/>
      <c r="P98" s="135"/>
      <c r="Q98" s="135">
        <f t="shared" si="1"/>
        <v>116013.81</v>
      </c>
      <c r="R98" s="131"/>
      <c r="S98" s="132"/>
      <c r="T98" s="129"/>
      <c r="U98" s="135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116013.81</v>
      </c>
      <c r="V98" s="131"/>
    </row>
    <row r="99" spans="2:22" x14ac:dyDescent="0.2">
      <c r="B99" s="129"/>
      <c r="C99" s="168">
        <v>60101</v>
      </c>
      <c r="D99" s="134" t="s">
        <v>90</v>
      </c>
      <c r="E99" s="135">
        <v>63148705.050000004</v>
      </c>
      <c r="F99" s="135">
        <v>65718966.999999963</v>
      </c>
      <c r="G99" s="135">
        <v>65770349.189999983</v>
      </c>
      <c r="H99" s="135">
        <v>66193902.649999984</v>
      </c>
      <c r="I99" s="135"/>
      <c r="J99" s="135"/>
      <c r="K99" s="135"/>
      <c r="L99" s="135"/>
      <c r="M99" s="135"/>
      <c r="N99" s="135"/>
      <c r="O99" s="135"/>
      <c r="P99" s="135"/>
      <c r="Q99" s="135">
        <f t="shared" si="1"/>
        <v>260831923.88999993</v>
      </c>
      <c r="R99" s="131"/>
      <c r="S99" s="132"/>
      <c r="T99" s="129"/>
      <c r="U99" s="135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260831923.88999993</v>
      </c>
      <c r="V99" s="131"/>
    </row>
    <row r="100" spans="2:22" x14ac:dyDescent="0.2">
      <c r="B100" s="129"/>
      <c r="C100" s="168">
        <v>60201</v>
      </c>
      <c r="D100" s="134" t="s">
        <v>91</v>
      </c>
      <c r="E100" s="135">
        <v>14490027.250000002</v>
      </c>
      <c r="F100" s="135">
        <v>36684561.840000004</v>
      </c>
      <c r="G100" s="135">
        <v>46057331.530000001</v>
      </c>
      <c r="H100" s="135">
        <v>35767799.729999997</v>
      </c>
      <c r="I100" s="135"/>
      <c r="J100" s="135"/>
      <c r="K100" s="135"/>
      <c r="L100" s="135"/>
      <c r="M100" s="135"/>
      <c r="N100" s="135"/>
      <c r="O100" s="135"/>
      <c r="P100" s="135"/>
      <c r="Q100" s="135">
        <f t="shared" si="1"/>
        <v>132999720.34999999</v>
      </c>
      <c r="R100" s="131"/>
      <c r="S100" s="132"/>
      <c r="T100" s="129"/>
      <c r="U100" s="135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132999720.34999999</v>
      </c>
      <c r="V100" s="131"/>
    </row>
    <row r="101" spans="2:22" x14ac:dyDescent="0.2">
      <c r="B101" s="129"/>
      <c r="C101" s="168">
        <v>60301</v>
      </c>
      <c r="D101" s="134" t="s">
        <v>92</v>
      </c>
      <c r="E101" s="135">
        <v>1072266.8200000003</v>
      </c>
      <c r="F101" s="135">
        <v>5817501.349999995</v>
      </c>
      <c r="G101" s="135">
        <v>7680353.979999993</v>
      </c>
      <c r="H101" s="135">
        <v>6514182.2199999932</v>
      </c>
      <c r="I101" s="135"/>
      <c r="J101" s="135"/>
      <c r="K101" s="135"/>
      <c r="L101" s="135"/>
      <c r="M101" s="135"/>
      <c r="N101" s="135"/>
      <c r="O101" s="135"/>
      <c r="P101" s="135"/>
      <c r="Q101" s="135">
        <f t="shared" si="1"/>
        <v>21084304.369999982</v>
      </c>
      <c r="R101" s="131"/>
      <c r="S101" s="132"/>
      <c r="T101" s="129"/>
      <c r="U101" s="135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21084304.369999982</v>
      </c>
      <c r="V101" s="131"/>
    </row>
    <row r="102" spans="2:22" x14ac:dyDescent="0.2">
      <c r="B102" s="129"/>
      <c r="C102" s="168">
        <v>60501</v>
      </c>
      <c r="D102" s="134" t="s">
        <v>93</v>
      </c>
      <c r="E102" s="135">
        <v>9562.86</v>
      </c>
      <c r="F102" s="135">
        <v>14150.380000000001</v>
      </c>
      <c r="G102" s="135">
        <v>16454.490000000005</v>
      </c>
      <c r="H102" s="135">
        <v>14242.72</v>
      </c>
      <c r="I102" s="135"/>
      <c r="J102" s="135"/>
      <c r="K102" s="135"/>
      <c r="L102" s="135"/>
      <c r="M102" s="135"/>
      <c r="N102" s="135"/>
      <c r="O102" s="135"/>
      <c r="P102" s="135"/>
      <c r="Q102" s="135">
        <f t="shared" si="1"/>
        <v>54410.450000000012</v>
      </c>
      <c r="R102" s="131"/>
      <c r="S102" s="132"/>
      <c r="T102" s="129"/>
      <c r="U102" s="135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54410.450000000012</v>
      </c>
      <c r="V102" s="131"/>
    </row>
    <row r="103" spans="2:22" x14ac:dyDescent="0.2">
      <c r="B103" s="129"/>
      <c r="C103" s="168">
        <v>60601</v>
      </c>
      <c r="D103" s="134" t="s">
        <v>94</v>
      </c>
      <c r="E103" s="135">
        <v>48197.97</v>
      </c>
      <c r="F103" s="135">
        <v>46667.49</v>
      </c>
      <c r="G103" s="135">
        <v>109984.59999999999</v>
      </c>
      <c r="H103" s="135">
        <v>112795.89</v>
      </c>
      <c r="I103" s="135"/>
      <c r="J103" s="135"/>
      <c r="K103" s="135"/>
      <c r="L103" s="135"/>
      <c r="M103" s="135"/>
      <c r="N103" s="135"/>
      <c r="O103" s="135"/>
      <c r="P103" s="135"/>
      <c r="Q103" s="135">
        <f t="shared" si="1"/>
        <v>317645.95</v>
      </c>
      <c r="R103" s="131"/>
      <c r="S103" s="132"/>
      <c r="T103" s="129"/>
      <c r="U103" s="135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317645.95</v>
      </c>
      <c r="V103" s="131"/>
    </row>
    <row r="104" spans="2:22" x14ac:dyDescent="0.2">
      <c r="B104" s="129"/>
      <c r="C104" s="133"/>
      <c r="D104" s="134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1"/>
      <c r="S104" s="132"/>
      <c r="T104" s="129"/>
      <c r="U104" s="135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131"/>
    </row>
    <row r="105" spans="2:22" ht="13.5" thickBot="1" x14ac:dyDescent="0.25">
      <c r="B105" s="104"/>
      <c r="C105" s="136"/>
      <c r="D105" s="137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10"/>
      <c r="S105" s="132"/>
      <c r="T105" s="104"/>
      <c r="U105" s="138"/>
      <c r="V105" s="110"/>
    </row>
    <row r="106" spans="2:22" ht="13.5" thickTop="1" x14ac:dyDescent="0.2"/>
    <row r="108" spans="2:22" ht="13.5" thickBot="1" x14ac:dyDescent="0.25"/>
    <row r="109" spans="2:22" s="122" customFormat="1" ht="14.25" thickTop="1" thickBot="1" x14ac:dyDescent="0.25">
      <c r="B109" s="34"/>
      <c r="C109" s="36"/>
      <c r="D109" s="36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40"/>
      <c r="S109" s="121"/>
      <c r="T109" s="34"/>
      <c r="U109" s="120"/>
      <c r="V109" s="40"/>
    </row>
    <row r="110" spans="2:22" s="122" customFormat="1" ht="19.5" thickBot="1" x14ac:dyDescent="0.25">
      <c r="B110" s="51"/>
      <c r="C110" s="53"/>
      <c r="D110" s="53"/>
      <c r="E110" s="179" t="s">
        <v>136</v>
      </c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  <c r="R110" s="55"/>
      <c r="S110" s="121"/>
      <c r="T110" s="51"/>
      <c r="V110" s="55"/>
    </row>
    <row r="111" spans="2:22" s="122" customFormat="1" x14ac:dyDescent="0.2">
      <c r="B111" s="51"/>
      <c r="C111" s="53"/>
      <c r="D111" s="53"/>
      <c r="E111" s="123" t="s">
        <v>9</v>
      </c>
      <c r="F111" s="123" t="s">
        <v>95</v>
      </c>
      <c r="G111" s="123" t="s">
        <v>96</v>
      </c>
      <c r="H111" s="123" t="s">
        <v>97</v>
      </c>
      <c r="I111" s="123" t="s">
        <v>98</v>
      </c>
      <c r="J111" s="123" t="s">
        <v>99</v>
      </c>
      <c r="K111" s="123" t="s">
        <v>100</v>
      </c>
      <c r="L111" s="123" t="s">
        <v>101</v>
      </c>
      <c r="M111" s="123" t="s">
        <v>102</v>
      </c>
      <c r="N111" s="123" t="s">
        <v>103</v>
      </c>
      <c r="O111" s="123" t="s">
        <v>104</v>
      </c>
      <c r="P111" s="123" t="s">
        <v>105</v>
      </c>
      <c r="Q111" s="123" t="s">
        <v>106</v>
      </c>
      <c r="R111" s="55"/>
      <c r="S111" s="121"/>
      <c r="T111" s="51"/>
      <c r="U111" s="123" t="s">
        <v>106</v>
      </c>
      <c r="V111" s="55"/>
    </row>
    <row r="112" spans="2:22" s="128" customFormat="1" ht="13.5" thickBot="1" x14ac:dyDescent="0.3">
      <c r="B112" s="67"/>
      <c r="C112" s="124" t="s">
        <v>109</v>
      </c>
      <c r="D112" s="125" t="s">
        <v>107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72"/>
      <c r="S112" s="127"/>
      <c r="T112" s="67"/>
      <c r="U112" s="126"/>
      <c r="V112" s="72"/>
    </row>
    <row r="113" spans="2:22" ht="13.5" thickBot="1" x14ac:dyDescent="0.25">
      <c r="B113" s="129"/>
      <c r="C113" s="185" t="s">
        <v>112</v>
      </c>
      <c r="D113" s="186"/>
      <c r="E113" s="130">
        <f t="shared" ref="E113:Q113" si="2">SUM(E114:E209)</f>
        <v>245866008.24999997</v>
      </c>
      <c r="F113" s="130">
        <f t="shared" si="2"/>
        <v>245667361.61999997</v>
      </c>
      <c r="G113" s="130">
        <f t="shared" si="2"/>
        <v>309561998.61000007</v>
      </c>
      <c r="H113" s="130">
        <f t="shared" si="2"/>
        <v>785215879.29999971</v>
      </c>
      <c r="I113" s="130">
        <f t="shared" si="2"/>
        <v>294791242.69</v>
      </c>
      <c r="J113" s="130">
        <f t="shared" si="2"/>
        <v>293679779.68999994</v>
      </c>
      <c r="K113" s="130">
        <f t="shared" si="2"/>
        <v>294443187.84000003</v>
      </c>
      <c r="L113" s="130">
        <f t="shared" si="2"/>
        <v>236657566.73999992</v>
      </c>
      <c r="M113" s="130">
        <f t="shared" si="2"/>
        <v>301155117.04999989</v>
      </c>
      <c r="N113" s="130">
        <f t="shared" si="2"/>
        <v>285166851.20000005</v>
      </c>
      <c r="O113" s="130">
        <f t="shared" si="2"/>
        <v>290791489.39000005</v>
      </c>
      <c r="P113" s="130">
        <f>SUM(P114:P209)</f>
        <v>443838540.28880596</v>
      </c>
      <c r="Q113" s="130">
        <f t="shared" si="2"/>
        <v>4026835022.6688046</v>
      </c>
      <c r="R113" s="131"/>
      <c r="S113" s="132"/>
      <c r="T113" s="129"/>
      <c r="U113" s="130">
        <f>SUM(U114:U210)</f>
        <v>1586311247.7799997</v>
      </c>
      <c r="V113" s="131"/>
    </row>
    <row r="114" spans="2:22" x14ac:dyDescent="0.2">
      <c r="B114" s="129"/>
      <c r="C114" s="168">
        <v>10101</v>
      </c>
      <c r="D114" s="134" t="s">
        <v>20</v>
      </c>
      <c r="E114" s="135">
        <v>94667.64</v>
      </c>
      <c r="F114" s="135">
        <v>106475.59999999999</v>
      </c>
      <c r="G114" s="135">
        <v>222925.90999999997</v>
      </c>
      <c r="H114" s="135">
        <v>140747.87999999992</v>
      </c>
      <c r="I114" s="135">
        <v>126244.15999999999</v>
      </c>
      <c r="J114" s="135">
        <v>130229.31999999996</v>
      </c>
      <c r="K114" s="135">
        <v>141873.46999999997</v>
      </c>
      <c r="L114" s="135">
        <v>133417.54999999996</v>
      </c>
      <c r="M114" s="135">
        <v>129787.48999999998</v>
      </c>
      <c r="N114" s="135">
        <v>134610.70999999996</v>
      </c>
      <c r="O114" s="135">
        <v>134658.43999999997</v>
      </c>
      <c r="P114" s="135">
        <v>181194.40679999912</v>
      </c>
      <c r="Q114" s="135">
        <f>SUM(E114:P114)</f>
        <v>1676832.5767999988</v>
      </c>
      <c r="R114" s="131"/>
      <c r="S114" s="132"/>
      <c r="T114" s="129"/>
      <c r="U114" s="135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564817.02999999991</v>
      </c>
      <c r="V114" s="131"/>
    </row>
    <row r="115" spans="2:22" x14ac:dyDescent="0.2">
      <c r="B115" s="129"/>
      <c r="C115" s="168">
        <v>20101</v>
      </c>
      <c r="D115" s="134" t="s">
        <v>21</v>
      </c>
      <c r="E115" s="135">
        <v>700829.0399999998</v>
      </c>
      <c r="F115" s="135">
        <v>874375.33000000031</v>
      </c>
      <c r="G115" s="135">
        <v>1295859.79</v>
      </c>
      <c r="H115" s="135">
        <v>1347988.4100000004</v>
      </c>
      <c r="I115" s="135">
        <v>2052381.1600000004</v>
      </c>
      <c r="J115" s="135">
        <v>1431203.7200000002</v>
      </c>
      <c r="K115" s="135">
        <v>1188788.4400000002</v>
      </c>
      <c r="L115" s="135">
        <v>1176063.0200000005</v>
      </c>
      <c r="M115" s="135">
        <v>1153132.3300000005</v>
      </c>
      <c r="N115" s="135">
        <v>1148260.6300000001</v>
      </c>
      <c r="O115" s="135">
        <v>1098947.5600000005</v>
      </c>
      <c r="P115" s="135">
        <v>1025676.5160000147</v>
      </c>
      <c r="Q115" s="135">
        <f t="shared" ref="Q115:Q178" si="3">SUM(E115:P115)</f>
        <v>14493505.946000017</v>
      </c>
      <c r="R115" s="131"/>
      <c r="S115" s="132"/>
      <c r="T115" s="129"/>
      <c r="U115" s="135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4219052.57</v>
      </c>
      <c r="V115" s="131"/>
    </row>
    <row r="116" spans="2:22" x14ac:dyDescent="0.2">
      <c r="B116" s="129"/>
      <c r="C116" s="168">
        <v>20102</v>
      </c>
      <c r="D116" s="134" t="s">
        <v>22</v>
      </c>
      <c r="E116" s="135">
        <v>29367.469999999998</v>
      </c>
      <c r="F116" s="135">
        <v>44545.720000000008</v>
      </c>
      <c r="G116" s="135">
        <v>48890.950000000004</v>
      </c>
      <c r="H116" s="135">
        <v>43669.03</v>
      </c>
      <c r="I116" s="135">
        <v>44643.510000000009</v>
      </c>
      <c r="J116" s="135">
        <v>43474.020000000004</v>
      </c>
      <c r="K116" s="135">
        <v>45087.780000000006</v>
      </c>
      <c r="L116" s="135">
        <v>42069.91</v>
      </c>
      <c r="M116" s="135">
        <v>43437.850000000006</v>
      </c>
      <c r="N116" s="135">
        <v>45734.87</v>
      </c>
      <c r="O116" s="135">
        <v>45101.540000000008</v>
      </c>
      <c r="P116" s="135">
        <v>49767.599999999991</v>
      </c>
      <c r="Q116" s="135">
        <f t="shared" si="3"/>
        <v>525790.25</v>
      </c>
      <c r="R116" s="131"/>
      <c r="S116" s="132"/>
      <c r="T116" s="129"/>
      <c r="U116" s="135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166473.17000000001</v>
      </c>
      <c r="V116" s="131"/>
    </row>
    <row r="117" spans="2:22" x14ac:dyDescent="0.2">
      <c r="B117" s="129"/>
      <c r="C117" s="168">
        <v>20105</v>
      </c>
      <c r="D117" s="134" t="s">
        <v>23</v>
      </c>
      <c r="E117" s="135">
        <v>3600.8500000000004</v>
      </c>
      <c r="F117" s="135">
        <v>3600.8500000000004</v>
      </c>
      <c r="G117" s="135">
        <v>3688.6699999999996</v>
      </c>
      <c r="H117" s="135">
        <v>3661.52</v>
      </c>
      <c r="I117" s="135">
        <v>3632.32</v>
      </c>
      <c r="J117" s="135">
        <v>3594.25</v>
      </c>
      <c r="K117" s="135">
        <v>3611.05</v>
      </c>
      <c r="L117" s="135">
        <v>3607.31</v>
      </c>
      <c r="M117" s="135">
        <v>3608.7200000000003</v>
      </c>
      <c r="N117" s="135">
        <v>3655.6600000000003</v>
      </c>
      <c r="O117" s="135">
        <v>3690.88</v>
      </c>
      <c r="P117" s="135">
        <v>3948.9199999999996</v>
      </c>
      <c r="Q117" s="135">
        <f t="shared" si="3"/>
        <v>43901</v>
      </c>
      <c r="R117" s="131"/>
      <c r="S117" s="132"/>
      <c r="T117" s="129"/>
      <c r="U117" s="135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14551.890000000001</v>
      </c>
      <c r="V117" s="131"/>
    </row>
    <row r="118" spans="2:22" x14ac:dyDescent="0.2">
      <c r="B118" s="129"/>
      <c r="C118" s="168">
        <v>30101</v>
      </c>
      <c r="D118" s="134" t="s">
        <v>24</v>
      </c>
      <c r="E118" s="135">
        <v>76534.909999999974</v>
      </c>
      <c r="F118" s="135">
        <v>82742.569999999978</v>
      </c>
      <c r="G118" s="135">
        <v>124387.45999999996</v>
      </c>
      <c r="H118" s="135">
        <v>114566.11000000002</v>
      </c>
      <c r="I118" s="135">
        <v>114796.44</v>
      </c>
      <c r="J118" s="135">
        <v>115155.08999999998</v>
      </c>
      <c r="K118" s="135">
        <v>123341.50999999997</v>
      </c>
      <c r="L118" s="135">
        <v>112854.05999999998</v>
      </c>
      <c r="M118" s="135">
        <v>116588.09</v>
      </c>
      <c r="N118" s="135">
        <v>119690.85000000002</v>
      </c>
      <c r="O118" s="135">
        <v>122751.06999999998</v>
      </c>
      <c r="P118" s="135">
        <v>137914.14749999929</v>
      </c>
      <c r="Q118" s="135">
        <f t="shared" si="3"/>
        <v>1361322.3074999992</v>
      </c>
      <c r="R118" s="131"/>
      <c r="S118" s="132"/>
      <c r="T118" s="129"/>
      <c r="U118" s="135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398231.04999999993</v>
      </c>
      <c r="V118" s="131"/>
    </row>
    <row r="119" spans="2:22" x14ac:dyDescent="0.2">
      <c r="B119" s="129"/>
      <c r="C119" s="168">
        <v>30201</v>
      </c>
      <c r="D119" s="134" t="s">
        <v>25</v>
      </c>
      <c r="E119" s="135">
        <v>2188959.9700000016</v>
      </c>
      <c r="F119" s="135">
        <v>2181870.2700000019</v>
      </c>
      <c r="G119" s="135">
        <v>3085904.1800000095</v>
      </c>
      <c r="H119" s="135">
        <v>2981498.7199999974</v>
      </c>
      <c r="I119" s="135">
        <v>2824758.4400000027</v>
      </c>
      <c r="J119" s="135">
        <v>2880567.820000005</v>
      </c>
      <c r="K119" s="135">
        <v>2996162.6399999978</v>
      </c>
      <c r="L119" s="135">
        <v>2700986.4500000025</v>
      </c>
      <c r="M119" s="135">
        <v>2857860.3100000033</v>
      </c>
      <c r="N119" s="135">
        <v>2968673.6899999985</v>
      </c>
      <c r="O119" s="135">
        <v>2933907.52</v>
      </c>
      <c r="P119" s="135">
        <v>3682845.2660005842</v>
      </c>
      <c r="Q119" s="135">
        <f t="shared" si="3"/>
        <v>34283995.276000604</v>
      </c>
      <c r="R119" s="131"/>
      <c r="S119" s="132"/>
      <c r="T119" s="129"/>
      <c r="U119" s="135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10438233.14000001</v>
      </c>
      <c r="V119" s="131"/>
    </row>
    <row r="120" spans="2:22" x14ac:dyDescent="0.2">
      <c r="B120" s="129"/>
      <c r="C120" s="168">
        <v>30301</v>
      </c>
      <c r="D120" s="134" t="s">
        <v>26</v>
      </c>
      <c r="E120" s="135">
        <v>878648.18000000261</v>
      </c>
      <c r="F120" s="135">
        <v>881495.57000000216</v>
      </c>
      <c r="G120" s="135">
        <v>1287878.5499999986</v>
      </c>
      <c r="H120" s="135">
        <v>1307795.4200000055</v>
      </c>
      <c r="I120" s="135">
        <v>1228435.7100000058</v>
      </c>
      <c r="J120" s="135">
        <v>1267373.5000000063</v>
      </c>
      <c r="K120" s="135">
        <v>1261601.0899999989</v>
      </c>
      <c r="L120" s="135">
        <v>1183004.1700000034</v>
      </c>
      <c r="M120" s="135">
        <v>1719308.6000000064</v>
      </c>
      <c r="N120" s="135">
        <v>1297701.4300000058</v>
      </c>
      <c r="O120" s="135">
        <v>1361054.7000000037</v>
      </c>
      <c r="P120" s="135">
        <v>1723781.6765001884</v>
      </c>
      <c r="Q120" s="135">
        <f t="shared" si="3"/>
        <v>15398078.596500227</v>
      </c>
      <c r="R120" s="131"/>
      <c r="S120" s="132"/>
      <c r="T120" s="129"/>
      <c r="U120" s="135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4355817.7200000091</v>
      </c>
      <c r="V120" s="131"/>
    </row>
    <row r="121" spans="2:22" x14ac:dyDescent="0.2">
      <c r="B121" s="129"/>
      <c r="C121" s="168">
        <v>30401</v>
      </c>
      <c r="D121" s="134" t="s">
        <v>27</v>
      </c>
      <c r="E121" s="135">
        <v>43575.5</v>
      </c>
      <c r="F121" s="135">
        <v>67050.140000000014</v>
      </c>
      <c r="G121" s="135">
        <v>61513.079999999994</v>
      </c>
      <c r="H121" s="135">
        <v>65221.819999999978</v>
      </c>
      <c r="I121" s="135">
        <v>56986.76999999999</v>
      </c>
      <c r="J121" s="135">
        <v>64978.739999999991</v>
      </c>
      <c r="K121" s="135">
        <v>69400.560000000012</v>
      </c>
      <c r="L121" s="135">
        <v>51578.529999999992</v>
      </c>
      <c r="M121" s="135">
        <v>54789.390000000014</v>
      </c>
      <c r="N121" s="135">
        <v>76553.22</v>
      </c>
      <c r="O121" s="135">
        <v>81274.299999999988</v>
      </c>
      <c r="P121" s="135">
        <v>133352.84999999998</v>
      </c>
      <c r="Q121" s="135">
        <f t="shared" si="3"/>
        <v>826274.89999999979</v>
      </c>
      <c r="R121" s="131"/>
      <c r="S121" s="132"/>
      <c r="T121" s="129"/>
      <c r="U121" s="135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237360.53999999998</v>
      </c>
      <c r="V121" s="131"/>
    </row>
    <row r="122" spans="2:22" x14ac:dyDescent="0.2">
      <c r="B122" s="129"/>
      <c r="C122" s="168">
        <v>40101</v>
      </c>
      <c r="D122" s="134" t="s">
        <v>28</v>
      </c>
      <c r="E122" s="135">
        <v>343304.13999999996</v>
      </c>
      <c r="F122" s="135">
        <v>446858.25999999995</v>
      </c>
      <c r="G122" s="135">
        <v>508815.24</v>
      </c>
      <c r="H122" s="135">
        <v>484750.9699999998</v>
      </c>
      <c r="I122" s="135">
        <v>482885.1999999999</v>
      </c>
      <c r="J122" s="135">
        <v>498380.04999999981</v>
      </c>
      <c r="K122" s="135">
        <v>574262.43000000005</v>
      </c>
      <c r="L122" s="135">
        <v>475225.08</v>
      </c>
      <c r="M122" s="135">
        <v>485057.29999999993</v>
      </c>
      <c r="N122" s="135">
        <v>486947.07999999996</v>
      </c>
      <c r="O122" s="135">
        <v>491586.06000000006</v>
      </c>
      <c r="P122" s="135">
        <v>652961.76000001049</v>
      </c>
      <c r="Q122" s="135">
        <f t="shared" si="3"/>
        <v>5931033.5700000115</v>
      </c>
      <c r="R122" s="131"/>
      <c r="S122" s="132"/>
      <c r="T122" s="129"/>
      <c r="U122" s="135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1783728.6099999996</v>
      </c>
      <c r="V122" s="131"/>
    </row>
    <row r="123" spans="2:22" x14ac:dyDescent="0.2">
      <c r="B123" s="129"/>
      <c r="C123" s="168">
        <v>40102</v>
      </c>
      <c r="D123" s="134" t="s">
        <v>29</v>
      </c>
      <c r="E123" s="135">
        <v>52349.850000000006</v>
      </c>
      <c r="F123" s="135">
        <v>90542.23000000001</v>
      </c>
      <c r="G123" s="135">
        <v>119038.29000000002</v>
      </c>
      <c r="H123" s="135">
        <v>114815.39000000003</v>
      </c>
      <c r="I123" s="135">
        <v>188161.53999999998</v>
      </c>
      <c r="J123" s="135">
        <v>105974.86000000003</v>
      </c>
      <c r="K123" s="135">
        <v>102777.49000000002</v>
      </c>
      <c r="L123" s="135">
        <v>102377.49000000002</v>
      </c>
      <c r="M123" s="135">
        <v>106849.93000000002</v>
      </c>
      <c r="N123" s="135">
        <v>98577.49000000002</v>
      </c>
      <c r="O123" s="135">
        <v>97517.41</v>
      </c>
      <c r="P123" s="135">
        <v>88724.193999999479</v>
      </c>
      <c r="Q123" s="135">
        <f t="shared" si="3"/>
        <v>1267706.1639999994</v>
      </c>
      <c r="R123" s="131"/>
      <c r="S123" s="132"/>
      <c r="T123" s="129"/>
      <c r="U123" s="135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376745.76000000007</v>
      </c>
      <c r="V123" s="131"/>
    </row>
    <row r="124" spans="2:22" x14ac:dyDescent="0.2">
      <c r="B124" s="129"/>
      <c r="C124" s="168">
        <v>40103</v>
      </c>
      <c r="D124" s="134" t="s">
        <v>30</v>
      </c>
      <c r="E124" s="135">
        <v>36612.770000000004</v>
      </c>
      <c r="F124" s="135">
        <v>36612.770000000004</v>
      </c>
      <c r="G124" s="135">
        <v>42234.29</v>
      </c>
      <c r="H124" s="135">
        <v>41770.080000000009</v>
      </c>
      <c r="I124" s="135">
        <v>39563.850000000006</v>
      </c>
      <c r="J124" s="135">
        <v>42971.570000000007</v>
      </c>
      <c r="K124" s="135">
        <v>44506.650000000009</v>
      </c>
      <c r="L124" s="135">
        <v>39679.060000000005</v>
      </c>
      <c r="M124" s="135">
        <v>37295.980000000003</v>
      </c>
      <c r="N124" s="135">
        <v>44588.860000000008</v>
      </c>
      <c r="O124" s="135">
        <v>55088.76</v>
      </c>
      <c r="P124" s="135">
        <v>96627.359999999986</v>
      </c>
      <c r="Q124" s="135">
        <f t="shared" si="3"/>
        <v>557552</v>
      </c>
      <c r="R124" s="131"/>
      <c r="S124" s="132"/>
      <c r="T124" s="129"/>
      <c r="U124" s="135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157229.91000000003</v>
      </c>
      <c r="V124" s="131"/>
    </row>
    <row r="125" spans="2:22" x14ac:dyDescent="0.2">
      <c r="B125" s="129"/>
      <c r="C125" s="168">
        <v>40105</v>
      </c>
      <c r="D125" s="134" t="s">
        <v>31</v>
      </c>
      <c r="E125" s="135">
        <v>27847.170000000002</v>
      </c>
      <c r="F125" s="135">
        <v>37580.199999999997</v>
      </c>
      <c r="G125" s="135">
        <v>40343.180000000015</v>
      </c>
      <c r="H125" s="135">
        <v>42335.479999999974</v>
      </c>
      <c r="I125" s="135">
        <v>42100.349999999984</v>
      </c>
      <c r="J125" s="135">
        <v>41611.12999999999</v>
      </c>
      <c r="K125" s="135">
        <v>42276.219999999972</v>
      </c>
      <c r="L125" s="135">
        <v>39498.880000000005</v>
      </c>
      <c r="M125" s="135">
        <v>40362.03</v>
      </c>
      <c r="N125" s="135">
        <v>41313.150000000009</v>
      </c>
      <c r="O125" s="135">
        <v>40290.499999999993</v>
      </c>
      <c r="P125" s="135">
        <v>53586.856000000334</v>
      </c>
      <c r="Q125" s="135">
        <f t="shared" si="3"/>
        <v>489145.14600000024</v>
      </c>
      <c r="R125" s="131"/>
      <c r="S125" s="132"/>
      <c r="T125" s="129"/>
      <c r="U125" s="135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148106.03</v>
      </c>
      <c r="V125" s="131"/>
    </row>
    <row r="126" spans="2:22" x14ac:dyDescent="0.2">
      <c r="B126" s="129"/>
      <c r="C126" s="168">
        <v>40116</v>
      </c>
      <c r="D126" s="134" t="s">
        <v>32</v>
      </c>
      <c r="E126" s="135">
        <v>2886.6800000000003</v>
      </c>
      <c r="F126" s="135">
        <v>3191.2000000000003</v>
      </c>
      <c r="G126" s="135">
        <v>3213.4400000000005</v>
      </c>
      <c r="H126" s="135">
        <v>3214.5</v>
      </c>
      <c r="I126" s="135">
        <v>3194.07</v>
      </c>
      <c r="J126" s="135">
        <v>3205.55</v>
      </c>
      <c r="K126" s="135">
        <v>3220.53</v>
      </c>
      <c r="L126" s="135">
        <v>3195.0800000000004</v>
      </c>
      <c r="M126" s="135">
        <v>3198.9300000000003</v>
      </c>
      <c r="N126" s="135">
        <v>3220.6900000000005</v>
      </c>
      <c r="O126" s="135">
        <v>3222.9200000000005</v>
      </c>
      <c r="P126" s="135">
        <v>3664.0350000000026</v>
      </c>
      <c r="Q126" s="135">
        <f t="shared" si="3"/>
        <v>38627.625000000007</v>
      </c>
      <c r="R126" s="131"/>
      <c r="S126" s="132"/>
      <c r="T126" s="129"/>
      <c r="U126" s="135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12505.820000000002</v>
      </c>
      <c r="V126" s="131"/>
    </row>
    <row r="127" spans="2:22" x14ac:dyDescent="0.2">
      <c r="B127" s="129"/>
      <c r="C127" s="168">
        <v>40122</v>
      </c>
      <c r="D127" s="134" t="s">
        <v>33</v>
      </c>
      <c r="E127" s="135">
        <v>0</v>
      </c>
      <c r="F127" s="135">
        <v>0</v>
      </c>
      <c r="G127" s="135">
        <v>901.41</v>
      </c>
      <c r="H127" s="135">
        <v>1055.23</v>
      </c>
      <c r="I127" s="135">
        <v>667.45</v>
      </c>
      <c r="J127" s="135">
        <v>1187.0999999999999</v>
      </c>
      <c r="K127" s="135">
        <v>986.46</v>
      </c>
      <c r="L127" s="135">
        <v>651.66</v>
      </c>
      <c r="M127" s="135">
        <v>832.25</v>
      </c>
      <c r="N127" s="135">
        <v>1251.54</v>
      </c>
      <c r="O127" s="135">
        <v>1215.1500000000001</v>
      </c>
      <c r="P127" s="135">
        <v>3851.75</v>
      </c>
      <c r="Q127" s="135">
        <f t="shared" si="3"/>
        <v>12600</v>
      </c>
      <c r="R127" s="131"/>
      <c r="S127" s="132"/>
      <c r="T127" s="129"/>
      <c r="U127" s="135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1956.6399999999999</v>
      </c>
      <c r="V127" s="131"/>
    </row>
    <row r="128" spans="2:22" x14ac:dyDescent="0.2">
      <c r="B128" s="129"/>
      <c r="C128" s="168">
        <v>40201</v>
      </c>
      <c r="D128" s="134" t="s">
        <v>34</v>
      </c>
      <c r="E128" s="135">
        <v>226660.86999999994</v>
      </c>
      <c r="F128" s="135">
        <v>226824.94999999995</v>
      </c>
      <c r="G128" s="135">
        <v>269891.49999999988</v>
      </c>
      <c r="H128" s="135">
        <v>239661.86</v>
      </c>
      <c r="I128" s="135">
        <v>280541.57000000012</v>
      </c>
      <c r="J128" s="135">
        <v>304733.23999999993</v>
      </c>
      <c r="K128" s="135">
        <v>440708.45000000007</v>
      </c>
      <c r="L128" s="135">
        <v>211433.93999999992</v>
      </c>
      <c r="M128" s="135">
        <v>569917.41999999981</v>
      </c>
      <c r="N128" s="135">
        <v>297577.45999999979</v>
      </c>
      <c r="O128" s="135">
        <v>726306.58000000019</v>
      </c>
      <c r="P128" s="135">
        <v>882250.28200000047</v>
      </c>
      <c r="Q128" s="135">
        <f t="shared" si="3"/>
        <v>4676508.1220000004</v>
      </c>
      <c r="R128" s="131"/>
      <c r="S128" s="132"/>
      <c r="T128" s="129"/>
      <c r="U128" s="135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963039.17999999982</v>
      </c>
      <c r="V128" s="131"/>
    </row>
    <row r="129" spans="2:22" x14ac:dyDescent="0.2">
      <c r="B129" s="129"/>
      <c r="C129" s="168">
        <v>40202</v>
      </c>
      <c r="D129" s="134" t="s">
        <v>35</v>
      </c>
      <c r="E129" s="135">
        <v>910107.3</v>
      </c>
      <c r="F129" s="135">
        <v>1210146.5300000003</v>
      </c>
      <c r="G129" s="135">
        <v>1255302.3099999996</v>
      </c>
      <c r="H129" s="135">
        <v>1149045.1500000001</v>
      </c>
      <c r="I129" s="135">
        <v>1124238.6399999999</v>
      </c>
      <c r="J129" s="135">
        <v>1143565.54</v>
      </c>
      <c r="K129" s="135">
        <v>1142739.2299999993</v>
      </c>
      <c r="L129" s="135">
        <v>1094954.8700000001</v>
      </c>
      <c r="M129" s="135">
        <v>1125975.3099999998</v>
      </c>
      <c r="N129" s="135">
        <v>1175527.6099999996</v>
      </c>
      <c r="O129" s="135">
        <v>1137217.78</v>
      </c>
      <c r="P129" s="135">
        <v>1663575.3000000259</v>
      </c>
      <c r="Q129" s="135">
        <f t="shared" si="3"/>
        <v>14132395.570000026</v>
      </c>
      <c r="R129" s="131"/>
      <c r="S129" s="132"/>
      <c r="T129" s="129"/>
      <c r="U129" s="135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4524601.29</v>
      </c>
      <c r="V129" s="131"/>
    </row>
    <row r="130" spans="2:22" x14ac:dyDescent="0.2">
      <c r="B130" s="129"/>
      <c r="C130" s="168">
        <v>40204</v>
      </c>
      <c r="D130" s="134" t="s">
        <v>36</v>
      </c>
      <c r="E130" s="135">
        <v>30726.649999999998</v>
      </c>
      <c r="F130" s="135">
        <v>30822.519999999997</v>
      </c>
      <c r="G130" s="135">
        <v>77672.12999999999</v>
      </c>
      <c r="H130" s="135">
        <v>53675.079999999994</v>
      </c>
      <c r="I130" s="135">
        <v>54855.94</v>
      </c>
      <c r="J130" s="135">
        <v>48413.37</v>
      </c>
      <c r="K130" s="135">
        <v>52559.170000000006</v>
      </c>
      <c r="L130" s="135">
        <v>42306.85000000002</v>
      </c>
      <c r="M130" s="135">
        <v>45898.100000000006</v>
      </c>
      <c r="N130" s="135">
        <v>47083.670000000013</v>
      </c>
      <c r="O130" s="135">
        <v>49157.56</v>
      </c>
      <c r="P130" s="135">
        <v>59530.748000000014</v>
      </c>
      <c r="Q130" s="135">
        <f t="shared" si="3"/>
        <v>592701.78800000006</v>
      </c>
      <c r="R130" s="131"/>
      <c r="S130" s="132"/>
      <c r="T130" s="129"/>
      <c r="U130" s="135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192896.37999999998</v>
      </c>
      <c r="V130" s="131"/>
    </row>
    <row r="131" spans="2:22" x14ac:dyDescent="0.2">
      <c r="B131" s="129"/>
      <c r="C131" s="168">
        <v>40301</v>
      </c>
      <c r="D131" s="134" t="s">
        <v>37</v>
      </c>
      <c r="E131" s="135">
        <v>8416429.8199999928</v>
      </c>
      <c r="F131" s="135">
        <v>10037288.710000005</v>
      </c>
      <c r="G131" s="135">
        <v>9415057.0699999947</v>
      </c>
      <c r="H131" s="135">
        <v>10499695.539999995</v>
      </c>
      <c r="I131" s="135">
        <v>10614560.839999987</v>
      </c>
      <c r="J131" s="135">
        <v>10043114.189999998</v>
      </c>
      <c r="K131" s="135">
        <v>11520586.580000008</v>
      </c>
      <c r="L131" s="135">
        <v>9957573.9699999914</v>
      </c>
      <c r="M131" s="135">
        <v>10797012.650000004</v>
      </c>
      <c r="N131" s="135">
        <v>11185621.339999983</v>
      </c>
      <c r="O131" s="135">
        <v>10872248.590000011</v>
      </c>
      <c r="P131" s="135">
        <v>18535346.419999827</v>
      </c>
      <c r="Q131" s="135">
        <f t="shared" si="3"/>
        <v>131894535.71999981</v>
      </c>
      <c r="R131" s="131"/>
      <c r="S131" s="132"/>
      <c r="T131" s="129"/>
      <c r="U131" s="135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38368471.139999986</v>
      </c>
      <c r="V131" s="131"/>
    </row>
    <row r="132" spans="2:22" x14ac:dyDescent="0.2">
      <c r="B132" s="129"/>
      <c r="C132" s="168">
        <v>40401</v>
      </c>
      <c r="D132" s="134" t="s">
        <v>38</v>
      </c>
      <c r="E132" s="135">
        <v>4908939.26</v>
      </c>
      <c r="F132" s="135">
        <v>5885576.0699999975</v>
      </c>
      <c r="G132" s="135">
        <v>6111991.0799999936</v>
      </c>
      <c r="H132" s="135">
        <v>6599685.8699999964</v>
      </c>
      <c r="I132" s="135">
        <v>6345385.5000000009</v>
      </c>
      <c r="J132" s="135">
        <v>6078912.4799999967</v>
      </c>
      <c r="K132" s="135">
        <v>6902978.5700000003</v>
      </c>
      <c r="L132" s="135">
        <v>5796043.9599999981</v>
      </c>
      <c r="M132" s="135">
        <v>6457419.3700000001</v>
      </c>
      <c r="N132" s="135">
        <v>6653914.4799999967</v>
      </c>
      <c r="O132" s="135">
        <v>6139047.3600000022</v>
      </c>
      <c r="P132" s="135">
        <v>10872257.445000283</v>
      </c>
      <c r="Q132" s="135">
        <f t="shared" si="3"/>
        <v>78752151.445000261</v>
      </c>
      <c r="R132" s="131"/>
      <c r="S132" s="132"/>
      <c r="T132" s="129"/>
      <c r="U132" s="135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23506192.27999999</v>
      </c>
      <c r="V132" s="131"/>
    </row>
    <row r="133" spans="2:22" x14ac:dyDescent="0.2">
      <c r="B133" s="129"/>
      <c r="C133" s="168">
        <v>40402</v>
      </c>
      <c r="D133" s="134" t="s">
        <v>39</v>
      </c>
      <c r="E133" s="135">
        <v>46650.67</v>
      </c>
      <c r="F133" s="135">
        <v>74131.61</v>
      </c>
      <c r="G133" s="135">
        <v>70844.66</v>
      </c>
      <c r="H133" s="135">
        <v>68842.930000000008</v>
      </c>
      <c r="I133" s="135">
        <v>83347.049999999988</v>
      </c>
      <c r="J133" s="135">
        <v>73704.62</v>
      </c>
      <c r="K133" s="135">
        <v>61320.180000000008</v>
      </c>
      <c r="L133" s="135">
        <v>50662.349999999991</v>
      </c>
      <c r="M133" s="135">
        <v>46474.110000000008</v>
      </c>
      <c r="N133" s="135">
        <v>52757.770000000004</v>
      </c>
      <c r="O133" s="135">
        <v>50290.14</v>
      </c>
      <c r="P133" s="135">
        <v>96669.698999999484</v>
      </c>
      <c r="Q133" s="135">
        <f t="shared" si="3"/>
        <v>775695.78899999941</v>
      </c>
      <c r="R133" s="131"/>
      <c r="S133" s="132"/>
      <c r="T133" s="129"/>
      <c r="U133" s="135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260469.87</v>
      </c>
      <c r="V133" s="131"/>
    </row>
    <row r="134" spans="2:22" x14ac:dyDescent="0.2">
      <c r="B134" s="129"/>
      <c r="C134" s="168">
        <v>40501</v>
      </c>
      <c r="D134" s="134" t="s">
        <v>1</v>
      </c>
      <c r="E134" s="135">
        <v>56193036.450000003</v>
      </c>
      <c r="F134" s="135">
        <v>27032049.350000001</v>
      </c>
      <c r="G134" s="135">
        <v>78389493.899999991</v>
      </c>
      <c r="H134" s="135">
        <v>544179681.80000019</v>
      </c>
      <c r="I134" s="135">
        <v>76810029.050000027</v>
      </c>
      <c r="J134" s="135">
        <v>58808372.75</v>
      </c>
      <c r="K134" s="135">
        <v>52364776.670000009</v>
      </c>
      <c r="L134" s="135">
        <v>28276903.859999999</v>
      </c>
      <c r="M134" s="135">
        <v>61363810.059999995</v>
      </c>
      <c r="N134" s="135">
        <v>41740062.950000003</v>
      </c>
      <c r="O134" s="135">
        <v>47202241.149999999</v>
      </c>
      <c r="P134" s="135">
        <v>69315732.109999999</v>
      </c>
      <c r="Q134" s="135">
        <f t="shared" si="3"/>
        <v>1141676190.1000001</v>
      </c>
      <c r="R134" s="131"/>
      <c r="S134" s="132"/>
      <c r="T134" s="129"/>
      <c r="U134" s="135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705794261.50000024</v>
      </c>
      <c r="V134" s="131"/>
    </row>
    <row r="135" spans="2:22" x14ac:dyDescent="0.2">
      <c r="B135" s="129"/>
      <c r="C135" s="168">
        <v>40503</v>
      </c>
      <c r="D135" s="134" t="s">
        <v>120</v>
      </c>
      <c r="E135" s="135">
        <v>761531.29000000097</v>
      </c>
      <c r="F135" s="135">
        <v>781032.8900000006</v>
      </c>
      <c r="G135" s="135">
        <v>1085641.3399999999</v>
      </c>
      <c r="H135" s="135">
        <v>932378.75999999954</v>
      </c>
      <c r="I135" s="135">
        <v>960533.03999999957</v>
      </c>
      <c r="J135" s="135">
        <v>1090654.5200000007</v>
      </c>
      <c r="K135" s="135">
        <v>1044306.7400000001</v>
      </c>
      <c r="L135" s="135">
        <v>898712.42</v>
      </c>
      <c r="M135" s="135">
        <v>894052.99000000034</v>
      </c>
      <c r="N135" s="135">
        <v>1018754.3399999997</v>
      </c>
      <c r="O135" s="135">
        <v>972307.37000000011</v>
      </c>
      <c r="P135" s="135">
        <v>1322993.9800000174</v>
      </c>
      <c r="Q135" s="135">
        <f t="shared" si="3"/>
        <v>11762899.68000002</v>
      </c>
      <c r="R135" s="131"/>
      <c r="S135" s="132"/>
      <c r="T135" s="129"/>
      <c r="U135" s="135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3560584.2800000012</v>
      </c>
      <c r="V135" s="131"/>
    </row>
    <row r="136" spans="2:22" x14ac:dyDescent="0.2">
      <c r="B136" s="129"/>
      <c r="C136" s="168">
        <v>40504</v>
      </c>
      <c r="D136" s="134" t="s">
        <v>118</v>
      </c>
      <c r="E136" s="135">
        <v>681106.13000000012</v>
      </c>
      <c r="F136" s="135">
        <v>793144.49000000011</v>
      </c>
      <c r="G136" s="135">
        <v>918310.71999999986</v>
      </c>
      <c r="H136" s="135">
        <v>1184614.5699999996</v>
      </c>
      <c r="I136" s="135">
        <v>850497.2699999999</v>
      </c>
      <c r="J136" s="135">
        <v>806166.41999999969</v>
      </c>
      <c r="K136" s="135">
        <v>901857.37999999977</v>
      </c>
      <c r="L136" s="135">
        <v>852659.50000000035</v>
      </c>
      <c r="M136" s="135">
        <v>1064658.71</v>
      </c>
      <c r="N136" s="135">
        <v>1009097.1699999999</v>
      </c>
      <c r="O136" s="135">
        <v>929817.66999999946</v>
      </c>
      <c r="P136" s="135">
        <v>1600872.2269999862</v>
      </c>
      <c r="Q136" s="135">
        <f t="shared" si="3"/>
        <v>11592802.256999986</v>
      </c>
      <c r="R136" s="131"/>
      <c r="S136" s="132"/>
      <c r="T136" s="129"/>
      <c r="U136" s="135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3577175.9099999992</v>
      </c>
      <c r="V136" s="131"/>
    </row>
    <row r="137" spans="2:22" x14ac:dyDescent="0.2">
      <c r="B137" s="129"/>
      <c r="C137" s="168">
        <v>40510</v>
      </c>
      <c r="D137" s="134" t="s">
        <v>40</v>
      </c>
      <c r="E137" s="135">
        <v>207614.29000000004</v>
      </c>
      <c r="F137" s="135">
        <v>254075.25999999998</v>
      </c>
      <c r="G137" s="135">
        <v>297506.64</v>
      </c>
      <c r="H137" s="135">
        <v>250643.86000000002</v>
      </c>
      <c r="I137" s="135">
        <v>238923.70999999993</v>
      </c>
      <c r="J137" s="135">
        <v>227256.08000000002</v>
      </c>
      <c r="K137" s="135">
        <v>239859.52000000002</v>
      </c>
      <c r="L137" s="135">
        <v>220171.23</v>
      </c>
      <c r="M137" s="135">
        <v>221044.05999999994</v>
      </c>
      <c r="N137" s="135">
        <v>241576.13999999996</v>
      </c>
      <c r="O137" s="135">
        <v>258396.11999999997</v>
      </c>
      <c r="P137" s="135">
        <v>400883.19899999473</v>
      </c>
      <c r="Q137" s="135">
        <f t="shared" si="3"/>
        <v>3057950.108999995</v>
      </c>
      <c r="R137" s="131"/>
      <c r="S137" s="132"/>
      <c r="T137" s="129"/>
      <c r="U137" s="135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1009840.05</v>
      </c>
      <c r="V137" s="131"/>
    </row>
    <row r="138" spans="2:22" x14ac:dyDescent="0.2">
      <c r="B138" s="129"/>
      <c r="C138" s="168">
        <v>40514</v>
      </c>
      <c r="D138" s="134" t="s">
        <v>41</v>
      </c>
      <c r="E138" s="135">
        <v>32800.839999999997</v>
      </c>
      <c r="F138" s="135">
        <v>32969.160000000003</v>
      </c>
      <c r="G138" s="135">
        <v>91359.47</v>
      </c>
      <c r="H138" s="135">
        <v>65020.900000000016</v>
      </c>
      <c r="I138" s="135">
        <v>73537.72</v>
      </c>
      <c r="J138" s="135">
        <v>61531.71</v>
      </c>
      <c r="K138" s="135">
        <v>77677.980000000025</v>
      </c>
      <c r="L138" s="135">
        <v>58904.000000000007</v>
      </c>
      <c r="M138" s="135">
        <v>60917.269999999982</v>
      </c>
      <c r="N138" s="135">
        <v>83980.35</v>
      </c>
      <c r="O138" s="135">
        <v>79153.149999999994</v>
      </c>
      <c r="P138" s="135">
        <v>134902</v>
      </c>
      <c r="Q138" s="135">
        <f t="shared" si="3"/>
        <v>852754.55</v>
      </c>
      <c r="R138" s="131"/>
      <c r="S138" s="132"/>
      <c r="T138" s="129"/>
      <c r="U138" s="135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222150.37000000002</v>
      </c>
      <c r="V138" s="131"/>
    </row>
    <row r="139" spans="2:22" x14ac:dyDescent="0.2">
      <c r="B139" s="129"/>
      <c r="C139" s="168">
        <v>40515</v>
      </c>
      <c r="D139" s="134" t="s">
        <v>42</v>
      </c>
      <c r="E139" s="135">
        <v>64527.200000000012</v>
      </c>
      <c r="F139" s="135">
        <v>88082.00999999998</v>
      </c>
      <c r="G139" s="135">
        <v>96955.700000000055</v>
      </c>
      <c r="H139" s="135">
        <v>96131.890000000058</v>
      </c>
      <c r="I139" s="135">
        <v>95431.820000000051</v>
      </c>
      <c r="J139" s="135">
        <v>95613.630000000034</v>
      </c>
      <c r="K139" s="135">
        <v>96870.96000000005</v>
      </c>
      <c r="L139" s="135">
        <v>96842.150000000023</v>
      </c>
      <c r="M139" s="135">
        <v>96844.900000000038</v>
      </c>
      <c r="N139" s="135">
        <v>96888.650000000038</v>
      </c>
      <c r="O139" s="135">
        <v>96607.190000000031</v>
      </c>
      <c r="P139" s="135">
        <v>95569.07</v>
      </c>
      <c r="Q139" s="135">
        <f t="shared" si="3"/>
        <v>1116365.1700000004</v>
      </c>
      <c r="R139" s="131"/>
      <c r="S139" s="132"/>
      <c r="T139" s="129"/>
      <c r="U139" s="135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345696.8000000001</v>
      </c>
      <c r="V139" s="131"/>
    </row>
    <row r="140" spans="2:22" x14ac:dyDescent="0.2">
      <c r="B140" s="129"/>
      <c r="C140" s="168">
        <v>40516</v>
      </c>
      <c r="D140" s="134" t="s">
        <v>43</v>
      </c>
      <c r="E140" s="135">
        <v>42772.859999999986</v>
      </c>
      <c r="F140" s="135">
        <v>53700.57</v>
      </c>
      <c r="G140" s="135">
        <v>71574.7</v>
      </c>
      <c r="H140" s="135">
        <v>72643.779999999984</v>
      </c>
      <c r="I140" s="135">
        <v>70619.050000000032</v>
      </c>
      <c r="J140" s="135">
        <v>74391.279999999984</v>
      </c>
      <c r="K140" s="135">
        <v>79244.200000000012</v>
      </c>
      <c r="L140" s="135">
        <v>69403.299999999959</v>
      </c>
      <c r="M140" s="135">
        <v>71700.549999999988</v>
      </c>
      <c r="N140" s="135">
        <v>76137.369999999981</v>
      </c>
      <c r="O140" s="135">
        <v>77512.999999999985</v>
      </c>
      <c r="P140" s="135">
        <v>101735.49999999814</v>
      </c>
      <c r="Q140" s="135">
        <f t="shared" si="3"/>
        <v>861436.15999999817</v>
      </c>
      <c r="R140" s="131"/>
      <c r="S140" s="132"/>
      <c r="T140" s="129"/>
      <c r="U140" s="135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240691.90999999997</v>
      </c>
      <c r="V140" s="131"/>
    </row>
    <row r="141" spans="2:22" x14ac:dyDescent="0.2">
      <c r="B141" s="129"/>
      <c r="C141" s="168">
        <v>40601</v>
      </c>
      <c r="D141" s="134" t="s">
        <v>46</v>
      </c>
      <c r="E141" s="135">
        <v>1582838.3200000019</v>
      </c>
      <c r="F141" s="135">
        <v>1626788.0100000019</v>
      </c>
      <c r="G141" s="135">
        <v>1916985.0200000016</v>
      </c>
      <c r="H141" s="135">
        <v>1861365.3300000012</v>
      </c>
      <c r="I141" s="135">
        <v>2094878.2900000026</v>
      </c>
      <c r="J141" s="135">
        <v>1749855.700000002</v>
      </c>
      <c r="K141" s="135">
        <v>1997408.1000000013</v>
      </c>
      <c r="L141" s="135">
        <v>1633513.6700000013</v>
      </c>
      <c r="M141" s="135">
        <v>1600159.0900000012</v>
      </c>
      <c r="N141" s="135">
        <v>1690106.7700000009</v>
      </c>
      <c r="O141" s="135">
        <v>1822692.8300000005</v>
      </c>
      <c r="P141" s="135">
        <v>2641560.6160000935</v>
      </c>
      <c r="Q141" s="135">
        <f t="shared" si="3"/>
        <v>22218151.746000111</v>
      </c>
      <c r="R141" s="131"/>
      <c r="S141" s="132"/>
      <c r="T141" s="129"/>
      <c r="U141" s="135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6987976.6800000062</v>
      </c>
      <c r="V141" s="131"/>
    </row>
    <row r="142" spans="2:22" x14ac:dyDescent="0.2">
      <c r="B142" s="129"/>
      <c r="C142" s="168">
        <v>40701</v>
      </c>
      <c r="D142" s="134" t="s">
        <v>121</v>
      </c>
      <c r="E142" s="135">
        <v>24228542.67999997</v>
      </c>
      <c r="F142" s="135">
        <v>26010338.099999975</v>
      </c>
      <c r="G142" s="135">
        <v>28333651.919999972</v>
      </c>
      <c r="H142" s="135">
        <v>28546011.540000003</v>
      </c>
      <c r="I142" s="135">
        <v>28551179.989999995</v>
      </c>
      <c r="J142" s="135">
        <v>28380087.700000018</v>
      </c>
      <c r="K142" s="135">
        <v>27137238.05999998</v>
      </c>
      <c r="L142" s="135">
        <v>26384007.119999997</v>
      </c>
      <c r="M142" s="135">
        <v>27657679.639999967</v>
      </c>
      <c r="N142" s="135">
        <v>27867657.419999991</v>
      </c>
      <c r="O142" s="135">
        <v>27715019.679999962</v>
      </c>
      <c r="P142" s="135">
        <v>32747376.600000001</v>
      </c>
      <c r="Q142" s="135">
        <f t="shared" si="3"/>
        <v>333558790.44999981</v>
      </c>
      <c r="R142" s="131"/>
      <c r="S142" s="132"/>
      <c r="T142" s="129"/>
      <c r="U142" s="135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107118544.23999992</v>
      </c>
      <c r="V142" s="131"/>
    </row>
    <row r="143" spans="2:22" x14ac:dyDescent="0.2">
      <c r="B143" s="129"/>
      <c r="C143" s="168">
        <v>40704</v>
      </c>
      <c r="D143" s="134" t="s">
        <v>47</v>
      </c>
      <c r="E143" s="135">
        <v>116410.61000000003</v>
      </c>
      <c r="F143" s="135">
        <v>96632.740000000063</v>
      </c>
      <c r="G143" s="135">
        <v>198670.12999999995</v>
      </c>
      <c r="H143" s="135">
        <v>182986.1</v>
      </c>
      <c r="I143" s="135">
        <v>182591.23000000004</v>
      </c>
      <c r="J143" s="135">
        <v>179701.93000000008</v>
      </c>
      <c r="K143" s="135">
        <v>107540.99999999999</v>
      </c>
      <c r="L143" s="135">
        <v>95822.64</v>
      </c>
      <c r="M143" s="135">
        <v>184252.33000000013</v>
      </c>
      <c r="N143" s="135">
        <v>184443.71</v>
      </c>
      <c r="O143" s="135">
        <v>186417.25999999995</v>
      </c>
      <c r="P143" s="135">
        <v>165264.89999999705</v>
      </c>
      <c r="Q143" s="135">
        <f t="shared" si="3"/>
        <v>1880734.579999997</v>
      </c>
      <c r="R143" s="131"/>
      <c r="S143" s="132"/>
      <c r="T143" s="129"/>
      <c r="U143" s="135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594699.58000000007</v>
      </c>
      <c r="V143" s="131"/>
    </row>
    <row r="144" spans="2:22" x14ac:dyDescent="0.2">
      <c r="B144" s="129"/>
      <c r="C144" s="168">
        <v>40705</v>
      </c>
      <c r="D144" s="134" t="s">
        <v>48</v>
      </c>
      <c r="E144" s="135">
        <v>98666.42</v>
      </c>
      <c r="F144" s="135">
        <v>199868.79999999999</v>
      </c>
      <c r="G144" s="135">
        <v>143691.78000000003</v>
      </c>
      <c r="H144" s="135">
        <v>133323.67000000001</v>
      </c>
      <c r="I144" s="135">
        <v>217626.25</v>
      </c>
      <c r="J144" s="135">
        <v>132940.65000000002</v>
      </c>
      <c r="K144" s="135">
        <v>137243.34</v>
      </c>
      <c r="L144" s="135">
        <v>124282.85999999999</v>
      </c>
      <c r="M144" s="135">
        <v>103964.58999999998</v>
      </c>
      <c r="N144" s="135">
        <v>113681.87999999999</v>
      </c>
      <c r="O144" s="135">
        <v>112892.02</v>
      </c>
      <c r="P144" s="135">
        <v>147383.74100000292</v>
      </c>
      <c r="Q144" s="135">
        <f t="shared" si="3"/>
        <v>1665566.001000003</v>
      </c>
      <c r="R144" s="131"/>
      <c r="S144" s="132"/>
      <c r="T144" s="129"/>
      <c r="U144" s="135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575550.67000000004</v>
      </c>
      <c r="V144" s="131"/>
    </row>
    <row r="145" spans="2:22" x14ac:dyDescent="0.2">
      <c r="B145" s="129"/>
      <c r="C145" s="168">
        <v>40709</v>
      </c>
      <c r="D145" s="134" t="s">
        <v>49</v>
      </c>
      <c r="E145" s="135">
        <v>46773.259999999995</v>
      </c>
      <c r="F145" s="135">
        <v>44656.719999999994</v>
      </c>
      <c r="G145" s="135">
        <v>69425.770000000019</v>
      </c>
      <c r="H145" s="135">
        <v>75915.180000000008</v>
      </c>
      <c r="I145" s="135">
        <v>83450.950000000026</v>
      </c>
      <c r="J145" s="135">
        <v>65291.369999999995</v>
      </c>
      <c r="K145" s="135">
        <v>63726.919999999984</v>
      </c>
      <c r="L145" s="135">
        <v>57352.98</v>
      </c>
      <c r="M145" s="135">
        <v>63019.94999999999</v>
      </c>
      <c r="N145" s="135">
        <v>66451.239999999991</v>
      </c>
      <c r="O145" s="135">
        <v>69843.659999999974</v>
      </c>
      <c r="P145" s="135">
        <v>94351.770000000019</v>
      </c>
      <c r="Q145" s="135">
        <f t="shared" si="3"/>
        <v>800259.77</v>
      </c>
      <c r="R145" s="131"/>
      <c r="S145" s="132"/>
      <c r="T145" s="129"/>
      <c r="U145" s="135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236770.93</v>
      </c>
      <c r="V145" s="131"/>
    </row>
    <row r="146" spans="2:22" x14ac:dyDescent="0.2">
      <c r="B146" s="129"/>
      <c r="C146" s="168">
        <v>40710</v>
      </c>
      <c r="D146" s="134" t="s">
        <v>50</v>
      </c>
      <c r="E146" s="135">
        <v>24190.37</v>
      </c>
      <c r="F146" s="135">
        <v>27362.55</v>
      </c>
      <c r="G146" s="135">
        <v>39230.490000000013</v>
      </c>
      <c r="H146" s="135">
        <v>44125.340000000011</v>
      </c>
      <c r="I146" s="135">
        <v>37053.600000000006</v>
      </c>
      <c r="J146" s="135">
        <v>37655.140000000007</v>
      </c>
      <c r="K146" s="135">
        <v>38899.18</v>
      </c>
      <c r="L146" s="135">
        <v>36026.320000000007</v>
      </c>
      <c r="M146" s="135">
        <v>35145.089999999997</v>
      </c>
      <c r="N146" s="135">
        <v>37295.880000000019</v>
      </c>
      <c r="O146" s="135">
        <v>37798.890000000007</v>
      </c>
      <c r="P146" s="135">
        <v>45252.895000000193</v>
      </c>
      <c r="Q146" s="135">
        <f t="shared" si="3"/>
        <v>440035.74500000017</v>
      </c>
      <c r="R146" s="131"/>
      <c r="S146" s="132"/>
      <c r="T146" s="129"/>
      <c r="U146" s="135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134908.75</v>
      </c>
      <c r="V146" s="131"/>
    </row>
    <row r="147" spans="2:22" x14ac:dyDescent="0.2">
      <c r="B147" s="129"/>
      <c r="C147" s="168">
        <v>40801</v>
      </c>
      <c r="D147" s="134" t="s">
        <v>53</v>
      </c>
      <c r="E147" s="135">
        <v>1705742.9800000016</v>
      </c>
      <c r="F147" s="135">
        <v>1647315.8700000013</v>
      </c>
      <c r="G147" s="135">
        <v>2342996.7100000037</v>
      </c>
      <c r="H147" s="135">
        <v>2819222.8100000019</v>
      </c>
      <c r="I147" s="135">
        <v>2014572.8100000019</v>
      </c>
      <c r="J147" s="135">
        <v>2681794.9800000046</v>
      </c>
      <c r="K147" s="135">
        <v>3827282.0599999987</v>
      </c>
      <c r="L147" s="135">
        <v>1985540.5700000017</v>
      </c>
      <c r="M147" s="135">
        <v>2992629.0700000008</v>
      </c>
      <c r="N147" s="135">
        <v>2901156.4199999981</v>
      </c>
      <c r="O147" s="135">
        <v>2684540.3</v>
      </c>
      <c r="P147" s="135">
        <v>5668442.5390000939</v>
      </c>
      <c r="Q147" s="135">
        <f t="shared" si="3"/>
        <v>33271237.119000107</v>
      </c>
      <c r="R147" s="131"/>
      <c r="S147" s="132"/>
      <c r="T147" s="129"/>
      <c r="U147" s="135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8515278.3700000085</v>
      </c>
      <c r="V147" s="131"/>
    </row>
    <row r="148" spans="2:22" x14ac:dyDescent="0.2">
      <c r="B148" s="129"/>
      <c r="C148" s="168">
        <v>40802</v>
      </c>
      <c r="D148" s="134" t="s">
        <v>51</v>
      </c>
      <c r="E148" s="135">
        <v>166770.64999999994</v>
      </c>
      <c r="F148" s="135">
        <v>172635.33999999994</v>
      </c>
      <c r="G148" s="135">
        <v>193588.66</v>
      </c>
      <c r="H148" s="135">
        <v>203697.53</v>
      </c>
      <c r="I148" s="135">
        <v>200913.99000000002</v>
      </c>
      <c r="J148" s="135">
        <v>199122.32</v>
      </c>
      <c r="K148" s="135">
        <v>226841.67</v>
      </c>
      <c r="L148" s="135">
        <v>196033.25000000012</v>
      </c>
      <c r="M148" s="135">
        <v>199057.87</v>
      </c>
      <c r="N148" s="135">
        <v>207285.56</v>
      </c>
      <c r="O148" s="135">
        <v>202843.23</v>
      </c>
      <c r="P148" s="135">
        <v>262863.01000000373</v>
      </c>
      <c r="Q148" s="135">
        <f t="shared" si="3"/>
        <v>2431653.0800000038</v>
      </c>
      <c r="R148" s="131"/>
      <c r="S148" s="132"/>
      <c r="T148" s="129"/>
      <c r="U148" s="135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736692.17999999993</v>
      </c>
      <c r="V148" s="131"/>
    </row>
    <row r="149" spans="2:22" x14ac:dyDescent="0.2">
      <c r="B149" s="129"/>
      <c r="C149" s="168">
        <v>40817</v>
      </c>
      <c r="D149" s="134" t="s">
        <v>52</v>
      </c>
      <c r="E149" s="135">
        <v>46451.189999999995</v>
      </c>
      <c r="F149" s="135">
        <v>46865.799999999996</v>
      </c>
      <c r="G149" s="135">
        <v>102441.40999999999</v>
      </c>
      <c r="H149" s="135">
        <v>87087.46</v>
      </c>
      <c r="I149" s="135">
        <v>93989.97</v>
      </c>
      <c r="J149" s="135">
        <v>85413.17</v>
      </c>
      <c r="K149" s="135">
        <v>98611.49000000002</v>
      </c>
      <c r="L149" s="135">
        <v>81786.679999999978</v>
      </c>
      <c r="M149" s="135">
        <v>83016.949999999983</v>
      </c>
      <c r="N149" s="135">
        <v>98017.479999999981</v>
      </c>
      <c r="O149" s="135">
        <v>99968.31</v>
      </c>
      <c r="P149" s="135">
        <v>200045.95</v>
      </c>
      <c r="Q149" s="135">
        <f t="shared" si="3"/>
        <v>1123695.8599999999</v>
      </c>
      <c r="R149" s="131"/>
      <c r="S149" s="132"/>
      <c r="T149" s="129"/>
      <c r="U149" s="135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282845.86</v>
      </c>
      <c r="V149" s="131"/>
    </row>
    <row r="150" spans="2:22" x14ac:dyDescent="0.2">
      <c r="B150" s="129"/>
      <c r="C150" s="168">
        <v>40901</v>
      </c>
      <c r="D150" s="134" t="s">
        <v>122</v>
      </c>
      <c r="E150" s="135">
        <v>533157.87999999977</v>
      </c>
      <c r="F150" s="135">
        <v>510515.87999999971</v>
      </c>
      <c r="G150" s="135">
        <v>1981853.5899999996</v>
      </c>
      <c r="H150" s="135">
        <v>959638.45</v>
      </c>
      <c r="I150" s="135">
        <v>889418.64</v>
      </c>
      <c r="J150" s="135">
        <v>1132751.7899999996</v>
      </c>
      <c r="K150" s="135">
        <v>864598.45000000019</v>
      </c>
      <c r="L150" s="135">
        <v>615974.4299999997</v>
      </c>
      <c r="M150" s="135">
        <v>770354.91999999958</v>
      </c>
      <c r="N150" s="135">
        <v>856119.8400000002</v>
      </c>
      <c r="O150" s="135">
        <v>1192046.8800000001</v>
      </c>
      <c r="P150" s="135">
        <v>3595160.8800000614</v>
      </c>
      <c r="Q150" s="135">
        <f t="shared" si="3"/>
        <v>13901591.630000062</v>
      </c>
      <c r="R150" s="131"/>
      <c r="S150" s="132"/>
      <c r="T150" s="129"/>
      <c r="U150" s="135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3985165.7999999989</v>
      </c>
      <c r="V150" s="131"/>
    </row>
    <row r="151" spans="2:22" x14ac:dyDescent="0.2">
      <c r="B151" s="129"/>
      <c r="C151" s="168">
        <v>40903</v>
      </c>
      <c r="D151" s="134" t="s">
        <v>70</v>
      </c>
      <c r="E151" s="135">
        <v>2223844</v>
      </c>
      <c r="F151" s="135">
        <v>9941928.7800000012</v>
      </c>
      <c r="G151" s="135">
        <v>9105717.8999999799</v>
      </c>
      <c r="H151" s="135">
        <v>7981645.0200000042</v>
      </c>
      <c r="I151" s="135">
        <v>3450680.9799999865</v>
      </c>
      <c r="J151" s="135">
        <v>5659432.1399999736</v>
      </c>
      <c r="K151" s="135">
        <v>8251857.5199999791</v>
      </c>
      <c r="L151" s="135">
        <v>4822451.9099999787</v>
      </c>
      <c r="M151" s="135">
        <v>11133151</v>
      </c>
      <c r="N151" s="135">
        <v>11151152.68999999</v>
      </c>
      <c r="O151" s="135">
        <v>9091258.0100000128</v>
      </c>
      <c r="P151" s="135">
        <v>33439081.560001358</v>
      </c>
      <c r="Q151" s="135">
        <f t="shared" si="3"/>
        <v>116252201.51000126</v>
      </c>
      <c r="R151" s="131"/>
      <c r="S151" s="132"/>
      <c r="T151" s="129"/>
      <c r="U151" s="135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29253135.699999984</v>
      </c>
      <c r="V151" s="131"/>
    </row>
    <row r="152" spans="2:22" x14ac:dyDescent="0.2">
      <c r="B152" s="129"/>
      <c r="C152" s="168">
        <v>40904</v>
      </c>
      <c r="D152" s="134" t="s">
        <v>54</v>
      </c>
      <c r="E152" s="135">
        <v>81846.180000000022</v>
      </c>
      <c r="F152" s="135">
        <v>82086.840000000026</v>
      </c>
      <c r="G152" s="135">
        <v>111165.01000000002</v>
      </c>
      <c r="H152" s="135">
        <v>116199.26</v>
      </c>
      <c r="I152" s="135">
        <v>123184.29000000005</v>
      </c>
      <c r="J152" s="135">
        <v>102258.46000000004</v>
      </c>
      <c r="K152" s="135">
        <v>112808.23000000004</v>
      </c>
      <c r="L152" s="135">
        <v>99256.909999999974</v>
      </c>
      <c r="M152" s="135">
        <v>94796.829999999987</v>
      </c>
      <c r="N152" s="135">
        <v>100311.33</v>
      </c>
      <c r="O152" s="135">
        <v>106283.77999999996</v>
      </c>
      <c r="P152" s="135">
        <v>132114.59000000189</v>
      </c>
      <c r="Q152" s="135">
        <f t="shared" si="3"/>
        <v>1262311.7100000021</v>
      </c>
      <c r="R152" s="131"/>
      <c r="S152" s="132"/>
      <c r="T152" s="129"/>
      <c r="U152" s="135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391297.2900000001</v>
      </c>
      <c r="V152" s="131"/>
    </row>
    <row r="153" spans="2:22" x14ac:dyDescent="0.2">
      <c r="B153" s="129"/>
      <c r="C153" s="168">
        <v>40911</v>
      </c>
      <c r="D153" s="134" t="s">
        <v>55</v>
      </c>
      <c r="E153" s="135">
        <v>54497.94</v>
      </c>
      <c r="F153" s="135">
        <v>54773.38</v>
      </c>
      <c r="G153" s="135">
        <v>77188.330000000031</v>
      </c>
      <c r="H153" s="135">
        <v>72265.500000000015</v>
      </c>
      <c r="I153" s="135">
        <v>71374.550000000017</v>
      </c>
      <c r="J153" s="135">
        <v>71210.360000000015</v>
      </c>
      <c r="K153" s="135">
        <v>75924.350000000006</v>
      </c>
      <c r="L153" s="135">
        <v>71150.800000000017</v>
      </c>
      <c r="M153" s="135">
        <v>71515.819999999992</v>
      </c>
      <c r="N153" s="135">
        <v>74023.789999999994</v>
      </c>
      <c r="O153" s="135">
        <v>72107.380000000019</v>
      </c>
      <c r="P153" s="135">
        <v>80432.910000001357</v>
      </c>
      <c r="Q153" s="135">
        <f t="shared" si="3"/>
        <v>846465.11000000138</v>
      </c>
      <c r="R153" s="131"/>
      <c r="S153" s="132"/>
      <c r="T153" s="129"/>
      <c r="U153" s="135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258725.15000000002</v>
      </c>
      <c r="V153" s="131"/>
    </row>
    <row r="154" spans="2:22" x14ac:dyDescent="0.2">
      <c r="B154" s="129"/>
      <c r="C154" s="168">
        <v>40913</v>
      </c>
      <c r="D154" s="134" t="s">
        <v>57</v>
      </c>
      <c r="E154" s="135">
        <v>42711.349999999991</v>
      </c>
      <c r="F154" s="135">
        <v>40943.65</v>
      </c>
      <c r="G154" s="135">
        <v>56458.090000000004</v>
      </c>
      <c r="H154" s="135">
        <v>42685.33</v>
      </c>
      <c r="I154" s="135">
        <v>44221.840000000018</v>
      </c>
      <c r="J154" s="135">
        <v>84256.069999999992</v>
      </c>
      <c r="K154" s="135">
        <v>73340.67</v>
      </c>
      <c r="L154" s="135">
        <v>41287.980000000003</v>
      </c>
      <c r="M154" s="135">
        <v>44810.06</v>
      </c>
      <c r="N154" s="135">
        <v>57158.94000000001</v>
      </c>
      <c r="O154" s="135">
        <v>50322.85000000002</v>
      </c>
      <c r="P154" s="135">
        <v>57802.450000000019</v>
      </c>
      <c r="Q154" s="135">
        <f t="shared" si="3"/>
        <v>635999.28</v>
      </c>
      <c r="R154" s="131"/>
      <c r="S154" s="132"/>
      <c r="T154" s="129"/>
      <c r="U154" s="135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182798.41999999998</v>
      </c>
      <c r="V154" s="131"/>
    </row>
    <row r="155" spans="2:22" x14ac:dyDescent="0.2">
      <c r="B155" s="129"/>
      <c r="C155" s="168">
        <v>41101</v>
      </c>
      <c r="D155" s="134" t="s">
        <v>63</v>
      </c>
      <c r="E155" s="135">
        <v>4702220.8399999971</v>
      </c>
      <c r="F155" s="135">
        <v>4146597.4299999997</v>
      </c>
      <c r="G155" s="135">
        <v>3013104.6199999996</v>
      </c>
      <c r="H155" s="135">
        <v>3028246.5900000012</v>
      </c>
      <c r="I155" s="135">
        <v>3408312.09</v>
      </c>
      <c r="J155" s="135">
        <v>3123553.6800000011</v>
      </c>
      <c r="K155" s="135">
        <v>6391866.9000000013</v>
      </c>
      <c r="L155" s="135">
        <v>3066177.19</v>
      </c>
      <c r="M155" s="135">
        <v>4697629.09</v>
      </c>
      <c r="N155" s="135">
        <v>6949634.4400000004</v>
      </c>
      <c r="O155" s="135">
        <v>7913021.6499999994</v>
      </c>
      <c r="P155" s="135">
        <v>11534100.718</v>
      </c>
      <c r="Q155" s="135">
        <f t="shared" si="3"/>
        <v>61974465.237999998</v>
      </c>
      <c r="R155" s="131"/>
      <c r="S155" s="132"/>
      <c r="T155" s="129"/>
      <c r="U155" s="135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14890169.479999997</v>
      </c>
      <c r="V155" s="131"/>
    </row>
    <row r="156" spans="2:22" x14ac:dyDescent="0.2">
      <c r="B156" s="129"/>
      <c r="C156" s="168">
        <v>41103</v>
      </c>
      <c r="D156" s="134" t="s">
        <v>64</v>
      </c>
      <c r="E156" s="135">
        <v>524879.07000000007</v>
      </c>
      <c r="F156" s="135">
        <v>511832.65</v>
      </c>
      <c r="G156" s="135">
        <v>557661.12000000011</v>
      </c>
      <c r="H156" s="135">
        <v>573887.51000000013</v>
      </c>
      <c r="I156" s="135">
        <v>622768.34</v>
      </c>
      <c r="J156" s="135">
        <v>655735.13000000012</v>
      </c>
      <c r="K156" s="135">
        <v>603840.85999999987</v>
      </c>
      <c r="L156" s="135">
        <v>614334.63</v>
      </c>
      <c r="M156" s="135">
        <v>669347.52000000014</v>
      </c>
      <c r="N156" s="135">
        <v>731259.84000000008</v>
      </c>
      <c r="O156" s="135">
        <v>660634.74000000022</v>
      </c>
      <c r="P156" s="135">
        <v>771778.03000000014</v>
      </c>
      <c r="Q156" s="135">
        <f t="shared" si="3"/>
        <v>7497959.4400000013</v>
      </c>
      <c r="R156" s="131"/>
      <c r="S156" s="132"/>
      <c r="T156" s="129"/>
      <c r="U156" s="135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2168260.3500000006</v>
      </c>
      <c r="V156" s="131"/>
    </row>
    <row r="157" spans="2:22" x14ac:dyDescent="0.2">
      <c r="B157" s="129"/>
      <c r="C157" s="168">
        <v>41104</v>
      </c>
      <c r="D157" s="134" t="s">
        <v>65</v>
      </c>
      <c r="E157" s="135">
        <v>37253.79</v>
      </c>
      <c r="F157" s="135">
        <v>38471.800000000003</v>
      </c>
      <c r="G157" s="135">
        <v>67598.55</v>
      </c>
      <c r="H157" s="135">
        <v>72853.430000000008</v>
      </c>
      <c r="I157" s="135">
        <v>55717.909999999996</v>
      </c>
      <c r="J157" s="135">
        <v>51372.859999999993</v>
      </c>
      <c r="K157" s="135">
        <v>82251.87000000001</v>
      </c>
      <c r="L157" s="135">
        <v>48698.240000000005</v>
      </c>
      <c r="M157" s="135">
        <v>76748.139999999985</v>
      </c>
      <c r="N157" s="135">
        <v>86899.300000000017</v>
      </c>
      <c r="O157" s="135">
        <v>94187.5</v>
      </c>
      <c r="P157" s="135">
        <v>197362.21</v>
      </c>
      <c r="Q157" s="135">
        <f t="shared" si="3"/>
        <v>909415.6</v>
      </c>
      <c r="R157" s="131"/>
      <c r="S157" s="132"/>
      <c r="T157" s="129"/>
      <c r="U157" s="135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216177.57</v>
      </c>
      <c r="V157" s="131"/>
    </row>
    <row r="158" spans="2:22" x14ac:dyDescent="0.2">
      <c r="B158" s="129"/>
      <c r="C158" s="168">
        <v>41107</v>
      </c>
      <c r="D158" s="134" t="s">
        <v>66</v>
      </c>
      <c r="E158" s="135">
        <v>344626.16000000003</v>
      </c>
      <c r="F158" s="135">
        <v>345707.09000000008</v>
      </c>
      <c r="G158" s="135">
        <v>329195.80000000005</v>
      </c>
      <c r="H158" s="135">
        <v>308151.73000000004</v>
      </c>
      <c r="I158" s="135">
        <v>282464.30999999994</v>
      </c>
      <c r="J158" s="135">
        <v>331451.04000000015</v>
      </c>
      <c r="K158" s="135">
        <v>341323.04000000004</v>
      </c>
      <c r="L158" s="135">
        <v>319773.97999999992</v>
      </c>
      <c r="M158" s="135">
        <v>346668.21000000008</v>
      </c>
      <c r="N158" s="135">
        <v>498855.57999999996</v>
      </c>
      <c r="O158" s="135">
        <v>611131.69999999995</v>
      </c>
      <c r="P158" s="135">
        <v>907154.94</v>
      </c>
      <c r="Q158" s="135">
        <f t="shared" si="3"/>
        <v>4966503.58</v>
      </c>
      <c r="R158" s="131"/>
      <c r="S158" s="132"/>
      <c r="T158" s="129"/>
      <c r="U158" s="135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1327680.7800000003</v>
      </c>
      <c r="V158" s="131"/>
    </row>
    <row r="159" spans="2:22" x14ac:dyDescent="0.2">
      <c r="B159" s="129"/>
      <c r="C159" s="168">
        <v>41301</v>
      </c>
      <c r="D159" s="134" t="s">
        <v>67</v>
      </c>
      <c r="E159" s="135">
        <v>309930.81000000006</v>
      </c>
      <c r="F159" s="135">
        <v>313629.87</v>
      </c>
      <c r="G159" s="135">
        <v>1010518.9900000003</v>
      </c>
      <c r="H159" s="135">
        <v>870966.30000000028</v>
      </c>
      <c r="I159" s="135">
        <v>627929.49000000022</v>
      </c>
      <c r="J159" s="135">
        <v>844759.7000000003</v>
      </c>
      <c r="K159" s="135">
        <v>746491.27000000037</v>
      </c>
      <c r="L159" s="135">
        <v>485845.78000000026</v>
      </c>
      <c r="M159" s="135">
        <v>841232.24000000011</v>
      </c>
      <c r="N159" s="135">
        <v>689622.10000000021</v>
      </c>
      <c r="O159" s="135">
        <v>805524.13000000024</v>
      </c>
      <c r="P159" s="135">
        <v>1643497.7830000529</v>
      </c>
      <c r="Q159" s="135">
        <f t="shared" si="3"/>
        <v>9189948.4630000554</v>
      </c>
      <c r="R159" s="131"/>
      <c r="S159" s="132"/>
      <c r="T159" s="129"/>
      <c r="U159" s="135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2505045.9700000007</v>
      </c>
      <c r="V159" s="131"/>
    </row>
    <row r="160" spans="2:22" x14ac:dyDescent="0.2">
      <c r="B160" s="129"/>
      <c r="C160" s="168">
        <v>41401</v>
      </c>
      <c r="D160" s="134" t="s">
        <v>68</v>
      </c>
      <c r="E160" s="135">
        <v>128419.54000000001</v>
      </c>
      <c r="F160" s="135">
        <v>229807.16</v>
      </c>
      <c r="G160" s="135">
        <v>211872.86000000002</v>
      </c>
      <c r="H160" s="135">
        <v>219513.66000000003</v>
      </c>
      <c r="I160" s="135">
        <v>217021.82</v>
      </c>
      <c r="J160" s="135">
        <v>214414.49</v>
      </c>
      <c r="K160" s="135">
        <v>218146.83</v>
      </c>
      <c r="L160" s="135">
        <v>195757.56000000006</v>
      </c>
      <c r="M160" s="135">
        <v>213685.91999999998</v>
      </c>
      <c r="N160" s="135">
        <v>213888.77000000005</v>
      </c>
      <c r="O160" s="135">
        <v>222097.82000000007</v>
      </c>
      <c r="P160" s="135">
        <v>296119.10399999929</v>
      </c>
      <c r="Q160" s="135">
        <f t="shared" si="3"/>
        <v>2580745.5339999995</v>
      </c>
      <c r="R160" s="131"/>
      <c r="S160" s="132"/>
      <c r="T160" s="129"/>
      <c r="U160" s="135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789613.22000000009</v>
      </c>
      <c r="V160" s="131"/>
    </row>
    <row r="161" spans="2:22" x14ac:dyDescent="0.2">
      <c r="B161" s="129"/>
      <c r="C161" s="168">
        <v>41501</v>
      </c>
      <c r="D161" s="134" t="s">
        <v>123</v>
      </c>
      <c r="E161" s="135">
        <v>443402.03000000014</v>
      </c>
      <c r="F161" s="135">
        <v>659484.76000000024</v>
      </c>
      <c r="G161" s="135">
        <v>586203.83000000007</v>
      </c>
      <c r="H161" s="135">
        <v>499914.25</v>
      </c>
      <c r="I161" s="135">
        <v>391815.74999999971</v>
      </c>
      <c r="J161" s="135">
        <v>468991.76999999979</v>
      </c>
      <c r="K161" s="135">
        <v>582594.53999999992</v>
      </c>
      <c r="L161" s="135">
        <v>442863.35000000009</v>
      </c>
      <c r="M161" s="135">
        <v>475641.63999999984</v>
      </c>
      <c r="N161" s="135">
        <v>612538.62999999977</v>
      </c>
      <c r="O161" s="135">
        <v>681079.53000000026</v>
      </c>
      <c r="P161" s="135">
        <v>2913182.0500000003</v>
      </c>
      <c r="Q161" s="135">
        <f t="shared" si="3"/>
        <v>8757712.1300000008</v>
      </c>
      <c r="R161" s="131"/>
      <c r="S161" s="132"/>
      <c r="T161" s="129"/>
      <c r="U161" s="135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2189004.8700000006</v>
      </c>
      <c r="V161" s="131"/>
    </row>
    <row r="162" spans="2:22" x14ac:dyDescent="0.2">
      <c r="B162" s="129"/>
      <c r="C162" s="168">
        <v>41503</v>
      </c>
      <c r="D162" s="134" t="s">
        <v>124</v>
      </c>
      <c r="E162" s="135">
        <v>403469.73000000027</v>
      </c>
      <c r="F162" s="135">
        <v>445698.69000000024</v>
      </c>
      <c r="G162" s="135">
        <v>609831.45999999985</v>
      </c>
      <c r="H162" s="135">
        <v>583527.09000000032</v>
      </c>
      <c r="I162" s="135">
        <v>577322.30999999994</v>
      </c>
      <c r="J162" s="135">
        <v>557325.18999999971</v>
      </c>
      <c r="K162" s="135">
        <v>638347.65999999992</v>
      </c>
      <c r="L162" s="135">
        <v>540268.1399999999</v>
      </c>
      <c r="M162" s="135">
        <v>583262.4800000001</v>
      </c>
      <c r="N162" s="135">
        <v>555236.14000000025</v>
      </c>
      <c r="O162" s="135">
        <v>529432.84999999986</v>
      </c>
      <c r="P162" s="135">
        <v>711728.0500000139</v>
      </c>
      <c r="Q162" s="135">
        <f t="shared" si="3"/>
        <v>6735449.7900000149</v>
      </c>
      <c r="R162" s="131"/>
      <c r="S162" s="132"/>
      <c r="T162" s="129"/>
      <c r="U162" s="135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2042526.9700000007</v>
      </c>
      <c r="V162" s="131"/>
    </row>
    <row r="163" spans="2:22" x14ac:dyDescent="0.2">
      <c r="B163" s="129"/>
      <c r="C163" s="168">
        <v>41505</v>
      </c>
      <c r="D163" s="134" t="s">
        <v>119</v>
      </c>
      <c r="E163" s="135">
        <v>1439702.6500000001</v>
      </c>
      <c r="F163" s="135">
        <v>1450871.6000000003</v>
      </c>
      <c r="G163" s="135">
        <v>1714705.5900000008</v>
      </c>
      <c r="H163" s="135">
        <v>2520938.69</v>
      </c>
      <c r="I163" s="135">
        <v>1717753.93</v>
      </c>
      <c r="J163" s="135">
        <v>2746057.18</v>
      </c>
      <c r="K163" s="135">
        <v>1765429.8300000005</v>
      </c>
      <c r="L163" s="135">
        <v>1802371.1300000006</v>
      </c>
      <c r="M163" s="135">
        <v>1943942.0300000007</v>
      </c>
      <c r="N163" s="135">
        <v>3021431.11</v>
      </c>
      <c r="O163" s="135">
        <v>2241118.4300000002</v>
      </c>
      <c r="P163" s="135">
        <v>7447750.7399999611</v>
      </c>
      <c r="Q163" s="135">
        <f t="shared" si="3"/>
        <v>29812072.909999963</v>
      </c>
      <c r="R163" s="131"/>
      <c r="S163" s="132"/>
      <c r="T163" s="129"/>
      <c r="U163" s="135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7126218.5300000012</v>
      </c>
      <c r="V163" s="131"/>
    </row>
    <row r="164" spans="2:22" x14ac:dyDescent="0.2">
      <c r="B164" s="129"/>
      <c r="C164" s="168">
        <v>41801</v>
      </c>
      <c r="D164" s="134" t="s">
        <v>72</v>
      </c>
      <c r="E164" s="135">
        <v>150171.20000000004</v>
      </c>
      <c r="F164" s="135">
        <v>168300.41999999993</v>
      </c>
      <c r="G164" s="135">
        <v>233938.18999999983</v>
      </c>
      <c r="H164" s="135">
        <v>250424.75999999986</v>
      </c>
      <c r="I164" s="135">
        <v>225322.22999999995</v>
      </c>
      <c r="J164" s="135">
        <v>248531.55999999994</v>
      </c>
      <c r="K164" s="135">
        <v>239704.44999999995</v>
      </c>
      <c r="L164" s="135">
        <v>208343.04000000004</v>
      </c>
      <c r="M164" s="135">
        <v>226224.80999999991</v>
      </c>
      <c r="N164" s="135">
        <v>242870.68999999989</v>
      </c>
      <c r="O164" s="135">
        <v>245556.27999999988</v>
      </c>
      <c r="P164" s="135">
        <v>418692.18000000005</v>
      </c>
      <c r="Q164" s="135">
        <f t="shared" si="3"/>
        <v>2858079.8099999991</v>
      </c>
      <c r="R164" s="131"/>
      <c r="S164" s="132"/>
      <c r="T164" s="129"/>
      <c r="U164" s="135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802834.56999999972</v>
      </c>
      <c r="V164" s="131"/>
    </row>
    <row r="165" spans="2:22" x14ac:dyDescent="0.2">
      <c r="B165" s="129"/>
      <c r="C165" s="168">
        <v>42001</v>
      </c>
      <c r="D165" s="134" t="s">
        <v>73</v>
      </c>
      <c r="E165" s="135">
        <v>443243.58000000025</v>
      </c>
      <c r="F165" s="135">
        <v>451627.43000000023</v>
      </c>
      <c r="G165" s="135">
        <v>877903.33999999973</v>
      </c>
      <c r="H165" s="135">
        <v>1548034.9500000011</v>
      </c>
      <c r="I165" s="135">
        <v>2116416.4300000006</v>
      </c>
      <c r="J165" s="135">
        <v>576340.06000000017</v>
      </c>
      <c r="K165" s="135">
        <v>803525.55000000016</v>
      </c>
      <c r="L165" s="135">
        <v>738467.43999999983</v>
      </c>
      <c r="M165" s="135">
        <v>559306.31999999983</v>
      </c>
      <c r="N165" s="135">
        <v>813370.89</v>
      </c>
      <c r="O165" s="135">
        <v>737790.25000000012</v>
      </c>
      <c r="P165" s="135">
        <v>1466674.5429999984</v>
      </c>
      <c r="Q165" s="135">
        <f t="shared" si="3"/>
        <v>11132700.783</v>
      </c>
      <c r="R165" s="131"/>
      <c r="S165" s="132"/>
      <c r="T165" s="129"/>
      <c r="U165" s="135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3320809.3000000012</v>
      </c>
      <c r="V165" s="131"/>
    </row>
    <row r="166" spans="2:22" x14ac:dyDescent="0.2">
      <c r="B166" s="129"/>
      <c r="C166" s="168">
        <v>42002</v>
      </c>
      <c r="D166" s="134" t="s">
        <v>74</v>
      </c>
      <c r="E166" s="135">
        <v>113528.24</v>
      </c>
      <c r="F166" s="135">
        <v>132048.79999999999</v>
      </c>
      <c r="G166" s="135">
        <v>205480.17999999991</v>
      </c>
      <c r="H166" s="135">
        <v>205639.58000000007</v>
      </c>
      <c r="I166" s="135">
        <v>200488.03000000009</v>
      </c>
      <c r="J166" s="135">
        <v>217560.22999999992</v>
      </c>
      <c r="K166" s="135">
        <v>214420.15000000005</v>
      </c>
      <c r="L166" s="135">
        <v>162287.19999999992</v>
      </c>
      <c r="M166" s="135">
        <v>167850.93999999994</v>
      </c>
      <c r="N166" s="135">
        <v>208302.94999999995</v>
      </c>
      <c r="O166" s="135">
        <v>216597.45</v>
      </c>
      <c r="P166" s="135">
        <v>282685.36500000005</v>
      </c>
      <c r="Q166" s="135">
        <f t="shared" si="3"/>
        <v>2326889.1150000002</v>
      </c>
      <c r="R166" s="131"/>
      <c r="S166" s="132"/>
      <c r="T166" s="129"/>
      <c r="U166" s="135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656696.79999999993</v>
      </c>
      <c r="V166" s="131"/>
    </row>
    <row r="167" spans="2:22" x14ac:dyDescent="0.2">
      <c r="B167" s="129"/>
      <c r="C167" s="168">
        <v>42005</v>
      </c>
      <c r="D167" s="134" t="s">
        <v>130</v>
      </c>
      <c r="E167" s="135">
        <v>0</v>
      </c>
      <c r="F167" s="135">
        <v>0</v>
      </c>
      <c r="G167" s="135">
        <v>121153.11000000002</v>
      </c>
      <c r="H167" s="135">
        <v>152986.01999999999</v>
      </c>
      <c r="I167" s="135">
        <v>176597.38</v>
      </c>
      <c r="J167" s="135">
        <v>129573.65000000001</v>
      </c>
      <c r="K167" s="135">
        <v>165353.49</v>
      </c>
      <c r="L167" s="135">
        <v>110511.04999999999</v>
      </c>
      <c r="M167" s="135">
        <v>140563.05000000005</v>
      </c>
      <c r="N167" s="135">
        <v>168413.53</v>
      </c>
      <c r="O167" s="135">
        <v>137779.81000000003</v>
      </c>
      <c r="P167" s="135">
        <v>478584.81</v>
      </c>
      <c r="Q167" s="135">
        <f t="shared" si="3"/>
        <v>1781515.9000000001</v>
      </c>
      <c r="R167" s="131"/>
      <c r="S167" s="132"/>
      <c r="T167" s="129"/>
      <c r="U167" s="135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274139.13</v>
      </c>
      <c r="V167" s="131"/>
    </row>
    <row r="168" spans="2:22" x14ac:dyDescent="0.2">
      <c r="B168" s="129"/>
      <c r="C168" s="168">
        <v>42101</v>
      </c>
      <c r="D168" s="134" t="s">
        <v>75</v>
      </c>
      <c r="E168" s="135">
        <v>626394.00000000012</v>
      </c>
      <c r="F168" s="135">
        <v>351736.87000000011</v>
      </c>
      <c r="G168" s="135">
        <v>3824433.3200000008</v>
      </c>
      <c r="H168" s="135">
        <v>1301523.4000000004</v>
      </c>
      <c r="I168" s="135">
        <v>579508.1</v>
      </c>
      <c r="J168" s="135">
        <v>356909.85000000003</v>
      </c>
      <c r="K168" s="135">
        <v>3689264.8100000005</v>
      </c>
      <c r="L168" s="135">
        <v>336895.96999999991</v>
      </c>
      <c r="M168" s="135">
        <v>337268.2</v>
      </c>
      <c r="N168" s="135">
        <v>287466.61000000004</v>
      </c>
      <c r="O168" s="135">
        <v>272522.28999999998</v>
      </c>
      <c r="P168" s="135">
        <v>285361.41100000951</v>
      </c>
      <c r="Q168" s="135">
        <f t="shared" si="3"/>
        <v>12249284.83100001</v>
      </c>
      <c r="R168" s="131"/>
      <c r="S168" s="132"/>
      <c r="T168" s="129"/>
      <c r="U168" s="135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6104087.5900000017</v>
      </c>
      <c r="V168" s="131"/>
    </row>
    <row r="169" spans="2:22" x14ac:dyDescent="0.2">
      <c r="B169" s="129"/>
      <c r="C169" s="168">
        <v>42701</v>
      </c>
      <c r="D169" s="134" t="s">
        <v>131</v>
      </c>
      <c r="E169" s="135">
        <v>170165.05999999988</v>
      </c>
      <c r="F169" s="135">
        <v>157122.51999999984</v>
      </c>
      <c r="G169" s="135">
        <v>479709.18000000017</v>
      </c>
      <c r="H169" s="135">
        <v>405121.88000000012</v>
      </c>
      <c r="I169" s="135">
        <v>244786.48</v>
      </c>
      <c r="J169" s="135">
        <v>238110.39999999994</v>
      </c>
      <c r="K169" s="135">
        <v>251806.98999999987</v>
      </c>
      <c r="L169" s="135">
        <v>221976.75999999995</v>
      </c>
      <c r="M169" s="135">
        <v>225363.01000000004</v>
      </c>
      <c r="N169" s="135">
        <v>258966.43</v>
      </c>
      <c r="O169" s="135">
        <v>261636.4499999999</v>
      </c>
      <c r="P169" s="135">
        <v>278189.84900000016</v>
      </c>
      <c r="Q169" s="135">
        <f t="shared" si="3"/>
        <v>3192955.0089999996</v>
      </c>
      <c r="R169" s="131"/>
      <c r="S169" s="132"/>
      <c r="T169" s="129"/>
      <c r="U169" s="135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1212118.6400000001</v>
      </c>
      <c r="V169" s="131"/>
    </row>
    <row r="170" spans="2:22" x14ac:dyDescent="0.2">
      <c r="B170" s="129"/>
      <c r="C170" s="168">
        <v>42703</v>
      </c>
      <c r="D170" s="134" t="s">
        <v>59</v>
      </c>
      <c r="E170" s="135">
        <v>1901952.35</v>
      </c>
      <c r="F170" s="135">
        <v>2621532.62</v>
      </c>
      <c r="G170" s="135">
        <v>10895768.039999995</v>
      </c>
      <c r="H170" s="135">
        <v>15391305.240000002</v>
      </c>
      <c r="I170" s="135">
        <v>8046918.6299999971</v>
      </c>
      <c r="J170" s="135">
        <v>9305724.6699999981</v>
      </c>
      <c r="K170" s="135">
        <v>16806030.919999994</v>
      </c>
      <c r="L170" s="135">
        <v>7547141.3900000025</v>
      </c>
      <c r="M170" s="135">
        <v>16804764.169999994</v>
      </c>
      <c r="N170" s="135">
        <v>17044233.550000001</v>
      </c>
      <c r="O170" s="135">
        <v>21722853.790000018</v>
      </c>
      <c r="P170" s="135">
        <v>51079702.630000003</v>
      </c>
      <c r="Q170" s="135">
        <f t="shared" si="3"/>
        <v>179167928.00000003</v>
      </c>
      <c r="R170" s="131"/>
      <c r="S170" s="132"/>
      <c r="T170" s="129"/>
      <c r="U170" s="135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30810558.25</v>
      </c>
      <c r="V170" s="131"/>
    </row>
    <row r="171" spans="2:22" x14ac:dyDescent="0.2">
      <c r="B171" s="129"/>
      <c r="C171" s="168">
        <v>42704</v>
      </c>
      <c r="D171" s="134" t="s">
        <v>60</v>
      </c>
      <c r="E171" s="135">
        <v>1292283.2300000002</v>
      </c>
      <c r="F171" s="135">
        <v>2168160.2799999998</v>
      </c>
      <c r="G171" s="135">
        <v>1777285.01</v>
      </c>
      <c r="H171" s="135">
        <v>2090628.1800000002</v>
      </c>
      <c r="I171" s="135">
        <v>1548752.6600000001</v>
      </c>
      <c r="J171" s="135">
        <v>2103173.1800000002</v>
      </c>
      <c r="K171" s="135">
        <v>1487793.3299999998</v>
      </c>
      <c r="L171" s="135">
        <v>1186887.7499999998</v>
      </c>
      <c r="M171" s="135">
        <v>2117311.8100000005</v>
      </c>
      <c r="N171" s="135">
        <v>2091446.5200000007</v>
      </c>
      <c r="O171" s="135">
        <v>2027794.93</v>
      </c>
      <c r="P171" s="135">
        <v>2446032.7599999998</v>
      </c>
      <c r="Q171" s="135">
        <f t="shared" si="3"/>
        <v>22337549.640000001</v>
      </c>
      <c r="R171" s="131"/>
      <c r="S171" s="132"/>
      <c r="T171" s="129"/>
      <c r="U171" s="135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7328356.6999999993</v>
      </c>
      <c r="V171" s="131"/>
    </row>
    <row r="172" spans="2:22" ht="38.25" x14ac:dyDescent="0.2">
      <c r="B172" s="129"/>
      <c r="C172" s="168">
        <v>42705</v>
      </c>
      <c r="D172" s="134" t="s">
        <v>61</v>
      </c>
      <c r="E172" s="135">
        <v>4944.9900000000007</v>
      </c>
      <c r="F172" s="135">
        <v>5573.7800000000007</v>
      </c>
      <c r="G172" s="135">
        <v>9259.58</v>
      </c>
      <c r="H172" s="135">
        <v>7498.0499999999993</v>
      </c>
      <c r="I172" s="135">
        <v>7640.2900000000009</v>
      </c>
      <c r="J172" s="135">
        <v>6636.2099999999991</v>
      </c>
      <c r="K172" s="135">
        <v>6124.7400000000007</v>
      </c>
      <c r="L172" s="135">
        <v>5633.3200000000006</v>
      </c>
      <c r="M172" s="135">
        <v>5713.5400000000027</v>
      </c>
      <c r="N172" s="135">
        <v>6299.1000000000013</v>
      </c>
      <c r="O172" s="135">
        <v>7168.9100000000017</v>
      </c>
      <c r="P172" s="135">
        <v>9070.0400000000009</v>
      </c>
      <c r="Q172" s="135">
        <f t="shared" si="3"/>
        <v>81562.549999999988</v>
      </c>
      <c r="R172" s="131"/>
      <c r="S172" s="132"/>
      <c r="T172" s="129"/>
      <c r="U172" s="135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27276.399999999998</v>
      </c>
      <c r="V172" s="131"/>
    </row>
    <row r="173" spans="2:22" x14ac:dyDescent="0.2">
      <c r="B173" s="129"/>
      <c r="C173" s="168">
        <v>42801</v>
      </c>
      <c r="D173" s="134" t="s">
        <v>125</v>
      </c>
      <c r="E173" s="135">
        <v>101641.03000000001</v>
      </c>
      <c r="F173" s="135">
        <v>1666081.42</v>
      </c>
      <c r="G173" s="135">
        <v>1675938.4999999998</v>
      </c>
      <c r="H173" s="135">
        <v>695728.6799999997</v>
      </c>
      <c r="I173" s="135">
        <v>1164753.6900000002</v>
      </c>
      <c r="J173" s="135">
        <v>175477.77000000005</v>
      </c>
      <c r="K173" s="135">
        <v>182199.50000000003</v>
      </c>
      <c r="L173" s="135">
        <v>148886.85999999978</v>
      </c>
      <c r="M173" s="135">
        <v>402250.49</v>
      </c>
      <c r="N173" s="135">
        <v>178924.74999999991</v>
      </c>
      <c r="O173" s="135">
        <v>182008.80000000002</v>
      </c>
      <c r="P173" s="135">
        <v>294453.34299999301</v>
      </c>
      <c r="Q173" s="135">
        <f t="shared" si="3"/>
        <v>6868344.8329999922</v>
      </c>
      <c r="R173" s="131"/>
      <c r="S173" s="132"/>
      <c r="T173" s="129"/>
      <c r="U173" s="135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4139389.6299999994</v>
      </c>
      <c r="V173" s="131"/>
    </row>
    <row r="174" spans="2:22" x14ac:dyDescent="0.2">
      <c r="B174" s="129"/>
      <c r="C174" s="168">
        <v>42802</v>
      </c>
      <c r="D174" s="134" t="s">
        <v>58</v>
      </c>
      <c r="E174" s="135">
        <v>107502.09999999999</v>
      </c>
      <c r="F174" s="135">
        <v>108063.15999999999</v>
      </c>
      <c r="G174" s="135">
        <v>147422.93</v>
      </c>
      <c r="H174" s="135">
        <v>171803.59000000003</v>
      </c>
      <c r="I174" s="135">
        <v>149143.70000000004</v>
      </c>
      <c r="J174" s="135">
        <v>161787.47</v>
      </c>
      <c r="K174" s="135">
        <v>170073.22000000006</v>
      </c>
      <c r="L174" s="135">
        <v>140223.12000000005</v>
      </c>
      <c r="M174" s="135">
        <v>168767.53000000003</v>
      </c>
      <c r="N174" s="135">
        <v>180594.44</v>
      </c>
      <c r="O174" s="135">
        <v>167317.00000000003</v>
      </c>
      <c r="P174" s="135">
        <v>335762.02999999479</v>
      </c>
      <c r="Q174" s="135">
        <f t="shared" si="3"/>
        <v>2008460.2899999949</v>
      </c>
      <c r="R174" s="131"/>
      <c r="S174" s="132"/>
      <c r="T174" s="129"/>
      <c r="U174" s="135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534791.78</v>
      </c>
      <c r="V174" s="131"/>
    </row>
    <row r="175" spans="2:22" x14ac:dyDescent="0.2">
      <c r="B175" s="129"/>
      <c r="C175" s="168">
        <v>42901</v>
      </c>
      <c r="D175" s="134" t="s">
        <v>126</v>
      </c>
      <c r="E175" s="135">
        <v>20870208.980000027</v>
      </c>
      <c r="F175" s="135">
        <v>24818657.610000025</v>
      </c>
      <c r="G175" s="135">
        <v>17708660.300000008</v>
      </c>
      <c r="H175" s="135">
        <v>20931699.950000025</v>
      </c>
      <c r="I175" s="135">
        <v>20743325.000000052</v>
      </c>
      <c r="J175" s="135">
        <v>20782413.180000015</v>
      </c>
      <c r="K175" s="135">
        <v>21011250.889999982</v>
      </c>
      <c r="L175" s="135">
        <v>20693570.869999953</v>
      </c>
      <c r="M175" s="135">
        <v>20795842.619999971</v>
      </c>
      <c r="N175" s="135">
        <v>20963411.61000004</v>
      </c>
      <c r="O175" s="135">
        <v>20941541.789999954</v>
      </c>
      <c r="P175" s="135">
        <v>21544859.289999522</v>
      </c>
      <c r="Q175" s="135">
        <f t="shared" si="3"/>
        <v>251805442.08999959</v>
      </c>
      <c r="R175" s="131"/>
      <c r="S175" s="132"/>
      <c r="T175" s="129"/>
      <c r="U175" s="135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84329226.840000093</v>
      </c>
      <c r="V175" s="131"/>
    </row>
    <row r="176" spans="2:22" x14ac:dyDescent="0.2">
      <c r="B176" s="129"/>
      <c r="C176" s="168">
        <v>42902</v>
      </c>
      <c r="D176" s="134" t="s">
        <v>45</v>
      </c>
      <c r="E176" s="135">
        <v>25946.540000000005</v>
      </c>
      <c r="F176" s="135">
        <v>26179.380000000005</v>
      </c>
      <c r="G176" s="135">
        <v>45763.979999999989</v>
      </c>
      <c r="H176" s="135">
        <v>38058.959999999999</v>
      </c>
      <c r="I176" s="135">
        <v>36513.789999999994</v>
      </c>
      <c r="J176" s="135">
        <v>37087.380000000005</v>
      </c>
      <c r="K176" s="135">
        <v>39138.869999999995</v>
      </c>
      <c r="L176" s="135">
        <v>35687.15</v>
      </c>
      <c r="M176" s="135">
        <v>36069.360000000001</v>
      </c>
      <c r="N176" s="135">
        <v>38482.04</v>
      </c>
      <c r="O176" s="135">
        <v>38204.86</v>
      </c>
      <c r="P176" s="135">
        <v>49973.83</v>
      </c>
      <c r="Q176" s="135">
        <f t="shared" si="3"/>
        <v>447106.13999999996</v>
      </c>
      <c r="R176" s="131"/>
      <c r="S176" s="132"/>
      <c r="T176" s="129"/>
      <c r="U176" s="135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135948.85999999999</v>
      </c>
      <c r="V176" s="131"/>
    </row>
    <row r="177" spans="2:22" ht="25.5" x14ac:dyDescent="0.2">
      <c r="B177" s="129"/>
      <c r="C177" s="168">
        <v>43001</v>
      </c>
      <c r="D177" s="134" t="s">
        <v>127</v>
      </c>
      <c r="E177" s="135">
        <v>65373.580000000016</v>
      </c>
      <c r="F177" s="135">
        <v>156911.56000000003</v>
      </c>
      <c r="G177" s="135">
        <v>235382.1</v>
      </c>
      <c r="H177" s="135">
        <v>228373.31</v>
      </c>
      <c r="I177" s="135">
        <v>216561.03</v>
      </c>
      <c r="J177" s="135">
        <v>217203.80999999997</v>
      </c>
      <c r="K177" s="135">
        <v>270628.62</v>
      </c>
      <c r="L177" s="135">
        <v>160318.63</v>
      </c>
      <c r="M177" s="135">
        <v>162639.12</v>
      </c>
      <c r="N177" s="135">
        <v>161670.16999999995</v>
      </c>
      <c r="O177" s="135">
        <v>162010.29999999999</v>
      </c>
      <c r="P177" s="135">
        <v>260552.13099999877</v>
      </c>
      <c r="Q177" s="135">
        <f t="shared" si="3"/>
        <v>2297624.3609999991</v>
      </c>
      <c r="R177" s="131"/>
      <c r="S177" s="132"/>
      <c r="T177" s="129"/>
      <c r="U177" s="135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686040.55</v>
      </c>
      <c r="V177" s="131"/>
    </row>
    <row r="178" spans="2:22" x14ac:dyDescent="0.2">
      <c r="B178" s="129"/>
      <c r="C178" s="168">
        <v>43101</v>
      </c>
      <c r="D178" s="134" t="s">
        <v>132</v>
      </c>
      <c r="E178" s="135">
        <v>52129.099999999991</v>
      </c>
      <c r="F178" s="135">
        <v>48624.330000000009</v>
      </c>
      <c r="G178" s="135">
        <v>58254.85000000002</v>
      </c>
      <c r="H178" s="135">
        <v>56767.78</v>
      </c>
      <c r="I178" s="135">
        <v>336257.58999999991</v>
      </c>
      <c r="J178" s="135">
        <v>227535.35000000003</v>
      </c>
      <c r="K178" s="135">
        <v>207848.49000000002</v>
      </c>
      <c r="L178" s="135">
        <v>51571.37</v>
      </c>
      <c r="M178" s="135">
        <v>53047.720000000016</v>
      </c>
      <c r="N178" s="135">
        <v>59025.319999999985</v>
      </c>
      <c r="O178" s="135">
        <v>60496.339999999982</v>
      </c>
      <c r="P178" s="135">
        <v>85037.849999999977</v>
      </c>
      <c r="Q178" s="135">
        <f t="shared" si="3"/>
        <v>1296596.0900000003</v>
      </c>
      <c r="R178" s="131"/>
      <c r="S178" s="132"/>
      <c r="T178" s="129"/>
      <c r="U178" s="135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215776.06000000003</v>
      </c>
      <c r="V178" s="131"/>
    </row>
    <row r="179" spans="2:22" x14ac:dyDescent="0.2">
      <c r="B179" s="129"/>
      <c r="C179" s="168">
        <v>43201</v>
      </c>
      <c r="D179" s="134" t="s">
        <v>128</v>
      </c>
      <c r="E179" s="135">
        <v>95434.260000000009</v>
      </c>
      <c r="F179" s="135">
        <v>161713.9</v>
      </c>
      <c r="G179" s="135">
        <v>181501.08</v>
      </c>
      <c r="H179" s="135">
        <v>299768.35999999993</v>
      </c>
      <c r="I179" s="135">
        <v>151387.43999999997</v>
      </c>
      <c r="J179" s="135">
        <v>459832.35</v>
      </c>
      <c r="K179" s="135">
        <v>176272.41999999998</v>
      </c>
      <c r="L179" s="135">
        <v>163188.59</v>
      </c>
      <c r="M179" s="135">
        <v>222126.19999999995</v>
      </c>
      <c r="N179" s="135">
        <v>456944.87999999995</v>
      </c>
      <c r="O179" s="135">
        <v>191301.32999999996</v>
      </c>
      <c r="P179" s="135">
        <v>841931.68099999777</v>
      </c>
      <c r="Q179" s="135">
        <f t="shared" ref="Q179:Q209" si="4">SUM(E179:P179)</f>
        <v>3401402.4909999976</v>
      </c>
      <c r="R179" s="131"/>
      <c r="S179" s="132"/>
      <c r="T179" s="129"/>
      <c r="U179" s="135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738417.59999999986</v>
      </c>
      <c r="V179" s="131"/>
    </row>
    <row r="180" spans="2:22" x14ac:dyDescent="0.2">
      <c r="B180" s="129"/>
      <c r="C180" s="168">
        <v>43202</v>
      </c>
      <c r="D180" s="134" t="s">
        <v>62</v>
      </c>
      <c r="E180" s="135">
        <v>14372.560000000001</v>
      </c>
      <c r="F180" s="135">
        <v>52484.159999999989</v>
      </c>
      <c r="G180" s="135">
        <v>74387.799999999974</v>
      </c>
      <c r="H180" s="135">
        <v>56005.02</v>
      </c>
      <c r="I180" s="135">
        <v>52331.58</v>
      </c>
      <c r="J180" s="135">
        <v>55061.37000000001</v>
      </c>
      <c r="K180" s="135">
        <v>62231.109999999986</v>
      </c>
      <c r="L180" s="135">
        <v>45253.109999999993</v>
      </c>
      <c r="M180" s="135">
        <v>46868.21</v>
      </c>
      <c r="N180" s="135">
        <v>67774.110000000015</v>
      </c>
      <c r="O180" s="135">
        <v>23896.229999999996</v>
      </c>
      <c r="P180" s="135">
        <v>152348.16999999998</v>
      </c>
      <c r="Q180" s="135">
        <f t="shared" si="4"/>
        <v>703013.42999999993</v>
      </c>
      <c r="R180" s="131"/>
      <c r="S180" s="132"/>
      <c r="T180" s="129"/>
      <c r="U180" s="135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197249.53999999995</v>
      </c>
      <c r="V180" s="131"/>
    </row>
    <row r="181" spans="2:22" x14ac:dyDescent="0.2">
      <c r="B181" s="129"/>
      <c r="C181" s="168">
        <v>43301</v>
      </c>
      <c r="D181" s="134" t="s">
        <v>129</v>
      </c>
      <c r="E181" s="135">
        <v>207264.50999999983</v>
      </c>
      <c r="F181" s="135">
        <v>479358.96</v>
      </c>
      <c r="G181" s="135">
        <v>562854.89</v>
      </c>
      <c r="H181" s="135">
        <v>338766.30000000005</v>
      </c>
      <c r="I181" s="135">
        <v>280932.8</v>
      </c>
      <c r="J181" s="135">
        <v>180853.56999999998</v>
      </c>
      <c r="K181" s="135">
        <v>204160.90999999992</v>
      </c>
      <c r="L181" s="135">
        <v>167263.54999999993</v>
      </c>
      <c r="M181" s="135">
        <v>168002.7</v>
      </c>
      <c r="N181" s="135">
        <v>203106.99000000008</v>
      </c>
      <c r="O181" s="135">
        <v>204380.01</v>
      </c>
      <c r="P181" s="135">
        <v>381195.85899999941</v>
      </c>
      <c r="Q181" s="135">
        <f t="shared" si="4"/>
        <v>3378141.0489999996</v>
      </c>
      <c r="R181" s="131"/>
      <c r="S181" s="132"/>
      <c r="T181" s="129"/>
      <c r="U181" s="135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1588244.66</v>
      </c>
      <c r="V181" s="131"/>
    </row>
    <row r="182" spans="2:22" x14ac:dyDescent="0.2">
      <c r="B182" s="129"/>
      <c r="C182" s="168">
        <v>43302</v>
      </c>
      <c r="D182" s="134" t="s">
        <v>69</v>
      </c>
      <c r="E182" s="135">
        <v>154771.62999999995</v>
      </c>
      <c r="F182" s="135">
        <v>157728.03999999992</v>
      </c>
      <c r="G182" s="135">
        <v>220973.28999999992</v>
      </c>
      <c r="H182" s="135">
        <v>223034.30999999997</v>
      </c>
      <c r="I182" s="135">
        <v>182691.06999999995</v>
      </c>
      <c r="J182" s="135">
        <v>203198.93999999992</v>
      </c>
      <c r="K182" s="135">
        <v>263277.24999999994</v>
      </c>
      <c r="L182" s="135">
        <v>185011.71999999997</v>
      </c>
      <c r="M182" s="135">
        <v>191755.08999999994</v>
      </c>
      <c r="N182" s="135">
        <v>258841.58</v>
      </c>
      <c r="O182" s="135">
        <v>254369.0199999999</v>
      </c>
      <c r="P182" s="135">
        <v>636372.5169999944</v>
      </c>
      <c r="Q182" s="135">
        <f t="shared" si="4"/>
        <v>2932024.4569999939</v>
      </c>
      <c r="R182" s="131"/>
      <c r="S182" s="132"/>
      <c r="T182" s="129"/>
      <c r="U182" s="135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756507.26999999967</v>
      </c>
      <c r="V182" s="131"/>
    </row>
    <row r="183" spans="2:22" x14ac:dyDescent="0.2">
      <c r="B183" s="129"/>
      <c r="C183" s="168">
        <v>43303</v>
      </c>
      <c r="D183" s="134" t="s">
        <v>71</v>
      </c>
      <c r="E183" s="135">
        <v>159950.98000000007</v>
      </c>
      <c r="F183" s="135">
        <v>158730.37000000005</v>
      </c>
      <c r="G183" s="135">
        <v>201435.19000000006</v>
      </c>
      <c r="H183" s="135">
        <v>236152.78999999995</v>
      </c>
      <c r="I183" s="135">
        <v>220799.61</v>
      </c>
      <c r="J183" s="135">
        <v>184212.90000000005</v>
      </c>
      <c r="K183" s="135">
        <v>203555.74999999997</v>
      </c>
      <c r="L183" s="135">
        <v>169719.77000000005</v>
      </c>
      <c r="M183" s="135">
        <v>186647.30000000005</v>
      </c>
      <c r="N183" s="135">
        <v>198561.82999999996</v>
      </c>
      <c r="O183" s="135">
        <v>172598.26999999993</v>
      </c>
      <c r="P183" s="135">
        <v>398423.13999999617</v>
      </c>
      <c r="Q183" s="135">
        <f t="shared" si="4"/>
        <v>2490787.8999999966</v>
      </c>
      <c r="R183" s="131"/>
      <c r="S183" s="132"/>
      <c r="T183" s="129"/>
      <c r="U183" s="135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756269.33000000007</v>
      </c>
      <c r="V183" s="131"/>
    </row>
    <row r="184" spans="2:22" x14ac:dyDescent="0.2">
      <c r="B184" s="129"/>
      <c r="C184" s="168">
        <v>43401</v>
      </c>
      <c r="D184" s="134" t="s">
        <v>133</v>
      </c>
      <c r="E184" s="135">
        <v>210271.34999999995</v>
      </c>
      <c r="F184" s="135">
        <v>232256.59</v>
      </c>
      <c r="G184" s="135">
        <v>271751.96999999986</v>
      </c>
      <c r="H184" s="135">
        <v>277318.22999999986</v>
      </c>
      <c r="I184" s="135">
        <v>277689.84999999998</v>
      </c>
      <c r="J184" s="135">
        <v>271904.68999999994</v>
      </c>
      <c r="K184" s="135">
        <v>286233.91000000003</v>
      </c>
      <c r="L184" s="135">
        <v>254097.89000000013</v>
      </c>
      <c r="M184" s="135">
        <v>263459.56999999989</v>
      </c>
      <c r="N184" s="135">
        <v>280423.52999999997</v>
      </c>
      <c r="O184" s="135">
        <v>285507.80999999994</v>
      </c>
      <c r="P184" s="135">
        <v>435390.38900000363</v>
      </c>
      <c r="Q184" s="135">
        <f t="shared" si="4"/>
        <v>3346305.7790000034</v>
      </c>
      <c r="R184" s="131"/>
      <c r="S184" s="132"/>
      <c r="T184" s="129"/>
      <c r="U184" s="135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991598.13999999966</v>
      </c>
      <c r="V184" s="131"/>
    </row>
    <row r="185" spans="2:22" x14ac:dyDescent="0.2">
      <c r="B185" s="129"/>
      <c r="C185" s="168">
        <v>43402</v>
      </c>
      <c r="D185" s="134" t="s">
        <v>44</v>
      </c>
      <c r="E185" s="135">
        <v>4197.8500000000004</v>
      </c>
      <c r="F185" s="135">
        <v>4197.8500000000004</v>
      </c>
      <c r="G185" s="135">
        <v>6790.079999999999</v>
      </c>
      <c r="H185" s="135">
        <v>6825.0599999999995</v>
      </c>
      <c r="I185" s="135">
        <v>6757.5499999999993</v>
      </c>
      <c r="J185" s="135">
        <v>6795.1900000000005</v>
      </c>
      <c r="K185" s="135">
        <v>6799.9199999999992</v>
      </c>
      <c r="L185" s="135">
        <v>6376.59</v>
      </c>
      <c r="M185" s="135">
        <v>9929.75</v>
      </c>
      <c r="N185" s="135">
        <v>6966.82</v>
      </c>
      <c r="O185" s="135">
        <v>7067.96</v>
      </c>
      <c r="P185" s="135">
        <v>8855.14</v>
      </c>
      <c r="Q185" s="135">
        <f t="shared" si="4"/>
        <v>81559.760000000009</v>
      </c>
      <c r="R185" s="131"/>
      <c r="S185" s="132"/>
      <c r="T185" s="129"/>
      <c r="U185" s="135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22010.839999999997</v>
      </c>
      <c r="V185" s="131"/>
    </row>
    <row r="186" spans="2:22" x14ac:dyDescent="0.2">
      <c r="B186" s="129"/>
      <c r="C186" s="168">
        <v>43501</v>
      </c>
      <c r="D186" s="134" t="s">
        <v>134</v>
      </c>
      <c r="E186" s="135">
        <v>178434.20999999982</v>
      </c>
      <c r="F186" s="135">
        <v>190325.13999999993</v>
      </c>
      <c r="G186" s="135">
        <v>311174.55999999982</v>
      </c>
      <c r="H186" s="135">
        <v>325033.46999999991</v>
      </c>
      <c r="I186" s="135">
        <v>273821.6999999999</v>
      </c>
      <c r="J186" s="135">
        <v>344864.86999999994</v>
      </c>
      <c r="K186" s="135">
        <v>328035.26000000007</v>
      </c>
      <c r="L186" s="135">
        <v>221308.43000000008</v>
      </c>
      <c r="M186" s="135">
        <v>279511.9200000001</v>
      </c>
      <c r="N186" s="135">
        <v>310392.97000000003</v>
      </c>
      <c r="O186" s="135">
        <v>303955.03999999998</v>
      </c>
      <c r="P186" s="135">
        <v>796979.51000000455</v>
      </c>
      <c r="Q186" s="135">
        <f t="shared" si="4"/>
        <v>3863837.0800000038</v>
      </c>
      <c r="R186" s="131"/>
      <c r="S186" s="132"/>
      <c r="T186" s="129"/>
      <c r="U186" s="135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1004967.3799999994</v>
      </c>
      <c r="V186" s="131"/>
    </row>
    <row r="187" spans="2:22" x14ac:dyDescent="0.2">
      <c r="B187" s="129"/>
      <c r="C187" s="168">
        <v>43502</v>
      </c>
      <c r="D187" s="134" t="s">
        <v>56</v>
      </c>
      <c r="E187" s="135">
        <v>165281.53</v>
      </c>
      <c r="F187" s="135">
        <v>187926.22</v>
      </c>
      <c r="G187" s="135">
        <v>215545.45999999996</v>
      </c>
      <c r="H187" s="135">
        <v>263520.24999999994</v>
      </c>
      <c r="I187" s="135">
        <v>188396.46000000002</v>
      </c>
      <c r="J187" s="135">
        <v>274594.52999999991</v>
      </c>
      <c r="K187" s="135">
        <v>429029.79</v>
      </c>
      <c r="L187" s="135">
        <v>367805.22</v>
      </c>
      <c r="M187" s="135">
        <v>344570.26999999996</v>
      </c>
      <c r="N187" s="135">
        <v>317959.55</v>
      </c>
      <c r="O187" s="135">
        <v>172932.37000000005</v>
      </c>
      <c r="P187" s="135">
        <v>257749.90000000008</v>
      </c>
      <c r="Q187" s="135">
        <f t="shared" si="4"/>
        <v>3185311.5499999993</v>
      </c>
      <c r="R187" s="131"/>
      <c r="S187" s="132"/>
      <c r="T187" s="129"/>
      <c r="U187" s="135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832273.46</v>
      </c>
      <c r="V187" s="131"/>
    </row>
    <row r="188" spans="2:22" x14ac:dyDescent="0.2">
      <c r="B188" s="129"/>
      <c r="C188" s="168">
        <v>43601</v>
      </c>
      <c r="D188" s="134" t="s">
        <v>135</v>
      </c>
      <c r="E188" s="135">
        <v>84987.920000000027</v>
      </c>
      <c r="F188" s="135">
        <v>98467.7</v>
      </c>
      <c r="G188" s="135">
        <v>145126.52999999997</v>
      </c>
      <c r="H188" s="135">
        <v>236180.54000000007</v>
      </c>
      <c r="I188" s="135">
        <v>119928.09000000001</v>
      </c>
      <c r="J188" s="135">
        <v>353627.16</v>
      </c>
      <c r="K188" s="135">
        <v>130875.24000000003</v>
      </c>
      <c r="L188" s="135">
        <v>122428.2199999999</v>
      </c>
      <c r="M188" s="135">
        <v>166711.24</v>
      </c>
      <c r="N188" s="135">
        <v>348411.91</v>
      </c>
      <c r="O188" s="135">
        <v>156449.54000000007</v>
      </c>
      <c r="P188" s="135">
        <v>677903.57999999239</v>
      </c>
      <c r="Q188" s="135">
        <f t="shared" si="4"/>
        <v>2641097.6699999925</v>
      </c>
      <c r="R188" s="131"/>
      <c r="S188" s="132"/>
      <c r="T188" s="129"/>
      <c r="U188" s="135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564762.69000000006</v>
      </c>
      <c r="V188" s="131"/>
    </row>
    <row r="189" spans="2:22" x14ac:dyDescent="0.2">
      <c r="B189" s="129"/>
      <c r="C189" s="168">
        <v>50201</v>
      </c>
      <c r="D189" s="134" t="s">
        <v>76</v>
      </c>
      <c r="E189" s="135">
        <v>56797.189999999981</v>
      </c>
      <c r="F189" s="135">
        <v>57339.929999999986</v>
      </c>
      <c r="G189" s="135">
        <v>75110.010000000009</v>
      </c>
      <c r="H189" s="135">
        <v>76293.33</v>
      </c>
      <c r="I189" s="135">
        <v>75539.660000000033</v>
      </c>
      <c r="J189" s="135">
        <v>74023.429999999949</v>
      </c>
      <c r="K189" s="135">
        <v>79554.33</v>
      </c>
      <c r="L189" s="135">
        <v>70313.299999999988</v>
      </c>
      <c r="M189" s="135">
        <v>73304.709999999977</v>
      </c>
      <c r="N189" s="135">
        <v>77589.11</v>
      </c>
      <c r="O189" s="135">
        <v>77497.249999999985</v>
      </c>
      <c r="P189" s="135">
        <v>114943.75999999998</v>
      </c>
      <c r="Q189" s="135">
        <f t="shared" si="4"/>
        <v>908306.00999999989</v>
      </c>
      <c r="R189" s="131"/>
      <c r="S189" s="132"/>
      <c r="T189" s="129"/>
      <c r="U189" s="135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265540.45999999996</v>
      </c>
      <c r="V189" s="131"/>
    </row>
    <row r="190" spans="2:22" x14ac:dyDescent="0.2">
      <c r="B190" s="129"/>
      <c r="C190" s="168">
        <v>50301</v>
      </c>
      <c r="D190" s="134" t="s">
        <v>77</v>
      </c>
      <c r="E190" s="135">
        <v>171197.90999999997</v>
      </c>
      <c r="F190" s="135">
        <v>228351.25999999992</v>
      </c>
      <c r="G190" s="135">
        <v>267655.67999999982</v>
      </c>
      <c r="H190" s="135">
        <v>238658.78999999995</v>
      </c>
      <c r="I190" s="135">
        <v>256672.99999999997</v>
      </c>
      <c r="J190" s="135">
        <v>250250.70999999996</v>
      </c>
      <c r="K190" s="135">
        <v>262670.11</v>
      </c>
      <c r="L190" s="135">
        <v>226320.08999999997</v>
      </c>
      <c r="M190" s="135">
        <v>229320.03999999998</v>
      </c>
      <c r="N190" s="135">
        <v>254332.54999999996</v>
      </c>
      <c r="O190" s="135">
        <v>225267.61</v>
      </c>
      <c r="P190" s="135">
        <v>507235.59999999986</v>
      </c>
      <c r="Q190" s="135">
        <f t="shared" si="4"/>
        <v>3117933.3499999987</v>
      </c>
      <c r="R190" s="131"/>
      <c r="S190" s="132"/>
      <c r="T190" s="129"/>
      <c r="U190" s="135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905863.63999999966</v>
      </c>
      <c r="V190" s="131"/>
    </row>
    <row r="191" spans="2:22" x14ac:dyDescent="0.2">
      <c r="B191" s="129"/>
      <c r="C191" s="168">
        <v>50401</v>
      </c>
      <c r="D191" s="134" t="s">
        <v>78</v>
      </c>
      <c r="E191" s="135">
        <v>168186.75</v>
      </c>
      <c r="F191" s="135">
        <v>169503.56</v>
      </c>
      <c r="G191" s="135">
        <v>231047.20999999996</v>
      </c>
      <c r="H191" s="135">
        <v>486011.65000000014</v>
      </c>
      <c r="I191" s="135">
        <v>188511.59</v>
      </c>
      <c r="J191" s="135">
        <v>211203.33999999991</v>
      </c>
      <c r="K191" s="135">
        <v>252563.13</v>
      </c>
      <c r="L191" s="135">
        <v>188352.35</v>
      </c>
      <c r="M191" s="135">
        <v>196374.66999999998</v>
      </c>
      <c r="N191" s="135">
        <v>247455.13</v>
      </c>
      <c r="O191" s="135">
        <v>251251.75000000003</v>
      </c>
      <c r="P191" s="135">
        <v>282221.07999999996</v>
      </c>
      <c r="Q191" s="135">
        <f t="shared" si="4"/>
        <v>2872682.21</v>
      </c>
      <c r="R191" s="131"/>
      <c r="S191" s="132"/>
      <c r="T191" s="129"/>
      <c r="U191" s="135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1054749.1700000002</v>
      </c>
      <c r="V191" s="131"/>
    </row>
    <row r="192" spans="2:22" x14ac:dyDescent="0.2">
      <c r="B192" s="129"/>
      <c r="C192" s="168">
        <v>50801</v>
      </c>
      <c r="D192" s="134" t="s">
        <v>79</v>
      </c>
      <c r="E192" s="135">
        <v>27979.63</v>
      </c>
      <c r="F192" s="135">
        <v>27979.63</v>
      </c>
      <c r="G192" s="135">
        <v>27979.63</v>
      </c>
      <c r="H192" s="135">
        <v>27979.63</v>
      </c>
      <c r="I192" s="135">
        <v>27979.63</v>
      </c>
      <c r="J192" s="135">
        <v>27979.63</v>
      </c>
      <c r="K192" s="135">
        <v>164252.73000000001</v>
      </c>
      <c r="L192" s="135">
        <v>36423.660000000003</v>
      </c>
      <c r="M192" s="135">
        <v>30276.75</v>
      </c>
      <c r="N192" s="135">
        <v>27979.63</v>
      </c>
      <c r="O192" s="135">
        <v>27979.63</v>
      </c>
      <c r="P192" s="135">
        <v>65109.82</v>
      </c>
      <c r="Q192" s="135">
        <f t="shared" si="4"/>
        <v>519900.00000000006</v>
      </c>
      <c r="R192" s="131"/>
      <c r="S192" s="132"/>
      <c r="T192" s="129"/>
      <c r="U192" s="135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111918.52</v>
      </c>
      <c r="V192" s="131"/>
    </row>
    <row r="193" spans="2:22" x14ac:dyDescent="0.2">
      <c r="B193" s="129"/>
      <c r="C193" s="168">
        <v>50901</v>
      </c>
      <c r="D193" s="134" t="s">
        <v>80</v>
      </c>
      <c r="E193" s="135">
        <v>1052727.4799999995</v>
      </c>
      <c r="F193" s="135">
        <v>1293322.6300000004</v>
      </c>
      <c r="G193" s="135">
        <v>1043469.3200000001</v>
      </c>
      <c r="H193" s="135">
        <v>1256741.8200000003</v>
      </c>
      <c r="I193" s="135">
        <v>1339783.6200000008</v>
      </c>
      <c r="J193" s="135">
        <v>1178380.3600000001</v>
      </c>
      <c r="K193" s="135">
        <v>1354821.0699999998</v>
      </c>
      <c r="L193" s="135">
        <v>1136911.9899999998</v>
      </c>
      <c r="M193" s="135">
        <v>1206612.5300000003</v>
      </c>
      <c r="N193" s="135">
        <v>1329948.04</v>
      </c>
      <c r="O193" s="135">
        <v>1168239.3699999996</v>
      </c>
      <c r="P193" s="135">
        <v>3171309.35</v>
      </c>
      <c r="Q193" s="135">
        <f t="shared" si="4"/>
        <v>16532267.579999998</v>
      </c>
      <c r="R193" s="131"/>
      <c r="S193" s="132"/>
      <c r="T193" s="129"/>
      <c r="U193" s="135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4646261.25</v>
      </c>
      <c r="V193" s="131"/>
    </row>
    <row r="194" spans="2:22" ht="25.5" x14ac:dyDescent="0.2">
      <c r="B194" s="129"/>
      <c r="C194" s="168">
        <v>51001</v>
      </c>
      <c r="D194" s="134" t="s">
        <v>81</v>
      </c>
      <c r="E194" s="135">
        <v>55355.869999999981</v>
      </c>
      <c r="F194" s="135">
        <v>57644.1</v>
      </c>
      <c r="G194" s="135">
        <v>76595.199999999983</v>
      </c>
      <c r="H194" s="135">
        <v>78643.150000000009</v>
      </c>
      <c r="I194" s="135">
        <v>72930.63</v>
      </c>
      <c r="J194" s="135">
        <v>69280.14</v>
      </c>
      <c r="K194" s="135">
        <v>73698.349999999977</v>
      </c>
      <c r="L194" s="135">
        <v>67251.489999999962</v>
      </c>
      <c r="M194" s="135">
        <v>69609.42</v>
      </c>
      <c r="N194" s="135">
        <v>72836.249999999985</v>
      </c>
      <c r="O194" s="135">
        <v>71505.89</v>
      </c>
      <c r="P194" s="135">
        <v>81086.070000000007</v>
      </c>
      <c r="Q194" s="135">
        <f t="shared" si="4"/>
        <v>846436.56</v>
      </c>
      <c r="R194" s="131"/>
      <c r="S194" s="132"/>
      <c r="T194" s="129"/>
      <c r="U194" s="135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268238.31999999995</v>
      </c>
      <c r="V194" s="131"/>
    </row>
    <row r="195" spans="2:22" x14ac:dyDescent="0.2">
      <c r="B195" s="129"/>
      <c r="C195" s="168">
        <v>51101</v>
      </c>
      <c r="D195" s="134" t="s">
        <v>82</v>
      </c>
      <c r="E195" s="135">
        <v>5260.67</v>
      </c>
      <c r="F195" s="135">
        <v>5260.67</v>
      </c>
      <c r="G195" s="135">
        <v>33333.33</v>
      </c>
      <c r="H195" s="135">
        <v>33333.33</v>
      </c>
      <c r="I195" s="135">
        <v>61406.01</v>
      </c>
      <c r="J195" s="135">
        <v>33333.33</v>
      </c>
      <c r="K195" s="135">
        <v>33333.33</v>
      </c>
      <c r="L195" s="135">
        <v>33333.33</v>
      </c>
      <c r="M195" s="135">
        <v>61406.01</v>
      </c>
      <c r="N195" s="135">
        <v>33333.33</v>
      </c>
      <c r="O195" s="135">
        <v>33333.33</v>
      </c>
      <c r="P195" s="135">
        <v>33333.33</v>
      </c>
      <c r="Q195" s="135">
        <f t="shared" si="4"/>
        <v>400000.00000000012</v>
      </c>
      <c r="R195" s="131"/>
      <c r="S195" s="132"/>
      <c r="T195" s="129"/>
      <c r="U195" s="135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77188</v>
      </c>
      <c r="V195" s="131"/>
    </row>
    <row r="196" spans="2:22" x14ac:dyDescent="0.2">
      <c r="B196" s="129"/>
      <c r="C196" s="168">
        <v>51301</v>
      </c>
      <c r="D196" s="134" t="s">
        <v>83</v>
      </c>
      <c r="E196" s="135">
        <v>35057.409999999996</v>
      </c>
      <c r="F196" s="135">
        <v>35253.42</v>
      </c>
      <c r="G196" s="135">
        <v>36192.849999999984</v>
      </c>
      <c r="H196" s="135">
        <v>38503.69</v>
      </c>
      <c r="I196" s="135">
        <v>48239.439999999995</v>
      </c>
      <c r="J196" s="135">
        <v>49568.530000000006</v>
      </c>
      <c r="K196" s="135">
        <v>37070.939999999988</v>
      </c>
      <c r="L196" s="135">
        <v>44384.710000000006</v>
      </c>
      <c r="M196" s="135">
        <v>34474.069999999992</v>
      </c>
      <c r="N196" s="135">
        <v>39205.149999999994</v>
      </c>
      <c r="O196" s="135">
        <v>73036.52999999997</v>
      </c>
      <c r="P196" s="135">
        <v>115042.64999999838</v>
      </c>
      <c r="Q196" s="135">
        <f t="shared" si="4"/>
        <v>586029.38999999827</v>
      </c>
      <c r="R196" s="131"/>
      <c r="S196" s="132"/>
      <c r="T196" s="129"/>
      <c r="U196" s="135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145007.36999999997</v>
      </c>
      <c r="V196" s="131"/>
    </row>
    <row r="197" spans="2:22" x14ac:dyDescent="0.2">
      <c r="B197" s="129"/>
      <c r="C197" s="168">
        <v>51401</v>
      </c>
      <c r="D197" s="134" t="s">
        <v>84</v>
      </c>
      <c r="E197" s="135">
        <v>7012.5800000000008</v>
      </c>
      <c r="F197" s="135">
        <v>7012.5800000000008</v>
      </c>
      <c r="G197" s="135">
        <v>8820.89</v>
      </c>
      <c r="H197" s="135">
        <v>8854.6600000000017</v>
      </c>
      <c r="I197" s="135">
        <v>8677.99</v>
      </c>
      <c r="J197" s="135">
        <v>8555.16</v>
      </c>
      <c r="K197" s="135">
        <v>8791.69</v>
      </c>
      <c r="L197" s="135">
        <v>8536.93</v>
      </c>
      <c r="M197" s="135">
        <v>8803.5500000000011</v>
      </c>
      <c r="N197" s="135">
        <v>8985.8899999999976</v>
      </c>
      <c r="O197" s="135">
        <v>8831.33</v>
      </c>
      <c r="P197" s="135">
        <v>10572.490000000118</v>
      </c>
      <c r="Q197" s="135">
        <f t="shared" si="4"/>
        <v>103455.74000000014</v>
      </c>
      <c r="R197" s="131"/>
      <c r="S197" s="132"/>
      <c r="T197" s="129"/>
      <c r="U197" s="135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31700.710000000006</v>
      </c>
      <c r="V197" s="131"/>
    </row>
    <row r="198" spans="2:22" x14ac:dyDescent="0.2">
      <c r="B198" s="129"/>
      <c r="C198" s="168">
        <v>51601</v>
      </c>
      <c r="D198" s="134" t="s">
        <v>85</v>
      </c>
      <c r="E198" s="135">
        <v>36431.710000000006</v>
      </c>
      <c r="F198" s="135">
        <v>39427.17</v>
      </c>
      <c r="G198" s="135">
        <v>48658.769999999982</v>
      </c>
      <c r="H198" s="135">
        <v>50427.359999999993</v>
      </c>
      <c r="I198" s="135">
        <v>49881.619999999988</v>
      </c>
      <c r="J198" s="135">
        <v>49585.26</v>
      </c>
      <c r="K198" s="135">
        <v>51732.26999999999</v>
      </c>
      <c r="L198" s="135">
        <v>49136.38</v>
      </c>
      <c r="M198" s="135">
        <v>49818.910000000011</v>
      </c>
      <c r="N198" s="135">
        <v>51301.939999999995</v>
      </c>
      <c r="O198" s="135">
        <v>51353.410000000018</v>
      </c>
      <c r="P198" s="135">
        <v>57955.6</v>
      </c>
      <c r="Q198" s="135">
        <f t="shared" si="4"/>
        <v>585710.39999999991</v>
      </c>
      <c r="R198" s="131"/>
      <c r="S198" s="132"/>
      <c r="T198" s="129"/>
      <c r="U198" s="135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174945.00999999998</v>
      </c>
      <c r="V198" s="131"/>
    </row>
    <row r="199" spans="2:22" x14ac:dyDescent="0.2">
      <c r="B199" s="129"/>
      <c r="C199" s="168">
        <v>51801</v>
      </c>
      <c r="D199" s="134" t="s">
        <v>139</v>
      </c>
      <c r="E199" s="135">
        <v>1559333.33</v>
      </c>
      <c r="F199" s="135">
        <v>1559333.33</v>
      </c>
      <c r="G199" s="135">
        <v>1474677.35</v>
      </c>
      <c r="H199" s="135">
        <v>1778978.27</v>
      </c>
      <c r="I199" s="135">
        <v>2319883.0699999998</v>
      </c>
      <c r="J199" s="135">
        <v>1626827.81</v>
      </c>
      <c r="K199" s="135">
        <v>1626827.81</v>
      </c>
      <c r="L199" s="135">
        <v>1626827.81</v>
      </c>
      <c r="M199" s="135">
        <v>1626827.81</v>
      </c>
      <c r="N199" s="135">
        <v>1626827.81</v>
      </c>
      <c r="O199" s="135">
        <v>1474677.35</v>
      </c>
      <c r="P199" s="135">
        <v>1778978.25</v>
      </c>
      <c r="Q199" s="135">
        <f t="shared" si="4"/>
        <v>20080000.000000004</v>
      </c>
      <c r="R199" s="131"/>
      <c r="S199" s="132"/>
      <c r="T199" s="129"/>
      <c r="U199" s="135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6372322.2799999993</v>
      </c>
      <c r="V199" s="131"/>
    </row>
    <row r="200" spans="2:22" ht="25.5" x14ac:dyDescent="0.2">
      <c r="B200" s="129"/>
      <c r="C200" s="168">
        <v>51901</v>
      </c>
      <c r="D200" s="134" t="s">
        <v>140</v>
      </c>
      <c r="E200" s="135">
        <v>31996.669999999995</v>
      </c>
      <c r="F200" s="135">
        <v>32063.499999999996</v>
      </c>
      <c r="G200" s="135">
        <v>40479.200000000004</v>
      </c>
      <c r="H200" s="135">
        <v>40764.679999999993</v>
      </c>
      <c r="I200" s="135">
        <v>39773.510000000009</v>
      </c>
      <c r="J200" s="135">
        <v>39305.93</v>
      </c>
      <c r="K200" s="135">
        <v>41721.919999999984</v>
      </c>
      <c r="L200" s="135">
        <v>39281.51</v>
      </c>
      <c r="M200" s="135">
        <v>41052.300000000003</v>
      </c>
      <c r="N200" s="135">
        <v>41932.080000000009</v>
      </c>
      <c r="O200" s="135">
        <v>41681.26999999999</v>
      </c>
      <c r="P200" s="135">
        <v>59106.089000000131</v>
      </c>
      <c r="Q200" s="135">
        <f t="shared" si="4"/>
        <v>489158.6590000001</v>
      </c>
      <c r="R200" s="131"/>
      <c r="S200" s="132"/>
      <c r="T200" s="129"/>
      <c r="U200" s="135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145304.04999999999</v>
      </c>
      <c r="V200" s="131"/>
    </row>
    <row r="201" spans="2:22" x14ac:dyDescent="0.2">
      <c r="B201" s="129"/>
      <c r="C201" s="168">
        <v>52001</v>
      </c>
      <c r="D201" s="134" t="s">
        <v>86</v>
      </c>
      <c r="E201" s="135">
        <v>115666.37999999998</v>
      </c>
      <c r="F201" s="135">
        <v>118854.35999999999</v>
      </c>
      <c r="G201" s="135">
        <v>248616.06000000003</v>
      </c>
      <c r="H201" s="135">
        <v>169692.58000000005</v>
      </c>
      <c r="I201" s="135">
        <v>165820.97000000003</v>
      </c>
      <c r="J201" s="135">
        <v>158846.64000000007</v>
      </c>
      <c r="K201" s="135">
        <v>185402.13</v>
      </c>
      <c r="L201" s="135">
        <v>139919.36000000007</v>
      </c>
      <c r="M201" s="135">
        <v>154550.46</v>
      </c>
      <c r="N201" s="135">
        <v>191968.69000000003</v>
      </c>
      <c r="O201" s="135">
        <v>186608.26000000004</v>
      </c>
      <c r="P201" s="135">
        <v>294048.09999999986</v>
      </c>
      <c r="Q201" s="135">
        <f t="shared" si="4"/>
        <v>2129993.9900000002</v>
      </c>
      <c r="R201" s="131"/>
      <c r="S201" s="132"/>
      <c r="T201" s="129"/>
      <c r="U201" s="135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652829.38</v>
      </c>
      <c r="V201" s="131"/>
    </row>
    <row r="202" spans="2:22" x14ac:dyDescent="0.2">
      <c r="B202" s="129"/>
      <c r="C202" s="168">
        <v>52301</v>
      </c>
      <c r="D202" s="134" t="s">
        <v>87</v>
      </c>
      <c r="E202" s="135">
        <v>26825.769999999986</v>
      </c>
      <c r="F202" s="135">
        <v>30360.87999999999</v>
      </c>
      <c r="G202" s="135">
        <v>49125.049999999988</v>
      </c>
      <c r="H202" s="135">
        <v>45182.80999999999</v>
      </c>
      <c r="I202" s="135">
        <v>46198.469999999987</v>
      </c>
      <c r="J202" s="135">
        <v>43018.819999999992</v>
      </c>
      <c r="K202" s="135">
        <v>46241.68</v>
      </c>
      <c r="L202" s="135">
        <v>41835.009999999995</v>
      </c>
      <c r="M202" s="135">
        <v>44284.649999999987</v>
      </c>
      <c r="N202" s="135">
        <v>47305.859999999993</v>
      </c>
      <c r="O202" s="135">
        <v>46001.62999999999</v>
      </c>
      <c r="P202" s="135">
        <v>62049.239999999991</v>
      </c>
      <c r="Q202" s="135">
        <f t="shared" si="4"/>
        <v>528429.86999999988</v>
      </c>
      <c r="R202" s="131"/>
      <c r="S202" s="132"/>
      <c r="T202" s="129"/>
      <c r="U202" s="135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151494.50999999995</v>
      </c>
      <c r="V202" s="131"/>
    </row>
    <row r="203" spans="2:22" x14ac:dyDescent="0.2">
      <c r="B203" s="129"/>
      <c r="C203" s="168">
        <v>52401</v>
      </c>
      <c r="D203" s="134" t="s">
        <v>88</v>
      </c>
      <c r="E203" s="135">
        <v>9936.2000000000007</v>
      </c>
      <c r="F203" s="135">
        <v>9936.2000000000007</v>
      </c>
      <c r="G203" s="135">
        <v>22487.97</v>
      </c>
      <c r="H203" s="135">
        <v>17447.29</v>
      </c>
      <c r="I203" s="135">
        <v>14657.14</v>
      </c>
      <c r="J203" s="135">
        <v>18722.439999999999</v>
      </c>
      <c r="K203" s="135">
        <v>20148.29</v>
      </c>
      <c r="L203" s="135">
        <v>11510.31</v>
      </c>
      <c r="M203" s="135">
        <v>14034.34</v>
      </c>
      <c r="N203" s="135">
        <v>25122.25</v>
      </c>
      <c r="O203" s="135">
        <v>23070.92</v>
      </c>
      <c r="P203" s="135">
        <v>67926.649999999994</v>
      </c>
      <c r="Q203" s="135">
        <f t="shared" si="4"/>
        <v>254999.99999999997</v>
      </c>
      <c r="R203" s="131"/>
      <c r="S203" s="132"/>
      <c r="T203" s="129"/>
      <c r="U203" s="135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59807.66</v>
      </c>
      <c r="V203" s="131"/>
    </row>
    <row r="204" spans="2:22" x14ac:dyDescent="0.2">
      <c r="B204" s="129"/>
      <c r="C204" s="168">
        <v>52601</v>
      </c>
      <c r="D204" s="134" t="s">
        <v>89</v>
      </c>
      <c r="E204" s="135">
        <v>160405.52000000002</v>
      </c>
      <c r="F204" s="135">
        <v>160459.54999999999</v>
      </c>
      <c r="G204" s="135">
        <v>39074.400000000009</v>
      </c>
      <c r="H204" s="135">
        <v>40359.520000000011</v>
      </c>
      <c r="I204" s="135">
        <v>39799.18</v>
      </c>
      <c r="J204" s="135">
        <v>1543911.9</v>
      </c>
      <c r="K204" s="135">
        <v>41230.22</v>
      </c>
      <c r="L204" s="135">
        <v>37854.160000000003</v>
      </c>
      <c r="M204" s="135">
        <v>37487.21</v>
      </c>
      <c r="N204" s="135">
        <v>40965.719999999987</v>
      </c>
      <c r="O204" s="135">
        <v>44452.26</v>
      </c>
      <c r="P204" s="135">
        <v>67126.436000000744</v>
      </c>
      <c r="Q204" s="135">
        <f t="shared" si="4"/>
        <v>2253126.0760000004</v>
      </c>
      <c r="R204" s="131"/>
      <c r="S204" s="132"/>
      <c r="T204" s="129"/>
      <c r="U204" s="135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400298.99000000005</v>
      </c>
      <c r="V204" s="131"/>
    </row>
    <row r="205" spans="2:22" x14ac:dyDescent="0.2">
      <c r="B205" s="129"/>
      <c r="C205" s="168">
        <v>60101</v>
      </c>
      <c r="D205" s="134" t="s">
        <v>90</v>
      </c>
      <c r="E205" s="135">
        <v>63365174.220000006</v>
      </c>
      <c r="F205" s="135">
        <v>66377696.090000004</v>
      </c>
      <c r="G205" s="135">
        <v>64388143.319999985</v>
      </c>
      <c r="H205" s="135">
        <v>65464822.680000007</v>
      </c>
      <c r="I205" s="135">
        <v>65402869.029999994</v>
      </c>
      <c r="J205" s="135">
        <v>65448831.50999999</v>
      </c>
      <c r="K205" s="135">
        <v>65516124.950000003</v>
      </c>
      <c r="L205" s="135">
        <v>65418695.210000001</v>
      </c>
      <c r="M205" s="135">
        <v>65434742.780000001</v>
      </c>
      <c r="N205" s="135">
        <v>65552055.669999994</v>
      </c>
      <c r="O205" s="135">
        <v>65513239.060000002</v>
      </c>
      <c r="P205" s="135">
        <v>65840779.590004168</v>
      </c>
      <c r="Q205" s="135">
        <f t="shared" si="4"/>
        <v>783723174.11000419</v>
      </c>
      <c r="R205" s="131"/>
      <c r="S205" s="132"/>
      <c r="T205" s="129"/>
      <c r="U205" s="135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259595836.31</v>
      </c>
      <c r="V205" s="131"/>
    </row>
    <row r="206" spans="2:22" x14ac:dyDescent="0.2">
      <c r="B206" s="129"/>
      <c r="C206" s="168">
        <v>60201</v>
      </c>
      <c r="D206" s="134" t="s">
        <v>91</v>
      </c>
      <c r="E206" s="135">
        <v>30347151.370000012</v>
      </c>
      <c r="F206" s="135">
        <v>36041475.44000002</v>
      </c>
      <c r="G206" s="135">
        <v>38089317.600000009</v>
      </c>
      <c r="H206" s="135">
        <v>40630019.660000004</v>
      </c>
      <c r="I206" s="135">
        <v>31438484.830000002</v>
      </c>
      <c r="J206" s="135">
        <v>36945370.509999968</v>
      </c>
      <c r="K206" s="135">
        <v>34909595.040000007</v>
      </c>
      <c r="L206" s="135">
        <v>31767695.529999997</v>
      </c>
      <c r="M206" s="135">
        <v>38080998.68999999</v>
      </c>
      <c r="N206" s="135">
        <v>36223468.489999995</v>
      </c>
      <c r="O206" s="135">
        <v>35145201.07</v>
      </c>
      <c r="P206" s="135">
        <v>63013619.941999741</v>
      </c>
      <c r="Q206" s="135">
        <f t="shared" si="4"/>
        <v>452632398.17199975</v>
      </c>
      <c r="R206" s="131"/>
      <c r="S206" s="132"/>
      <c r="T206" s="129"/>
      <c r="U206" s="135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145107964.07000005</v>
      </c>
      <c r="V206" s="131"/>
    </row>
    <row r="207" spans="2:22" x14ac:dyDescent="0.2">
      <c r="B207" s="129"/>
      <c r="C207" s="168">
        <v>60301</v>
      </c>
      <c r="D207" s="134" t="s">
        <v>92</v>
      </c>
      <c r="E207" s="135">
        <v>4710465</v>
      </c>
      <c r="F207" s="135">
        <v>4710334.5100000007</v>
      </c>
      <c r="G207" s="135">
        <v>4949289.24</v>
      </c>
      <c r="H207" s="135">
        <v>4929301.42</v>
      </c>
      <c r="I207" s="135">
        <v>4749921.55</v>
      </c>
      <c r="J207" s="135">
        <v>4944527.1400000006</v>
      </c>
      <c r="K207" s="135">
        <v>6020987.870000001</v>
      </c>
      <c r="L207" s="135">
        <v>4695101.09</v>
      </c>
      <c r="M207" s="135">
        <v>5096222.53</v>
      </c>
      <c r="N207" s="135">
        <v>5053258.18</v>
      </c>
      <c r="O207" s="135">
        <v>4952813.7999999989</v>
      </c>
      <c r="P207" s="135">
        <v>5421143.75</v>
      </c>
      <c r="Q207" s="135">
        <f t="shared" si="4"/>
        <v>60233366.080000006</v>
      </c>
      <c r="R207" s="131"/>
      <c r="S207" s="132"/>
      <c r="T207" s="129"/>
      <c r="U207" s="135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19299390.170000002</v>
      </c>
      <c r="V207" s="131"/>
    </row>
    <row r="208" spans="2:22" x14ac:dyDescent="0.2">
      <c r="B208" s="129"/>
      <c r="C208" s="168">
        <v>60501</v>
      </c>
      <c r="D208" s="134" t="s">
        <v>93</v>
      </c>
      <c r="E208" s="135">
        <v>369418.62000000005</v>
      </c>
      <c r="F208" s="135">
        <v>19104.419999999998</v>
      </c>
      <c r="G208" s="135">
        <v>44064.830000000009</v>
      </c>
      <c r="H208" s="135">
        <v>46298.46</v>
      </c>
      <c r="I208" s="135">
        <v>34970.679999999993</v>
      </c>
      <c r="J208" s="135">
        <v>8696540.0099999998</v>
      </c>
      <c r="K208" s="135">
        <v>41940.57</v>
      </c>
      <c r="L208" s="135">
        <v>24372.839999999993</v>
      </c>
      <c r="M208" s="135">
        <v>37452.410000000003</v>
      </c>
      <c r="N208" s="135">
        <v>42132.119999999995</v>
      </c>
      <c r="O208" s="135">
        <v>37967.61</v>
      </c>
      <c r="P208" s="135">
        <v>139211.03</v>
      </c>
      <c r="Q208" s="135">
        <f t="shared" si="4"/>
        <v>9533473.5999999978</v>
      </c>
      <c r="R208" s="131"/>
      <c r="S208" s="132"/>
      <c r="T208" s="129"/>
      <c r="U208" s="135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478886.33000000007</v>
      </c>
      <c r="V208" s="131"/>
    </row>
    <row r="209" spans="2:22" x14ac:dyDescent="0.2">
      <c r="B209" s="129"/>
      <c r="C209" s="168">
        <v>60601</v>
      </c>
      <c r="D209" s="134" t="s">
        <v>94</v>
      </c>
      <c r="E209" s="135">
        <v>64740.939999999995</v>
      </c>
      <c r="F209" s="135">
        <v>81240.94</v>
      </c>
      <c r="G209" s="135">
        <v>109013.95000000003</v>
      </c>
      <c r="H209" s="135">
        <v>130385.54000000002</v>
      </c>
      <c r="I209" s="135">
        <v>94324.39</v>
      </c>
      <c r="J209" s="135">
        <v>100937.38</v>
      </c>
      <c r="K209" s="135">
        <v>131848.04</v>
      </c>
      <c r="L209" s="135">
        <v>91295.900000000009</v>
      </c>
      <c r="M209" s="135">
        <v>95353.090000000011</v>
      </c>
      <c r="N209" s="135">
        <v>111996.51</v>
      </c>
      <c r="O209" s="135">
        <v>120869.33000000002</v>
      </c>
      <c r="P209" s="135">
        <v>132936.16</v>
      </c>
      <c r="Q209" s="135">
        <f t="shared" si="4"/>
        <v>1264942.1700000002</v>
      </c>
      <c r="R209" s="131"/>
      <c r="S209" s="132"/>
      <c r="T209" s="129"/>
      <c r="U209" s="135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385381.37000000005</v>
      </c>
      <c r="V209" s="131"/>
    </row>
    <row r="210" spans="2:22" x14ac:dyDescent="0.2">
      <c r="B210" s="129"/>
      <c r="C210" s="133"/>
      <c r="D210" s="134"/>
      <c r="E210" s="135">
        <v>0</v>
      </c>
      <c r="F210" s="135">
        <v>0</v>
      </c>
      <c r="G210" s="135">
        <v>0</v>
      </c>
      <c r="H210" s="135">
        <v>0</v>
      </c>
      <c r="I210" s="135">
        <v>0</v>
      </c>
      <c r="J210" s="135">
        <v>0</v>
      </c>
      <c r="K210" s="135">
        <v>0</v>
      </c>
      <c r="L210" s="135">
        <v>0</v>
      </c>
      <c r="M210" s="135">
        <v>0</v>
      </c>
      <c r="N210" s="135">
        <v>0</v>
      </c>
      <c r="O210" s="135">
        <v>0</v>
      </c>
      <c r="P210" s="135">
        <v>0</v>
      </c>
      <c r="Q210" s="135">
        <v>0</v>
      </c>
      <c r="R210" s="131"/>
      <c r="S210" s="132"/>
      <c r="T210" s="129"/>
      <c r="U210" s="135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31"/>
    </row>
    <row r="211" spans="2:22" ht="13.5" thickBot="1" x14ac:dyDescent="0.25">
      <c r="B211" s="104"/>
      <c r="C211" s="136"/>
      <c r="D211" s="137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10"/>
      <c r="S211" s="132"/>
      <c r="T211" s="104"/>
      <c r="U211" s="138"/>
      <c r="V211" s="110"/>
    </row>
    <row r="212" spans="2:22" ht="13.5" thickTop="1" x14ac:dyDescent="0.2"/>
  </sheetData>
  <sheetProtection algorithmName="SHA-512" hashValue="bR/Nvi87QAzw38IVIb06S3XzjA4E/QHWWA9pLPZLV0wVLs8/DhKurNWG3zS+t0zePjXTSQTC6oWZD2Kr/hFpIQ==" saltValue="vVgt2a/B4Xv11KJ77KbOgQ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2025-05-30T10:45:53Z</dcterms:modified>
</cp:coreProperties>
</file>