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rdana.stanisic\Desktop\"/>
    </mc:Choice>
  </mc:AlternateContent>
  <workbookProtection workbookAlgorithmName="SHA-512" workbookHashValue="Q1FL3qQ0V/6MHixO9sQWDKlYzt0TeR2QRN10jEtl+7N2UBsNs0Ot1MVnFnPPwfKVLA8ui9YzWl132ZRHXUhUYg==" workbookSaltValue="UgjonBOAry2DgOi0i4ijCg==" workbookSpinCount="100000" lockStructure="1"/>
  <bookViews>
    <workbookView xWindow="0" yWindow="0" windowWidth="24000" windowHeight="9600" tabRatio="587" firstSheet="1" activeTab="1"/>
  </bookViews>
  <sheets>
    <sheet name="Analitika - 2014" sheetId="1" state="hidden" r:id="rId1"/>
    <sheet name="Pregled" sheetId="2" r:id="rId2"/>
    <sheet name="Analitika 2022" sheetId="3" r:id="rId3"/>
    <sheet name="2022" sheetId="4" r:id="rId4"/>
    <sheet name="2021" sheetId="5" state="hidden" r:id="rId5"/>
    <sheet name="2020" sheetId="6" state="hidden" r:id="rId6"/>
    <sheet name="2019" sheetId="7" state="hidden" r:id="rId7"/>
    <sheet name="2018" sheetId="8" state="hidden" r:id="rId8"/>
    <sheet name="DataEx" sheetId="9" state="hidden" r:id="rId9"/>
    <sheet name="Master" sheetId="10" state="hidden" r:id="rId10"/>
  </sheets>
  <externalReferences>
    <externalReference r:id="rId11"/>
  </externalReference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  <definedName name="Z_59E4E612_301A_4B15_B14A_FF0442744080_.wvu.Cols" localSheetId="8" hidden="1">DataEx!$F:$FQ</definedName>
  </definedNames>
  <calcPr calcId="162913"/>
  <customWorkbookViews>
    <customWorkbookView name="Gordana Stanisic - Personal View" guid="{59E4E612-301A-4B15-B14A-FF0442744080}" mergeInterval="0" personalView="1" maximized="1" xWindow="-8" yWindow="-8" windowWidth="1616" windowHeight="876" tabRatio="58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4" l="1"/>
  <c r="R64" i="3" l="1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N64" i="3"/>
  <c r="N63" i="3"/>
  <c r="N62" i="3"/>
  <c r="N61" i="3"/>
  <c r="N58" i="3"/>
  <c r="N57" i="3"/>
  <c r="N56" i="3"/>
  <c r="N52" i="3"/>
  <c r="N51" i="3"/>
  <c r="N50" i="3"/>
  <c r="N49" i="3"/>
  <c r="N48" i="3"/>
  <c r="N47" i="3"/>
  <c r="N46" i="3"/>
  <c r="N45" i="3"/>
  <c r="N44" i="3"/>
  <c r="N43" i="3"/>
  <c r="N42" i="3"/>
  <c r="N41" i="3"/>
  <c r="N39" i="3"/>
  <c r="N38" i="3"/>
  <c r="N37" i="3"/>
  <c r="N36" i="3"/>
  <c r="N35" i="3"/>
  <c r="N34" i="3"/>
  <c r="N33" i="3"/>
  <c r="N32" i="3"/>
  <c r="N31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N19" i="4"/>
  <c r="O19" i="4"/>
  <c r="E4" i="2" l="1"/>
  <c r="E2" i="2"/>
  <c r="S121" i="4" l="1"/>
  <c r="B138" i="4" l="1"/>
  <c r="A138" i="4"/>
  <c r="S137" i="4"/>
  <c r="T137" i="4" s="1"/>
  <c r="B137" i="4"/>
  <c r="A137" i="4"/>
  <c r="S136" i="4"/>
  <c r="T136" i="4" s="1"/>
  <c r="B136" i="4"/>
  <c r="A136" i="4"/>
  <c r="S135" i="4"/>
  <c r="T135" i="4" s="1"/>
  <c r="B135" i="4"/>
  <c r="A135" i="4"/>
  <c r="B134" i="4"/>
  <c r="A134" i="4"/>
  <c r="B133" i="4"/>
  <c r="A133" i="4"/>
  <c r="S132" i="4"/>
  <c r="T132" i="4" s="1"/>
  <c r="B132" i="4"/>
  <c r="A132" i="4"/>
  <c r="S131" i="4"/>
  <c r="T131" i="4" s="1"/>
  <c r="B131" i="4"/>
  <c r="A131" i="4"/>
  <c r="S130" i="4"/>
  <c r="T130" i="4" s="1"/>
  <c r="B130" i="4"/>
  <c r="A130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B129" i="4"/>
  <c r="A129" i="4"/>
  <c r="B128" i="4"/>
  <c r="A128" i="4"/>
  <c r="B127" i="4"/>
  <c r="A127" i="4"/>
  <c r="S126" i="4"/>
  <c r="T126" i="4" s="1"/>
  <c r="B126" i="4"/>
  <c r="A126" i="4"/>
  <c r="S125" i="4"/>
  <c r="T125" i="4" s="1"/>
  <c r="B125" i="4"/>
  <c r="A125" i="4"/>
  <c r="S124" i="4"/>
  <c r="T124" i="4" s="1"/>
  <c r="B124" i="4"/>
  <c r="A124" i="4"/>
  <c r="S123" i="4"/>
  <c r="T123" i="4" s="1"/>
  <c r="B123" i="4"/>
  <c r="A123" i="4"/>
  <c r="S122" i="4"/>
  <c r="T122" i="4" s="1"/>
  <c r="B122" i="4"/>
  <c r="A122" i="4"/>
  <c r="T121" i="4"/>
  <c r="B121" i="4"/>
  <c r="A121" i="4"/>
  <c r="S120" i="4"/>
  <c r="T120" i="4" s="1"/>
  <c r="B120" i="4"/>
  <c r="A120" i="4"/>
  <c r="S119" i="4"/>
  <c r="T119" i="4" s="1"/>
  <c r="B119" i="4"/>
  <c r="A119" i="4"/>
  <c r="S118" i="4"/>
  <c r="T118" i="4" s="1"/>
  <c r="B118" i="4"/>
  <c r="A118" i="4"/>
  <c r="S117" i="4"/>
  <c r="T117" i="4" s="1"/>
  <c r="B117" i="4"/>
  <c r="A117" i="4"/>
  <c r="S116" i="4"/>
  <c r="T116" i="4" s="1"/>
  <c r="B116" i="4"/>
  <c r="A116" i="4"/>
  <c r="S115" i="4"/>
  <c r="T115" i="4" s="1"/>
  <c r="B115" i="4"/>
  <c r="A115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B114" i="4"/>
  <c r="A114" i="4"/>
  <c r="S113" i="4"/>
  <c r="T113" i="4" s="1"/>
  <c r="B113" i="4"/>
  <c r="A113" i="4"/>
  <c r="S112" i="4"/>
  <c r="T112" i="4" s="1"/>
  <c r="B112" i="4"/>
  <c r="A112" i="4"/>
  <c r="S111" i="4"/>
  <c r="T111" i="4" s="1"/>
  <c r="B111" i="4"/>
  <c r="A111" i="4"/>
  <c r="S110" i="4"/>
  <c r="T110" i="4" s="1"/>
  <c r="B110" i="4"/>
  <c r="A110" i="4"/>
  <c r="S109" i="4"/>
  <c r="T109" i="4" s="1"/>
  <c r="B109" i="4"/>
  <c r="A109" i="4"/>
  <c r="S108" i="4"/>
  <c r="T108" i="4" s="1"/>
  <c r="B108" i="4"/>
  <c r="A108" i="4"/>
  <c r="S107" i="4"/>
  <c r="T107" i="4" s="1"/>
  <c r="B107" i="4"/>
  <c r="A107" i="4"/>
  <c r="S106" i="4"/>
  <c r="T106" i="4" s="1"/>
  <c r="B106" i="4"/>
  <c r="A106" i="4"/>
  <c r="S105" i="4"/>
  <c r="T105" i="4" s="1"/>
  <c r="B105" i="4"/>
  <c r="A105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B104" i="4"/>
  <c r="A104" i="4"/>
  <c r="B103" i="4"/>
  <c r="A103" i="4"/>
  <c r="S102" i="4"/>
  <c r="T102" i="4" s="1"/>
  <c r="B102" i="4"/>
  <c r="A102" i="4"/>
  <c r="S101" i="4"/>
  <c r="T101" i="4" s="1"/>
  <c r="B101" i="4"/>
  <c r="A101" i="4"/>
  <c r="S100" i="4"/>
  <c r="T100" i="4" s="1"/>
  <c r="B100" i="4"/>
  <c r="A100" i="4"/>
  <c r="S99" i="4"/>
  <c r="T99" i="4" s="1"/>
  <c r="B99" i="4"/>
  <c r="A99" i="4"/>
  <c r="S98" i="4"/>
  <c r="T98" i="4" s="1"/>
  <c r="B98" i="4"/>
  <c r="A98" i="4"/>
  <c r="S97" i="4"/>
  <c r="T97" i="4" s="1"/>
  <c r="B97" i="4"/>
  <c r="A97" i="4"/>
  <c r="S96" i="4"/>
  <c r="T96" i="4" s="1"/>
  <c r="B96" i="4"/>
  <c r="A96" i="4"/>
  <c r="S95" i="4"/>
  <c r="T95" i="4" s="1"/>
  <c r="B95" i="4"/>
  <c r="A95" i="4"/>
  <c r="S94" i="4"/>
  <c r="T94" i="4" s="1"/>
  <c r="B94" i="4"/>
  <c r="A94" i="4"/>
  <c r="R93" i="4"/>
  <c r="R84" i="4" s="1"/>
  <c r="Q93" i="4"/>
  <c r="P93" i="4"/>
  <c r="O93" i="4"/>
  <c r="N93" i="4"/>
  <c r="N84" i="4" s="1"/>
  <c r="M93" i="4"/>
  <c r="L93" i="4"/>
  <c r="K93" i="4"/>
  <c r="J93" i="4"/>
  <c r="J84" i="4" s="1"/>
  <c r="I93" i="4"/>
  <c r="H93" i="4"/>
  <c r="G93" i="4"/>
  <c r="B93" i="4"/>
  <c r="A93" i="4"/>
  <c r="S92" i="4"/>
  <c r="T92" i="4" s="1"/>
  <c r="B92" i="4"/>
  <c r="A92" i="4"/>
  <c r="S91" i="4"/>
  <c r="T91" i="4" s="1"/>
  <c r="B91" i="4"/>
  <c r="A91" i="4"/>
  <c r="S90" i="4"/>
  <c r="T90" i="4" s="1"/>
  <c r="B90" i="4"/>
  <c r="A90" i="4"/>
  <c r="S89" i="4"/>
  <c r="T89" i="4" s="1"/>
  <c r="B89" i="4"/>
  <c r="A89" i="4"/>
  <c r="S88" i="4"/>
  <c r="T88" i="4" s="1"/>
  <c r="B88" i="4"/>
  <c r="A88" i="4"/>
  <c r="S87" i="4"/>
  <c r="T87" i="4" s="1"/>
  <c r="B87" i="4"/>
  <c r="A87" i="4"/>
  <c r="S86" i="4"/>
  <c r="T86" i="4" s="1"/>
  <c r="B86" i="4"/>
  <c r="A86" i="4"/>
  <c r="R85" i="4"/>
  <c r="Q85" i="4"/>
  <c r="P85" i="4"/>
  <c r="O85" i="4"/>
  <c r="N85" i="4"/>
  <c r="M85" i="4"/>
  <c r="L85" i="4"/>
  <c r="K85" i="4"/>
  <c r="J85" i="4"/>
  <c r="I85" i="4"/>
  <c r="H85" i="4"/>
  <c r="G85" i="4"/>
  <c r="B85" i="4"/>
  <c r="A85" i="4"/>
  <c r="P84" i="4"/>
  <c r="H84" i="4"/>
  <c r="B84" i="4"/>
  <c r="A84" i="4"/>
  <c r="T83" i="4"/>
  <c r="T82" i="4"/>
  <c r="S82" i="4"/>
  <c r="B81" i="4"/>
  <c r="R80" i="4"/>
  <c r="Q80" i="4"/>
  <c r="P80" i="4"/>
  <c r="O80" i="4"/>
  <c r="N80" i="4"/>
  <c r="M80" i="4"/>
  <c r="L80" i="4"/>
  <c r="K80" i="4"/>
  <c r="J80" i="4"/>
  <c r="I80" i="4"/>
  <c r="H80" i="4"/>
  <c r="G80" i="4"/>
  <c r="B64" i="4"/>
  <c r="S63" i="4"/>
  <c r="B63" i="4"/>
  <c r="S62" i="4"/>
  <c r="B62" i="4"/>
  <c r="S61" i="4"/>
  <c r="B61" i="4"/>
  <c r="B60" i="4"/>
  <c r="B59" i="4"/>
  <c r="S58" i="4"/>
  <c r="B58" i="4"/>
  <c r="S57" i="4"/>
  <c r="B57" i="4"/>
  <c r="S56" i="4"/>
  <c r="B56" i="4"/>
  <c r="R55" i="4"/>
  <c r="Q55" i="4"/>
  <c r="P55" i="4"/>
  <c r="O55" i="4"/>
  <c r="N55" i="3" s="1"/>
  <c r="N55" i="4"/>
  <c r="M55" i="4"/>
  <c r="L55" i="4"/>
  <c r="K55" i="4"/>
  <c r="J55" i="4"/>
  <c r="I55" i="4"/>
  <c r="H55" i="4"/>
  <c r="G55" i="4"/>
  <c r="B55" i="4"/>
  <c r="B54" i="4"/>
  <c r="B53" i="4"/>
  <c r="S52" i="4"/>
  <c r="B52" i="4"/>
  <c r="S51" i="4"/>
  <c r="B51" i="4"/>
  <c r="S50" i="4"/>
  <c r="B50" i="4"/>
  <c r="S49" i="4"/>
  <c r="B49" i="4"/>
  <c r="S48" i="4"/>
  <c r="B48" i="4"/>
  <c r="S47" i="4"/>
  <c r="B47" i="4"/>
  <c r="S46" i="4"/>
  <c r="B46" i="4"/>
  <c r="S45" i="4"/>
  <c r="B45" i="4"/>
  <c r="S44" i="4"/>
  <c r="B44" i="4"/>
  <c r="S43" i="4"/>
  <c r="B43" i="4"/>
  <c r="S42" i="4"/>
  <c r="B42" i="4"/>
  <c r="S41" i="4"/>
  <c r="B41" i="4"/>
  <c r="R40" i="4"/>
  <c r="Q40" i="4"/>
  <c r="Q29" i="4" s="1"/>
  <c r="P40" i="4"/>
  <c r="O40" i="4"/>
  <c r="N40" i="3" s="1"/>
  <c r="N40" i="4"/>
  <c r="M40" i="4"/>
  <c r="L40" i="4"/>
  <c r="K40" i="4"/>
  <c r="J40" i="4"/>
  <c r="I40" i="4"/>
  <c r="H40" i="4"/>
  <c r="G40" i="4"/>
  <c r="B40" i="4"/>
  <c r="S39" i="4"/>
  <c r="B39" i="4"/>
  <c r="S38" i="4"/>
  <c r="B38" i="4"/>
  <c r="S37" i="4"/>
  <c r="B37" i="4"/>
  <c r="S36" i="4"/>
  <c r="B36" i="4"/>
  <c r="S35" i="4"/>
  <c r="B35" i="4"/>
  <c r="S34" i="4"/>
  <c r="B34" i="4"/>
  <c r="S33" i="4"/>
  <c r="B33" i="4"/>
  <c r="S32" i="4"/>
  <c r="G32" i="3" s="1"/>
  <c r="B32" i="4"/>
  <c r="S31" i="4"/>
  <c r="B31" i="4"/>
  <c r="R30" i="4"/>
  <c r="Q30" i="4"/>
  <c r="P30" i="4"/>
  <c r="O30" i="4"/>
  <c r="N30" i="4"/>
  <c r="M30" i="4"/>
  <c r="L30" i="4"/>
  <c r="K30" i="4"/>
  <c r="J30" i="4"/>
  <c r="I30" i="4"/>
  <c r="H30" i="4"/>
  <c r="G30" i="4"/>
  <c r="B30" i="4"/>
  <c r="B29" i="4"/>
  <c r="S28" i="4"/>
  <c r="B28" i="4"/>
  <c r="S27" i="4"/>
  <c r="B27" i="4"/>
  <c r="S26" i="4"/>
  <c r="B26" i="4"/>
  <c r="S25" i="4"/>
  <c r="B25" i="4"/>
  <c r="S24" i="4"/>
  <c r="B24" i="4"/>
  <c r="S23" i="4"/>
  <c r="B23" i="4"/>
  <c r="S22" i="4"/>
  <c r="B22" i="4"/>
  <c r="S21" i="4"/>
  <c r="B21" i="4"/>
  <c r="S20" i="4"/>
  <c r="B20" i="4"/>
  <c r="R19" i="4"/>
  <c r="Q19" i="4"/>
  <c r="P19" i="4"/>
  <c r="B19" i="4"/>
  <c r="S18" i="4"/>
  <c r="B18" i="4"/>
  <c r="S17" i="4"/>
  <c r="B17" i="4"/>
  <c r="S16" i="4"/>
  <c r="B16" i="4"/>
  <c r="S15" i="4"/>
  <c r="B15" i="4"/>
  <c r="S14" i="4"/>
  <c r="B14" i="4"/>
  <c r="S13" i="4"/>
  <c r="B13" i="4"/>
  <c r="S12" i="4"/>
  <c r="B12" i="4"/>
  <c r="R11" i="4"/>
  <c r="R10" i="4" s="1"/>
  <c r="Q11" i="4"/>
  <c r="P11" i="4"/>
  <c r="O11" i="4"/>
  <c r="N11" i="3" s="1"/>
  <c r="N11" i="4"/>
  <c r="M11" i="4"/>
  <c r="L11" i="4"/>
  <c r="K11" i="4"/>
  <c r="J11" i="4"/>
  <c r="I11" i="4"/>
  <c r="H11" i="4"/>
  <c r="G11" i="4"/>
  <c r="B11" i="4"/>
  <c r="B10" i="4"/>
  <c r="T9" i="4"/>
  <c r="S8" i="4"/>
  <c r="R8" i="4"/>
  <c r="R82" i="4" s="1"/>
  <c r="Q8" i="4"/>
  <c r="Q82" i="4" s="1"/>
  <c r="P8" i="4"/>
  <c r="P82" i="4" s="1"/>
  <c r="O8" i="4"/>
  <c r="O82" i="4" s="1"/>
  <c r="N8" i="4"/>
  <c r="N82" i="4" s="1"/>
  <c r="M8" i="4"/>
  <c r="M82" i="4" s="1"/>
  <c r="L8" i="4"/>
  <c r="L82" i="4" s="1"/>
  <c r="K8" i="4"/>
  <c r="K82" i="4" s="1"/>
  <c r="J8" i="4"/>
  <c r="J82" i="4" s="1"/>
  <c r="I8" i="4"/>
  <c r="I82" i="4" s="1"/>
  <c r="H8" i="4"/>
  <c r="H82" i="4" s="1"/>
  <c r="G8" i="4"/>
  <c r="G82" i="4" s="1"/>
  <c r="S7" i="4"/>
  <c r="S81" i="4" s="1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2" i="4"/>
  <c r="O29" i="4" l="1"/>
  <c r="N30" i="3"/>
  <c r="N10" i="4"/>
  <c r="M29" i="4"/>
  <c r="L84" i="4"/>
  <c r="K29" i="4"/>
  <c r="G10" i="4"/>
  <c r="T61" i="4"/>
  <c r="G61" i="3"/>
  <c r="T58" i="4"/>
  <c r="G58" i="3"/>
  <c r="T50" i="4"/>
  <c r="G50" i="3"/>
  <c r="T52" i="4"/>
  <c r="G52" i="3"/>
  <c r="J10" i="4"/>
  <c r="I29" i="4"/>
  <c r="T62" i="4"/>
  <c r="G62" i="3"/>
  <c r="T63" i="4"/>
  <c r="G63" i="3"/>
  <c r="T57" i="4"/>
  <c r="G57" i="3"/>
  <c r="T56" i="4"/>
  <c r="G56" i="3"/>
  <c r="T51" i="4"/>
  <c r="G51" i="3"/>
  <c r="T49" i="4"/>
  <c r="G49" i="3"/>
  <c r="T48" i="4"/>
  <c r="G48" i="3"/>
  <c r="T47" i="4"/>
  <c r="G47" i="3"/>
  <c r="T46" i="4"/>
  <c r="G46" i="3"/>
  <c r="T45" i="4"/>
  <c r="G45" i="3"/>
  <c r="T44" i="4"/>
  <c r="G44" i="3"/>
  <c r="T43" i="4"/>
  <c r="G43" i="3"/>
  <c r="T42" i="4"/>
  <c r="G42" i="3"/>
  <c r="T41" i="4"/>
  <c r="G41" i="3"/>
  <c r="T31" i="4"/>
  <c r="G31" i="3"/>
  <c r="T39" i="4"/>
  <c r="G39" i="3"/>
  <c r="T38" i="4"/>
  <c r="G38" i="3"/>
  <c r="T37" i="4"/>
  <c r="G37" i="3"/>
  <c r="T36" i="4"/>
  <c r="G36" i="3"/>
  <c r="T35" i="4"/>
  <c r="G35" i="3"/>
  <c r="T34" i="4"/>
  <c r="G34" i="3"/>
  <c r="T33" i="4"/>
  <c r="G33" i="3"/>
  <c r="T32" i="4"/>
  <c r="T27" i="4"/>
  <c r="G27" i="3"/>
  <c r="T28" i="4"/>
  <c r="G28" i="3"/>
  <c r="T26" i="4"/>
  <c r="G26" i="3"/>
  <c r="T25" i="4"/>
  <c r="G25" i="3"/>
  <c r="T24" i="4"/>
  <c r="G24" i="3"/>
  <c r="T20" i="4"/>
  <c r="G20" i="3"/>
  <c r="T21" i="4"/>
  <c r="G21" i="3"/>
  <c r="T22" i="4"/>
  <c r="G22" i="3"/>
  <c r="T23" i="4"/>
  <c r="G23" i="3"/>
  <c r="T14" i="4"/>
  <c r="G14" i="3"/>
  <c r="T15" i="4"/>
  <c r="G15" i="3"/>
  <c r="T17" i="4"/>
  <c r="G17" i="3"/>
  <c r="T12" i="4"/>
  <c r="G12" i="3"/>
  <c r="T13" i="4"/>
  <c r="G13" i="3"/>
  <c r="T16" i="4"/>
  <c r="G16" i="3"/>
  <c r="T18" i="4"/>
  <c r="G18" i="3"/>
  <c r="I103" i="4"/>
  <c r="M103" i="4"/>
  <c r="Q103" i="4"/>
  <c r="H103" i="4"/>
  <c r="J103" i="4"/>
  <c r="L103" i="4"/>
  <c r="N103" i="4"/>
  <c r="P103" i="4"/>
  <c r="R103" i="4"/>
  <c r="S85" i="4"/>
  <c r="T85" i="4" s="1"/>
  <c r="S114" i="4"/>
  <c r="T114" i="4" s="1"/>
  <c r="K103" i="4"/>
  <c r="O103" i="4"/>
  <c r="S30" i="4"/>
  <c r="I10" i="4"/>
  <c r="I53" i="4" s="1"/>
  <c r="K10" i="4"/>
  <c r="M10" i="4"/>
  <c r="O10" i="4"/>
  <c r="D12" i="2" s="1"/>
  <c r="Q10" i="4"/>
  <c r="L10" i="4"/>
  <c r="P10" i="4"/>
  <c r="H10" i="4"/>
  <c r="G84" i="4"/>
  <c r="I84" i="4"/>
  <c r="I127" i="4" s="1"/>
  <c r="I133" i="4" s="1"/>
  <c r="I138" i="4" s="1"/>
  <c r="I134" i="4" s="1"/>
  <c r="K84" i="4"/>
  <c r="M84" i="4"/>
  <c r="O84" i="4"/>
  <c r="Q84" i="4"/>
  <c r="Q127" i="4" s="1"/>
  <c r="Q133" i="4" s="1"/>
  <c r="Q138" i="4" s="1"/>
  <c r="Q134" i="4" s="1"/>
  <c r="G103" i="4"/>
  <c r="H29" i="4"/>
  <c r="J29" i="4"/>
  <c r="L29" i="4"/>
  <c r="N29" i="4"/>
  <c r="P29" i="4"/>
  <c r="P53" i="4" s="1"/>
  <c r="R29" i="4"/>
  <c r="R53" i="4" s="1"/>
  <c r="S40" i="4"/>
  <c r="Q53" i="4"/>
  <c r="Q54" i="4" s="1"/>
  <c r="G29" i="4"/>
  <c r="S19" i="4"/>
  <c r="S11" i="4"/>
  <c r="S55" i="4"/>
  <c r="S93" i="4"/>
  <c r="T93" i="4" s="1"/>
  <c r="S104" i="4"/>
  <c r="T104" i="4" s="1"/>
  <c r="S129" i="4"/>
  <c r="T129" i="4" s="1"/>
  <c r="N29" i="3" l="1"/>
  <c r="D16" i="2"/>
  <c r="M53" i="4"/>
  <c r="M54" i="4" s="1"/>
  <c r="O53" i="4"/>
  <c r="O59" i="4" s="1"/>
  <c r="N10" i="3"/>
  <c r="N53" i="4"/>
  <c r="N54" i="4" s="1"/>
  <c r="E16" i="2"/>
  <c r="E12" i="2"/>
  <c r="K53" i="4"/>
  <c r="J53" i="4"/>
  <c r="J54" i="4" s="1"/>
  <c r="I54" i="4"/>
  <c r="T55" i="4"/>
  <c r="G55" i="3"/>
  <c r="T40" i="4"/>
  <c r="G40" i="3"/>
  <c r="T30" i="4"/>
  <c r="G30" i="3"/>
  <c r="T19" i="4"/>
  <c r="G19" i="3"/>
  <c r="T11" i="4"/>
  <c r="G11" i="3"/>
  <c r="M127" i="4"/>
  <c r="M128" i="4" s="1"/>
  <c r="O127" i="4"/>
  <c r="O128" i="4" s="1"/>
  <c r="N127" i="4"/>
  <c r="N128" i="4" s="1"/>
  <c r="K127" i="4"/>
  <c r="K133" i="4" s="1"/>
  <c r="K138" i="4" s="1"/>
  <c r="K134" i="4" s="1"/>
  <c r="L127" i="4"/>
  <c r="R127" i="4"/>
  <c r="R128" i="4" s="1"/>
  <c r="J127" i="4"/>
  <c r="J128" i="4" s="1"/>
  <c r="P127" i="4"/>
  <c r="P133" i="4" s="1"/>
  <c r="P138" i="4" s="1"/>
  <c r="P134" i="4" s="1"/>
  <c r="H127" i="4"/>
  <c r="H133" i="4" s="1"/>
  <c r="H138" i="4" s="1"/>
  <c r="H134" i="4" s="1"/>
  <c r="G53" i="4"/>
  <c r="G59" i="4" s="1"/>
  <c r="G127" i="4"/>
  <c r="Q59" i="4"/>
  <c r="Q60" i="4" s="1"/>
  <c r="I59" i="4"/>
  <c r="L53" i="4"/>
  <c r="S10" i="4"/>
  <c r="G12" i="2" s="1"/>
  <c r="H12" i="2" s="1"/>
  <c r="H53" i="4"/>
  <c r="M133" i="4"/>
  <c r="M138" i="4" s="1"/>
  <c r="M134" i="4" s="1"/>
  <c r="I128" i="4"/>
  <c r="S84" i="4"/>
  <c r="T84" i="4" s="1"/>
  <c r="Q128" i="4"/>
  <c r="S103" i="4"/>
  <c r="T103" i="4" s="1"/>
  <c r="S29" i="4"/>
  <c r="G16" i="2" s="1"/>
  <c r="H16" i="2" s="1"/>
  <c r="P59" i="4"/>
  <c r="P60" i="4" s="1"/>
  <c r="P54" i="4"/>
  <c r="R54" i="4"/>
  <c r="R59" i="4"/>
  <c r="R60" i="4" s="1"/>
  <c r="M59" i="4" l="1"/>
  <c r="N53" i="3"/>
  <c r="D20" i="2"/>
  <c r="E20" i="2" s="1"/>
  <c r="O54" i="4"/>
  <c r="N54" i="3" s="1"/>
  <c r="N59" i="4"/>
  <c r="O60" i="4"/>
  <c r="N60" i="3" s="1"/>
  <c r="N59" i="3"/>
  <c r="N60" i="4"/>
  <c r="L54" i="4"/>
  <c r="L133" i="4"/>
  <c r="K54" i="4"/>
  <c r="K59" i="4"/>
  <c r="J59" i="4"/>
  <c r="T29" i="4"/>
  <c r="G29" i="3"/>
  <c r="H54" i="4"/>
  <c r="T10" i="4"/>
  <c r="G10" i="3"/>
  <c r="O133" i="4"/>
  <c r="O138" i="4" s="1"/>
  <c r="O134" i="4" s="1"/>
  <c r="G54" i="4"/>
  <c r="G128" i="4"/>
  <c r="L128" i="4"/>
  <c r="K128" i="4"/>
  <c r="N133" i="4"/>
  <c r="N138" i="4" s="1"/>
  <c r="N134" i="4" s="1"/>
  <c r="R133" i="4"/>
  <c r="R138" i="4" s="1"/>
  <c r="R134" i="4" s="1"/>
  <c r="J133" i="4"/>
  <c r="J138" i="4" s="1"/>
  <c r="J134" i="4" s="1"/>
  <c r="H128" i="4"/>
  <c r="P128" i="4"/>
  <c r="S127" i="4"/>
  <c r="T127" i="4" s="1"/>
  <c r="G133" i="4"/>
  <c r="L59" i="4"/>
  <c r="H59" i="4"/>
  <c r="S53" i="4"/>
  <c r="G20" i="2" s="1"/>
  <c r="H20" i="2" s="1"/>
  <c r="G5" i="5"/>
  <c r="H5" i="5"/>
  <c r="I5" i="5"/>
  <c r="J5" i="5"/>
  <c r="K5" i="5"/>
  <c r="L5" i="5"/>
  <c r="M5" i="5"/>
  <c r="N5" i="5"/>
  <c r="O5" i="5"/>
  <c r="M60" i="4" l="1"/>
  <c r="L138" i="4"/>
  <c r="J60" i="4"/>
  <c r="I60" i="4"/>
  <c r="T53" i="4"/>
  <c r="G53" i="3"/>
  <c r="S54" i="4"/>
  <c r="S133" i="4"/>
  <c r="T133" i="4" s="1"/>
  <c r="S128" i="4"/>
  <c r="T128" i="4" s="1"/>
  <c r="G138" i="4"/>
  <c r="S59" i="4"/>
  <c r="G60" i="4"/>
  <c r="P19" i="5"/>
  <c r="L60" i="4" l="1"/>
  <c r="L134" i="4"/>
  <c r="S64" i="4"/>
  <c r="T64" i="4" s="1"/>
  <c r="K60" i="4"/>
  <c r="T54" i="4"/>
  <c r="G54" i="3"/>
  <c r="T59" i="4"/>
  <c r="G59" i="3"/>
  <c r="H60" i="4"/>
  <c r="S138" i="4"/>
  <c r="T138" i="4" s="1"/>
  <c r="G134" i="4"/>
  <c r="S121" i="5"/>
  <c r="G64" i="3" l="1"/>
  <c r="S60" i="4"/>
  <c r="T60" i="4" s="1"/>
  <c r="S134" i="4"/>
  <c r="T134" i="4" s="1"/>
  <c r="M129" i="5"/>
  <c r="G60" i="3" l="1"/>
  <c r="G5" i="6"/>
  <c r="H5" i="6"/>
  <c r="I5" i="6"/>
  <c r="J5" i="6"/>
  <c r="K5" i="6"/>
  <c r="L5" i="6"/>
  <c r="M5" i="6"/>
  <c r="N5" i="6"/>
  <c r="O5" i="6"/>
  <c r="P5" i="6"/>
  <c r="Q5" i="6"/>
  <c r="R5" i="6"/>
  <c r="G129" i="5" l="1"/>
  <c r="Q31" i="3"/>
  <c r="P31" i="3"/>
  <c r="G11" i="10" l="1"/>
  <c r="Q28" i="3" l="1"/>
  <c r="Q26" i="3"/>
  <c r="Q24" i="3"/>
  <c r="Q22" i="3"/>
  <c r="Q20" i="3"/>
  <c r="Q63" i="3"/>
  <c r="Q61" i="3"/>
  <c r="Q57" i="3"/>
  <c r="Q51" i="3"/>
  <c r="Q49" i="3"/>
  <c r="Q47" i="3"/>
  <c r="Q45" i="3"/>
  <c r="Q43" i="3"/>
  <c r="Q41" i="3"/>
  <c r="Q39" i="3"/>
  <c r="Q37" i="3"/>
  <c r="Q35" i="3"/>
  <c r="Q33" i="3"/>
  <c r="Q17" i="3"/>
  <c r="Q15" i="3"/>
  <c r="Q13" i="3"/>
  <c r="Q62" i="3"/>
  <c r="Q58" i="3"/>
  <c r="Q56" i="3"/>
  <c r="Q52" i="3"/>
  <c r="Q50" i="3"/>
  <c r="Q48" i="3"/>
  <c r="Q46" i="3"/>
  <c r="Q44" i="3"/>
  <c r="Q42" i="3"/>
  <c r="Q38" i="3"/>
  <c r="Q36" i="3"/>
  <c r="Q34" i="3"/>
  <c r="Q32" i="3"/>
  <c r="Q27" i="3"/>
  <c r="Q25" i="3"/>
  <c r="Q23" i="3"/>
  <c r="Q21" i="3"/>
  <c r="Q18" i="3"/>
  <c r="Q16" i="3"/>
  <c r="Q14" i="3"/>
  <c r="Q12" i="3"/>
  <c r="H19" i="5"/>
  <c r="I19" i="5"/>
  <c r="J19" i="5"/>
  <c r="K19" i="5"/>
  <c r="L19" i="5"/>
  <c r="M19" i="5"/>
  <c r="N19" i="5"/>
  <c r="O19" i="5"/>
  <c r="Q19" i="5"/>
  <c r="R19" i="5"/>
  <c r="G19" i="5"/>
  <c r="S27" i="5"/>
  <c r="T27" i="5" s="1"/>
  <c r="S28" i="5"/>
  <c r="T28" i="5" s="1"/>
  <c r="A138" i="5"/>
  <c r="S137" i="5"/>
  <c r="A137" i="5"/>
  <c r="S136" i="5"/>
  <c r="A136" i="5"/>
  <c r="S135" i="5"/>
  <c r="A135" i="5"/>
  <c r="A134" i="5"/>
  <c r="A133" i="5"/>
  <c r="S132" i="5"/>
  <c r="A132" i="5"/>
  <c r="S131" i="5"/>
  <c r="A131" i="5"/>
  <c r="S130" i="5"/>
  <c r="A130" i="5"/>
  <c r="R129" i="5"/>
  <c r="Q129" i="5"/>
  <c r="P129" i="5"/>
  <c r="O129" i="5"/>
  <c r="N129" i="5"/>
  <c r="L129" i="5"/>
  <c r="K129" i="5"/>
  <c r="J129" i="5"/>
  <c r="I129" i="5"/>
  <c r="H129" i="5"/>
  <c r="A129" i="5"/>
  <c r="A128" i="5"/>
  <c r="A127" i="5"/>
  <c r="S126" i="5"/>
  <c r="A126" i="5"/>
  <c r="S125" i="5"/>
  <c r="A125" i="5"/>
  <c r="S124" i="5"/>
  <c r="A124" i="5"/>
  <c r="S123" i="5"/>
  <c r="A123" i="5"/>
  <c r="S122" i="5"/>
  <c r="A122" i="5"/>
  <c r="A121" i="5"/>
  <c r="S120" i="5"/>
  <c r="A120" i="5"/>
  <c r="S119" i="5"/>
  <c r="A119" i="5"/>
  <c r="S118" i="5"/>
  <c r="A118" i="5"/>
  <c r="S117" i="5"/>
  <c r="A117" i="5"/>
  <c r="S116" i="5"/>
  <c r="A116" i="5"/>
  <c r="S115" i="5"/>
  <c r="A115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A114" i="5"/>
  <c r="S113" i="5"/>
  <c r="A113" i="5"/>
  <c r="S112" i="5"/>
  <c r="A112" i="5"/>
  <c r="S111" i="5"/>
  <c r="A111" i="5"/>
  <c r="S110" i="5"/>
  <c r="A110" i="5"/>
  <c r="S109" i="5"/>
  <c r="A109" i="5"/>
  <c r="S108" i="5"/>
  <c r="A108" i="5"/>
  <c r="S107" i="5"/>
  <c r="A107" i="5"/>
  <c r="S106" i="5"/>
  <c r="A106" i="5"/>
  <c r="S105" i="5"/>
  <c r="A105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A104" i="5"/>
  <c r="A103" i="5"/>
  <c r="S102" i="5"/>
  <c r="A102" i="5"/>
  <c r="S101" i="5"/>
  <c r="A101" i="5"/>
  <c r="S100" i="5"/>
  <c r="A100" i="5"/>
  <c r="S99" i="5"/>
  <c r="A99" i="5"/>
  <c r="S98" i="5"/>
  <c r="A98" i="5"/>
  <c r="S97" i="5"/>
  <c r="A97" i="5"/>
  <c r="S96" i="5"/>
  <c r="A96" i="5"/>
  <c r="S95" i="5"/>
  <c r="A95" i="5"/>
  <c r="S94" i="5"/>
  <c r="A94" i="5"/>
  <c r="R93" i="5"/>
  <c r="Q93" i="5"/>
  <c r="P93" i="5"/>
  <c r="O93" i="5"/>
  <c r="N93" i="5"/>
  <c r="M93" i="5"/>
  <c r="L93" i="5"/>
  <c r="K93" i="5"/>
  <c r="J93" i="5"/>
  <c r="I93" i="5"/>
  <c r="H93" i="5"/>
  <c r="G93" i="5"/>
  <c r="A93" i="5"/>
  <c r="S92" i="5"/>
  <c r="A92" i="5"/>
  <c r="S91" i="5"/>
  <c r="A91" i="5"/>
  <c r="S90" i="5"/>
  <c r="A90" i="5"/>
  <c r="S89" i="5"/>
  <c r="A89" i="5"/>
  <c r="S88" i="5"/>
  <c r="A88" i="5"/>
  <c r="S87" i="5"/>
  <c r="A87" i="5"/>
  <c r="S86" i="5"/>
  <c r="A86" i="5"/>
  <c r="R85" i="5"/>
  <c r="Q85" i="5"/>
  <c r="P85" i="5"/>
  <c r="O85" i="5"/>
  <c r="N85" i="5"/>
  <c r="M85" i="5"/>
  <c r="L85" i="5"/>
  <c r="K85" i="5"/>
  <c r="J85" i="5"/>
  <c r="I85" i="5"/>
  <c r="H85" i="5"/>
  <c r="G85" i="5"/>
  <c r="A85" i="5"/>
  <c r="A84" i="5"/>
  <c r="T82" i="5"/>
  <c r="R80" i="5"/>
  <c r="Q80" i="5"/>
  <c r="P80" i="5"/>
  <c r="O80" i="5"/>
  <c r="N80" i="5"/>
  <c r="M80" i="5"/>
  <c r="L80" i="5"/>
  <c r="K80" i="5"/>
  <c r="J80" i="5"/>
  <c r="I80" i="5"/>
  <c r="H80" i="5"/>
  <c r="G80" i="5"/>
  <c r="S63" i="5"/>
  <c r="T63" i="5" s="1"/>
  <c r="S62" i="5"/>
  <c r="T62" i="5" s="1"/>
  <c r="S61" i="5"/>
  <c r="T61" i="5" s="1"/>
  <c r="S58" i="5"/>
  <c r="T58" i="5" s="1"/>
  <c r="S57" i="5"/>
  <c r="T57" i="5" s="1"/>
  <c r="H55" i="5"/>
  <c r="S56" i="5"/>
  <c r="T56" i="5" s="1"/>
  <c r="R55" i="5"/>
  <c r="Q55" i="5"/>
  <c r="P55" i="5"/>
  <c r="O55" i="5"/>
  <c r="N55" i="5"/>
  <c r="M55" i="5"/>
  <c r="L55" i="5"/>
  <c r="K55" i="5"/>
  <c r="J55" i="5"/>
  <c r="I55" i="5"/>
  <c r="G55" i="5"/>
  <c r="S52" i="5"/>
  <c r="T52" i="5" s="1"/>
  <c r="S51" i="5"/>
  <c r="T51" i="5" s="1"/>
  <c r="S50" i="5"/>
  <c r="T50" i="5" s="1"/>
  <c r="S49" i="5"/>
  <c r="T49" i="5" s="1"/>
  <c r="S48" i="5"/>
  <c r="T48" i="5" s="1"/>
  <c r="S47" i="5"/>
  <c r="T47" i="5" s="1"/>
  <c r="S46" i="5"/>
  <c r="T46" i="5" s="1"/>
  <c r="S45" i="5"/>
  <c r="T45" i="5" s="1"/>
  <c r="S44" i="5"/>
  <c r="T44" i="5" s="1"/>
  <c r="S43" i="5"/>
  <c r="T43" i="5" s="1"/>
  <c r="S42" i="5"/>
  <c r="T42" i="5" s="1"/>
  <c r="R40" i="5"/>
  <c r="P40" i="5"/>
  <c r="N40" i="5"/>
  <c r="L40" i="5"/>
  <c r="J40" i="5"/>
  <c r="H40" i="5"/>
  <c r="S41" i="5"/>
  <c r="T41" i="5" s="1"/>
  <c r="Q40" i="5"/>
  <c r="O40" i="5"/>
  <c r="M40" i="5"/>
  <c r="K40" i="5"/>
  <c r="I40" i="5"/>
  <c r="G40" i="5"/>
  <c r="S39" i="5"/>
  <c r="T39" i="5" s="1"/>
  <c r="S38" i="5"/>
  <c r="T38" i="5" s="1"/>
  <c r="S37" i="5"/>
  <c r="T37" i="5" s="1"/>
  <c r="S36" i="5"/>
  <c r="T36" i="5" s="1"/>
  <c r="S35" i="5"/>
  <c r="T35" i="5" s="1"/>
  <c r="S34" i="5"/>
  <c r="S33" i="5"/>
  <c r="T33" i="5" s="1"/>
  <c r="S32" i="5"/>
  <c r="T32" i="5" s="1"/>
  <c r="R30" i="5"/>
  <c r="P30" i="5"/>
  <c r="N30" i="5"/>
  <c r="L30" i="5"/>
  <c r="J30" i="5"/>
  <c r="H30" i="5"/>
  <c r="S31" i="5"/>
  <c r="T31" i="5" s="1"/>
  <c r="Q30" i="5"/>
  <c r="O30" i="5"/>
  <c r="M30" i="5"/>
  <c r="K30" i="5"/>
  <c r="I30" i="5"/>
  <c r="G30" i="5"/>
  <c r="S26" i="5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R11" i="5"/>
  <c r="P11" i="5"/>
  <c r="N11" i="5"/>
  <c r="L11" i="5"/>
  <c r="J11" i="5"/>
  <c r="H11" i="5"/>
  <c r="S12" i="5"/>
  <c r="T12" i="5" s="1"/>
  <c r="Q11" i="5"/>
  <c r="O11" i="5"/>
  <c r="M11" i="5"/>
  <c r="K11" i="5"/>
  <c r="K10" i="5" s="1"/>
  <c r="I11" i="5"/>
  <c r="G11" i="5"/>
  <c r="R5" i="5"/>
  <c r="Q5" i="5"/>
  <c r="P5" i="5"/>
  <c r="T34" i="5" l="1"/>
  <c r="P10" i="5"/>
  <c r="T26" i="5"/>
  <c r="P103" i="5"/>
  <c r="M103" i="5"/>
  <c r="T135" i="5"/>
  <c r="O10" i="5"/>
  <c r="O103" i="5"/>
  <c r="I10" i="5"/>
  <c r="Q10" i="5"/>
  <c r="L10" i="5"/>
  <c r="P11" i="3"/>
  <c r="Q103" i="5"/>
  <c r="L103" i="5"/>
  <c r="T132" i="5"/>
  <c r="K103" i="5"/>
  <c r="T137" i="5"/>
  <c r="T136" i="5"/>
  <c r="T131" i="5"/>
  <c r="T130" i="5"/>
  <c r="T113" i="5"/>
  <c r="T112" i="5"/>
  <c r="T111" i="5"/>
  <c r="T109" i="5"/>
  <c r="T107" i="5"/>
  <c r="T105" i="5"/>
  <c r="I103" i="5"/>
  <c r="T101" i="5"/>
  <c r="T99" i="5"/>
  <c r="T95" i="5"/>
  <c r="T97" i="5"/>
  <c r="T86" i="5"/>
  <c r="T88" i="5"/>
  <c r="T90" i="5"/>
  <c r="T92" i="5"/>
  <c r="H103" i="5"/>
  <c r="H10" i="5"/>
  <c r="G29" i="5"/>
  <c r="N84" i="5"/>
  <c r="S11" i="5"/>
  <c r="T11" i="5" s="1"/>
  <c r="G10" i="5"/>
  <c r="J103" i="5"/>
  <c r="N103" i="5"/>
  <c r="R103" i="5"/>
  <c r="M10" i="5"/>
  <c r="J84" i="5"/>
  <c r="R84" i="5"/>
  <c r="G103" i="5"/>
  <c r="K29" i="5"/>
  <c r="O29" i="5"/>
  <c r="L29" i="5"/>
  <c r="P29" i="5"/>
  <c r="H29" i="5"/>
  <c r="J10" i="5"/>
  <c r="N10" i="5"/>
  <c r="R10" i="5"/>
  <c r="S129" i="5"/>
  <c r="L84" i="5"/>
  <c r="P84" i="5"/>
  <c r="I84" i="5"/>
  <c r="K84" i="5"/>
  <c r="M84" i="5"/>
  <c r="O84" i="5"/>
  <c r="Q84" i="5"/>
  <c r="H84" i="5"/>
  <c r="S55" i="5"/>
  <c r="T55" i="5" s="1"/>
  <c r="I47" i="3"/>
  <c r="Q40" i="3"/>
  <c r="S93" i="5"/>
  <c r="Q19" i="3"/>
  <c r="S85" i="5"/>
  <c r="Q11" i="3"/>
  <c r="T87" i="5"/>
  <c r="T89" i="5"/>
  <c r="T91" i="5"/>
  <c r="T94" i="5"/>
  <c r="T96" i="5"/>
  <c r="T98" i="5"/>
  <c r="T100" i="5"/>
  <c r="T102" i="5"/>
  <c r="T106" i="5"/>
  <c r="T108" i="5"/>
  <c r="T110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S114" i="5"/>
  <c r="S104" i="5"/>
  <c r="G84" i="5"/>
  <c r="I29" i="5"/>
  <c r="M29" i="5"/>
  <c r="Q29" i="5"/>
  <c r="J29" i="5"/>
  <c r="N29" i="5"/>
  <c r="R29" i="5"/>
  <c r="S40" i="5"/>
  <c r="T40" i="5" s="1"/>
  <c r="S19" i="5"/>
  <c r="T19" i="5" s="1"/>
  <c r="S30" i="5"/>
  <c r="T30" i="5" s="1"/>
  <c r="Q53" i="5" l="1"/>
  <c r="P53" i="5"/>
  <c r="P59" i="5" s="1"/>
  <c r="Q29" i="3"/>
  <c r="P127" i="5"/>
  <c r="O127" i="5"/>
  <c r="O128" i="5" s="1"/>
  <c r="Q127" i="5"/>
  <c r="Q133" i="5" s="1"/>
  <c r="Q138" i="5" s="1"/>
  <c r="Q134" i="5" s="1"/>
  <c r="M127" i="5"/>
  <c r="M128" i="5" s="1"/>
  <c r="L127" i="5"/>
  <c r="L128" i="5" s="1"/>
  <c r="O53" i="5"/>
  <c r="L53" i="5"/>
  <c r="L59" i="5" s="1"/>
  <c r="K127" i="5"/>
  <c r="K53" i="5"/>
  <c r="K54" i="5" s="1"/>
  <c r="J127" i="5"/>
  <c r="J128" i="5" s="1"/>
  <c r="I53" i="5"/>
  <c r="T129" i="5"/>
  <c r="T114" i="5"/>
  <c r="T104" i="5"/>
  <c r="T93" i="5"/>
  <c r="I127" i="5"/>
  <c r="I128" i="5" s="1"/>
  <c r="P10" i="3"/>
  <c r="T85" i="5"/>
  <c r="H127" i="5"/>
  <c r="H133" i="5" s="1"/>
  <c r="Q10" i="3"/>
  <c r="H53" i="5"/>
  <c r="S10" i="5"/>
  <c r="T10" i="5" s="1"/>
  <c r="M53" i="5"/>
  <c r="M54" i="5" s="1"/>
  <c r="R127" i="5"/>
  <c r="R133" i="5" s="1"/>
  <c r="R138" i="5" s="1"/>
  <c r="R134" i="5" s="1"/>
  <c r="N127" i="5"/>
  <c r="N53" i="5"/>
  <c r="N54" i="5" s="1"/>
  <c r="S103" i="5"/>
  <c r="R53" i="5"/>
  <c r="I59" i="5"/>
  <c r="Q59" i="5"/>
  <c r="P128" i="5"/>
  <c r="O133" i="5"/>
  <c r="O138" i="5" s="1"/>
  <c r="O134" i="5" s="1"/>
  <c r="S84" i="5"/>
  <c r="J43" i="3"/>
  <c r="I43" i="3"/>
  <c r="J31" i="3"/>
  <c r="I31" i="3"/>
  <c r="J58" i="3"/>
  <c r="I58" i="3"/>
  <c r="J57" i="3"/>
  <c r="I57" i="3"/>
  <c r="J56" i="3"/>
  <c r="I56" i="3"/>
  <c r="Q55" i="3"/>
  <c r="J52" i="3"/>
  <c r="I52" i="3"/>
  <c r="J51" i="3"/>
  <c r="I51" i="3"/>
  <c r="J50" i="3"/>
  <c r="I50" i="3"/>
  <c r="J49" i="3"/>
  <c r="I49" i="3"/>
  <c r="J48" i="3"/>
  <c r="I48" i="3"/>
  <c r="J47" i="3"/>
  <c r="J46" i="3"/>
  <c r="I46" i="3"/>
  <c r="J45" i="3"/>
  <c r="I45" i="3"/>
  <c r="J44" i="3"/>
  <c r="I44" i="3"/>
  <c r="J42" i="3"/>
  <c r="I42" i="3"/>
  <c r="J41" i="3"/>
  <c r="I41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S29" i="5"/>
  <c r="Q30" i="3"/>
  <c r="J32" i="3"/>
  <c r="I32" i="3"/>
  <c r="J61" i="3"/>
  <c r="I61" i="3"/>
  <c r="J62" i="3"/>
  <c r="I62" i="3"/>
  <c r="J63" i="3"/>
  <c r="I63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G53" i="5"/>
  <c r="G127" i="5"/>
  <c r="O54" i="5"/>
  <c r="J53" i="5"/>
  <c r="A145" i="6"/>
  <c r="A144" i="6"/>
  <c r="A151" i="6"/>
  <c r="A157" i="6"/>
  <c r="A152" i="6"/>
  <c r="A153" i="6"/>
  <c r="G54" i="5" l="1"/>
  <c r="T29" i="5"/>
  <c r="R54" i="5"/>
  <c r="Q64" i="5"/>
  <c r="Q54" i="5"/>
  <c r="P133" i="5"/>
  <c r="P54" i="5"/>
  <c r="P64" i="5"/>
  <c r="P60" i="5" s="1"/>
  <c r="O59" i="5"/>
  <c r="N59" i="5"/>
  <c r="G128" i="5"/>
  <c r="L133" i="5"/>
  <c r="L138" i="5" s="1"/>
  <c r="Q128" i="5"/>
  <c r="M133" i="5"/>
  <c r="M59" i="5"/>
  <c r="L64" i="5"/>
  <c r="L54" i="5"/>
  <c r="K128" i="5"/>
  <c r="K133" i="5"/>
  <c r="K59" i="5"/>
  <c r="K64" i="5" s="1"/>
  <c r="J133" i="5"/>
  <c r="J138" i="5" s="1"/>
  <c r="I64" i="5"/>
  <c r="I54" i="5"/>
  <c r="T103" i="5"/>
  <c r="T84" i="5"/>
  <c r="I133" i="5"/>
  <c r="H128" i="5"/>
  <c r="H138" i="5"/>
  <c r="H54" i="5"/>
  <c r="H59" i="5"/>
  <c r="N128" i="5"/>
  <c r="N133" i="5"/>
  <c r="N138" i="5" s="1"/>
  <c r="N134" i="5" s="1"/>
  <c r="S127" i="5"/>
  <c r="R128" i="5"/>
  <c r="R59" i="5"/>
  <c r="J55" i="3"/>
  <c r="I55" i="3"/>
  <c r="J40" i="3"/>
  <c r="I40" i="3"/>
  <c r="J30" i="3"/>
  <c r="I30" i="3"/>
  <c r="S53" i="5"/>
  <c r="T53" i="5" s="1"/>
  <c r="J19" i="3"/>
  <c r="I19" i="3"/>
  <c r="G59" i="5"/>
  <c r="J11" i="3"/>
  <c r="I11" i="3"/>
  <c r="G133" i="5"/>
  <c r="J59" i="5"/>
  <c r="J54" i="5"/>
  <c r="R64" i="5" l="1"/>
  <c r="Q60" i="5"/>
  <c r="P138" i="5"/>
  <c r="O64" i="5"/>
  <c r="N64" i="5"/>
  <c r="M138" i="5"/>
  <c r="M64" i="5"/>
  <c r="L60" i="5"/>
  <c r="L134" i="5"/>
  <c r="K138" i="5"/>
  <c r="K134" i="5" s="1"/>
  <c r="K60" i="5"/>
  <c r="J134" i="5"/>
  <c r="J64" i="5"/>
  <c r="I60" i="5"/>
  <c r="S54" i="5"/>
  <c r="T54" i="5" s="1"/>
  <c r="T127" i="5"/>
  <c r="I138" i="5"/>
  <c r="H134" i="5"/>
  <c r="H64" i="5"/>
  <c r="I10" i="3"/>
  <c r="J10" i="3"/>
  <c r="Q53" i="3"/>
  <c r="P53" i="3"/>
  <c r="G64" i="5"/>
  <c r="J29" i="3"/>
  <c r="I29" i="3"/>
  <c r="S59" i="5"/>
  <c r="T59" i="5" s="1"/>
  <c r="G138" i="5"/>
  <c r="S133" i="5"/>
  <c r="Q54" i="3"/>
  <c r="S128" i="5"/>
  <c r="R60" i="5" l="1"/>
  <c r="P134" i="5"/>
  <c r="O60" i="5"/>
  <c r="N60" i="5"/>
  <c r="Q59" i="3"/>
  <c r="M134" i="5"/>
  <c r="M60" i="5"/>
  <c r="J60" i="5"/>
  <c r="T128" i="5"/>
  <c r="T133" i="5"/>
  <c r="I134" i="5"/>
  <c r="H60" i="5"/>
  <c r="I53" i="3"/>
  <c r="S64" i="5"/>
  <c r="T64" i="5" s="1"/>
  <c r="J53" i="3"/>
  <c r="G60" i="5"/>
  <c r="S138" i="5"/>
  <c r="G134" i="5"/>
  <c r="GC35" i="9"/>
  <c r="GC28" i="9"/>
  <c r="GC23" i="9"/>
  <c r="GC18" i="9"/>
  <c r="GC10" i="9"/>
  <c r="I54" i="3" l="1"/>
  <c r="Q64" i="3"/>
  <c r="S60" i="5"/>
  <c r="T60" i="5" s="1"/>
  <c r="J54" i="3"/>
  <c r="T138" i="5"/>
  <c r="J59" i="3"/>
  <c r="I59" i="3"/>
  <c r="S134" i="5"/>
  <c r="Q60" i="3"/>
  <c r="GB35" i="9"/>
  <c r="GB28" i="9"/>
  <c r="GB23" i="9"/>
  <c r="GB18" i="9"/>
  <c r="GB10" i="9"/>
  <c r="J60" i="3" l="1"/>
  <c r="T134" i="5"/>
  <c r="I64" i="3"/>
  <c r="J64" i="3"/>
  <c r="FS320" i="9"/>
  <c r="FT320" i="9"/>
  <c r="FU320" i="9"/>
  <c r="FV320" i="9"/>
  <c r="FW320" i="9"/>
  <c r="FX320" i="9"/>
  <c r="FY320" i="9"/>
  <c r="FZ320" i="9"/>
  <c r="GA320" i="9"/>
  <c r="GB320" i="9"/>
  <c r="GC320" i="9"/>
  <c r="FR320" i="9"/>
  <c r="FS244" i="9"/>
  <c r="FT244" i="9"/>
  <c r="FU244" i="9"/>
  <c r="FV244" i="9"/>
  <c r="FW244" i="9"/>
  <c r="FX244" i="9"/>
  <c r="FY244" i="9"/>
  <c r="FZ244" i="9"/>
  <c r="GA244" i="9"/>
  <c r="GB244" i="9"/>
  <c r="GC244" i="9"/>
  <c r="FR244" i="9"/>
  <c r="FS237" i="9"/>
  <c r="FT237" i="9"/>
  <c r="FU237" i="9"/>
  <c r="FV237" i="9"/>
  <c r="FW237" i="9"/>
  <c r="FX237" i="9"/>
  <c r="FY237" i="9"/>
  <c r="FZ237" i="9"/>
  <c r="GA237" i="9"/>
  <c r="GB237" i="9"/>
  <c r="GC237" i="9"/>
  <c r="FR237" i="9"/>
  <c r="FS232" i="9"/>
  <c r="FT232" i="9"/>
  <c r="FU232" i="9"/>
  <c r="FV232" i="9"/>
  <c r="FW232" i="9"/>
  <c r="FX232" i="9"/>
  <c r="FY232" i="9"/>
  <c r="FZ232" i="9"/>
  <c r="GA232" i="9"/>
  <c r="GB232" i="9"/>
  <c r="GC232" i="9"/>
  <c r="FR232" i="9"/>
  <c r="FS227" i="9"/>
  <c r="FT227" i="9"/>
  <c r="FU227" i="9"/>
  <c r="FV227" i="9"/>
  <c r="FW227" i="9"/>
  <c r="FX227" i="9"/>
  <c r="FY227" i="9"/>
  <c r="FZ227" i="9"/>
  <c r="GA227" i="9"/>
  <c r="GB227" i="9"/>
  <c r="GC227" i="9"/>
  <c r="FR227" i="9"/>
  <c r="FX218" i="9"/>
  <c r="FY218" i="9"/>
  <c r="FZ218" i="9"/>
  <c r="GA218" i="9"/>
  <c r="GB218" i="9"/>
  <c r="GC218" i="9"/>
  <c r="FS218" i="9"/>
  <c r="FT218" i="9"/>
  <c r="FU218" i="9"/>
  <c r="FV218" i="9"/>
  <c r="FW218" i="9"/>
  <c r="FR218" i="9"/>
  <c r="I60" i="3" l="1"/>
  <c r="GA35" i="9"/>
  <c r="GA28" i="9"/>
  <c r="GA23" i="9"/>
  <c r="GA18" i="9"/>
  <c r="GA10" i="9"/>
  <c r="GE253" i="9" l="1"/>
  <c r="GE393" i="9"/>
  <c r="GE392" i="9"/>
  <c r="GE388" i="9"/>
  <c r="GE387" i="9"/>
  <c r="GE386" i="9"/>
  <c r="GE385" i="9"/>
  <c r="GE378" i="9"/>
  <c r="GE376" i="9"/>
  <c r="GE368" i="9"/>
  <c r="GE361" i="9"/>
  <c r="GE351" i="9"/>
  <c r="GE350" i="9"/>
  <c r="GE346" i="9"/>
  <c r="GE344" i="9"/>
  <c r="GE336" i="9"/>
  <c r="GE330" i="9"/>
  <c r="GE321" i="9"/>
  <c r="GE320" i="9"/>
  <c r="GE310" i="9"/>
  <c r="GE306" i="9"/>
  <c r="GE302" i="9"/>
  <c r="GE299" i="9"/>
  <c r="GE295" i="9"/>
  <c r="GE285" i="9"/>
  <c r="GE278" i="9"/>
  <c r="GE270" i="9"/>
  <c r="GE264" i="9"/>
  <c r="GE255" i="9"/>
  <c r="GE252" i="9"/>
  <c r="GE249" i="9"/>
  <c r="GE248" i="9"/>
  <c r="GE247" i="9"/>
  <c r="GE246" i="9"/>
  <c r="GE245" i="9"/>
  <c r="GE244" i="9"/>
  <c r="GE243" i="9"/>
  <c r="GE242" i="9"/>
  <c r="GE241" i="9"/>
  <c r="GE240" i="9"/>
  <c r="GE239" i="9"/>
  <c r="GE238" i="9"/>
  <c r="GE237" i="9"/>
  <c r="GE236" i="9"/>
  <c r="GE235" i="9"/>
  <c r="GE234" i="9"/>
  <c r="GE233" i="9"/>
  <c r="GE232" i="9"/>
  <c r="GE231" i="9"/>
  <c r="GE230" i="9"/>
  <c r="GE229" i="9"/>
  <c r="GE228" i="9"/>
  <c r="GE227" i="9" l="1"/>
  <c r="GE226" i="9"/>
  <c r="GE225" i="9"/>
  <c r="GE224" i="9"/>
  <c r="GE223" i="9"/>
  <c r="GE222" i="9"/>
  <c r="GE221" i="9"/>
  <c r="GE220" i="9"/>
  <c r="GE219" i="9"/>
  <c r="GE218" i="9"/>
  <c r="FS259" i="9"/>
  <c r="FT259" i="9"/>
  <c r="FU259" i="9"/>
  <c r="FV259" i="9"/>
  <c r="FW259" i="9"/>
  <c r="FX259" i="9"/>
  <c r="FY259" i="9"/>
  <c r="FZ259" i="9"/>
  <c r="GA259" i="9"/>
  <c r="GB259" i="9"/>
  <c r="GC259" i="9"/>
  <c r="FR259" i="9"/>
  <c r="GE261" i="9"/>
  <c r="GE259" i="9" l="1"/>
  <c r="FY35" i="9"/>
  <c r="FX35" i="9"/>
  <c r="FW35" i="9"/>
  <c r="FV35" i="9"/>
  <c r="FU35" i="9"/>
  <c r="FT35" i="9"/>
  <c r="FS35" i="9"/>
  <c r="FR35" i="9"/>
  <c r="FY28" i="9"/>
  <c r="FX28" i="9"/>
  <c r="FW28" i="9"/>
  <c r="FV28" i="9"/>
  <c r="FU28" i="9"/>
  <c r="FT28" i="9"/>
  <c r="FS28" i="9"/>
  <c r="FR28" i="9"/>
  <c r="FY18" i="9"/>
  <c r="FX18" i="9"/>
  <c r="FW18" i="9"/>
  <c r="FV18" i="9"/>
  <c r="FU18" i="9"/>
  <c r="FT18" i="9"/>
  <c r="FS18" i="9"/>
  <c r="FR18" i="9"/>
  <c r="FY10" i="9"/>
  <c r="FX10" i="9"/>
  <c r="FW10" i="9"/>
  <c r="FV10" i="9"/>
  <c r="FU10" i="9"/>
  <c r="FT10" i="9"/>
  <c r="FS10" i="9"/>
  <c r="FR10" i="9"/>
  <c r="FY23" i="9"/>
  <c r="FX23" i="9"/>
  <c r="FW23" i="9"/>
  <c r="FV23" i="9"/>
  <c r="FU23" i="9"/>
  <c r="FT23" i="9"/>
  <c r="FS23" i="9"/>
  <c r="FR23" i="9"/>
  <c r="FZ35" i="9" l="1"/>
  <c r="FZ28" i="9"/>
  <c r="FZ23" i="9"/>
  <c r="FZ18" i="9"/>
  <c r="FZ10" i="9"/>
  <c r="H31" i="7" l="1"/>
  <c r="I31" i="7"/>
  <c r="J31" i="7"/>
  <c r="K31" i="7"/>
  <c r="L31" i="7"/>
  <c r="M31" i="7"/>
  <c r="N31" i="7"/>
  <c r="O31" i="7"/>
  <c r="P31" i="7"/>
  <c r="Q31" i="7"/>
  <c r="R31" i="7"/>
  <c r="G31" i="7"/>
  <c r="S31" i="7" l="1"/>
  <c r="FY127" i="9"/>
  <c r="FW127" i="9" l="1"/>
  <c r="FX127" i="9" l="1"/>
  <c r="FU127" i="9"/>
  <c r="FT127" i="9"/>
  <c r="FS127" i="9"/>
  <c r="FR127" i="9" l="1"/>
  <c r="FV127" i="9" l="1"/>
  <c r="H46" i="7" l="1"/>
  <c r="I46" i="7"/>
  <c r="J46" i="7"/>
  <c r="K46" i="7"/>
  <c r="L46" i="7"/>
  <c r="M46" i="7"/>
  <c r="N46" i="7"/>
  <c r="O46" i="7"/>
  <c r="P46" i="7"/>
  <c r="Q46" i="7"/>
  <c r="R46" i="7"/>
  <c r="H42" i="7"/>
  <c r="I42" i="7"/>
  <c r="J42" i="7"/>
  <c r="K42" i="7"/>
  <c r="L42" i="7"/>
  <c r="M42" i="7"/>
  <c r="N42" i="7"/>
  <c r="O42" i="7"/>
  <c r="P42" i="7"/>
  <c r="Q42" i="7"/>
  <c r="R42" i="7"/>
  <c r="G42" i="7"/>
  <c r="H41" i="7"/>
  <c r="I41" i="7"/>
  <c r="J41" i="7"/>
  <c r="K41" i="7"/>
  <c r="L41" i="7"/>
  <c r="M41" i="7"/>
  <c r="N41" i="7"/>
  <c r="O41" i="7"/>
  <c r="P41" i="7"/>
  <c r="Q41" i="7"/>
  <c r="R41" i="7"/>
  <c r="G41" i="7"/>
  <c r="H49" i="7"/>
  <c r="I49" i="7"/>
  <c r="J49" i="7"/>
  <c r="K49" i="7"/>
  <c r="L49" i="7"/>
  <c r="M49" i="7"/>
  <c r="N49" i="7"/>
  <c r="O49" i="7"/>
  <c r="P49" i="7"/>
  <c r="Q49" i="7"/>
  <c r="R49" i="7"/>
  <c r="G49" i="7"/>
  <c r="H48" i="7"/>
  <c r="I48" i="7"/>
  <c r="J48" i="7"/>
  <c r="K48" i="7"/>
  <c r="L48" i="7"/>
  <c r="M48" i="7"/>
  <c r="N48" i="7"/>
  <c r="O48" i="7"/>
  <c r="P48" i="7"/>
  <c r="Q48" i="7"/>
  <c r="R48" i="7"/>
  <c r="G48" i="7"/>
  <c r="H47" i="7"/>
  <c r="I47" i="7"/>
  <c r="J47" i="7"/>
  <c r="K47" i="7"/>
  <c r="L47" i="7"/>
  <c r="M47" i="7"/>
  <c r="N47" i="7"/>
  <c r="O47" i="7"/>
  <c r="P47" i="7"/>
  <c r="Q47" i="7"/>
  <c r="R47" i="7"/>
  <c r="G47" i="7"/>
  <c r="G46" i="7"/>
  <c r="H45" i="7"/>
  <c r="I45" i="7"/>
  <c r="J45" i="7"/>
  <c r="K45" i="7"/>
  <c r="L45" i="7"/>
  <c r="M45" i="7"/>
  <c r="N45" i="7"/>
  <c r="O45" i="7"/>
  <c r="P45" i="7"/>
  <c r="Q45" i="7"/>
  <c r="R45" i="7"/>
  <c r="G45" i="7"/>
  <c r="H44" i="7"/>
  <c r="I44" i="7"/>
  <c r="J44" i="7"/>
  <c r="K44" i="7"/>
  <c r="L44" i="7"/>
  <c r="M44" i="7"/>
  <c r="N44" i="7"/>
  <c r="O44" i="7"/>
  <c r="P44" i="7"/>
  <c r="Q44" i="7"/>
  <c r="R44" i="7"/>
  <c r="G44" i="7"/>
  <c r="R43" i="7"/>
  <c r="H43" i="7"/>
  <c r="I43" i="7"/>
  <c r="J43" i="7"/>
  <c r="K43" i="7"/>
  <c r="L43" i="7"/>
  <c r="M43" i="7"/>
  <c r="N43" i="7"/>
  <c r="O43" i="7"/>
  <c r="P43" i="7"/>
  <c r="Q43" i="7"/>
  <c r="G43" i="7"/>
  <c r="H39" i="7"/>
  <c r="I39" i="7"/>
  <c r="J39" i="7"/>
  <c r="K39" i="7"/>
  <c r="L39" i="7"/>
  <c r="N39" i="7"/>
  <c r="O39" i="7"/>
  <c r="P39" i="7"/>
  <c r="Q39" i="7"/>
  <c r="R39" i="7"/>
  <c r="G39" i="7"/>
  <c r="H38" i="7"/>
  <c r="I38" i="7"/>
  <c r="J38" i="7"/>
  <c r="K38" i="7"/>
  <c r="L38" i="7"/>
  <c r="M38" i="7"/>
  <c r="N38" i="7"/>
  <c r="O38" i="7"/>
  <c r="P38" i="7"/>
  <c r="Q38" i="7"/>
  <c r="R38" i="7"/>
  <c r="G38" i="7"/>
  <c r="H37" i="7"/>
  <c r="I37" i="7"/>
  <c r="J37" i="7"/>
  <c r="K37" i="7"/>
  <c r="L37" i="7"/>
  <c r="M37" i="7"/>
  <c r="N37" i="7"/>
  <c r="O37" i="7"/>
  <c r="P37" i="7"/>
  <c r="Q37" i="7"/>
  <c r="R37" i="7"/>
  <c r="G37" i="7"/>
  <c r="H36" i="7"/>
  <c r="I36" i="7"/>
  <c r="J36" i="7"/>
  <c r="K36" i="7"/>
  <c r="L36" i="7"/>
  <c r="M36" i="7"/>
  <c r="N36" i="7"/>
  <c r="O36" i="7"/>
  <c r="P36" i="7"/>
  <c r="Q36" i="7"/>
  <c r="R36" i="7"/>
  <c r="G36" i="7"/>
  <c r="H35" i="7"/>
  <c r="I35" i="7"/>
  <c r="J35" i="7"/>
  <c r="K35" i="7"/>
  <c r="L35" i="7"/>
  <c r="M35" i="7"/>
  <c r="N35" i="7"/>
  <c r="O35" i="7"/>
  <c r="P35" i="7"/>
  <c r="Q35" i="7"/>
  <c r="R35" i="7"/>
  <c r="G35" i="7"/>
  <c r="H34" i="7"/>
  <c r="I34" i="7"/>
  <c r="J34" i="7"/>
  <c r="K34" i="7"/>
  <c r="L34" i="7"/>
  <c r="M34" i="7"/>
  <c r="N34" i="7"/>
  <c r="O34" i="7"/>
  <c r="P34" i="7"/>
  <c r="Q34" i="7"/>
  <c r="R34" i="7"/>
  <c r="G34" i="7"/>
  <c r="H33" i="7"/>
  <c r="I33" i="7"/>
  <c r="J33" i="7"/>
  <c r="K33" i="7"/>
  <c r="L33" i="7"/>
  <c r="M33" i="7"/>
  <c r="N33" i="7"/>
  <c r="O33" i="7"/>
  <c r="P33" i="7"/>
  <c r="Q33" i="7"/>
  <c r="R33" i="7"/>
  <c r="G33" i="7"/>
  <c r="H32" i="7"/>
  <c r="I32" i="7"/>
  <c r="J32" i="7"/>
  <c r="K32" i="7"/>
  <c r="L32" i="7"/>
  <c r="M32" i="7"/>
  <c r="N32" i="7"/>
  <c r="N30" i="7" s="1"/>
  <c r="O32" i="7"/>
  <c r="O30" i="7" s="1"/>
  <c r="P32" i="7"/>
  <c r="Q32" i="7"/>
  <c r="Q30" i="7" s="1"/>
  <c r="R32" i="7"/>
  <c r="R30" i="7" s="1"/>
  <c r="G32" i="7"/>
  <c r="L30" i="7"/>
  <c r="H63" i="7"/>
  <c r="I63" i="7"/>
  <c r="J63" i="7"/>
  <c r="K63" i="7"/>
  <c r="L63" i="7"/>
  <c r="M63" i="7"/>
  <c r="N63" i="7"/>
  <c r="O63" i="7"/>
  <c r="P63" i="7"/>
  <c r="Q63" i="7"/>
  <c r="R63" i="7"/>
  <c r="G63" i="7"/>
  <c r="H62" i="7"/>
  <c r="I62" i="7"/>
  <c r="J62" i="7"/>
  <c r="K62" i="7"/>
  <c r="L62" i="7"/>
  <c r="M62" i="7"/>
  <c r="N62" i="7"/>
  <c r="O62" i="7"/>
  <c r="P62" i="7"/>
  <c r="Q62" i="7"/>
  <c r="R62" i="7"/>
  <c r="G62" i="7"/>
  <c r="H61" i="7"/>
  <c r="I61" i="7"/>
  <c r="J61" i="7"/>
  <c r="K61" i="7"/>
  <c r="L61" i="7"/>
  <c r="M61" i="7"/>
  <c r="N61" i="7"/>
  <c r="O61" i="7"/>
  <c r="P61" i="7"/>
  <c r="Q61" i="7"/>
  <c r="R61" i="7"/>
  <c r="G61" i="7"/>
  <c r="H28" i="7"/>
  <c r="I28" i="7"/>
  <c r="J28" i="7"/>
  <c r="K28" i="7"/>
  <c r="L28" i="7"/>
  <c r="M28" i="7"/>
  <c r="N28" i="7"/>
  <c r="O28" i="7"/>
  <c r="P28" i="7"/>
  <c r="Q28" i="7"/>
  <c r="R28" i="7"/>
  <c r="G28" i="7"/>
  <c r="H27" i="7"/>
  <c r="I27" i="7"/>
  <c r="J27" i="7"/>
  <c r="K27" i="7"/>
  <c r="L27" i="7"/>
  <c r="M27" i="7"/>
  <c r="N27" i="7"/>
  <c r="O27" i="7"/>
  <c r="P27" i="7"/>
  <c r="Q27" i="7"/>
  <c r="R27" i="7"/>
  <c r="G27" i="7"/>
  <c r="H26" i="7"/>
  <c r="I26" i="7"/>
  <c r="J26" i="7"/>
  <c r="K26" i="7"/>
  <c r="L26" i="7"/>
  <c r="M26" i="7"/>
  <c r="N26" i="7"/>
  <c r="O26" i="7"/>
  <c r="P26" i="7"/>
  <c r="Q26" i="7"/>
  <c r="R26" i="7"/>
  <c r="G26" i="7"/>
  <c r="H25" i="7"/>
  <c r="I25" i="7"/>
  <c r="J25" i="7"/>
  <c r="K25" i="7"/>
  <c r="L25" i="7"/>
  <c r="M25" i="7"/>
  <c r="N25" i="7"/>
  <c r="O25" i="7"/>
  <c r="P25" i="7"/>
  <c r="Q25" i="7"/>
  <c r="R25" i="7"/>
  <c r="G25" i="7"/>
  <c r="H24" i="7"/>
  <c r="I24" i="7"/>
  <c r="J24" i="7"/>
  <c r="K24" i="7"/>
  <c r="L24" i="7"/>
  <c r="M24" i="7"/>
  <c r="N24" i="7"/>
  <c r="O24" i="7"/>
  <c r="P24" i="7"/>
  <c r="Q24" i="7"/>
  <c r="R24" i="7"/>
  <c r="G24" i="7"/>
  <c r="H20" i="7"/>
  <c r="I20" i="7"/>
  <c r="J20" i="7"/>
  <c r="K20" i="7"/>
  <c r="L20" i="7"/>
  <c r="M20" i="7"/>
  <c r="N20" i="7"/>
  <c r="O20" i="7"/>
  <c r="P20" i="7"/>
  <c r="Q20" i="7"/>
  <c r="R20" i="7"/>
  <c r="H21" i="7"/>
  <c r="I21" i="7"/>
  <c r="J21" i="7"/>
  <c r="K21" i="7"/>
  <c r="L21" i="7"/>
  <c r="M21" i="7"/>
  <c r="N21" i="7"/>
  <c r="O21" i="7"/>
  <c r="P21" i="7"/>
  <c r="Q21" i="7"/>
  <c r="R21" i="7"/>
  <c r="H22" i="7"/>
  <c r="I22" i="7"/>
  <c r="J22" i="7"/>
  <c r="K22" i="7"/>
  <c r="L22" i="7"/>
  <c r="M22" i="7"/>
  <c r="N22" i="7"/>
  <c r="O22" i="7"/>
  <c r="P22" i="7"/>
  <c r="Q22" i="7"/>
  <c r="R22" i="7"/>
  <c r="H23" i="7"/>
  <c r="I23" i="7"/>
  <c r="J23" i="7"/>
  <c r="K23" i="7"/>
  <c r="L23" i="7"/>
  <c r="M23" i="7"/>
  <c r="N23" i="7"/>
  <c r="O23" i="7"/>
  <c r="P23" i="7"/>
  <c r="Q23" i="7"/>
  <c r="R23" i="7"/>
  <c r="G21" i="7"/>
  <c r="G22" i="7"/>
  <c r="G23" i="7"/>
  <c r="G20" i="7"/>
  <c r="H12" i="7"/>
  <c r="I12" i="7"/>
  <c r="J12" i="7"/>
  <c r="K12" i="7"/>
  <c r="L12" i="7"/>
  <c r="M12" i="7"/>
  <c r="N12" i="7"/>
  <c r="O12" i="7"/>
  <c r="P12" i="7"/>
  <c r="Q12" i="7"/>
  <c r="R12" i="7"/>
  <c r="H13" i="7"/>
  <c r="I13" i="7"/>
  <c r="J13" i="7"/>
  <c r="K13" i="7"/>
  <c r="L13" i="7"/>
  <c r="M13" i="7"/>
  <c r="N13" i="7"/>
  <c r="O13" i="7"/>
  <c r="P13" i="7"/>
  <c r="Q13" i="7"/>
  <c r="R13" i="7"/>
  <c r="H14" i="7"/>
  <c r="I14" i="7"/>
  <c r="J14" i="7"/>
  <c r="K14" i="7"/>
  <c r="L14" i="7"/>
  <c r="M14" i="7"/>
  <c r="N14" i="7"/>
  <c r="O14" i="7"/>
  <c r="P14" i="7"/>
  <c r="Q14" i="7"/>
  <c r="R14" i="7"/>
  <c r="H15" i="7"/>
  <c r="I15" i="7"/>
  <c r="J15" i="7"/>
  <c r="K15" i="7"/>
  <c r="L15" i="7"/>
  <c r="M15" i="7"/>
  <c r="N15" i="7"/>
  <c r="O15" i="7"/>
  <c r="P15" i="7"/>
  <c r="Q15" i="7"/>
  <c r="R15" i="7"/>
  <c r="H16" i="7"/>
  <c r="I16" i="7"/>
  <c r="J16" i="7"/>
  <c r="K16" i="7"/>
  <c r="L16" i="7"/>
  <c r="M16" i="7"/>
  <c r="N16" i="7"/>
  <c r="O16" i="7"/>
  <c r="P16" i="7"/>
  <c r="Q16" i="7"/>
  <c r="R16" i="7"/>
  <c r="H17" i="7"/>
  <c r="I17" i="7"/>
  <c r="J17" i="7"/>
  <c r="K17" i="7"/>
  <c r="L17" i="7"/>
  <c r="M17" i="7"/>
  <c r="N17" i="7"/>
  <c r="O17" i="7"/>
  <c r="P17" i="7"/>
  <c r="Q17" i="7"/>
  <c r="R17" i="7"/>
  <c r="H18" i="7"/>
  <c r="I18" i="7"/>
  <c r="J18" i="7"/>
  <c r="K18" i="7"/>
  <c r="L18" i="7"/>
  <c r="M18" i="7"/>
  <c r="N18" i="7"/>
  <c r="O18" i="7"/>
  <c r="P18" i="7"/>
  <c r="Q18" i="7"/>
  <c r="R18" i="7"/>
  <c r="G13" i="7"/>
  <c r="G14" i="7"/>
  <c r="G15" i="7"/>
  <c r="G16" i="7"/>
  <c r="G17" i="7"/>
  <c r="G18" i="7"/>
  <c r="G12" i="7"/>
  <c r="H58" i="7"/>
  <c r="I58" i="7"/>
  <c r="J58" i="7"/>
  <c r="K58" i="7"/>
  <c r="L58" i="7"/>
  <c r="M58" i="7"/>
  <c r="N58" i="7"/>
  <c r="O58" i="7"/>
  <c r="P58" i="7"/>
  <c r="Q58" i="7"/>
  <c r="R58" i="7"/>
  <c r="G58" i="7"/>
  <c r="H57" i="7"/>
  <c r="I57" i="7"/>
  <c r="J57" i="7"/>
  <c r="K57" i="7"/>
  <c r="L57" i="7"/>
  <c r="M57" i="7"/>
  <c r="N57" i="7"/>
  <c r="O57" i="7"/>
  <c r="P57" i="7"/>
  <c r="Q57" i="7"/>
  <c r="R57" i="7"/>
  <c r="G57" i="7"/>
  <c r="H56" i="7"/>
  <c r="H55" i="7" s="1"/>
  <c r="I56" i="7"/>
  <c r="I55" i="7" s="1"/>
  <c r="J56" i="7"/>
  <c r="J55" i="7" s="1"/>
  <c r="K56" i="7"/>
  <c r="K55" i="7" s="1"/>
  <c r="L56" i="7"/>
  <c r="L55" i="7" s="1"/>
  <c r="M56" i="7"/>
  <c r="N56" i="7"/>
  <c r="N55" i="7" s="1"/>
  <c r="O56" i="7"/>
  <c r="O55" i="7" s="1"/>
  <c r="P56" i="7"/>
  <c r="Q56" i="7"/>
  <c r="Q55" i="7" s="1"/>
  <c r="R56" i="7"/>
  <c r="R55" i="7" s="1"/>
  <c r="G56" i="7"/>
  <c r="H51" i="7"/>
  <c r="I51" i="7"/>
  <c r="J51" i="7"/>
  <c r="K51" i="7"/>
  <c r="L51" i="7"/>
  <c r="M51" i="7"/>
  <c r="N51" i="7"/>
  <c r="O51" i="7"/>
  <c r="P51" i="7"/>
  <c r="Q51" i="7"/>
  <c r="R51" i="7"/>
  <c r="G51" i="7"/>
  <c r="H50" i="7"/>
  <c r="I50" i="7"/>
  <c r="J50" i="7"/>
  <c r="K50" i="7"/>
  <c r="L50" i="7"/>
  <c r="M50" i="7"/>
  <c r="N50" i="7"/>
  <c r="O50" i="7"/>
  <c r="P50" i="7"/>
  <c r="Q50" i="7"/>
  <c r="R50" i="7"/>
  <c r="G50" i="7"/>
  <c r="FL101" i="9"/>
  <c r="M39" i="7" s="1"/>
  <c r="H30" i="7" l="1"/>
  <c r="I30" i="7"/>
  <c r="P40" i="7"/>
  <c r="L40" i="7"/>
  <c r="L29" i="7" s="1"/>
  <c r="H40" i="7"/>
  <c r="P55" i="7"/>
  <c r="P30" i="7"/>
  <c r="H29" i="7"/>
  <c r="G30" i="7"/>
  <c r="K30" i="7"/>
  <c r="P29" i="7"/>
  <c r="J30" i="7"/>
  <c r="M55" i="7"/>
  <c r="M30" i="7"/>
  <c r="R40" i="7"/>
  <c r="R29" i="7" s="1"/>
  <c r="G40" i="7"/>
  <c r="O40" i="7"/>
  <c r="O29" i="7" s="1"/>
  <c r="K40" i="7"/>
  <c r="N40" i="7"/>
  <c r="N29" i="7" s="1"/>
  <c r="J40" i="7"/>
  <c r="Q40" i="7"/>
  <c r="Q29" i="7" s="1"/>
  <c r="M40" i="7"/>
  <c r="I40" i="7"/>
  <c r="I29" i="7" s="1"/>
  <c r="I48" i="6"/>
  <c r="J48" i="6"/>
  <c r="K48" i="6"/>
  <c r="L48" i="6"/>
  <c r="M48" i="6"/>
  <c r="N48" i="6"/>
  <c r="O48" i="6"/>
  <c r="P48" i="6"/>
  <c r="Q48" i="6"/>
  <c r="R48" i="6"/>
  <c r="H48" i="6"/>
  <c r="G48" i="6"/>
  <c r="T48" i="3" l="1"/>
  <c r="M48" i="3"/>
  <c r="L48" i="3"/>
  <c r="K29" i="7"/>
  <c r="M29" i="7"/>
  <c r="J29" i="7"/>
  <c r="G29" i="7"/>
  <c r="H151" i="6" l="1"/>
  <c r="I151" i="6"/>
  <c r="J151" i="6"/>
  <c r="K151" i="6"/>
  <c r="L151" i="6"/>
  <c r="M151" i="6"/>
  <c r="M140" i="6" s="1"/>
  <c r="N151" i="6"/>
  <c r="N140" i="6" s="1"/>
  <c r="O151" i="6"/>
  <c r="O140" i="6" s="1"/>
  <c r="P151" i="6"/>
  <c r="P140" i="6" s="1"/>
  <c r="Q151" i="6"/>
  <c r="Q140" i="6" s="1"/>
  <c r="R151" i="6"/>
  <c r="R140" i="6" s="1"/>
  <c r="A162" i="8"/>
  <c r="A161" i="8"/>
  <c r="A160" i="8"/>
  <c r="A159" i="8"/>
  <c r="A158" i="8"/>
  <c r="A157" i="8"/>
  <c r="A155" i="8"/>
  <c r="A154" i="8"/>
  <c r="A153" i="8"/>
  <c r="A152" i="8"/>
  <c r="A151" i="8"/>
  <c r="A150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T104" i="8"/>
  <c r="T103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T105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S103" i="8"/>
  <c r="R5" i="8"/>
  <c r="Q5" i="8"/>
  <c r="P5" i="8"/>
  <c r="O5" i="8"/>
  <c r="N5" i="8"/>
  <c r="M5" i="8"/>
  <c r="L5" i="8"/>
  <c r="K5" i="8"/>
  <c r="J5" i="8"/>
  <c r="I5" i="8"/>
  <c r="H5" i="8"/>
  <c r="G5" i="8"/>
  <c r="A159" i="7"/>
  <c r="A158" i="7"/>
  <c r="A157" i="7"/>
  <c r="A156" i="7"/>
  <c r="A155" i="7"/>
  <c r="A154" i="7"/>
  <c r="A152" i="7"/>
  <c r="A151" i="7"/>
  <c r="A150" i="7"/>
  <c r="A149" i="7"/>
  <c r="A148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T101" i="7"/>
  <c r="T100" i="7"/>
  <c r="R99" i="7"/>
  <c r="Q99" i="7"/>
  <c r="P99" i="7"/>
  <c r="O99" i="7"/>
  <c r="N99" i="7"/>
  <c r="M99" i="7"/>
  <c r="L99" i="7"/>
  <c r="K99" i="7"/>
  <c r="J99" i="7"/>
  <c r="I99" i="7"/>
  <c r="H99" i="7"/>
  <c r="G99" i="7"/>
  <c r="T102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S100" i="7"/>
  <c r="R5" i="7"/>
  <c r="Q5" i="7"/>
  <c r="P5" i="7"/>
  <c r="O5" i="7"/>
  <c r="N5" i="7"/>
  <c r="M5" i="7"/>
  <c r="L5" i="7"/>
  <c r="K5" i="7"/>
  <c r="J5" i="7"/>
  <c r="I5" i="7"/>
  <c r="H5" i="7"/>
  <c r="G5" i="7"/>
  <c r="H150" i="7" l="1"/>
  <c r="L150" i="7"/>
  <c r="P150" i="7"/>
  <c r="I152" i="8"/>
  <c r="M152" i="8"/>
  <c r="Q152" i="8"/>
  <c r="R58" i="8"/>
  <c r="G150" i="7"/>
  <c r="K150" i="7"/>
  <c r="O150" i="7"/>
  <c r="M58" i="8"/>
  <c r="Q58" i="8"/>
  <c r="J58" i="8"/>
  <c r="N58" i="8"/>
  <c r="H152" i="8"/>
  <c r="L152" i="8"/>
  <c r="P152" i="8"/>
  <c r="N152" i="8"/>
  <c r="P104" i="7"/>
  <c r="P135" i="7"/>
  <c r="J152" i="8"/>
  <c r="Q124" i="7"/>
  <c r="P11" i="8"/>
  <c r="P10" i="8" s="1"/>
  <c r="O42" i="8"/>
  <c r="J112" i="7"/>
  <c r="I124" i="7"/>
  <c r="N150" i="7"/>
  <c r="H31" i="8"/>
  <c r="H107" i="8"/>
  <c r="P107" i="8"/>
  <c r="O107" i="8"/>
  <c r="K127" i="8"/>
  <c r="H138" i="8"/>
  <c r="L138" i="8"/>
  <c r="P138" i="8"/>
  <c r="K104" i="7"/>
  <c r="S113" i="7"/>
  <c r="T113" i="7" s="1"/>
  <c r="K112" i="7"/>
  <c r="O112" i="7"/>
  <c r="N112" i="7"/>
  <c r="I112" i="7"/>
  <c r="M112" i="7"/>
  <c r="Q112" i="7"/>
  <c r="P112" i="7"/>
  <c r="S117" i="7"/>
  <c r="T117" i="7" s="1"/>
  <c r="S121" i="7"/>
  <c r="T121" i="7" s="1"/>
  <c r="I11" i="8"/>
  <c r="I10" i="8" s="1"/>
  <c r="M11" i="8"/>
  <c r="M10" i="8" s="1"/>
  <c r="Q11" i="8"/>
  <c r="Q10" i="8" s="1"/>
  <c r="H11" i="8"/>
  <c r="H10" i="8" s="1"/>
  <c r="L11" i="8"/>
  <c r="L10" i="8" s="1"/>
  <c r="S14" i="8"/>
  <c r="T14" i="8" s="1"/>
  <c r="K124" i="7"/>
  <c r="G107" i="8"/>
  <c r="G115" i="8"/>
  <c r="K115" i="8"/>
  <c r="O115" i="8"/>
  <c r="H112" i="7"/>
  <c r="L112" i="7"/>
  <c r="S19" i="8"/>
  <c r="T19" i="8" s="1"/>
  <c r="S23" i="8"/>
  <c r="T23" i="8" s="1"/>
  <c r="S27" i="8"/>
  <c r="T27" i="8" s="1"/>
  <c r="I42" i="8"/>
  <c r="M42" i="8"/>
  <c r="Q42" i="8"/>
  <c r="S45" i="8"/>
  <c r="T45" i="8" s="1"/>
  <c r="K42" i="8"/>
  <c r="S49" i="8"/>
  <c r="T49" i="8" s="1"/>
  <c r="S53" i="8"/>
  <c r="T53" i="8" s="1"/>
  <c r="K107" i="8"/>
  <c r="L107" i="8"/>
  <c r="H115" i="8"/>
  <c r="L115" i="8"/>
  <c r="P115" i="8"/>
  <c r="S117" i="8"/>
  <c r="T117" i="8" s="1"/>
  <c r="S123" i="8"/>
  <c r="T123" i="8" s="1"/>
  <c r="L127" i="8"/>
  <c r="G138" i="8"/>
  <c r="K138" i="8"/>
  <c r="O138" i="8"/>
  <c r="L11" i="7"/>
  <c r="P11" i="7"/>
  <c r="N104" i="7"/>
  <c r="I127" i="8"/>
  <c r="M127" i="8"/>
  <c r="Q127" i="8"/>
  <c r="H127" i="8"/>
  <c r="P127" i="8"/>
  <c r="R152" i="8"/>
  <c r="H104" i="7"/>
  <c r="L104" i="7"/>
  <c r="S106" i="7"/>
  <c r="T106" i="7" s="1"/>
  <c r="O104" i="7"/>
  <c r="J104" i="7"/>
  <c r="R104" i="7"/>
  <c r="S110" i="7"/>
  <c r="T110" i="7" s="1"/>
  <c r="R112" i="7"/>
  <c r="H124" i="7"/>
  <c r="L124" i="7"/>
  <c r="P124" i="7"/>
  <c r="S126" i="7"/>
  <c r="T126" i="7" s="1"/>
  <c r="O124" i="7"/>
  <c r="J124" i="7"/>
  <c r="N124" i="7"/>
  <c r="R124" i="7"/>
  <c r="M124" i="7"/>
  <c r="S130" i="7"/>
  <c r="T130" i="7" s="1"/>
  <c r="S134" i="7"/>
  <c r="T134" i="7" s="1"/>
  <c r="H135" i="7"/>
  <c r="L135" i="7"/>
  <c r="G135" i="7"/>
  <c r="K135" i="7"/>
  <c r="O135" i="7"/>
  <c r="N135" i="7"/>
  <c r="R135" i="7"/>
  <c r="J150" i="7"/>
  <c r="R150" i="7"/>
  <c r="G31" i="8"/>
  <c r="K31" i="8"/>
  <c r="O31" i="8"/>
  <c r="S36" i="8"/>
  <c r="T36" i="8" s="1"/>
  <c r="S40" i="8"/>
  <c r="T40" i="8" s="1"/>
  <c r="O127" i="8"/>
  <c r="G152" i="8"/>
  <c r="K152" i="8"/>
  <c r="S25" i="7"/>
  <c r="T25" i="7" s="1"/>
  <c r="S34" i="7"/>
  <c r="T34" i="7" s="1"/>
  <c r="S38" i="7"/>
  <c r="T38" i="7" s="1"/>
  <c r="S62" i="7"/>
  <c r="T62" i="7" s="1"/>
  <c r="M11" i="7"/>
  <c r="S35" i="7"/>
  <c r="T35" i="7" s="1"/>
  <c r="S39" i="7"/>
  <c r="T39" i="7" s="1"/>
  <c r="S43" i="7"/>
  <c r="T43" i="7" s="1"/>
  <c r="S47" i="7"/>
  <c r="T47" i="7" s="1"/>
  <c r="S50" i="7"/>
  <c r="T50" i="7" s="1"/>
  <c r="G104" i="7"/>
  <c r="S114" i="7"/>
  <c r="T114" i="7" s="1"/>
  <c r="G124" i="7"/>
  <c r="S127" i="7"/>
  <c r="T127" i="7" s="1"/>
  <c r="S131" i="7"/>
  <c r="T131" i="7" s="1"/>
  <c r="I135" i="7"/>
  <c r="M135" i="7"/>
  <c r="Q135" i="7"/>
  <c r="S138" i="7"/>
  <c r="T138" i="7" s="1"/>
  <c r="S142" i="7"/>
  <c r="T142" i="7" s="1"/>
  <c r="S146" i="7"/>
  <c r="T146" i="7" s="1"/>
  <c r="S147" i="7"/>
  <c r="T147" i="7" s="1"/>
  <c r="J11" i="8"/>
  <c r="J10" i="8" s="1"/>
  <c r="N11" i="8"/>
  <c r="N10" i="8" s="1"/>
  <c r="R11" i="8"/>
  <c r="R10" i="8" s="1"/>
  <c r="S15" i="8"/>
  <c r="T15" i="8" s="1"/>
  <c r="S42" i="7"/>
  <c r="T42" i="7" s="1"/>
  <c r="S49" i="7"/>
  <c r="T49" i="7" s="1"/>
  <c r="S58" i="7"/>
  <c r="T58" i="7" s="1"/>
  <c r="I11" i="7"/>
  <c r="I10" i="7" s="1"/>
  <c r="S14" i="7"/>
  <c r="T14" i="7" s="1"/>
  <c r="S18" i="7"/>
  <c r="T18" i="7" s="1"/>
  <c r="S22" i="7"/>
  <c r="T22" i="7" s="1"/>
  <c r="S26" i="7"/>
  <c r="T26" i="7" s="1"/>
  <c r="S15" i="7"/>
  <c r="T15" i="7" s="1"/>
  <c r="S19" i="7"/>
  <c r="T19" i="7" s="1"/>
  <c r="S23" i="7"/>
  <c r="T23" i="7" s="1"/>
  <c r="S27" i="7"/>
  <c r="T27" i="7" s="1"/>
  <c r="S36" i="7"/>
  <c r="T36" i="7" s="1"/>
  <c r="S40" i="7"/>
  <c r="T40" i="7" s="1"/>
  <c r="S44" i="7"/>
  <c r="T44" i="7" s="1"/>
  <c r="S51" i="7"/>
  <c r="T51" i="7" s="1"/>
  <c r="G55" i="7"/>
  <c r="G112" i="7"/>
  <c r="J135" i="7"/>
  <c r="I150" i="7"/>
  <c r="M150" i="7"/>
  <c r="Q150" i="7"/>
  <c r="S158" i="7"/>
  <c r="T158" i="7" s="1"/>
  <c r="L31" i="8"/>
  <c r="P31" i="8"/>
  <c r="S21" i="7"/>
  <c r="T21" i="7" s="1"/>
  <c r="S46" i="7"/>
  <c r="T46" i="7" s="1"/>
  <c r="Q11" i="7"/>
  <c r="Q10" i="7" s="1"/>
  <c r="G11" i="7"/>
  <c r="K11" i="7"/>
  <c r="O11" i="7"/>
  <c r="O10" i="7" s="1"/>
  <c r="J11" i="7"/>
  <c r="N11" i="7"/>
  <c r="N10" i="7" s="1"/>
  <c r="R11" i="7"/>
  <c r="R10" i="7" s="1"/>
  <c r="H11" i="7"/>
  <c r="S20" i="7"/>
  <c r="T20" i="7" s="1"/>
  <c r="S24" i="7"/>
  <c r="T24" i="7" s="1"/>
  <c r="S28" i="7"/>
  <c r="T28" i="7" s="1"/>
  <c r="S33" i="7"/>
  <c r="T33" i="7" s="1"/>
  <c r="S37" i="7"/>
  <c r="T37" i="7" s="1"/>
  <c r="S45" i="7"/>
  <c r="T45" i="7" s="1"/>
  <c r="S48" i="7"/>
  <c r="T48" i="7" s="1"/>
  <c r="S52" i="7"/>
  <c r="T52" i="7" s="1"/>
  <c r="S57" i="7"/>
  <c r="T57" i="7" s="1"/>
  <c r="S61" i="7"/>
  <c r="T61" i="7" s="1"/>
  <c r="S105" i="7"/>
  <c r="T105" i="7" s="1"/>
  <c r="I104" i="7"/>
  <c r="M104" i="7"/>
  <c r="Q104" i="7"/>
  <c r="S109" i="7"/>
  <c r="T109" i="7" s="1"/>
  <c r="S18" i="8"/>
  <c r="T18" i="8" s="1"/>
  <c r="S22" i="8"/>
  <c r="T22" i="8" s="1"/>
  <c r="S26" i="8"/>
  <c r="T26" i="8" s="1"/>
  <c r="J31" i="8"/>
  <c r="N31" i="8"/>
  <c r="R31" i="8"/>
  <c r="S35" i="8"/>
  <c r="T35" i="8" s="1"/>
  <c r="S39" i="8"/>
  <c r="T39" i="8" s="1"/>
  <c r="H42" i="8"/>
  <c r="L42" i="8"/>
  <c r="P42" i="8"/>
  <c r="S44" i="8"/>
  <c r="T44" i="8" s="1"/>
  <c r="S48" i="8"/>
  <c r="T48" i="8" s="1"/>
  <c r="S52" i="8"/>
  <c r="T52" i="8" s="1"/>
  <c r="S109" i="8"/>
  <c r="T109" i="8" s="1"/>
  <c r="S113" i="8"/>
  <c r="T113" i="8" s="1"/>
  <c r="I115" i="8"/>
  <c r="M115" i="8"/>
  <c r="Q115" i="8"/>
  <c r="S128" i="8"/>
  <c r="T128" i="8" s="1"/>
  <c r="J127" i="8"/>
  <c r="N127" i="8"/>
  <c r="R127" i="8"/>
  <c r="S134" i="8"/>
  <c r="T134" i="8" s="1"/>
  <c r="S140" i="8"/>
  <c r="T140" i="8" s="1"/>
  <c r="S146" i="8"/>
  <c r="T146" i="8" s="1"/>
  <c r="S155" i="8"/>
  <c r="T155" i="8" s="1"/>
  <c r="S156" i="8"/>
  <c r="T156" i="8" s="1"/>
  <c r="S139" i="7"/>
  <c r="T139" i="7" s="1"/>
  <c r="S143" i="7"/>
  <c r="T143" i="7" s="1"/>
  <c r="S151" i="7"/>
  <c r="T151" i="7" s="1"/>
  <c r="G11" i="8"/>
  <c r="G10" i="8" s="1"/>
  <c r="S16" i="8"/>
  <c r="T16" i="8" s="1"/>
  <c r="S20" i="8"/>
  <c r="T20" i="8" s="1"/>
  <c r="S24" i="8"/>
  <c r="T24" i="8" s="1"/>
  <c r="S28" i="8"/>
  <c r="T28" i="8" s="1"/>
  <c r="S33" i="8"/>
  <c r="T33" i="8" s="1"/>
  <c r="S37" i="8"/>
  <c r="T37" i="8" s="1"/>
  <c r="S41" i="8"/>
  <c r="T41" i="8" s="1"/>
  <c r="J42" i="8"/>
  <c r="N42" i="8"/>
  <c r="R42" i="8"/>
  <c r="S46" i="8"/>
  <c r="T46" i="8" s="1"/>
  <c r="S50" i="8"/>
  <c r="T50" i="8" s="1"/>
  <c r="S54" i="8"/>
  <c r="T54" i="8" s="1"/>
  <c r="I58" i="8"/>
  <c r="S66" i="8"/>
  <c r="T66" i="8" s="1"/>
  <c r="S121" i="8"/>
  <c r="T121" i="8" s="1"/>
  <c r="G127" i="8"/>
  <c r="S132" i="8"/>
  <c r="T132" i="8" s="1"/>
  <c r="S144" i="8"/>
  <c r="T144" i="8" s="1"/>
  <c r="S118" i="7"/>
  <c r="T118" i="7" s="1"/>
  <c r="S152" i="7"/>
  <c r="T152" i="7" s="1"/>
  <c r="S153" i="7"/>
  <c r="T153" i="7" s="1"/>
  <c r="S157" i="7"/>
  <c r="T157" i="7" s="1"/>
  <c r="S13" i="8"/>
  <c r="T13" i="8" s="1"/>
  <c r="K11" i="8"/>
  <c r="K10" i="8" s="1"/>
  <c r="O11" i="8"/>
  <c r="O10" i="8" s="1"/>
  <c r="S17" i="8"/>
  <c r="T17" i="8" s="1"/>
  <c r="S21" i="8"/>
  <c r="T21" i="8" s="1"/>
  <c r="S25" i="8"/>
  <c r="T25" i="8" s="1"/>
  <c r="I31" i="8"/>
  <c r="M31" i="8"/>
  <c r="Q31" i="8"/>
  <c r="S34" i="8"/>
  <c r="T34" i="8" s="1"/>
  <c r="S38" i="8"/>
  <c r="T38" i="8" s="1"/>
  <c r="G42" i="8"/>
  <c r="S43" i="8"/>
  <c r="T43" i="8" s="1"/>
  <c r="S47" i="8"/>
  <c r="T47" i="8" s="1"/>
  <c r="S51" i="8"/>
  <c r="T51" i="8" s="1"/>
  <c r="S59" i="8"/>
  <c r="T59" i="8" s="1"/>
  <c r="K58" i="8"/>
  <c r="O58" i="8"/>
  <c r="S111" i="8"/>
  <c r="T111" i="8" s="1"/>
  <c r="S119" i="8"/>
  <c r="T119" i="8" s="1"/>
  <c r="S130" i="8"/>
  <c r="T130" i="8" s="1"/>
  <c r="S136" i="8"/>
  <c r="T136" i="8" s="1"/>
  <c r="S142" i="8"/>
  <c r="T142" i="8" s="1"/>
  <c r="S148" i="8"/>
  <c r="T148" i="8" s="1"/>
  <c r="S149" i="8"/>
  <c r="T149" i="8" s="1"/>
  <c r="S153" i="8"/>
  <c r="T153" i="8" s="1"/>
  <c r="O152" i="8"/>
  <c r="G58" i="8"/>
  <c r="H58" i="8"/>
  <c r="L58" i="8"/>
  <c r="P58" i="8"/>
  <c r="S61" i="8"/>
  <c r="T61" i="8" s="1"/>
  <c r="S65" i="8"/>
  <c r="T65" i="8" s="1"/>
  <c r="J115" i="8"/>
  <c r="N115" i="8"/>
  <c r="R115" i="8"/>
  <c r="I138" i="8"/>
  <c r="M138" i="8"/>
  <c r="Q138" i="8"/>
  <c r="S12" i="8"/>
  <c r="T12" i="8" s="1"/>
  <c r="S32" i="8"/>
  <c r="T32" i="8" s="1"/>
  <c r="I107" i="8"/>
  <c r="M107" i="8"/>
  <c r="Q107" i="8"/>
  <c r="J138" i="8"/>
  <c r="N138" i="8"/>
  <c r="R138" i="8"/>
  <c r="S154" i="8"/>
  <c r="T154" i="8" s="1"/>
  <c r="S60" i="8"/>
  <c r="T60" i="8" s="1"/>
  <c r="S64" i="8"/>
  <c r="T64" i="8" s="1"/>
  <c r="J107" i="8"/>
  <c r="N107" i="8"/>
  <c r="R107" i="8"/>
  <c r="S108" i="8"/>
  <c r="T108" i="8" s="1"/>
  <c r="S110" i="8"/>
  <c r="T110" i="8" s="1"/>
  <c r="S112" i="8"/>
  <c r="T112" i="8" s="1"/>
  <c r="S114" i="8"/>
  <c r="T114" i="8" s="1"/>
  <c r="S116" i="8"/>
  <c r="T116" i="8" s="1"/>
  <c r="S118" i="8"/>
  <c r="T118" i="8" s="1"/>
  <c r="S120" i="8"/>
  <c r="T120" i="8" s="1"/>
  <c r="S122" i="8"/>
  <c r="T122" i="8" s="1"/>
  <c r="S124" i="8"/>
  <c r="T124" i="8" s="1"/>
  <c r="S129" i="8"/>
  <c r="T129" i="8" s="1"/>
  <c r="S131" i="8"/>
  <c r="T131" i="8" s="1"/>
  <c r="S133" i="8"/>
  <c r="T133" i="8" s="1"/>
  <c r="S135" i="8"/>
  <c r="T135" i="8" s="1"/>
  <c r="S137" i="8"/>
  <c r="T137" i="8" s="1"/>
  <c r="S139" i="8"/>
  <c r="T139" i="8" s="1"/>
  <c r="S141" i="8"/>
  <c r="T141" i="8" s="1"/>
  <c r="S143" i="8"/>
  <c r="T143" i="8" s="1"/>
  <c r="S145" i="8"/>
  <c r="T145" i="8" s="1"/>
  <c r="S147" i="8"/>
  <c r="T147" i="8" s="1"/>
  <c r="S16" i="7"/>
  <c r="T16" i="7" s="1"/>
  <c r="S17" i="7"/>
  <c r="T17" i="7" s="1"/>
  <c r="S13" i="7"/>
  <c r="T13" i="7" s="1"/>
  <c r="S56" i="7"/>
  <c r="T56" i="7" s="1"/>
  <c r="S63" i="7"/>
  <c r="T63" i="7" s="1"/>
  <c r="S32" i="7"/>
  <c r="T32" i="7" s="1"/>
  <c r="S107" i="7"/>
  <c r="T107" i="7" s="1"/>
  <c r="S111" i="7"/>
  <c r="T111" i="7" s="1"/>
  <c r="S115" i="7"/>
  <c r="T115" i="7" s="1"/>
  <c r="S119" i="7"/>
  <c r="T119" i="7" s="1"/>
  <c r="S128" i="7"/>
  <c r="T128" i="7" s="1"/>
  <c r="S132" i="7"/>
  <c r="T132" i="7" s="1"/>
  <c r="S136" i="7"/>
  <c r="T136" i="7" s="1"/>
  <c r="S140" i="7"/>
  <c r="T140" i="7" s="1"/>
  <c r="S144" i="7"/>
  <c r="T144" i="7" s="1"/>
  <c r="S156" i="7"/>
  <c r="T156" i="7" s="1"/>
  <c r="S12" i="7"/>
  <c r="T12" i="7" s="1"/>
  <c r="S108" i="7"/>
  <c r="T108" i="7" s="1"/>
  <c r="S116" i="7"/>
  <c r="T116" i="7" s="1"/>
  <c r="S120" i="7"/>
  <c r="T120" i="7" s="1"/>
  <c r="S125" i="7"/>
  <c r="T125" i="7" s="1"/>
  <c r="S129" i="7"/>
  <c r="T129" i="7" s="1"/>
  <c r="S133" i="7"/>
  <c r="T133" i="7" s="1"/>
  <c r="S137" i="7"/>
  <c r="T137" i="7" s="1"/>
  <c r="S141" i="7"/>
  <c r="T141" i="7" s="1"/>
  <c r="S145" i="7"/>
  <c r="T145" i="7" s="1"/>
  <c r="N106" i="8" l="1"/>
  <c r="N150" i="8" s="1"/>
  <c r="N125" i="8"/>
  <c r="N126" i="8" s="1"/>
  <c r="M125" i="8"/>
  <c r="M126" i="8" s="1"/>
  <c r="P125" i="8"/>
  <c r="P126" i="8" s="1"/>
  <c r="P10" i="7"/>
  <c r="I125" i="8"/>
  <c r="O103" i="7"/>
  <c r="M10" i="7"/>
  <c r="J29" i="8"/>
  <c r="J30" i="8" s="1"/>
  <c r="N29" i="8"/>
  <c r="N30" i="8" s="1"/>
  <c r="Q29" i="8"/>
  <c r="Q30" i="8" s="1"/>
  <c r="S127" i="8"/>
  <c r="T127" i="8" s="1"/>
  <c r="S55" i="7"/>
  <c r="T55" i="7" s="1"/>
  <c r="S112" i="7"/>
  <c r="T112" i="7" s="1"/>
  <c r="I122" i="7"/>
  <c r="I123" i="7" s="1"/>
  <c r="L10" i="7"/>
  <c r="M29" i="8"/>
  <c r="M55" i="8" s="1"/>
  <c r="M56" i="8" s="1"/>
  <c r="M57" i="8" s="1"/>
  <c r="Q103" i="7"/>
  <c r="Q122" i="7"/>
  <c r="Q123" i="7" s="1"/>
  <c r="K10" i="7"/>
  <c r="P103" i="7"/>
  <c r="J10" i="7"/>
  <c r="T31" i="7"/>
  <c r="M122" i="7"/>
  <c r="M123" i="7" s="1"/>
  <c r="K106" i="8"/>
  <c r="J106" i="8"/>
  <c r="M106" i="8"/>
  <c r="M150" i="8" s="1"/>
  <c r="G125" i="8"/>
  <c r="G126" i="8" s="1"/>
  <c r="P122" i="7"/>
  <c r="P123" i="7" s="1"/>
  <c r="N103" i="7"/>
  <c r="L122" i="7"/>
  <c r="L123" i="7" s="1"/>
  <c r="K103" i="7"/>
  <c r="K29" i="8"/>
  <c r="K30" i="8" s="1"/>
  <c r="S124" i="7"/>
  <c r="T124" i="7" s="1"/>
  <c r="L103" i="7"/>
  <c r="P106" i="8"/>
  <c r="P150" i="8" s="1"/>
  <c r="L125" i="8"/>
  <c r="L126" i="8" s="1"/>
  <c r="S135" i="7"/>
  <c r="T135" i="7" s="1"/>
  <c r="S11" i="7"/>
  <c r="T11" i="7" s="1"/>
  <c r="M103" i="7"/>
  <c r="S41" i="7"/>
  <c r="T41" i="7" s="1"/>
  <c r="S104" i="7"/>
  <c r="T104" i="7" s="1"/>
  <c r="R106" i="8"/>
  <c r="J125" i="8"/>
  <c r="J126" i="8" s="1"/>
  <c r="S152" i="8"/>
  <c r="T152" i="8" s="1"/>
  <c r="O29" i="8"/>
  <c r="O30" i="8" s="1"/>
  <c r="K122" i="7"/>
  <c r="K123" i="7" s="1"/>
  <c r="H125" i="8"/>
  <c r="H126" i="8" s="1"/>
  <c r="Q125" i="8"/>
  <c r="Q126" i="8" s="1"/>
  <c r="I103" i="7"/>
  <c r="J122" i="7"/>
  <c r="J123" i="7" s="1"/>
  <c r="G122" i="7"/>
  <c r="G123" i="7" s="1"/>
  <c r="J103" i="7"/>
  <c r="H103" i="7"/>
  <c r="I106" i="8"/>
  <c r="H106" i="8"/>
  <c r="H10" i="7"/>
  <c r="R29" i="8"/>
  <c r="R30" i="8" s="1"/>
  <c r="S115" i="8"/>
  <c r="T115" i="8" s="1"/>
  <c r="S42" i="8"/>
  <c r="T42" i="8" s="1"/>
  <c r="S31" i="8"/>
  <c r="T31" i="8" s="1"/>
  <c r="O55" i="8"/>
  <c r="O56" i="8" s="1"/>
  <c r="K125" i="8"/>
  <c r="K126" i="8" s="1"/>
  <c r="O106" i="8"/>
  <c r="H29" i="8"/>
  <c r="H30" i="8" s="1"/>
  <c r="O125" i="8"/>
  <c r="O126" i="8" s="1"/>
  <c r="G106" i="8"/>
  <c r="I29" i="8"/>
  <c r="I30" i="8" s="1"/>
  <c r="S150" i="7"/>
  <c r="T150" i="7" s="1"/>
  <c r="O122" i="7"/>
  <c r="O123" i="7" s="1"/>
  <c r="H122" i="7"/>
  <c r="H123" i="7" s="1"/>
  <c r="R122" i="7"/>
  <c r="R123" i="7" s="1"/>
  <c r="N122" i="7"/>
  <c r="N123" i="7" s="1"/>
  <c r="R103" i="7"/>
  <c r="L106" i="8"/>
  <c r="S138" i="8"/>
  <c r="T138" i="8" s="1"/>
  <c r="R125" i="8"/>
  <c r="R126" i="8" s="1"/>
  <c r="Q106" i="8"/>
  <c r="S11" i="8"/>
  <c r="T11" i="8" s="1"/>
  <c r="G29" i="8"/>
  <c r="P29" i="8"/>
  <c r="G103" i="7"/>
  <c r="L29" i="8"/>
  <c r="G10" i="7"/>
  <c r="E5" i="7" s="1"/>
  <c r="I126" i="8"/>
  <c r="S58" i="8"/>
  <c r="T58" i="8" s="1"/>
  <c r="S160" i="8"/>
  <c r="T160" i="8" s="1"/>
  <c r="S10" i="8"/>
  <c r="T10" i="8" s="1"/>
  <c r="S159" i="8"/>
  <c r="T159" i="8" s="1"/>
  <c r="S161" i="8"/>
  <c r="T161" i="8" s="1"/>
  <c r="S107" i="8"/>
  <c r="T107" i="8" s="1"/>
  <c r="R53" i="7"/>
  <c r="N55" i="8" l="1"/>
  <c r="N56" i="8" s="1"/>
  <c r="N62" i="8" s="1"/>
  <c r="N67" i="8" s="1"/>
  <c r="N63" i="8" s="1"/>
  <c r="R54" i="7"/>
  <c r="I150" i="8"/>
  <c r="Q55" i="8"/>
  <c r="Q56" i="8" s="1"/>
  <c r="Q62" i="8" s="1"/>
  <c r="Q67" i="8" s="1"/>
  <c r="Q63" i="8" s="1"/>
  <c r="M30" i="8"/>
  <c r="J55" i="8"/>
  <c r="J56" i="8" s="1"/>
  <c r="J57" i="8" s="1"/>
  <c r="I148" i="7"/>
  <c r="M148" i="7"/>
  <c r="M154" i="7" s="1"/>
  <c r="M159" i="7" s="1"/>
  <c r="M155" i="7" s="1"/>
  <c r="Q148" i="7"/>
  <c r="Q149" i="7" s="1"/>
  <c r="L53" i="7"/>
  <c r="P148" i="7"/>
  <c r="P154" i="7" s="1"/>
  <c r="P159" i="7" s="1"/>
  <c r="P155" i="7" s="1"/>
  <c r="P53" i="7"/>
  <c r="O53" i="7"/>
  <c r="K53" i="7"/>
  <c r="K54" i="7" s="1"/>
  <c r="N53" i="7"/>
  <c r="L148" i="7"/>
  <c r="L149" i="7" s="1"/>
  <c r="H150" i="8"/>
  <c r="H151" i="8" s="1"/>
  <c r="J148" i="7"/>
  <c r="J154" i="7" s="1"/>
  <c r="J159" i="7" s="1"/>
  <c r="J155" i="7" s="1"/>
  <c r="R150" i="8"/>
  <c r="R151" i="8" s="1"/>
  <c r="J150" i="8"/>
  <c r="J151" i="8" s="1"/>
  <c r="I53" i="7"/>
  <c r="M53" i="7"/>
  <c r="H55" i="8"/>
  <c r="H56" i="8" s="1"/>
  <c r="G150" i="8"/>
  <c r="G151" i="8" s="1"/>
  <c r="L150" i="8"/>
  <c r="L151" i="8" s="1"/>
  <c r="Q53" i="7"/>
  <c r="R55" i="8"/>
  <c r="R56" i="8" s="1"/>
  <c r="R57" i="8" s="1"/>
  <c r="K55" i="8"/>
  <c r="K56" i="8" s="1"/>
  <c r="K57" i="8" s="1"/>
  <c r="H53" i="7"/>
  <c r="K148" i="7"/>
  <c r="K149" i="7" s="1"/>
  <c r="O148" i="7"/>
  <c r="O149" i="7" s="1"/>
  <c r="Q150" i="8"/>
  <c r="Q157" i="8" s="1"/>
  <c r="Q162" i="8" s="1"/>
  <c r="Q158" i="8" s="1"/>
  <c r="G53" i="7"/>
  <c r="M62" i="8"/>
  <c r="M67" i="8" s="1"/>
  <c r="M63" i="8" s="1"/>
  <c r="S126" i="8"/>
  <c r="T126" i="8" s="1"/>
  <c r="O150" i="8"/>
  <c r="O151" i="8" s="1"/>
  <c r="S29" i="8"/>
  <c r="T29" i="8" s="1"/>
  <c r="G55" i="8"/>
  <c r="G56" i="8" s="1"/>
  <c r="G30" i="8"/>
  <c r="I55" i="8"/>
  <c r="I56" i="8" s="1"/>
  <c r="S123" i="7"/>
  <c r="T123" i="7" s="1"/>
  <c r="S106" i="8"/>
  <c r="T106" i="8" s="1"/>
  <c r="K150" i="8"/>
  <c r="O62" i="8"/>
  <c r="O67" i="8" s="1"/>
  <c r="O63" i="8" s="1"/>
  <c r="O57" i="8"/>
  <c r="S125" i="8"/>
  <c r="T125" i="8" s="1"/>
  <c r="S122" i="7"/>
  <c r="T122" i="7" s="1"/>
  <c r="R148" i="7"/>
  <c r="N148" i="7"/>
  <c r="H148" i="7"/>
  <c r="L157" i="8"/>
  <c r="L162" i="8" s="1"/>
  <c r="L158" i="8" s="1"/>
  <c r="H157" i="8"/>
  <c r="H162" i="8" s="1"/>
  <c r="H158" i="8" s="1"/>
  <c r="S10" i="7"/>
  <c r="T10" i="7" s="1"/>
  <c r="L30" i="8"/>
  <c r="L55" i="8"/>
  <c r="L56" i="8" s="1"/>
  <c r="P157" i="8"/>
  <c r="P162" i="8" s="1"/>
  <c r="P158" i="8" s="1"/>
  <c r="P151" i="8"/>
  <c r="I149" i="7"/>
  <c r="I154" i="7"/>
  <c r="I159" i="7" s="1"/>
  <c r="I155" i="7" s="1"/>
  <c r="S29" i="7"/>
  <c r="T29" i="7" s="1"/>
  <c r="J53" i="7"/>
  <c r="J54" i="7" s="1"/>
  <c r="G148" i="7"/>
  <c r="S103" i="7"/>
  <c r="T103" i="7" s="1"/>
  <c r="P30" i="8"/>
  <c r="P55" i="8"/>
  <c r="P56" i="8" s="1"/>
  <c r="M151" i="8"/>
  <c r="M157" i="8"/>
  <c r="M162" i="8" s="1"/>
  <c r="M158" i="8" s="1"/>
  <c r="N151" i="8"/>
  <c r="N157" i="8"/>
  <c r="N162" i="8" s="1"/>
  <c r="N158" i="8" s="1"/>
  <c r="I151" i="8"/>
  <c r="I157" i="8"/>
  <c r="R59" i="7"/>
  <c r="S53" i="7" l="1"/>
  <c r="R62" i="8"/>
  <c r="R67" i="8" s="1"/>
  <c r="R63" i="8" s="1"/>
  <c r="N57" i="8"/>
  <c r="R64" i="7"/>
  <c r="M149" i="7"/>
  <c r="G157" i="8"/>
  <c r="G162" i="8" s="1"/>
  <c r="G158" i="8" s="1"/>
  <c r="Q54" i="7"/>
  <c r="Q57" i="8"/>
  <c r="P54" i="7"/>
  <c r="O54" i="7"/>
  <c r="K62" i="8"/>
  <c r="K67" i="8" s="1"/>
  <c r="K63" i="8" s="1"/>
  <c r="J62" i="8"/>
  <c r="J67" i="8" s="1"/>
  <c r="J63" i="8" s="1"/>
  <c r="N54" i="7"/>
  <c r="J157" i="8"/>
  <c r="J162" i="8" s="1"/>
  <c r="J158" i="8" s="1"/>
  <c r="M54" i="7"/>
  <c r="R157" i="8"/>
  <c r="R162" i="8" s="1"/>
  <c r="R158" i="8" s="1"/>
  <c r="Q154" i="7"/>
  <c r="Q159" i="7" s="1"/>
  <c r="Q155" i="7" s="1"/>
  <c r="J149" i="7"/>
  <c r="L54" i="7"/>
  <c r="H59" i="7"/>
  <c r="H64" i="7" s="1"/>
  <c r="H54" i="7"/>
  <c r="I59" i="7"/>
  <c r="I64" i="7" s="1"/>
  <c r="I60" i="7" s="1"/>
  <c r="I54" i="7"/>
  <c r="G59" i="7"/>
  <c r="G54" i="7"/>
  <c r="O154" i="7"/>
  <c r="O159" i="7" s="1"/>
  <c r="O155" i="7" s="1"/>
  <c r="P149" i="7"/>
  <c r="O59" i="7"/>
  <c r="L59" i="7"/>
  <c r="L64" i="7" s="1"/>
  <c r="N59" i="7"/>
  <c r="P59" i="7"/>
  <c r="S30" i="7"/>
  <c r="T30" i="7" s="1"/>
  <c r="L154" i="7"/>
  <c r="L159" i="7" s="1"/>
  <c r="L155" i="7" s="1"/>
  <c r="M59" i="7"/>
  <c r="O157" i="8"/>
  <c r="O162" i="8" s="1"/>
  <c r="O158" i="8" s="1"/>
  <c r="K59" i="7"/>
  <c r="Q151" i="8"/>
  <c r="S30" i="8"/>
  <c r="T30" i="8" s="1"/>
  <c r="H62" i="8"/>
  <c r="H67" i="8" s="1"/>
  <c r="H63" i="8" s="1"/>
  <c r="H57" i="8"/>
  <c r="Q59" i="7"/>
  <c r="K154" i="7"/>
  <c r="K159" i="7" s="1"/>
  <c r="K155" i="7" s="1"/>
  <c r="S150" i="8"/>
  <c r="T150" i="8" s="1"/>
  <c r="I62" i="8"/>
  <c r="I67" i="8" s="1"/>
  <c r="I63" i="8" s="1"/>
  <c r="I57" i="8"/>
  <c r="K157" i="8"/>
  <c r="K162" i="8" s="1"/>
  <c r="K158" i="8" s="1"/>
  <c r="K151" i="8"/>
  <c r="H154" i="7"/>
  <c r="H159" i="7" s="1"/>
  <c r="H155" i="7" s="1"/>
  <c r="H149" i="7"/>
  <c r="N154" i="7"/>
  <c r="N159" i="7" s="1"/>
  <c r="N155" i="7" s="1"/>
  <c r="N149" i="7"/>
  <c r="R149" i="7"/>
  <c r="R154" i="7"/>
  <c r="R159" i="7" s="1"/>
  <c r="R155" i="7" s="1"/>
  <c r="J59" i="7"/>
  <c r="L57" i="8"/>
  <c r="L62" i="8"/>
  <c r="L67" i="8" s="1"/>
  <c r="L63" i="8" s="1"/>
  <c r="T53" i="7"/>
  <c r="P62" i="8"/>
  <c r="P67" i="8" s="1"/>
  <c r="P63" i="8" s="1"/>
  <c r="P57" i="8"/>
  <c r="G149" i="7"/>
  <c r="G154" i="7"/>
  <c r="S148" i="7"/>
  <c r="T148" i="7" s="1"/>
  <c r="S55" i="8"/>
  <c r="T55" i="8" s="1"/>
  <c r="G57" i="8"/>
  <c r="S56" i="8"/>
  <c r="T56" i="8" s="1"/>
  <c r="G62" i="8"/>
  <c r="I162" i="8"/>
  <c r="R60" i="7" l="1"/>
  <c r="Q64" i="7"/>
  <c r="P64" i="7"/>
  <c r="O64" i="7"/>
  <c r="N64" i="7"/>
  <c r="G64" i="7"/>
  <c r="S151" i="8"/>
  <c r="T151" i="8" s="1"/>
  <c r="M64" i="7"/>
  <c r="L60" i="7"/>
  <c r="K64" i="7"/>
  <c r="J64" i="7"/>
  <c r="S54" i="7"/>
  <c r="T54" i="7" s="1"/>
  <c r="H60" i="7"/>
  <c r="S157" i="8"/>
  <c r="T157" i="8" s="1"/>
  <c r="S149" i="7"/>
  <c r="T149" i="7" s="1"/>
  <c r="S59" i="7"/>
  <c r="T59" i="7" s="1"/>
  <c r="S57" i="8"/>
  <c r="T57" i="8" s="1"/>
  <c r="S154" i="7"/>
  <c r="T154" i="7" s="1"/>
  <c r="G159" i="7"/>
  <c r="I158" i="8"/>
  <c r="S158" i="8" s="1"/>
  <c r="T158" i="8" s="1"/>
  <c r="S162" i="8"/>
  <c r="T162" i="8" s="1"/>
  <c r="G67" i="8"/>
  <c r="S62" i="8"/>
  <c r="T62" i="8" s="1"/>
  <c r="Q60" i="7" l="1"/>
  <c r="P60" i="7"/>
  <c r="G60" i="7"/>
  <c r="O60" i="7"/>
  <c r="N60" i="7"/>
  <c r="M60" i="7"/>
  <c r="K60" i="7"/>
  <c r="S64" i="7"/>
  <c r="T64" i="7" s="1"/>
  <c r="J60" i="7"/>
  <c r="S159" i="7"/>
  <c r="T159" i="7" s="1"/>
  <c r="G155" i="7"/>
  <c r="S155" i="7" s="1"/>
  <c r="T155" i="7" s="1"/>
  <c r="S67" i="8"/>
  <c r="T67" i="8" s="1"/>
  <c r="G63" i="8"/>
  <c r="S63" i="8" s="1"/>
  <c r="T63" i="8" s="1"/>
  <c r="S60" i="7" l="1"/>
  <c r="T60" i="7" s="1"/>
  <c r="N6" i="3"/>
  <c r="G12" i="10"/>
  <c r="H154" i="6"/>
  <c r="I154" i="6"/>
  <c r="J154" i="6"/>
  <c r="K154" i="6"/>
  <c r="L154" i="6"/>
  <c r="M154" i="6"/>
  <c r="N154" i="6"/>
  <c r="O154" i="6"/>
  <c r="P154" i="6"/>
  <c r="Q154" i="6"/>
  <c r="R154" i="6"/>
  <c r="H155" i="6"/>
  <c r="I155" i="6"/>
  <c r="J155" i="6"/>
  <c r="K155" i="6"/>
  <c r="L155" i="6"/>
  <c r="M155" i="6"/>
  <c r="N155" i="6"/>
  <c r="O155" i="6"/>
  <c r="P155" i="6"/>
  <c r="Q155" i="6"/>
  <c r="R155" i="6"/>
  <c r="H156" i="6"/>
  <c r="I156" i="6"/>
  <c r="J156" i="6"/>
  <c r="K156" i="6"/>
  <c r="L156" i="6"/>
  <c r="M156" i="6"/>
  <c r="N156" i="6"/>
  <c r="O156" i="6"/>
  <c r="P156" i="6"/>
  <c r="Q156" i="6"/>
  <c r="R156" i="6"/>
  <c r="H149" i="6"/>
  <c r="I149" i="6"/>
  <c r="J149" i="6"/>
  <c r="K149" i="6"/>
  <c r="L149" i="6"/>
  <c r="M149" i="6"/>
  <c r="N149" i="6"/>
  <c r="O149" i="6"/>
  <c r="P149" i="6"/>
  <c r="Q149" i="6"/>
  <c r="R149" i="6"/>
  <c r="H150" i="6"/>
  <c r="I150" i="6"/>
  <c r="J150" i="6"/>
  <c r="K150" i="6"/>
  <c r="L150" i="6"/>
  <c r="M150" i="6"/>
  <c r="N150" i="6"/>
  <c r="O150" i="6"/>
  <c r="P150" i="6"/>
  <c r="Q150" i="6"/>
  <c r="R150" i="6"/>
  <c r="H141" i="6"/>
  <c r="I141" i="6"/>
  <c r="J141" i="6"/>
  <c r="K141" i="6"/>
  <c r="L141" i="6"/>
  <c r="M141" i="6"/>
  <c r="N141" i="6"/>
  <c r="O141" i="6"/>
  <c r="P141" i="6"/>
  <c r="Q141" i="6"/>
  <c r="R141" i="6"/>
  <c r="H142" i="6"/>
  <c r="I142" i="6"/>
  <c r="J142" i="6"/>
  <c r="K142" i="6"/>
  <c r="L142" i="6"/>
  <c r="M142" i="6"/>
  <c r="N142" i="6"/>
  <c r="O142" i="6"/>
  <c r="P142" i="6"/>
  <c r="Q142" i="6"/>
  <c r="R142" i="6"/>
  <c r="H143" i="6"/>
  <c r="I143" i="6"/>
  <c r="J143" i="6"/>
  <c r="K143" i="6"/>
  <c r="L143" i="6"/>
  <c r="M143" i="6"/>
  <c r="N143" i="6"/>
  <c r="O143" i="6"/>
  <c r="P143" i="6"/>
  <c r="Q143" i="6"/>
  <c r="R143" i="6"/>
  <c r="H144" i="6"/>
  <c r="I144" i="6"/>
  <c r="J144" i="6"/>
  <c r="K144" i="6"/>
  <c r="L144" i="6"/>
  <c r="M144" i="6"/>
  <c r="N144" i="6"/>
  <c r="O144" i="6"/>
  <c r="P144" i="6"/>
  <c r="Q144" i="6"/>
  <c r="R144" i="6"/>
  <c r="H145" i="6"/>
  <c r="I145" i="6"/>
  <c r="J145" i="6"/>
  <c r="K145" i="6"/>
  <c r="L145" i="6"/>
  <c r="M145" i="6"/>
  <c r="N145" i="6"/>
  <c r="O145" i="6"/>
  <c r="P145" i="6"/>
  <c r="Q145" i="6"/>
  <c r="R145" i="6"/>
  <c r="H139" i="6"/>
  <c r="I139" i="6"/>
  <c r="J139" i="6"/>
  <c r="K139" i="6"/>
  <c r="L139" i="6"/>
  <c r="M139" i="6"/>
  <c r="N139" i="6"/>
  <c r="O139" i="6"/>
  <c r="P139" i="6"/>
  <c r="Q139" i="6"/>
  <c r="R139" i="6"/>
  <c r="H140" i="6"/>
  <c r="I140" i="6"/>
  <c r="J140" i="6"/>
  <c r="K140" i="6"/>
  <c r="L140" i="6"/>
  <c r="H134" i="6"/>
  <c r="I134" i="6"/>
  <c r="J134" i="6"/>
  <c r="K134" i="6"/>
  <c r="L134" i="6"/>
  <c r="M134" i="6"/>
  <c r="N134" i="6"/>
  <c r="O134" i="6"/>
  <c r="P134" i="6"/>
  <c r="Q134" i="6"/>
  <c r="R134" i="6"/>
  <c r="H135" i="6"/>
  <c r="I135" i="6"/>
  <c r="J135" i="6"/>
  <c r="K135" i="6"/>
  <c r="L135" i="6"/>
  <c r="M135" i="6"/>
  <c r="N135" i="6"/>
  <c r="O135" i="6"/>
  <c r="P135" i="6"/>
  <c r="Q135" i="6"/>
  <c r="R135" i="6"/>
  <c r="H136" i="6"/>
  <c r="I136" i="6"/>
  <c r="J136" i="6"/>
  <c r="K136" i="6"/>
  <c r="L136" i="6"/>
  <c r="M136" i="6"/>
  <c r="N136" i="6"/>
  <c r="O136" i="6"/>
  <c r="P136" i="6"/>
  <c r="Q136" i="6"/>
  <c r="R136" i="6"/>
  <c r="H137" i="6"/>
  <c r="I137" i="6"/>
  <c r="J137" i="6"/>
  <c r="K137" i="6"/>
  <c r="L137" i="6"/>
  <c r="M137" i="6"/>
  <c r="N137" i="6"/>
  <c r="O137" i="6"/>
  <c r="P137" i="6"/>
  <c r="Q137" i="6"/>
  <c r="R137" i="6"/>
  <c r="H138" i="6"/>
  <c r="I138" i="6"/>
  <c r="J138" i="6"/>
  <c r="K138" i="6"/>
  <c r="L138" i="6"/>
  <c r="M138" i="6"/>
  <c r="N138" i="6"/>
  <c r="O138" i="6"/>
  <c r="P138" i="6"/>
  <c r="Q138" i="6"/>
  <c r="R138" i="6"/>
  <c r="H124" i="6"/>
  <c r="I124" i="6"/>
  <c r="J124" i="6"/>
  <c r="K124" i="6"/>
  <c r="L124" i="6"/>
  <c r="M124" i="6"/>
  <c r="N124" i="6"/>
  <c r="O124" i="6"/>
  <c r="P124" i="6"/>
  <c r="Q124" i="6"/>
  <c r="R124" i="6"/>
  <c r="H125" i="6"/>
  <c r="I125" i="6"/>
  <c r="J125" i="6"/>
  <c r="K125" i="6"/>
  <c r="L125" i="6"/>
  <c r="M125" i="6"/>
  <c r="N125" i="6"/>
  <c r="O125" i="6"/>
  <c r="P125" i="6"/>
  <c r="Q125" i="6"/>
  <c r="R125" i="6"/>
  <c r="H126" i="6"/>
  <c r="I126" i="6"/>
  <c r="J126" i="6"/>
  <c r="K126" i="6"/>
  <c r="L126" i="6"/>
  <c r="M126" i="6"/>
  <c r="N126" i="6"/>
  <c r="O126" i="6"/>
  <c r="P126" i="6"/>
  <c r="Q126" i="6"/>
  <c r="R126" i="6"/>
  <c r="H127" i="6"/>
  <c r="I127" i="6"/>
  <c r="J127" i="6"/>
  <c r="K127" i="6"/>
  <c r="L127" i="6"/>
  <c r="M127" i="6"/>
  <c r="N127" i="6"/>
  <c r="O127" i="6"/>
  <c r="P127" i="6"/>
  <c r="Q127" i="6"/>
  <c r="R127" i="6"/>
  <c r="H128" i="6"/>
  <c r="I128" i="6"/>
  <c r="J128" i="6"/>
  <c r="K128" i="6"/>
  <c r="L128" i="6"/>
  <c r="M128" i="6"/>
  <c r="N128" i="6"/>
  <c r="O128" i="6"/>
  <c r="P128" i="6"/>
  <c r="Q128" i="6"/>
  <c r="R128" i="6"/>
  <c r="H129" i="6"/>
  <c r="I129" i="6"/>
  <c r="J129" i="6"/>
  <c r="K129" i="6"/>
  <c r="L129" i="6"/>
  <c r="M129" i="6"/>
  <c r="N129" i="6"/>
  <c r="O129" i="6"/>
  <c r="P129" i="6"/>
  <c r="Q129" i="6"/>
  <c r="R129" i="6"/>
  <c r="H130" i="6"/>
  <c r="I130" i="6"/>
  <c r="J130" i="6"/>
  <c r="K130" i="6"/>
  <c r="L130" i="6"/>
  <c r="M130" i="6"/>
  <c r="N130" i="6"/>
  <c r="O130" i="6"/>
  <c r="P130" i="6"/>
  <c r="Q130" i="6"/>
  <c r="R130" i="6"/>
  <c r="H131" i="6"/>
  <c r="I131" i="6"/>
  <c r="J131" i="6"/>
  <c r="K131" i="6"/>
  <c r="L131" i="6"/>
  <c r="M131" i="6"/>
  <c r="N131" i="6"/>
  <c r="O131" i="6"/>
  <c r="P131" i="6"/>
  <c r="Q131" i="6"/>
  <c r="R131" i="6"/>
  <c r="H132" i="6"/>
  <c r="I132" i="6"/>
  <c r="J132" i="6"/>
  <c r="K132" i="6"/>
  <c r="L132" i="6"/>
  <c r="M132" i="6"/>
  <c r="N132" i="6"/>
  <c r="O132" i="6"/>
  <c r="P132" i="6"/>
  <c r="Q132" i="6"/>
  <c r="R132" i="6"/>
  <c r="G156" i="6"/>
  <c r="G155" i="6"/>
  <c r="G154" i="6"/>
  <c r="G151" i="6"/>
  <c r="G150" i="6"/>
  <c r="G149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2" i="6"/>
  <c r="G131" i="6"/>
  <c r="G130" i="6"/>
  <c r="G129" i="6"/>
  <c r="G128" i="6"/>
  <c r="G127" i="6"/>
  <c r="G126" i="6"/>
  <c r="G125" i="6"/>
  <c r="G124" i="6"/>
  <c r="R117" i="6"/>
  <c r="R118" i="6"/>
  <c r="R119" i="6"/>
  <c r="R120" i="6"/>
  <c r="R121" i="6"/>
  <c r="H117" i="6"/>
  <c r="I117" i="6"/>
  <c r="J117" i="6"/>
  <c r="K117" i="6"/>
  <c r="L117" i="6"/>
  <c r="M117" i="6"/>
  <c r="N117" i="6"/>
  <c r="O117" i="6"/>
  <c r="P117" i="6"/>
  <c r="Q117" i="6"/>
  <c r="H118" i="6"/>
  <c r="I118" i="6"/>
  <c r="J118" i="6"/>
  <c r="K118" i="6"/>
  <c r="L118" i="6"/>
  <c r="M118" i="6"/>
  <c r="N118" i="6"/>
  <c r="O118" i="6"/>
  <c r="P118" i="6"/>
  <c r="Q118" i="6"/>
  <c r="H119" i="6"/>
  <c r="I119" i="6"/>
  <c r="J119" i="6"/>
  <c r="K119" i="6"/>
  <c r="L119" i="6"/>
  <c r="M119" i="6"/>
  <c r="N119" i="6"/>
  <c r="O119" i="6"/>
  <c r="P119" i="6"/>
  <c r="Q119" i="6"/>
  <c r="H120" i="6"/>
  <c r="I120" i="6"/>
  <c r="J120" i="6"/>
  <c r="K120" i="6"/>
  <c r="L120" i="6"/>
  <c r="M120" i="6"/>
  <c r="N120" i="6"/>
  <c r="O120" i="6"/>
  <c r="P120" i="6"/>
  <c r="Q120" i="6"/>
  <c r="H121" i="6"/>
  <c r="I121" i="6"/>
  <c r="J121" i="6"/>
  <c r="K121" i="6"/>
  <c r="L121" i="6"/>
  <c r="M121" i="6"/>
  <c r="N121" i="6"/>
  <c r="O121" i="6"/>
  <c r="P121" i="6"/>
  <c r="Q121" i="6"/>
  <c r="H113" i="6"/>
  <c r="I113" i="6"/>
  <c r="J113" i="6"/>
  <c r="K113" i="6"/>
  <c r="L113" i="6"/>
  <c r="M113" i="6"/>
  <c r="N113" i="6"/>
  <c r="O113" i="6"/>
  <c r="P113" i="6"/>
  <c r="Q113" i="6"/>
  <c r="R113" i="6"/>
  <c r="H114" i="6"/>
  <c r="I114" i="6"/>
  <c r="J114" i="6"/>
  <c r="K114" i="6"/>
  <c r="L114" i="6"/>
  <c r="M114" i="6"/>
  <c r="N114" i="6"/>
  <c r="O114" i="6"/>
  <c r="P114" i="6"/>
  <c r="Q114" i="6"/>
  <c r="R114" i="6"/>
  <c r="H115" i="6"/>
  <c r="I115" i="6"/>
  <c r="J115" i="6"/>
  <c r="K115" i="6"/>
  <c r="L115" i="6"/>
  <c r="M115" i="6"/>
  <c r="N115" i="6"/>
  <c r="O115" i="6"/>
  <c r="P115" i="6"/>
  <c r="Q115" i="6"/>
  <c r="R115" i="6"/>
  <c r="H116" i="6"/>
  <c r="I116" i="6"/>
  <c r="J116" i="6"/>
  <c r="K116" i="6"/>
  <c r="L116" i="6"/>
  <c r="M116" i="6"/>
  <c r="N116" i="6"/>
  <c r="O116" i="6"/>
  <c r="P116" i="6"/>
  <c r="Q116" i="6"/>
  <c r="R116" i="6"/>
  <c r="H105" i="6"/>
  <c r="I105" i="6"/>
  <c r="J105" i="6"/>
  <c r="K105" i="6"/>
  <c r="L105" i="6"/>
  <c r="M105" i="6"/>
  <c r="N105" i="6"/>
  <c r="O105" i="6"/>
  <c r="P105" i="6"/>
  <c r="Q105" i="6"/>
  <c r="R105" i="6"/>
  <c r="H106" i="6"/>
  <c r="I106" i="6"/>
  <c r="J106" i="6"/>
  <c r="K106" i="6"/>
  <c r="L106" i="6"/>
  <c r="M106" i="6"/>
  <c r="N106" i="6"/>
  <c r="O106" i="6"/>
  <c r="P106" i="6"/>
  <c r="Q106" i="6"/>
  <c r="R106" i="6"/>
  <c r="H107" i="6"/>
  <c r="I107" i="6"/>
  <c r="J107" i="6"/>
  <c r="K107" i="6"/>
  <c r="L107" i="6"/>
  <c r="M107" i="6"/>
  <c r="N107" i="6"/>
  <c r="O107" i="6"/>
  <c r="P107" i="6"/>
  <c r="Q107" i="6"/>
  <c r="R107" i="6"/>
  <c r="H108" i="6"/>
  <c r="I108" i="6"/>
  <c r="J108" i="6"/>
  <c r="K108" i="6"/>
  <c r="L108" i="6"/>
  <c r="M108" i="6"/>
  <c r="N108" i="6"/>
  <c r="O108" i="6"/>
  <c r="P108" i="6"/>
  <c r="Q108" i="6"/>
  <c r="R108" i="6"/>
  <c r="H109" i="6"/>
  <c r="I109" i="6"/>
  <c r="J109" i="6"/>
  <c r="K109" i="6"/>
  <c r="L109" i="6"/>
  <c r="M109" i="6"/>
  <c r="N109" i="6"/>
  <c r="O109" i="6"/>
  <c r="P109" i="6"/>
  <c r="Q109" i="6"/>
  <c r="R109" i="6"/>
  <c r="H110" i="6"/>
  <c r="I110" i="6"/>
  <c r="J110" i="6"/>
  <c r="K110" i="6"/>
  <c r="L110" i="6"/>
  <c r="M110" i="6"/>
  <c r="N110" i="6"/>
  <c r="O110" i="6"/>
  <c r="P110" i="6"/>
  <c r="Q110" i="6"/>
  <c r="R110" i="6"/>
  <c r="H111" i="6"/>
  <c r="I111" i="6"/>
  <c r="J111" i="6"/>
  <c r="K111" i="6"/>
  <c r="L111" i="6"/>
  <c r="M111" i="6"/>
  <c r="N111" i="6"/>
  <c r="O111" i="6"/>
  <c r="P111" i="6"/>
  <c r="Q111" i="6"/>
  <c r="R111" i="6"/>
  <c r="G111" i="6"/>
  <c r="G121" i="6"/>
  <c r="G120" i="6"/>
  <c r="G119" i="6"/>
  <c r="G118" i="6"/>
  <c r="G117" i="6"/>
  <c r="G114" i="6"/>
  <c r="G115" i="6"/>
  <c r="G116" i="6"/>
  <c r="G113" i="6"/>
  <c r="G106" i="6"/>
  <c r="G107" i="6"/>
  <c r="G108" i="6"/>
  <c r="G109" i="6"/>
  <c r="G110" i="6"/>
  <c r="G105" i="6"/>
  <c r="S156" i="6" l="1"/>
  <c r="A156" i="6"/>
  <c r="A155" i="6"/>
  <c r="A154" i="6"/>
  <c r="P148" i="6"/>
  <c r="L148" i="6"/>
  <c r="H148" i="6"/>
  <c r="A150" i="6"/>
  <c r="Q148" i="6"/>
  <c r="M148" i="6"/>
  <c r="I148" i="6"/>
  <c r="A149" i="6"/>
  <c r="R148" i="6"/>
  <c r="O148" i="6"/>
  <c r="N148" i="6"/>
  <c r="K148" i="6"/>
  <c r="J148" i="6"/>
  <c r="G148" i="6"/>
  <c r="A148" i="6"/>
  <c r="A147" i="6"/>
  <c r="A146" i="6"/>
  <c r="A143" i="6"/>
  <c r="A142" i="6"/>
  <c r="A141" i="6"/>
  <c r="A140" i="6"/>
  <c r="A139" i="6"/>
  <c r="A138" i="6"/>
  <c r="A137" i="6"/>
  <c r="R133" i="6"/>
  <c r="N133" i="6"/>
  <c r="J133" i="6"/>
  <c r="A136" i="6"/>
  <c r="O133" i="6"/>
  <c r="G133" i="6"/>
  <c r="A135" i="6"/>
  <c r="L133" i="6"/>
  <c r="H133" i="6"/>
  <c r="A134" i="6"/>
  <c r="P133" i="6"/>
  <c r="K133" i="6"/>
  <c r="A133" i="6"/>
  <c r="A132" i="6"/>
  <c r="A131" i="6"/>
  <c r="A130" i="6"/>
  <c r="S129" i="6"/>
  <c r="A129" i="6"/>
  <c r="A128" i="6"/>
  <c r="A127" i="6"/>
  <c r="R123" i="6"/>
  <c r="N123" i="6"/>
  <c r="J123" i="6"/>
  <c r="J122" i="6" s="1"/>
  <c r="A126" i="6"/>
  <c r="O123" i="6"/>
  <c r="K123" i="6"/>
  <c r="S125" i="6"/>
  <c r="A125" i="6"/>
  <c r="P123" i="6"/>
  <c r="L123" i="6"/>
  <c r="H123" i="6"/>
  <c r="A124" i="6"/>
  <c r="Q123" i="6"/>
  <c r="M123" i="6"/>
  <c r="I123" i="6"/>
  <c r="A123" i="6"/>
  <c r="A122" i="6"/>
  <c r="A121" i="6"/>
  <c r="A120" i="6"/>
  <c r="A119" i="6"/>
  <c r="A118" i="6"/>
  <c r="A117" i="6"/>
  <c r="J112" i="6"/>
  <c r="A116" i="6"/>
  <c r="O112" i="6"/>
  <c r="A115" i="6"/>
  <c r="P112" i="6"/>
  <c r="N112" i="6"/>
  <c r="H112" i="6"/>
  <c r="A114" i="6"/>
  <c r="K112" i="6"/>
  <c r="A113" i="6"/>
  <c r="R112" i="6"/>
  <c r="L112" i="6"/>
  <c r="G112" i="6"/>
  <c r="A112" i="6"/>
  <c r="A111" i="6"/>
  <c r="A110" i="6"/>
  <c r="A109" i="6"/>
  <c r="O104" i="6"/>
  <c r="K104" i="6"/>
  <c r="A108" i="6"/>
  <c r="P104" i="6"/>
  <c r="A107" i="6"/>
  <c r="A106" i="6"/>
  <c r="R104" i="6"/>
  <c r="L104" i="6"/>
  <c r="J104" i="6"/>
  <c r="A105" i="6"/>
  <c r="N104" i="6"/>
  <c r="H104" i="6"/>
  <c r="A104" i="6"/>
  <c r="A103" i="6"/>
  <c r="T101" i="6"/>
  <c r="R99" i="6"/>
  <c r="Q99" i="6"/>
  <c r="P99" i="6"/>
  <c r="O99" i="6"/>
  <c r="N99" i="6"/>
  <c r="M99" i="6"/>
  <c r="L99" i="6"/>
  <c r="K99" i="6"/>
  <c r="J99" i="6"/>
  <c r="I99" i="6"/>
  <c r="H99" i="6"/>
  <c r="G99" i="6"/>
  <c r="R63" i="6"/>
  <c r="Q63" i="6"/>
  <c r="P63" i="6"/>
  <c r="O63" i="6"/>
  <c r="N63" i="6"/>
  <c r="M63" i="6"/>
  <c r="L63" i="6"/>
  <c r="K63" i="6"/>
  <c r="J63" i="6"/>
  <c r="I63" i="6"/>
  <c r="H63" i="6"/>
  <c r="G63" i="6"/>
  <c r="R62" i="6"/>
  <c r="Q62" i="6"/>
  <c r="P62" i="6"/>
  <c r="O62" i="6"/>
  <c r="N62" i="6"/>
  <c r="M62" i="6"/>
  <c r="L62" i="6"/>
  <c r="K62" i="6"/>
  <c r="J62" i="6"/>
  <c r="I62" i="6"/>
  <c r="H62" i="6"/>
  <c r="G62" i="6"/>
  <c r="R61" i="6"/>
  <c r="Q61" i="6"/>
  <c r="P61" i="6"/>
  <c r="O61" i="6"/>
  <c r="N61" i="6"/>
  <c r="M61" i="6"/>
  <c r="L61" i="6"/>
  <c r="K61" i="6"/>
  <c r="J61" i="6"/>
  <c r="I61" i="6"/>
  <c r="H61" i="6"/>
  <c r="G61" i="6"/>
  <c r="R58" i="6"/>
  <c r="Q58" i="6"/>
  <c r="P58" i="6"/>
  <c r="O58" i="6"/>
  <c r="N58" i="6"/>
  <c r="M58" i="6"/>
  <c r="L58" i="6"/>
  <c r="K58" i="6"/>
  <c r="J58" i="6"/>
  <c r="I58" i="6"/>
  <c r="H58" i="6"/>
  <c r="G58" i="6"/>
  <c r="R57" i="6"/>
  <c r="Q57" i="6"/>
  <c r="P57" i="6"/>
  <c r="O57" i="6"/>
  <c r="N57" i="6"/>
  <c r="M57" i="6"/>
  <c r="L57" i="6"/>
  <c r="K57" i="6"/>
  <c r="J57" i="6"/>
  <c r="I57" i="6"/>
  <c r="H57" i="6"/>
  <c r="G57" i="6"/>
  <c r="R56" i="6"/>
  <c r="Q56" i="6"/>
  <c r="P56" i="6"/>
  <c r="O56" i="6"/>
  <c r="N56" i="6"/>
  <c r="M56" i="6"/>
  <c r="L56" i="6"/>
  <c r="K56" i="6"/>
  <c r="J56" i="6"/>
  <c r="I56" i="6"/>
  <c r="H56" i="6"/>
  <c r="G56" i="6"/>
  <c r="R52" i="6"/>
  <c r="Q52" i="6"/>
  <c r="P52" i="6"/>
  <c r="O52" i="6"/>
  <c r="N52" i="6"/>
  <c r="M52" i="6"/>
  <c r="L52" i="6"/>
  <c r="K52" i="6"/>
  <c r="J52" i="6"/>
  <c r="I52" i="6"/>
  <c r="H52" i="6"/>
  <c r="G52" i="6"/>
  <c r="R51" i="6"/>
  <c r="Q51" i="6"/>
  <c r="P51" i="6"/>
  <c r="O51" i="6"/>
  <c r="N51" i="6"/>
  <c r="M51" i="6"/>
  <c r="L51" i="6"/>
  <c r="K51" i="6"/>
  <c r="J51" i="6"/>
  <c r="I51" i="6"/>
  <c r="H51" i="6"/>
  <c r="G51" i="6"/>
  <c r="R50" i="6"/>
  <c r="Q50" i="6"/>
  <c r="P50" i="6"/>
  <c r="O50" i="6"/>
  <c r="N50" i="6"/>
  <c r="M50" i="6"/>
  <c r="L50" i="6"/>
  <c r="K50" i="6"/>
  <c r="J50" i="6"/>
  <c r="I50" i="6"/>
  <c r="H50" i="6"/>
  <c r="G50" i="6"/>
  <c r="R49" i="6"/>
  <c r="Q49" i="6"/>
  <c r="P49" i="6"/>
  <c r="O49" i="6"/>
  <c r="N49" i="6"/>
  <c r="M49" i="6"/>
  <c r="L49" i="6"/>
  <c r="K49" i="6"/>
  <c r="J49" i="6"/>
  <c r="I49" i="6"/>
  <c r="H49" i="6"/>
  <c r="G49" i="6"/>
  <c r="R47" i="6"/>
  <c r="Q47" i="6"/>
  <c r="P47" i="6"/>
  <c r="O47" i="6"/>
  <c r="N47" i="6"/>
  <c r="M47" i="6"/>
  <c r="L47" i="6"/>
  <c r="K47" i="6"/>
  <c r="J47" i="6"/>
  <c r="I47" i="6"/>
  <c r="H47" i="6"/>
  <c r="G47" i="6"/>
  <c r="R46" i="6"/>
  <c r="Q46" i="6"/>
  <c r="P46" i="6"/>
  <c r="O46" i="6"/>
  <c r="N46" i="6"/>
  <c r="M46" i="6"/>
  <c r="L46" i="6"/>
  <c r="K46" i="6"/>
  <c r="J46" i="6"/>
  <c r="I46" i="6"/>
  <c r="H46" i="6"/>
  <c r="G46" i="6"/>
  <c r="R45" i="6"/>
  <c r="Q45" i="6"/>
  <c r="P45" i="6"/>
  <c r="O45" i="6"/>
  <c r="N45" i="6"/>
  <c r="M45" i="6"/>
  <c r="L45" i="6"/>
  <c r="K45" i="6"/>
  <c r="J45" i="6"/>
  <c r="I45" i="6"/>
  <c r="H45" i="6"/>
  <c r="G45" i="6"/>
  <c r="R44" i="6"/>
  <c r="Q44" i="6"/>
  <c r="P44" i="6"/>
  <c r="O44" i="6"/>
  <c r="N44" i="6"/>
  <c r="M44" i="6"/>
  <c r="L44" i="6"/>
  <c r="K44" i="6"/>
  <c r="J44" i="6"/>
  <c r="I44" i="6"/>
  <c r="H44" i="6"/>
  <c r="G44" i="6"/>
  <c r="R43" i="6"/>
  <c r="Q43" i="6"/>
  <c r="P43" i="6"/>
  <c r="O43" i="6"/>
  <c r="N43" i="6"/>
  <c r="M43" i="6"/>
  <c r="L43" i="6"/>
  <c r="K43" i="6"/>
  <c r="J43" i="6"/>
  <c r="I43" i="6"/>
  <c r="H43" i="6"/>
  <c r="G43" i="6"/>
  <c r="R42" i="6"/>
  <c r="Q42" i="6"/>
  <c r="P42" i="6"/>
  <c r="O42" i="6"/>
  <c r="N42" i="6"/>
  <c r="M42" i="6"/>
  <c r="L42" i="6"/>
  <c r="K42" i="6"/>
  <c r="J42" i="6"/>
  <c r="I42" i="6"/>
  <c r="H42" i="6"/>
  <c r="G42" i="6"/>
  <c r="R41" i="6"/>
  <c r="Q41" i="6"/>
  <c r="P41" i="6"/>
  <c r="O41" i="6"/>
  <c r="N41" i="6"/>
  <c r="M41" i="6"/>
  <c r="L41" i="6"/>
  <c r="K41" i="6"/>
  <c r="J41" i="6"/>
  <c r="I41" i="6"/>
  <c r="H41" i="6"/>
  <c r="G41" i="6"/>
  <c r="R39" i="6"/>
  <c r="Q39" i="6"/>
  <c r="P39" i="6"/>
  <c r="O39" i="6"/>
  <c r="N39" i="6"/>
  <c r="M39" i="6"/>
  <c r="L39" i="6"/>
  <c r="K39" i="6"/>
  <c r="J39" i="6"/>
  <c r="I39" i="6"/>
  <c r="H39" i="6"/>
  <c r="G39" i="6"/>
  <c r="R38" i="6"/>
  <c r="Q38" i="6"/>
  <c r="P38" i="6"/>
  <c r="O38" i="6"/>
  <c r="N38" i="6"/>
  <c r="M38" i="6"/>
  <c r="L38" i="6"/>
  <c r="K38" i="6"/>
  <c r="J38" i="6"/>
  <c r="I38" i="6"/>
  <c r="H38" i="6"/>
  <c r="G38" i="6"/>
  <c r="R37" i="6"/>
  <c r="Q37" i="6"/>
  <c r="P37" i="6"/>
  <c r="O37" i="6"/>
  <c r="N37" i="6"/>
  <c r="M37" i="6"/>
  <c r="L37" i="6"/>
  <c r="K37" i="6"/>
  <c r="J37" i="6"/>
  <c r="I37" i="6"/>
  <c r="H37" i="6"/>
  <c r="G37" i="6"/>
  <c r="R36" i="6"/>
  <c r="Q36" i="6"/>
  <c r="P36" i="6"/>
  <c r="O36" i="6"/>
  <c r="N36" i="6"/>
  <c r="M36" i="6"/>
  <c r="L36" i="6"/>
  <c r="K36" i="6"/>
  <c r="J36" i="6"/>
  <c r="I36" i="6"/>
  <c r="H36" i="6"/>
  <c r="G36" i="6"/>
  <c r="R35" i="6"/>
  <c r="Q35" i="6"/>
  <c r="P35" i="6"/>
  <c r="O35" i="6"/>
  <c r="N35" i="6"/>
  <c r="M35" i="6"/>
  <c r="L35" i="6"/>
  <c r="K35" i="6"/>
  <c r="J35" i="6"/>
  <c r="I35" i="6"/>
  <c r="H35" i="6"/>
  <c r="G35" i="6"/>
  <c r="R34" i="6"/>
  <c r="Q34" i="6"/>
  <c r="P34" i="6"/>
  <c r="O34" i="6"/>
  <c r="N34" i="6"/>
  <c r="M34" i="6"/>
  <c r="L34" i="6"/>
  <c r="K34" i="6"/>
  <c r="J34" i="6"/>
  <c r="I34" i="6"/>
  <c r="H34" i="6"/>
  <c r="G34" i="6"/>
  <c r="R33" i="6"/>
  <c r="Q33" i="6"/>
  <c r="P33" i="6"/>
  <c r="O33" i="6"/>
  <c r="N33" i="6"/>
  <c r="M33" i="6"/>
  <c r="L33" i="6"/>
  <c r="K33" i="6"/>
  <c r="J33" i="6"/>
  <c r="I33" i="6"/>
  <c r="H33" i="6"/>
  <c r="G33" i="6"/>
  <c r="R32" i="6"/>
  <c r="Q32" i="6"/>
  <c r="P32" i="6"/>
  <c r="O32" i="6"/>
  <c r="N32" i="6"/>
  <c r="M32" i="6"/>
  <c r="L32" i="6"/>
  <c r="K32" i="6"/>
  <c r="J32" i="6"/>
  <c r="I32" i="6"/>
  <c r="H32" i="6"/>
  <c r="G32" i="6"/>
  <c r="R31" i="6"/>
  <c r="Q31" i="6"/>
  <c r="P31" i="6"/>
  <c r="O31" i="6"/>
  <c r="N31" i="6"/>
  <c r="M31" i="6"/>
  <c r="L31" i="6"/>
  <c r="K31" i="6"/>
  <c r="J31" i="6"/>
  <c r="I31" i="6"/>
  <c r="H31" i="6"/>
  <c r="G31" i="6"/>
  <c r="R28" i="6"/>
  <c r="Q28" i="6"/>
  <c r="P28" i="6"/>
  <c r="O28" i="6"/>
  <c r="N28" i="6"/>
  <c r="M28" i="6"/>
  <c r="L28" i="6"/>
  <c r="K28" i="6"/>
  <c r="J28" i="6"/>
  <c r="I28" i="6"/>
  <c r="H28" i="6"/>
  <c r="G28" i="6"/>
  <c r="R27" i="6"/>
  <c r="Q27" i="6"/>
  <c r="P27" i="6"/>
  <c r="O27" i="6"/>
  <c r="N27" i="6"/>
  <c r="M27" i="6"/>
  <c r="L27" i="6"/>
  <c r="K27" i="6"/>
  <c r="J27" i="6"/>
  <c r="I27" i="6"/>
  <c r="H27" i="6"/>
  <c r="G27" i="6"/>
  <c r="R26" i="6"/>
  <c r="Q26" i="6"/>
  <c r="P26" i="6"/>
  <c r="O26" i="6"/>
  <c r="N26" i="6"/>
  <c r="M26" i="6"/>
  <c r="L26" i="6"/>
  <c r="K26" i="6"/>
  <c r="J26" i="6"/>
  <c r="I26" i="6"/>
  <c r="H26" i="6"/>
  <c r="G26" i="6"/>
  <c r="R25" i="6"/>
  <c r="Q25" i="6"/>
  <c r="P25" i="6"/>
  <c r="O25" i="6"/>
  <c r="N25" i="6"/>
  <c r="M25" i="6"/>
  <c r="L25" i="6"/>
  <c r="K25" i="6"/>
  <c r="J25" i="6"/>
  <c r="I25" i="6"/>
  <c r="H25" i="6"/>
  <c r="G25" i="6"/>
  <c r="R24" i="6"/>
  <c r="Q24" i="6"/>
  <c r="P24" i="6"/>
  <c r="O24" i="6"/>
  <c r="N24" i="6"/>
  <c r="M24" i="6"/>
  <c r="L24" i="6"/>
  <c r="K24" i="6"/>
  <c r="J24" i="6"/>
  <c r="I24" i="6"/>
  <c r="H24" i="6"/>
  <c r="G24" i="6"/>
  <c r="R23" i="6"/>
  <c r="Q23" i="6"/>
  <c r="P23" i="6"/>
  <c r="O23" i="6"/>
  <c r="N23" i="6"/>
  <c r="M23" i="6"/>
  <c r="L23" i="6"/>
  <c r="K23" i="6"/>
  <c r="J23" i="6"/>
  <c r="I23" i="6"/>
  <c r="H23" i="6"/>
  <c r="G23" i="6"/>
  <c r="R22" i="6"/>
  <c r="Q22" i="6"/>
  <c r="P22" i="6"/>
  <c r="O22" i="6"/>
  <c r="N22" i="6"/>
  <c r="M22" i="6"/>
  <c r="L22" i="6"/>
  <c r="K22" i="6"/>
  <c r="J22" i="6"/>
  <c r="I22" i="6"/>
  <c r="H22" i="6"/>
  <c r="G22" i="6"/>
  <c r="R21" i="6"/>
  <c r="Q21" i="6"/>
  <c r="P21" i="6"/>
  <c r="O21" i="6"/>
  <c r="N21" i="6"/>
  <c r="M21" i="6"/>
  <c r="L21" i="6"/>
  <c r="K21" i="6"/>
  <c r="J21" i="6"/>
  <c r="I21" i="6"/>
  <c r="H21" i="6"/>
  <c r="G21" i="6"/>
  <c r="R20" i="6"/>
  <c r="Q20" i="6"/>
  <c r="P20" i="6"/>
  <c r="O20" i="6"/>
  <c r="N20" i="6"/>
  <c r="M20" i="6"/>
  <c r="L20" i="6"/>
  <c r="K20" i="6"/>
  <c r="J20" i="6"/>
  <c r="I20" i="6"/>
  <c r="H20" i="6"/>
  <c r="G20" i="6"/>
  <c r="R19" i="6"/>
  <c r="Q19" i="6"/>
  <c r="P19" i="6"/>
  <c r="O19" i="6"/>
  <c r="N19" i="6"/>
  <c r="M19" i="6"/>
  <c r="L19" i="6"/>
  <c r="K19" i="6"/>
  <c r="J19" i="6"/>
  <c r="I19" i="6"/>
  <c r="H19" i="6"/>
  <c r="G19" i="6"/>
  <c r="R18" i="6"/>
  <c r="Q18" i="6"/>
  <c r="P18" i="6"/>
  <c r="O18" i="6"/>
  <c r="N18" i="6"/>
  <c r="M18" i="6"/>
  <c r="L18" i="6"/>
  <c r="K18" i="6"/>
  <c r="J18" i="6"/>
  <c r="I18" i="6"/>
  <c r="H18" i="6"/>
  <c r="G18" i="6"/>
  <c r="R17" i="6"/>
  <c r="Q17" i="6"/>
  <c r="P17" i="6"/>
  <c r="O17" i="6"/>
  <c r="N17" i="6"/>
  <c r="M17" i="6"/>
  <c r="L17" i="6"/>
  <c r="K17" i="6"/>
  <c r="J17" i="6"/>
  <c r="I17" i="6"/>
  <c r="H17" i="6"/>
  <c r="G17" i="6"/>
  <c r="R16" i="6"/>
  <c r="Q16" i="6"/>
  <c r="P16" i="6"/>
  <c r="O16" i="6"/>
  <c r="N16" i="6"/>
  <c r="M16" i="6"/>
  <c r="L16" i="6"/>
  <c r="K16" i="6"/>
  <c r="J16" i="6"/>
  <c r="I16" i="6"/>
  <c r="H16" i="6"/>
  <c r="G16" i="6"/>
  <c r="R15" i="6"/>
  <c r="Q15" i="6"/>
  <c r="P15" i="6"/>
  <c r="O15" i="6"/>
  <c r="N15" i="6"/>
  <c r="M15" i="6"/>
  <c r="L15" i="6"/>
  <c r="K15" i="6"/>
  <c r="J15" i="6"/>
  <c r="I15" i="6"/>
  <c r="H15" i="6"/>
  <c r="G15" i="6"/>
  <c r="R14" i="6"/>
  <c r="Q14" i="6"/>
  <c r="P14" i="6"/>
  <c r="O14" i="6"/>
  <c r="N14" i="6"/>
  <c r="M14" i="6"/>
  <c r="L14" i="6"/>
  <c r="K14" i="6"/>
  <c r="J14" i="6"/>
  <c r="I14" i="6"/>
  <c r="H14" i="6"/>
  <c r="G14" i="6"/>
  <c r="R13" i="6"/>
  <c r="Q13" i="6"/>
  <c r="P13" i="6"/>
  <c r="O13" i="6"/>
  <c r="N13" i="6"/>
  <c r="M13" i="6"/>
  <c r="L13" i="6"/>
  <c r="K13" i="6"/>
  <c r="J13" i="6"/>
  <c r="I13" i="6"/>
  <c r="H13" i="6"/>
  <c r="G13" i="6"/>
  <c r="R12" i="6"/>
  <c r="Q12" i="6"/>
  <c r="P12" i="6"/>
  <c r="O12" i="6"/>
  <c r="N12" i="6"/>
  <c r="M12" i="6"/>
  <c r="L12" i="6"/>
  <c r="K12" i="6"/>
  <c r="J12" i="6"/>
  <c r="I12" i="6"/>
  <c r="H12" i="6"/>
  <c r="G12" i="6"/>
  <c r="S62" i="6" l="1"/>
  <c r="T12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31" i="3"/>
  <c r="T32" i="3"/>
  <c r="T33" i="3"/>
  <c r="T34" i="3"/>
  <c r="T35" i="3"/>
  <c r="T36" i="3"/>
  <c r="T37" i="3"/>
  <c r="T38" i="3"/>
  <c r="T39" i="3"/>
  <c r="T41" i="3"/>
  <c r="T42" i="3"/>
  <c r="T43" i="3"/>
  <c r="T44" i="3"/>
  <c r="T45" i="3"/>
  <c r="T46" i="3"/>
  <c r="T47" i="3"/>
  <c r="T49" i="3"/>
  <c r="T50" i="3"/>
  <c r="T51" i="3"/>
  <c r="T52" i="3"/>
  <c r="T56" i="3"/>
  <c r="T57" i="3"/>
  <c r="T58" i="3"/>
  <c r="T61" i="3"/>
  <c r="T62" i="3"/>
  <c r="T63" i="3"/>
  <c r="T13" i="3"/>
  <c r="P103" i="6"/>
  <c r="L11" i="6"/>
  <c r="T125" i="6"/>
  <c r="T156" i="6"/>
  <c r="T129" i="6"/>
  <c r="L103" i="6"/>
  <c r="L122" i="6"/>
  <c r="K122" i="6"/>
  <c r="P122" i="6"/>
  <c r="I55" i="6"/>
  <c r="Q55" i="6"/>
  <c r="O103" i="6"/>
  <c r="H103" i="6"/>
  <c r="R103" i="6"/>
  <c r="H122" i="6"/>
  <c r="N122" i="6"/>
  <c r="O122" i="6"/>
  <c r="R122" i="6"/>
  <c r="K103" i="6"/>
  <c r="J103" i="6"/>
  <c r="J146" i="6" s="1"/>
  <c r="J147" i="6" s="1"/>
  <c r="N103" i="6"/>
  <c r="S105" i="6"/>
  <c r="T105" i="6" s="1"/>
  <c r="I104" i="6"/>
  <c r="M104" i="6"/>
  <c r="Q104" i="6"/>
  <c r="S109" i="6"/>
  <c r="T109" i="6" s="1"/>
  <c r="S126" i="6"/>
  <c r="T126" i="6" s="1"/>
  <c r="S130" i="6"/>
  <c r="T130" i="6" s="1"/>
  <c r="I133" i="6"/>
  <c r="I122" i="6" s="1"/>
  <c r="M133" i="6"/>
  <c r="Q133" i="6"/>
  <c r="Q122" i="6" s="1"/>
  <c r="S136" i="6"/>
  <c r="T136" i="6" s="1"/>
  <c r="S140" i="6"/>
  <c r="T140" i="6" s="1"/>
  <c r="S144" i="6"/>
  <c r="T144" i="6" s="1"/>
  <c r="S145" i="6"/>
  <c r="T145" i="6" s="1"/>
  <c r="S148" i="6"/>
  <c r="T148" i="6" s="1"/>
  <c r="S106" i="6"/>
  <c r="T106" i="6" s="1"/>
  <c r="S110" i="6"/>
  <c r="T110" i="6" s="1"/>
  <c r="S113" i="6"/>
  <c r="T113" i="6" s="1"/>
  <c r="I112" i="6"/>
  <c r="M112" i="6"/>
  <c r="Q112" i="6"/>
  <c r="S117" i="6"/>
  <c r="T117" i="6" s="1"/>
  <c r="S121" i="6"/>
  <c r="T121" i="6" s="1"/>
  <c r="G123" i="6"/>
  <c r="S137" i="6"/>
  <c r="T137" i="6" s="1"/>
  <c r="S141" i="6"/>
  <c r="T141" i="6" s="1"/>
  <c r="S149" i="6"/>
  <c r="T149" i="6" s="1"/>
  <c r="G104" i="6"/>
  <c r="S114" i="6"/>
  <c r="T114" i="6" s="1"/>
  <c r="S118" i="6"/>
  <c r="T118" i="6" s="1"/>
  <c r="S124" i="6"/>
  <c r="T124" i="6" s="1"/>
  <c r="S128" i="6"/>
  <c r="T128" i="6" s="1"/>
  <c r="S132" i="6"/>
  <c r="T132" i="6" s="1"/>
  <c r="S150" i="6"/>
  <c r="T150" i="6" s="1"/>
  <c r="S151" i="6"/>
  <c r="T151" i="6" s="1"/>
  <c r="S155" i="6"/>
  <c r="T155" i="6" s="1"/>
  <c r="L30" i="6"/>
  <c r="S57" i="6"/>
  <c r="T57" i="6" s="1"/>
  <c r="S15" i="6"/>
  <c r="T15" i="6" s="1"/>
  <c r="S19" i="6"/>
  <c r="T19" i="6" s="1"/>
  <c r="S23" i="6"/>
  <c r="T23" i="6" s="1"/>
  <c r="S27" i="6"/>
  <c r="T27" i="6" s="1"/>
  <c r="I30" i="6"/>
  <c r="M30" i="6"/>
  <c r="Q30" i="6"/>
  <c r="S37" i="6"/>
  <c r="T37" i="6" s="1"/>
  <c r="S44" i="6"/>
  <c r="T44" i="6" s="1"/>
  <c r="S48" i="6"/>
  <c r="T48" i="6" s="1"/>
  <c r="S52" i="6"/>
  <c r="T52" i="6" s="1"/>
  <c r="M55" i="6"/>
  <c r="R55" i="6"/>
  <c r="J55" i="6"/>
  <c r="N55" i="6"/>
  <c r="S12" i="6"/>
  <c r="T12" i="6" s="1"/>
  <c r="S16" i="6"/>
  <c r="T16" i="6" s="1"/>
  <c r="S20" i="6"/>
  <c r="T20" i="6" s="1"/>
  <c r="S24" i="6"/>
  <c r="T24" i="6" s="1"/>
  <c r="S28" i="6"/>
  <c r="T28" i="6" s="1"/>
  <c r="S34" i="6"/>
  <c r="T34" i="6" s="1"/>
  <c r="S38" i="6"/>
  <c r="T38" i="6" s="1"/>
  <c r="S41" i="6"/>
  <c r="T41" i="6" s="1"/>
  <c r="K40" i="6"/>
  <c r="O40" i="6"/>
  <c r="S45" i="6"/>
  <c r="T45" i="6" s="1"/>
  <c r="H11" i="6"/>
  <c r="P11" i="6"/>
  <c r="H40" i="6"/>
  <c r="L40" i="6"/>
  <c r="P40" i="6"/>
  <c r="I11" i="6"/>
  <c r="M11" i="6"/>
  <c r="Q11" i="6"/>
  <c r="H30" i="6"/>
  <c r="P30" i="6"/>
  <c r="K55" i="6"/>
  <c r="O55" i="6"/>
  <c r="S49" i="6"/>
  <c r="T49" i="6" s="1"/>
  <c r="S58" i="6"/>
  <c r="T58" i="6" s="1"/>
  <c r="T62" i="6"/>
  <c r="S13" i="6"/>
  <c r="T13" i="6" s="1"/>
  <c r="S17" i="6"/>
  <c r="T17" i="6" s="1"/>
  <c r="S21" i="6"/>
  <c r="T21" i="6" s="1"/>
  <c r="S25" i="6"/>
  <c r="T25" i="6" s="1"/>
  <c r="S31" i="6"/>
  <c r="T31" i="6" s="1"/>
  <c r="S35" i="6"/>
  <c r="T35" i="6" s="1"/>
  <c r="S39" i="6"/>
  <c r="T39" i="6" s="1"/>
  <c r="S42" i="6"/>
  <c r="T42" i="6" s="1"/>
  <c r="S46" i="6"/>
  <c r="T46" i="6" s="1"/>
  <c r="S50" i="6"/>
  <c r="T50" i="6" s="1"/>
  <c r="S18" i="6"/>
  <c r="T18" i="6" s="1"/>
  <c r="S22" i="6"/>
  <c r="T22" i="6" s="1"/>
  <c r="S26" i="6"/>
  <c r="T26" i="6" s="1"/>
  <c r="S32" i="6"/>
  <c r="T32" i="6" s="1"/>
  <c r="S36" i="6"/>
  <c r="T36" i="6" s="1"/>
  <c r="S43" i="6"/>
  <c r="T43" i="6" s="1"/>
  <c r="S47" i="6"/>
  <c r="T47" i="6" s="1"/>
  <c r="S51" i="6"/>
  <c r="T51" i="6" s="1"/>
  <c r="G55" i="6"/>
  <c r="G40" i="6"/>
  <c r="J30" i="6"/>
  <c r="N30" i="6"/>
  <c r="R30" i="6"/>
  <c r="J11" i="6"/>
  <c r="N11" i="6"/>
  <c r="R11" i="6"/>
  <c r="I40" i="6"/>
  <c r="M40" i="6"/>
  <c r="Q40" i="6"/>
  <c r="H55" i="6"/>
  <c r="L55" i="6"/>
  <c r="P55" i="6"/>
  <c r="K30" i="6"/>
  <c r="O30" i="6"/>
  <c r="K11" i="6"/>
  <c r="O11" i="6"/>
  <c r="J40" i="6"/>
  <c r="N40" i="6"/>
  <c r="R40" i="6"/>
  <c r="G30" i="6"/>
  <c r="G11" i="6"/>
  <c r="S14" i="6"/>
  <c r="T14" i="6" s="1"/>
  <c r="S33" i="6"/>
  <c r="T33" i="6" s="1"/>
  <c r="S56" i="6"/>
  <c r="T56" i="6" s="1"/>
  <c r="S63" i="6"/>
  <c r="T63" i="6" s="1"/>
  <c r="S61" i="6"/>
  <c r="T61" i="6" s="1"/>
  <c r="S107" i="6"/>
  <c r="T107" i="6" s="1"/>
  <c r="S111" i="6"/>
  <c r="T111" i="6" s="1"/>
  <c r="S115" i="6"/>
  <c r="T115" i="6" s="1"/>
  <c r="S119" i="6"/>
  <c r="T119" i="6" s="1"/>
  <c r="S127" i="6"/>
  <c r="T127" i="6" s="1"/>
  <c r="S131" i="6"/>
  <c r="T131" i="6" s="1"/>
  <c r="S134" i="6"/>
  <c r="T134" i="6" s="1"/>
  <c r="S138" i="6"/>
  <c r="T138" i="6" s="1"/>
  <c r="S142" i="6"/>
  <c r="T142" i="6" s="1"/>
  <c r="S154" i="6"/>
  <c r="T154" i="6" s="1"/>
  <c r="S108" i="6"/>
  <c r="T108" i="6" s="1"/>
  <c r="S116" i="6"/>
  <c r="T116" i="6" s="1"/>
  <c r="S120" i="6"/>
  <c r="T120" i="6" s="1"/>
  <c r="S135" i="6"/>
  <c r="T135" i="6" s="1"/>
  <c r="S139" i="6"/>
  <c r="T139" i="6" s="1"/>
  <c r="S143" i="6"/>
  <c r="T143" i="6" s="1"/>
  <c r="T40" i="3" l="1"/>
  <c r="T30" i="3"/>
  <c r="T11" i="3"/>
  <c r="T55" i="3"/>
  <c r="L13" i="3"/>
  <c r="M13" i="3"/>
  <c r="L63" i="3"/>
  <c r="M63" i="3"/>
  <c r="M62" i="3"/>
  <c r="L62" i="3"/>
  <c r="L61" i="3"/>
  <c r="M61" i="3"/>
  <c r="M58" i="3"/>
  <c r="L58" i="3"/>
  <c r="M57" i="3"/>
  <c r="L57" i="3"/>
  <c r="M56" i="3"/>
  <c r="L56" i="3"/>
  <c r="M52" i="3"/>
  <c r="L52" i="3"/>
  <c r="M51" i="3"/>
  <c r="L51" i="3"/>
  <c r="M50" i="3"/>
  <c r="L50" i="3"/>
  <c r="M49" i="3"/>
  <c r="L49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L28" i="3"/>
  <c r="M28" i="3"/>
  <c r="L27" i="3"/>
  <c r="M27" i="3"/>
  <c r="M26" i="3"/>
  <c r="L26" i="3"/>
  <c r="L25" i="3"/>
  <c r="M25" i="3"/>
  <c r="L24" i="3"/>
  <c r="M24" i="3"/>
  <c r="L23" i="3"/>
  <c r="M23" i="3"/>
  <c r="L22" i="3"/>
  <c r="M22" i="3"/>
  <c r="L21" i="3"/>
  <c r="M21" i="3"/>
  <c r="M20" i="3"/>
  <c r="L20" i="3"/>
  <c r="M19" i="3"/>
  <c r="L19" i="3"/>
  <c r="M18" i="3"/>
  <c r="L18" i="3"/>
  <c r="L17" i="3"/>
  <c r="M17" i="3"/>
  <c r="L16" i="3"/>
  <c r="M16" i="3"/>
  <c r="L15" i="3"/>
  <c r="M15" i="3"/>
  <c r="M14" i="3"/>
  <c r="L14" i="3"/>
  <c r="L12" i="3"/>
  <c r="M12" i="3"/>
  <c r="R10" i="6"/>
  <c r="Q10" i="6"/>
  <c r="P10" i="6"/>
  <c r="O10" i="6"/>
  <c r="N10" i="6"/>
  <c r="M122" i="6"/>
  <c r="M10" i="6"/>
  <c r="L10" i="6"/>
  <c r="K10" i="6"/>
  <c r="J10" i="6"/>
  <c r="I10" i="6"/>
  <c r="H10" i="6"/>
  <c r="G103" i="6"/>
  <c r="K146" i="6"/>
  <c r="P146" i="6"/>
  <c r="P152" i="6" s="1"/>
  <c r="L146" i="6"/>
  <c r="N146" i="6"/>
  <c r="N147" i="6" s="1"/>
  <c r="G122" i="6"/>
  <c r="G10" i="6"/>
  <c r="E5" i="6" s="1"/>
  <c r="S133" i="6"/>
  <c r="T133" i="6" s="1"/>
  <c r="H146" i="6"/>
  <c r="K29" i="6"/>
  <c r="O146" i="6"/>
  <c r="S112" i="6"/>
  <c r="T112" i="6" s="1"/>
  <c r="R146" i="6"/>
  <c r="J152" i="6"/>
  <c r="J157" i="6" s="1"/>
  <c r="J153" i="6" s="1"/>
  <c r="S123" i="6"/>
  <c r="T123" i="6" s="1"/>
  <c r="L29" i="6"/>
  <c r="P29" i="6"/>
  <c r="M103" i="6"/>
  <c r="S104" i="6"/>
  <c r="T104" i="6" s="1"/>
  <c r="I103" i="6"/>
  <c r="I146" i="6" s="1"/>
  <c r="I147" i="6" s="1"/>
  <c r="Q103" i="6"/>
  <c r="Q146" i="6" s="1"/>
  <c r="Q147" i="6" s="1"/>
  <c r="H29" i="6"/>
  <c r="M29" i="6"/>
  <c r="I29" i="6"/>
  <c r="O29" i="6"/>
  <c r="Q29" i="6"/>
  <c r="R29" i="6"/>
  <c r="S11" i="6"/>
  <c r="S40" i="6"/>
  <c r="T40" i="6" s="1"/>
  <c r="J29" i="6"/>
  <c r="S55" i="6"/>
  <c r="T55" i="6" s="1"/>
  <c r="S30" i="6"/>
  <c r="T30" i="6" s="1"/>
  <c r="G29" i="6"/>
  <c r="N29" i="6"/>
  <c r="L10" i="3" l="1"/>
  <c r="S10" i="3"/>
  <c r="T10" i="3"/>
  <c r="T29" i="3"/>
  <c r="L55" i="3"/>
  <c r="M55" i="3"/>
  <c r="L11" i="3"/>
  <c r="M11" i="3"/>
  <c r="L30" i="3"/>
  <c r="M30" i="3"/>
  <c r="L40" i="3"/>
  <c r="M40" i="3"/>
  <c r="P147" i="6"/>
  <c r="P157" i="6"/>
  <c r="M146" i="6"/>
  <c r="L147" i="6"/>
  <c r="K147" i="6"/>
  <c r="L152" i="6"/>
  <c r="T11" i="6"/>
  <c r="S122" i="6"/>
  <c r="T122" i="6" s="1"/>
  <c r="N152" i="6"/>
  <c r="N157" i="6" s="1"/>
  <c r="N153" i="6" s="1"/>
  <c r="G146" i="6"/>
  <c r="K152" i="6"/>
  <c r="S10" i="6"/>
  <c r="T10" i="6" s="1"/>
  <c r="K53" i="6"/>
  <c r="G53" i="6"/>
  <c r="H147" i="6"/>
  <c r="H152" i="6"/>
  <c r="R147" i="6"/>
  <c r="R152" i="6"/>
  <c r="O147" i="6"/>
  <c r="O152" i="6"/>
  <c r="P53" i="6"/>
  <c r="R53" i="6"/>
  <c r="H53" i="6"/>
  <c r="M53" i="6"/>
  <c r="L53" i="6"/>
  <c r="I53" i="6"/>
  <c r="S103" i="6"/>
  <c r="T103" i="6" s="1"/>
  <c r="Q152" i="6"/>
  <c r="Q157" i="6" s="1"/>
  <c r="Q153" i="6" s="1"/>
  <c r="O53" i="6"/>
  <c r="Q53" i="6"/>
  <c r="J53" i="6"/>
  <c r="S29" i="6"/>
  <c r="T29" i="6" s="1"/>
  <c r="N53" i="6"/>
  <c r="G54" i="6" l="1"/>
  <c r="T53" i="3"/>
  <c r="M10" i="3"/>
  <c r="L29" i="3"/>
  <c r="M29" i="3"/>
  <c r="R157" i="6"/>
  <c r="M152" i="6"/>
  <c r="M157" i="6" s="1"/>
  <c r="R54" i="6"/>
  <c r="Q54" i="6"/>
  <c r="P153" i="6"/>
  <c r="P54" i="6"/>
  <c r="O157" i="6"/>
  <c r="O59" i="6"/>
  <c r="N59" i="6"/>
  <c r="M147" i="6"/>
  <c r="M59" i="6"/>
  <c r="L59" i="6"/>
  <c r="L157" i="6"/>
  <c r="K157" i="6"/>
  <c r="K59" i="6"/>
  <c r="J59" i="6"/>
  <c r="I59" i="6"/>
  <c r="H54" i="6"/>
  <c r="H157" i="6"/>
  <c r="G152" i="6"/>
  <c r="G147" i="6"/>
  <c r="I54" i="6"/>
  <c r="K54" i="6"/>
  <c r="G59" i="6"/>
  <c r="R59" i="6"/>
  <c r="Q59" i="6"/>
  <c r="H59" i="6"/>
  <c r="P59" i="6"/>
  <c r="O54" i="6"/>
  <c r="M54" i="6"/>
  <c r="L54" i="6"/>
  <c r="I152" i="6"/>
  <c r="S146" i="6"/>
  <c r="T146" i="6" s="1"/>
  <c r="J54" i="6"/>
  <c r="S53" i="6"/>
  <c r="T53" i="6" s="1"/>
  <c r="N54" i="6"/>
  <c r="FO218" i="9"/>
  <c r="FN218" i="9"/>
  <c r="FO244" i="9"/>
  <c r="FN244" i="9"/>
  <c r="FQ394" i="9"/>
  <c r="FP394" i="9"/>
  <c r="FO394" i="9"/>
  <c r="FL394" i="9"/>
  <c r="FO220" i="9"/>
  <c r="FN220" i="9"/>
  <c r="FO245" i="9"/>
  <c r="FN245" i="9"/>
  <c r="L53" i="3" l="1"/>
  <c r="M53" i="3"/>
  <c r="T59" i="3"/>
  <c r="T54" i="3"/>
  <c r="R153" i="6"/>
  <c r="R64" i="6"/>
  <c r="Q64" i="6"/>
  <c r="P64" i="6"/>
  <c r="O153" i="6"/>
  <c r="O64" i="6"/>
  <c r="N64" i="6"/>
  <c r="M153" i="6"/>
  <c r="M64" i="6"/>
  <c r="L153" i="6"/>
  <c r="L64" i="6"/>
  <c r="K153" i="6"/>
  <c r="K64" i="6"/>
  <c r="J64" i="6"/>
  <c r="I64" i="6"/>
  <c r="H64" i="6"/>
  <c r="H153" i="6"/>
  <c r="S147" i="6"/>
  <c r="T147" i="6" s="1"/>
  <c r="G157" i="6"/>
  <c r="G64" i="6"/>
  <c r="S59" i="6"/>
  <c r="T59" i="6" s="1"/>
  <c r="I157" i="6"/>
  <c r="S152" i="6"/>
  <c r="T152" i="6" s="1"/>
  <c r="S54" i="6"/>
  <c r="T54" i="6" s="1"/>
  <c r="T64" i="3" l="1"/>
  <c r="M54" i="3"/>
  <c r="L54" i="3"/>
  <c r="M59" i="3"/>
  <c r="L59" i="3"/>
  <c r="R60" i="6"/>
  <c r="Q60" i="6"/>
  <c r="P60" i="6"/>
  <c r="O60" i="6"/>
  <c r="N60" i="6"/>
  <c r="M60" i="6"/>
  <c r="L60" i="6"/>
  <c r="K60" i="6"/>
  <c r="J60" i="6"/>
  <c r="I60" i="6"/>
  <c r="H60" i="6"/>
  <c r="G153" i="6"/>
  <c r="G60" i="6"/>
  <c r="S64" i="6"/>
  <c r="T64" i="6" s="1"/>
  <c r="I153" i="6"/>
  <c r="S157" i="6"/>
  <c r="T157" i="6" s="1"/>
  <c r="T60" i="3" l="1"/>
  <c r="L64" i="3"/>
  <c r="M64" i="3"/>
  <c r="S153" i="6"/>
  <c r="T153" i="6" s="1"/>
  <c r="S60" i="6"/>
  <c r="T60" i="6" s="1"/>
  <c r="G13" i="10"/>
  <c r="M60" i="3" l="1"/>
  <c r="L60" i="3"/>
  <c r="G14" i="10"/>
  <c r="EE386" i="9" l="1"/>
  <c r="EH386" i="9"/>
  <c r="EH385" i="9" s="1"/>
  <c r="EI386" i="9"/>
  <c r="EI385" i="9" s="1"/>
  <c r="EJ386" i="9"/>
  <c r="EJ385" i="9" s="1"/>
  <c r="EK386" i="9"/>
  <c r="EK385" i="9" s="1"/>
  <c r="EL386" i="9"/>
  <c r="EL385" i="9" s="1"/>
  <c r="EM386" i="9"/>
  <c r="EM385" i="9" s="1"/>
  <c r="EN386" i="9"/>
  <c r="EN385" i="9" s="1"/>
  <c r="EO386" i="9"/>
  <c r="EO385" i="9" s="1"/>
  <c r="EP386" i="9"/>
  <c r="EP385" i="9" s="1"/>
  <c r="EQ386" i="9"/>
  <c r="EQ385" i="9" s="1"/>
  <c r="ER386" i="9"/>
  <c r="ER385" i="9" s="1"/>
  <c r="ES386" i="9"/>
  <c r="ES385" i="9" s="1"/>
  <c r="DV386" i="9"/>
  <c r="DW386" i="9"/>
  <c r="DX386" i="9"/>
  <c r="DY386" i="9"/>
  <c r="DZ386" i="9"/>
  <c r="EA386" i="9"/>
  <c r="EB386" i="9"/>
  <c r="EC386" i="9"/>
  <c r="ED386" i="9"/>
  <c r="EF386" i="9"/>
  <c r="EG386" i="9"/>
  <c r="EH259" i="9"/>
  <c r="EI259" i="9"/>
  <c r="EJ259" i="9"/>
  <c r="EK259" i="9"/>
  <c r="EL259" i="9"/>
  <c r="EM259" i="9"/>
  <c r="EN259" i="9"/>
  <c r="EO259" i="9"/>
  <c r="EP259" i="9"/>
  <c r="EQ259" i="9"/>
  <c r="ER259" i="9"/>
  <c r="ES259" i="9"/>
  <c r="EG259" i="9" l="1"/>
  <c r="EH244" i="9"/>
  <c r="EI244" i="9"/>
  <c r="EJ244" i="9"/>
  <c r="EK244" i="9"/>
  <c r="EL244" i="9"/>
  <c r="EM244" i="9"/>
  <c r="EN244" i="9"/>
  <c r="EO244" i="9"/>
  <c r="EP244" i="9"/>
  <c r="EQ244" i="9"/>
  <c r="ER244" i="9"/>
  <c r="ES244" i="9"/>
  <c r="EH237" i="9"/>
  <c r="EI237" i="9"/>
  <c r="EJ237" i="9"/>
  <c r="EK237" i="9"/>
  <c r="EL237" i="9"/>
  <c r="EM237" i="9"/>
  <c r="EN237" i="9"/>
  <c r="EO237" i="9"/>
  <c r="EP237" i="9"/>
  <c r="EQ237" i="9"/>
  <c r="ER237" i="9"/>
  <c r="ES237" i="9"/>
  <c r="EH232" i="9"/>
  <c r="EI232" i="9"/>
  <c r="EJ232" i="9"/>
  <c r="EK232" i="9"/>
  <c r="EL232" i="9"/>
  <c r="EM232" i="9"/>
  <c r="EN232" i="9"/>
  <c r="EO232" i="9"/>
  <c r="EP232" i="9"/>
  <c r="EQ232" i="9"/>
  <c r="ER232" i="9"/>
  <c r="ES232" i="9"/>
  <c r="EH227" i="9"/>
  <c r="EI227" i="9"/>
  <c r="EJ227" i="9"/>
  <c r="EK227" i="9"/>
  <c r="EL227" i="9"/>
  <c r="EM227" i="9"/>
  <c r="EN227" i="9"/>
  <c r="EO227" i="9"/>
  <c r="EP227" i="9"/>
  <c r="EQ227" i="9"/>
  <c r="ER227" i="9"/>
  <c r="ES227" i="9"/>
  <c r="EH218" i="9"/>
  <c r="EH217" i="9" s="1"/>
  <c r="EH216" i="9" s="1"/>
  <c r="EI218" i="9"/>
  <c r="EI217" i="9" s="1"/>
  <c r="EI216" i="9" s="1"/>
  <c r="EJ218" i="9"/>
  <c r="EJ217" i="9" s="1"/>
  <c r="EJ216" i="9" s="1"/>
  <c r="EK218" i="9"/>
  <c r="EK217" i="9" s="1"/>
  <c r="EK216" i="9" s="1"/>
  <c r="EL218" i="9"/>
  <c r="EL217" i="9" s="1"/>
  <c r="EL216" i="9" s="1"/>
  <c r="EM218" i="9"/>
  <c r="EM217" i="9" s="1"/>
  <c r="EM216" i="9" s="1"/>
  <c r="EN218" i="9"/>
  <c r="EN217" i="9" s="1"/>
  <c r="EN216" i="9" s="1"/>
  <c r="EO218" i="9"/>
  <c r="EO217" i="9" s="1"/>
  <c r="EO216" i="9" s="1"/>
  <c r="EP218" i="9"/>
  <c r="EP217" i="9" s="1"/>
  <c r="EP216" i="9" s="1"/>
  <c r="EQ218" i="9"/>
  <c r="ER218" i="9"/>
  <c r="ES218" i="9"/>
  <c r="ES217" i="9" s="1"/>
  <c r="ES216" i="9" s="1"/>
  <c r="ER217" i="9" l="1"/>
  <c r="ER216" i="9" s="1"/>
  <c r="EQ217" i="9"/>
  <c r="EQ216" i="9" s="1"/>
  <c r="G21" i="10"/>
  <c r="G20" i="10"/>
  <c r="G15" i="10"/>
  <c r="G98" i="10" l="1"/>
  <c r="G150" i="10"/>
  <c r="CY40" i="9"/>
  <c r="G244" i="10"/>
  <c r="DW385" i="9"/>
  <c r="DX385" i="9"/>
  <c r="DY385" i="9"/>
  <c r="DZ385" i="9"/>
  <c r="EA385" i="9"/>
  <c r="EB385" i="9"/>
  <c r="EC385" i="9"/>
  <c r="ED385" i="9"/>
  <c r="EE385" i="9"/>
  <c r="EF385" i="9"/>
  <c r="EG385" i="9"/>
  <c r="DV385" i="9"/>
  <c r="DW263" i="9"/>
  <c r="DW262" i="9" s="1"/>
  <c r="DX263" i="9"/>
  <c r="DX262" i="9" s="1"/>
  <c r="DY263" i="9"/>
  <c r="DY262" i="9" s="1"/>
  <c r="DZ263" i="9"/>
  <c r="DZ262" i="9" s="1"/>
  <c r="EA263" i="9"/>
  <c r="EA262" i="9" s="1"/>
  <c r="EB263" i="9"/>
  <c r="EB262" i="9" s="1"/>
  <c r="EC263" i="9"/>
  <c r="EC262" i="9" s="1"/>
  <c r="ED263" i="9"/>
  <c r="ED262" i="9" s="1"/>
  <c r="EE263" i="9"/>
  <c r="EE262" i="9" s="1"/>
  <c r="EF263" i="9"/>
  <c r="EF262" i="9" s="1"/>
  <c r="EG263" i="9"/>
  <c r="EG262" i="9" s="1"/>
  <c r="DV263" i="9"/>
  <c r="DV262" i="9" s="1"/>
  <c r="DW259" i="9"/>
  <c r="DX259" i="9"/>
  <c r="DY259" i="9"/>
  <c r="DZ259" i="9"/>
  <c r="EA259" i="9"/>
  <c r="EB259" i="9"/>
  <c r="EC259" i="9"/>
  <c r="ED259" i="9"/>
  <c r="EE259" i="9"/>
  <c r="EF259" i="9"/>
  <c r="DV259" i="9"/>
  <c r="DW244" i="9"/>
  <c r="DX244" i="9"/>
  <c r="DY244" i="9"/>
  <c r="DZ244" i="9"/>
  <c r="EA244" i="9"/>
  <c r="EB244" i="9"/>
  <c r="EC244" i="9"/>
  <c r="ED244" i="9"/>
  <c r="EE244" i="9"/>
  <c r="EF244" i="9"/>
  <c r="EG244" i="9"/>
  <c r="DV244" i="9"/>
  <c r="DW237" i="9"/>
  <c r="DX237" i="9"/>
  <c r="DY237" i="9"/>
  <c r="DZ237" i="9"/>
  <c r="EA237" i="9"/>
  <c r="EB237" i="9"/>
  <c r="EC237" i="9"/>
  <c r="ED237" i="9"/>
  <c r="EE237" i="9"/>
  <c r="EF237" i="9"/>
  <c r="EG237" i="9"/>
  <c r="DV237" i="9"/>
  <c r="DW232" i="9"/>
  <c r="DX232" i="9"/>
  <c r="DY232" i="9"/>
  <c r="DZ232" i="9"/>
  <c r="EA232" i="9"/>
  <c r="EB232" i="9"/>
  <c r="EC232" i="9"/>
  <c r="ED232" i="9"/>
  <c r="EE232" i="9"/>
  <c r="EF232" i="9"/>
  <c r="EG232" i="9"/>
  <c r="DV232" i="9"/>
  <c r="DW227" i="9"/>
  <c r="DX227" i="9"/>
  <c r="DY227" i="9"/>
  <c r="DZ227" i="9"/>
  <c r="EA227" i="9"/>
  <c r="EB227" i="9"/>
  <c r="EC227" i="9"/>
  <c r="ED227" i="9"/>
  <c r="EE227" i="9"/>
  <c r="EF227" i="9"/>
  <c r="EG227" i="9"/>
  <c r="DV227" i="9"/>
  <c r="DW218" i="9"/>
  <c r="DX218" i="9"/>
  <c r="DX217" i="9" s="1"/>
  <c r="DY218" i="9"/>
  <c r="DY217" i="9" s="1"/>
  <c r="DZ218" i="9"/>
  <c r="DZ217" i="9" s="1"/>
  <c r="EA218" i="9"/>
  <c r="EA217" i="9" s="1"/>
  <c r="EB218" i="9"/>
  <c r="EB217" i="9" s="1"/>
  <c r="EC218" i="9"/>
  <c r="EC217" i="9" s="1"/>
  <c r="ED218" i="9"/>
  <c r="ED217" i="9" s="1"/>
  <c r="EE218" i="9"/>
  <c r="EE217" i="9" s="1"/>
  <c r="EF218" i="9"/>
  <c r="EF217" i="9" s="1"/>
  <c r="EG218" i="9"/>
  <c r="EG217" i="9" s="1"/>
  <c r="EG216" i="9" s="1"/>
  <c r="DV218" i="9"/>
  <c r="DV217" i="9" s="1"/>
  <c r="DV216" i="9" s="1"/>
  <c r="DS237" i="9"/>
  <c r="DU237" i="9"/>
  <c r="DR237" i="9"/>
  <c r="DT237" i="9"/>
  <c r="G281" i="10"/>
  <c r="G279" i="10"/>
  <c r="G277" i="10"/>
  <c r="G268" i="10"/>
  <c r="G267" i="10"/>
  <c r="G262" i="10"/>
  <c r="G260" i="10"/>
  <c r="G258" i="10"/>
  <c r="G257" i="10"/>
  <c r="G252" i="10"/>
  <c r="G251" i="10"/>
  <c r="B7" i="5" s="1"/>
  <c r="G248" i="10"/>
  <c r="G242" i="10"/>
  <c r="R8" i="5" s="1"/>
  <c r="R82" i="5" s="1"/>
  <c r="G241" i="10"/>
  <c r="Q8" i="5" s="1"/>
  <c r="Q82" i="5" s="1"/>
  <c r="G240" i="10"/>
  <c r="G239" i="10"/>
  <c r="O8" i="5" s="1"/>
  <c r="O82" i="5" s="1"/>
  <c r="G238" i="10"/>
  <c r="N8" i="5" s="1"/>
  <c r="N82" i="5" s="1"/>
  <c r="G237" i="10"/>
  <c r="M8" i="5" s="1"/>
  <c r="M82" i="5" s="1"/>
  <c r="G236" i="10"/>
  <c r="G235" i="10"/>
  <c r="K8" i="5" s="1"/>
  <c r="K82" i="5" s="1"/>
  <c r="G234" i="10"/>
  <c r="J8" i="5" s="1"/>
  <c r="J82" i="5" s="1"/>
  <c r="G233" i="10"/>
  <c r="I8" i="5" s="1"/>
  <c r="I82" i="5" s="1"/>
  <c r="G232" i="10"/>
  <c r="H8" i="5" s="1"/>
  <c r="H82" i="5" s="1"/>
  <c r="G231" i="10"/>
  <c r="G8" i="5" s="1"/>
  <c r="G82" i="5" s="1"/>
  <c r="G230" i="10"/>
  <c r="G229" i="10"/>
  <c r="G227" i="10"/>
  <c r="G225" i="10"/>
  <c r="G224" i="10"/>
  <c r="G223" i="10"/>
  <c r="G222" i="10"/>
  <c r="G221" i="10"/>
  <c r="G220" i="10"/>
  <c r="G219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8" i="3" s="1"/>
  <c r="G24" i="10"/>
  <c r="G23" i="10"/>
  <c r="G22" i="10"/>
  <c r="G19" i="10"/>
  <c r="G18" i="10"/>
  <c r="G17" i="10"/>
  <c r="G16" i="10"/>
  <c r="G10" i="10"/>
  <c r="G9" i="10"/>
  <c r="G8" i="10"/>
  <c r="E4" i="3" s="1"/>
  <c r="G7" i="10"/>
  <c r="E3" i="5" s="1"/>
  <c r="G6" i="10"/>
  <c r="G5" i="10"/>
  <c r="G3" i="10"/>
  <c r="D396" i="9"/>
  <c r="D395" i="9"/>
  <c r="D394" i="9"/>
  <c r="DU393" i="9"/>
  <c r="DT393" i="9"/>
  <c r="DS393" i="9"/>
  <c r="DR393" i="9"/>
  <c r="DQ393" i="9"/>
  <c r="DP393" i="9"/>
  <c r="DO393" i="9"/>
  <c r="DN393" i="9"/>
  <c r="DM393" i="9"/>
  <c r="DL393" i="9"/>
  <c r="DK393" i="9"/>
  <c r="DJ393" i="9"/>
  <c r="DI393" i="9"/>
  <c r="DH393" i="9"/>
  <c r="DG393" i="9"/>
  <c r="DF393" i="9"/>
  <c r="DE393" i="9"/>
  <c r="DD393" i="9"/>
  <c r="DC393" i="9"/>
  <c r="DB393" i="9"/>
  <c r="DA393" i="9"/>
  <c r="CZ393" i="9"/>
  <c r="CY393" i="9"/>
  <c r="CX393" i="9"/>
  <c r="CW393" i="9"/>
  <c r="CV393" i="9"/>
  <c r="CU393" i="9"/>
  <c r="CT393" i="9"/>
  <c r="CS393" i="9"/>
  <c r="CR393" i="9"/>
  <c r="CQ393" i="9"/>
  <c r="CP393" i="9"/>
  <c r="CO393" i="9"/>
  <c r="CN393" i="9"/>
  <c r="CM393" i="9"/>
  <c r="CL393" i="9"/>
  <c r="D393" i="9"/>
  <c r="D392" i="9"/>
  <c r="D391" i="9"/>
  <c r="D390" i="9"/>
  <c r="DU389" i="9"/>
  <c r="DT389" i="9"/>
  <c r="DS389" i="9"/>
  <c r="DR389" i="9"/>
  <c r="DQ389" i="9"/>
  <c r="DP389" i="9"/>
  <c r="DO389" i="9"/>
  <c r="DN389" i="9"/>
  <c r="DM389" i="9"/>
  <c r="DL389" i="9"/>
  <c r="DK389" i="9"/>
  <c r="DJ389" i="9"/>
  <c r="DI389" i="9"/>
  <c r="DH389" i="9"/>
  <c r="DG389" i="9"/>
  <c r="DF389" i="9"/>
  <c r="DE389" i="9"/>
  <c r="DD389" i="9"/>
  <c r="DC389" i="9"/>
  <c r="DB389" i="9"/>
  <c r="DA389" i="9"/>
  <c r="CZ389" i="9"/>
  <c r="CY389" i="9"/>
  <c r="CX389" i="9"/>
  <c r="CW389" i="9"/>
  <c r="CV389" i="9"/>
  <c r="CU389" i="9"/>
  <c r="CT389" i="9"/>
  <c r="CS389" i="9"/>
  <c r="CS386" i="9"/>
  <c r="CR389" i="9"/>
  <c r="CQ389" i="9"/>
  <c r="CP389" i="9"/>
  <c r="CO389" i="9"/>
  <c r="CO386" i="9"/>
  <c r="CN389" i="9"/>
  <c r="CM389" i="9"/>
  <c r="CL389" i="9"/>
  <c r="D389" i="9"/>
  <c r="D388" i="9"/>
  <c r="D387" i="9"/>
  <c r="DU386" i="9"/>
  <c r="DU385" i="9" s="1"/>
  <c r="DT386" i="9"/>
  <c r="DS386" i="9"/>
  <c r="DS385" i="9" s="1"/>
  <c r="DR386" i="9"/>
  <c r="DQ386" i="9"/>
  <c r="DP386" i="9"/>
  <c r="DO386" i="9"/>
  <c r="DO385" i="9" s="1"/>
  <c r="DN386" i="9"/>
  <c r="DM386" i="9"/>
  <c r="DM385" i="9" s="1"/>
  <c r="DL386" i="9"/>
  <c r="DK386" i="9"/>
  <c r="DK385" i="9" s="1"/>
  <c r="DJ386" i="9"/>
  <c r="DI386" i="9"/>
  <c r="DH386" i="9"/>
  <c r="DG386" i="9"/>
  <c r="DG385" i="9" s="1"/>
  <c r="DF386" i="9"/>
  <c r="DE386" i="9"/>
  <c r="DD386" i="9"/>
  <c r="DC386" i="9"/>
  <c r="DC385" i="9" s="1"/>
  <c r="DB386" i="9"/>
  <c r="DA386" i="9"/>
  <c r="CZ386" i="9"/>
  <c r="CY386" i="9"/>
  <c r="CY385" i="9" s="1"/>
  <c r="CX386" i="9"/>
  <c r="CW386" i="9"/>
  <c r="CV386" i="9"/>
  <c r="CU386" i="9"/>
  <c r="CU385" i="9" s="1"/>
  <c r="CT386" i="9"/>
  <c r="CR386" i="9"/>
  <c r="CQ386" i="9"/>
  <c r="CP386" i="9"/>
  <c r="CN386" i="9"/>
  <c r="CM386" i="9"/>
  <c r="CL386" i="9"/>
  <c r="D386" i="9"/>
  <c r="D385" i="9"/>
  <c r="D384" i="9"/>
  <c r="D383" i="9"/>
  <c r="D382" i="9"/>
  <c r="D381" i="9"/>
  <c r="D380" i="9"/>
  <c r="DU379" i="9"/>
  <c r="DU378" i="9" s="1"/>
  <c r="DT379" i="9"/>
  <c r="DT378" i="9" s="1"/>
  <c r="DS379" i="9"/>
  <c r="DS378" i="9" s="1"/>
  <c r="DR379" i="9"/>
  <c r="DR378" i="9" s="1"/>
  <c r="DQ379" i="9"/>
  <c r="DQ378" i="9" s="1"/>
  <c r="DP379" i="9"/>
  <c r="DP378" i="9" s="1"/>
  <c r="DO379" i="9"/>
  <c r="DO378" i="9" s="1"/>
  <c r="DN379" i="9"/>
  <c r="DN378" i="9" s="1"/>
  <c r="DM379" i="9"/>
  <c r="DM378" i="9" s="1"/>
  <c r="DL379" i="9"/>
  <c r="DL378" i="9" s="1"/>
  <c r="DK379" i="9"/>
  <c r="DK378" i="9" s="1"/>
  <c r="DJ379" i="9"/>
  <c r="DJ378" i="9" s="1"/>
  <c r="DI379" i="9"/>
  <c r="DI378" i="9" s="1"/>
  <c r="DH379" i="9"/>
  <c r="DH378" i="9" s="1"/>
  <c r="DG379" i="9"/>
  <c r="DG378" i="9" s="1"/>
  <c r="DF379" i="9"/>
  <c r="DF378" i="9" s="1"/>
  <c r="DE379" i="9"/>
  <c r="DE378" i="9" s="1"/>
  <c r="DD379" i="9"/>
  <c r="DD378" i="9" s="1"/>
  <c r="DC379" i="9"/>
  <c r="DC378" i="9" s="1"/>
  <c r="DB379" i="9"/>
  <c r="DB378" i="9" s="1"/>
  <c r="DA379" i="9"/>
  <c r="DA378" i="9" s="1"/>
  <c r="CZ379" i="9"/>
  <c r="CZ378" i="9" s="1"/>
  <c r="CY379" i="9"/>
  <c r="CY378" i="9" s="1"/>
  <c r="CX379" i="9"/>
  <c r="CX378" i="9" s="1"/>
  <c r="CW379" i="9"/>
  <c r="CW378" i="9" s="1"/>
  <c r="CV379" i="9"/>
  <c r="CV378" i="9" s="1"/>
  <c r="CU379" i="9"/>
  <c r="CU378" i="9" s="1"/>
  <c r="CT379" i="9"/>
  <c r="CT378" i="9" s="1"/>
  <c r="CS379" i="9"/>
  <c r="CS378" i="9" s="1"/>
  <c r="CR379" i="9"/>
  <c r="CR378" i="9" s="1"/>
  <c r="CQ379" i="9"/>
  <c r="CQ378" i="9" s="1"/>
  <c r="CP379" i="9"/>
  <c r="CP378" i="9" s="1"/>
  <c r="CO379" i="9"/>
  <c r="CO378" i="9" s="1"/>
  <c r="CN379" i="9"/>
  <c r="CN378" i="9" s="1"/>
  <c r="CM379" i="9"/>
  <c r="CM378" i="9" s="1"/>
  <c r="CL379" i="9"/>
  <c r="CL378" i="9" s="1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U361" i="9"/>
  <c r="DT361" i="9"/>
  <c r="DS361" i="9"/>
  <c r="DS351" i="9"/>
  <c r="DR361" i="9"/>
  <c r="DQ361" i="9"/>
  <c r="DP361" i="9"/>
  <c r="DO361" i="9"/>
  <c r="DN361" i="9"/>
  <c r="DM361" i="9"/>
  <c r="DL361" i="9"/>
  <c r="DK361" i="9"/>
  <c r="DJ361" i="9"/>
  <c r="DI361" i="9"/>
  <c r="DH361" i="9"/>
  <c r="DG361" i="9"/>
  <c r="DF361" i="9"/>
  <c r="DE361" i="9"/>
  <c r="DD361" i="9"/>
  <c r="DC361" i="9"/>
  <c r="DB361" i="9"/>
  <c r="DA361" i="9"/>
  <c r="CZ361" i="9"/>
  <c r="CY361" i="9"/>
  <c r="CX361" i="9"/>
  <c r="CW361" i="9"/>
  <c r="CV361" i="9"/>
  <c r="CU361" i="9"/>
  <c r="CT361" i="9"/>
  <c r="CS361" i="9"/>
  <c r="CR361" i="9"/>
  <c r="CQ361" i="9"/>
  <c r="CP361" i="9"/>
  <c r="CO361" i="9"/>
  <c r="CN361" i="9"/>
  <c r="CM361" i="9"/>
  <c r="CL361" i="9"/>
  <c r="D361" i="9"/>
  <c r="D360" i="9"/>
  <c r="D359" i="9"/>
  <c r="D358" i="9"/>
  <c r="D357" i="9"/>
  <c r="D356" i="9"/>
  <c r="D355" i="9"/>
  <c r="D354" i="9"/>
  <c r="D353" i="9"/>
  <c r="D352" i="9"/>
  <c r="DU351" i="9"/>
  <c r="DT351" i="9"/>
  <c r="DR351" i="9"/>
  <c r="DQ351" i="9"/>
  <c r="DP351" i="9"/>
  <c r="DO351" i="9"/>
  <c r="DN351" i="9"/>
  <c r="DN350" i="9" s="1"/>
  <c r="DM351" i="9"/>
  <c r="DL351" i="9"/>
  <c r="DK351" i="9"/>
  <c r="DJ351" i="9"/>
  <c r="DJ350" i="9" s="1"/>
  <c r="DI351" i="9"/>
  <c r="DH351" i="9"/>
  <c r="DG351" i="9"/>
  <c r="DF351" i="9"/>
  <c r="DF350" i="9" s="1"/>
  <c r="DE351" i="9"/>
  <c r="DD351" i="9"/>
  <c r="DC351" i="9"/>
  <c r="DB351" i="9"/>
  <c r="DB350" i="9" s="1"/>
  <c r="DA351" i="9"/>
  <c r="CZ351" i="9"/>
  <c r="CY351" i="9"/>
  <c r="CX351" i="9"/>
  <c r="CX350" i="9" s="1"/>
  <c r="CW351" i="9"/>
  <c r="CV351" i="9"/>
  <c r="CU351" i="9"/>
  <c r="CT351" i="9"/>
  <c r="CS351" i="9"/>
  <c r="CR351" i="9"/>
  <c r="CQ351" i="9"/>
  <c r="CP351" i="9"/>
  <c r="CP350" i="9" s="1"/>
  <c r="CO351" i="9"/>
  <c r="CN351" i="9"/>
  <c r="CM351" i="9"/>
  <c r="CL351" i="9"/>
  <c r="CL350" i="9" s="1"/>
  <c r="D351" i="9"/>
  <c r="D350" i="9"/>
  <c r="D349" i="9"/>
  <c r="D348" i="9"/>
  <c r="D347" i="9"/>
  <c r="DU346" i="9"/>
  <c r="DT346" i="9"/>
  <c r="DS346" i="9"/>
  <c r="DR346" i="9"/>
  <c r="DQ346" i="9"/>
  <c r="DP346" i="9"/>
  <c r="DO346" i="9"/>
  <c r="DN346" i="9"/>
  <c r="DM346" i="9"/>
  <c r="DL346" i="9"/>
  <c r="DK346" i="9"/>
  <c r="DJ346" i="9"/>
  <c r="DI346" i="9"/>
  <c r="DH346" i="9"/>
  <c r="DG346" i="9"/>
  <c r="DF346" i="9"/>
  <c r="DE346" i="9"/>
  <c r="DD346" i="9"/>
  <c r="DC346" i="9"/>
  <c r="DB346" i="9"/>
  <c r="DA346" i="9"/>
  <c r="CZ346" i="9"/>
  <c r="CY346" i="9"/>
  <c r="CX346" i="9"/>
  <c r="CW346" i="9"/>
  <c r="CV346" i="9"/>
  <c r="CU346" i="9"/>
  <c r="CT346" i="9"/>
  <c r="CS346" i="9"/>
  <c r="CR346" i="9"/>
  <c r="CQ346" i="9"/>
  <c r="CP346" i="9"/>
  <c r="CO346" i="9"/>
  <c r="CN346" i="9"/>
  <c r="CM346" i="9"/>
  <c r="CL346" i="9"/>
  <c r="D346" i="9"/>
  <c r="D345" i="9"/>
  <c r="DU344" i="9"/>
  <c r="DT344" i="9"/>
  <c r="DS344" i="9"/>
  <c r="DR344" i="9"/>
  <c r="DQ344" i="9"/>
  <c r="DP344" i="9"/>
  <c r="DO344" i="9"/>
  <c r="DN344" i="9"/>
  <c r="DM344" i="9"/>
  <c r="DL344" i="9"/>
  <c r="DK344" i="9"/>
  <c r="DJ344" i="9"/>
  <c r="DI344" i="9"/>
  <c r="DH344" i="9"/>
  <c r="DG344" i="9"/>
  <c r="DF344" i="9"/>
  <c r="DE344" i="9"/>
  <c r="DD344" i="9"/>
  <c r="DC344" i="9"/>
  <c r="DB344" i="9"/>
  <c r="DA344" i="9"/>
  <c r="CZ344" i="9"/>
  <c r="CY344" i="9"/>
  <c r="CX344" i="9"/>
  <c r="CW344" i="9"/>
  <c r="CV344" i="9"/>
  <c r="CU344" i="9"/>
  <c r="CT344" i="9"/>
  <c r="CS344" i="9"/>
  <c r="CR344" i="9"/>
  <c r="CQ344" i="9"/>
  <c r="CP344" i="9"/>
  <c r="CO344" i="9"/>
  <c r="CN344" i="9"/>
  <c r="CM344" i="9"/>
  <c r="CL344" i="9"/>
  <c r="D344" i="9"/>
  <c r="D343" i="9"/>
  <c r="D342" i="9"/>
  <c r="D341" i="9"/>
  <c r="D340" i="9"/>
  <c r="D339" i="9"/>
  <c r="D338" i="9"/>
  <c r="D337" i="9"/>
  <c r="DU336" i="9"/>
  <c r="DT336" i="9"/>
  <c r="DS336" i="9"/>
  <c r="DR336" i="9"/>
  <c r="DQ336" i="9"/>
  <c r="DP336" i="9"/>
  <c r="DO336" i="9"/>
  <c r="DN336" i="9"/>
  <c r="DM336" i="9"/>
  <c r="DL336" i="9"/>
  <c r="DK336" i="9"/>
  <c r="DJ336" i="9"/>
  <c r="DI336" i="9"/>
  <c r="DH336" i="9"/>
  <c r="DG336" i="9"/>
  <c r="DF336" i="9"/>
  <c r="DE336" i="9"/>
  <c r="DD336" i="9"/>
  <c r="DC336" i="9"/>
  <c r="DC321" i="9"/>
  <c r="DC330" i="9"/>
  <c r="DB336" i="9"/>
  <c r="DA336" i="9"/>
  <c r="CZ336" i="9"/>
  <c r="CY336" i="9"/>
  <c r="CX336" i="9"/>
  <c r="CW336" i="9"/>
  <c r="CV336" i="9"/>
  <c r="CU336" i="9"/>
  <c r="CT336" i="9"/>
  <c r="CS336" i="9"/>
  <c r="CR336" i="9"/>
  <c r="CQ336" i="9"/>
  <c r="CP336" i="9"/>
  <c r="CO336" i="9"/>
  <c r="CN336" i="9"/>
  <c r="CM336" i="9"/>
  <c r="CL336" i="9"/>
  <c r="D336" i="9"/>
  <c r="D335" i="9"/>
  <c r="D334" i="9"/>
  <c r="D333" i="9"/>
  <c r="D332" i="9"/>
  <c r="D331" i="9"/>
  <c r="DU330" i="9"/>
  <c r="DT330" i="9"/>
  <c r="DS330" i="9"/>
  <c r="DR330" i="9"/>
  <c r="DQ330" i="9"/>
  <c r="DP330" i="9"/>
  <c r="DO330" i="9"/>
  <c r="DN330" i="9"/>
  <c r="DM330" i="9"/>
  <c r="DL330" i="9"/>
  <c r="DK330" i="9"/>
  <c r="DJ330" i="9"/>
  <c r="DI330" i="9"/>
  <c r="DH330" i="9"/>
  <c r="DG330" i="9"/>
  <c r="DF330" i="9"/>
  <c r="DE330" i="9"/>
  <c r="DD330" i="9"/>
  <c r="DB330" i="9"/>
  <c r="DA330" i="9"/>
  <c r="CZ330" i="9"/>
  <c r="CY330" i="9"/>
  <c r="CX330" i="9"/>
  <c r="CW330" i="9"/>
  <c r="CV330" i="9"/>
  <c r="CU330" i="9"/>
  <c r="CT330" i="9"/>
  <c r="CS330" i="9"/>
  <c r="CR330" i="9"/>
  <c r="CQ330" i="9"/>
  <c r="CP330" i="9"/>
  <c r="CO330" i="9"/>
  <c r="CN330" i="9"/>
  <c r="CM330" i="9"/>
  <c r="CL330" i="9"/>
  <c r="CL320" i="9" s="1"/>
  <c r="D330" i="9"/>
  <c r="D328" i="9"/>
  <c r="D327" i="9"/>
  <c r="D326" i="9"/>
  <c r="D325" i="9"/>
  <c r="D324" i="9"/>
  <c r="D323" i="9"/>
  <c r="D322" i="9"/>
  <c r="DU321" i="9"/>
  <c r="DT321" i="9"/>
  <c r="DS321" i="9"/>
  <c r="DR321" i="9"/>
  <c r="DQ321" i="9"/>
  <c r="DP321" i="9"/>
  <c r="DO321" i="9"/>
  <c r="DN321" i="9"/>
  <c r="DM321" i="9"/>
  <c r="DL321" i="9"/>
  <c r="DK321" i="9"/>
  <c r="DJ321" i="9"/>
  <c r="DI321" i="9"/>
  <c r="DH321" i="9"/>
  <c r="DG321" i="9"/>
  <c r="DF321" i="9"/>
  <c r="DE321" i="9"/>
  <c r="DD321" i="9"/>
  <c r="DB321" i="9"/>
  <c r="DA321" i="9"/>
  <c r="CZ321" i="9"/>
  <c r="CY321" i="9"/>
  <c r="CX321" i="9"/>
  <c r="CW321" i="9"/>
  <c r="CV321" i="9"/>
  <c r="CU321" i="9"/>
  <c r="CT321" i="9"/>
  <c r="CS321" i="9"/>
  <c r="CR321" i="9"/>
  <c r="CQ321" i="9"/>
  <c r="CP321" i="9"/>
  <c r="CO321" i="9"/>
  <c r="CN321" i="9"/>
  <c r="CM321" i="9"/>
  <c r="CL321" i="9"/>
  <c r="D321" i="9"/>
  <c r="D320" i="9"/>
  <c r="D319" i="9"/>
  <c r="D318" i="9"/>
  <c r="D317" i="9"/>
  <c r="D316" i="9"/>
  <c r="D315" i="9"/>
  <c r="D314" i="9"/>
  <c r="D313" i="9"/>
  <c r="D312" i="9"/>
  <c r="D311" i="9"/>
  <c r="DU310" i="9"/>
  <c r="DT310" i="9"/>
  <c r="DS310" i="9"/>
  <c r="DR310" i="9"/>
  <c r="DQ310" i="9"/>
  <c r="DP310" i="9"/>
  <c r="DO310" i="9"/>
  <c r="DN310" i="9"/>
  <c r="DM310" i="9"/>
  <c r="DL310" i="9"/>
  <c r="DK310" i="9"/>
  <c r="DJ310" i="9"/>
  <c r="DI310" i="9"/>
  <c r="DH310" i="9"/>
  <c r="DG310" i="9"/>
  <c r="DF310" i="9"/>
  <c r="DE310" i="9"/>
  <c r="DD310" i="9"/>
  <c r="DC310" i="9"/>
  <c r="DB310" i="9"/>
  <c r="DA310" i="9"/>
  <c r="CZ310" i="9"/>
  <c r="CY310" i="9"/>
  <c r="CX310" i="9"/>
  <c r="CW310" i="9"/>
  <c r="CV310" i="9"/>
  <c r="CU310" i="9"/>
  <c r="CT310" i="9"/>
  <c r="CS310" i="9"/>
  <c r="CR310" i="9"/>
  <c r="CQ310" i="9"/>
  <c r="CP310" i="9"/>
  <c r="CO310" i="9"/>
  <c r="CN310" i="9"/>
  <c r="CM310" i="9"/>
  <c r="CL310" i="9"/>
  <c r="D310" i="9"/>
  <c r="D309" i="9"/>
  <c r="D308" i="9"/>
  <c r="D307" i="9"/>
  <c r="DU306" i="9"/>
  <c r="DT306" i="9"/>
  <c r="DS306" i="9"/>
  <c r="DR306" i="9"/>
  <c r="DQ306" i="9"/>
  <c r="DP306" i="9"/>
  <c r="DO306" i="9"/>
  <c r="DN306" i="9"/>
  <c r="DM306" i="9"/>
  <c r="DL306" i="9"/>
  <c r="DK306" i="9"/>
  <c r="DJ306" i="9"/>
  <c r="DI306" i="9"/>
  <c r="DH306" i="9"/>
  <c r="DG306" i="9"/>
  <c r="DF306" i="9"/>
  <c r="DE306" i="9"/>
  <c r="DD306" i="9"/>
  <c r="DC306" i="9"/>
  <c r="DB306" i="9"/>
  <c r="DA306" i="9"/>
  <c r="CZ306" i="9"/>
  <c r="CY306" i="9"/>
  <c r="CX306" i="9"/>
  <c r="CW306" i="9"/>
  <c r="CV306" i="9"/>
  <c r="CU306" i="9"/>
  <c r="CT306" i="9"/>
  <c r="CS306" i="9"/>
  <c r="CR306" i="9"/>
  <c r="CQ306" i="9"/>
  <c r="CP306" i="9"/>
  <c r="CO306" i="9"/>
  <c r="CN306" i="9"/>
  <c r="CM306" i="9"/>
  <c r="CL306" i="9"/>
  <c r="D306" i="9"/>
  <c r="D305" i="9"/>
  <c r="D304" i="9"/>
  <c r="D303" i="9"/>
  <c r="DU302" i="9"/>
  <c r="DT302" i="9"/>
  <c r="DS302" i="9"/>
  <c r="DR302" i="9"/>
  <c r="DQ302" i="9"/>
  <c r="DP302" i="9"/>
  <c r="DO302" i="9"/>
  <c r="DN302" i="9"/>
  <c r="DM302" i="9"/>
  <c r="DL302" i="9"/>
  <c r="DK302" i="9"/>
  <c r="DJ302" i="9"/>
  <c r="DI302" i="9"/>
  <c r="DH302" i="9"/>
  <c r="DG302" i="9"/>
  <c r="DF302" i="9"/>
  <c r="DE302" i="9"/>
  <c r="DD302" i="9"/>
  <c r="DC302" i="9"/>
  <c r="DB302" i="9"/>
  <c r="DA302" i="9"/>
  <c r="CZ302" i="9"/>
  <c r="CY302" i="9"/>
  <c r="CX302" i="9"/>
  <c r="CW302" i="9"/>
  <c r="CV302" i="9"/>
  <c r="CU302" i="9"/>
  <c r="CT302" i="9"/>
  <c r="CS302" i="9"/>
  <c r="CR302" i="9"/>
  <c r="CQ302" i="9"/>
  <c r="CP302" i="9"/>
  <c r="CO302" i="9"/>
  <c r="CN302" i="9"/>
  <c r="CM302" i="9"/>
  <c r="CL302" i="9"/>
  <c r="D302" i="9"/>
  <c r="D301" i="9"/>
  <c r="D300" i="9"/>
  <c r="DU299" i="9"/>
  <c r="DT299" i="9"/>
  <c r="DS299" i="9"/>
  <c r="DR299" i="9"/>
  <c r="DQ299" i="9"/>
  <c r="DP299" i="9"/>
  <c r="DO299" i="9"/>
  <c r="DN299" i="9"/>
  <c r="DM299" i="9"/>
  <c r="DL299" i="9"/>
  <c r="DK299" i="9"/>
  <c r="DJ299" i="9"/>
  <c r="DI299" i="9"/>
  <c r="DH299" i="9"/>
  <c r="DG299" i="9"/>
  <c r="DF299" i="9"/>
  <c r="DE299" i="9"/>
  <c r="DD299" i="9"/>
  <c r="DC299" i="9"/>
  <c r="DB299" i="9"/>
  <c r="DA299" i="9"/>
  <c r="CZ299" i="9"/>
  <c r="CY299" i="9"/>
  <c r="CX299" i="9"/>
  <c r="CW299" i="9"/>
  <c r="CV299" i="9"/>
  <c r="CU299" i="9"/>
  <c r="CT299" i="9"/>
  <c r="CS299" i="9"/>
  <c r="CR299" i="9"/>
  <c r="CQ299" i="9"/>
  <c r="CP299" i="9"/>
  <c r="CO299" i="9"/>
  <c r="CN299" i="9"/>
  <c r="CM299" i="9"/>
  <c r="CL299" i="9"/>
  <c r="D299" i="9"/>
  <c r="D298" i="9"/>
  <c r="D297" i="9"/>
  <c r="DI296" i="9"/>
  <c r="DI295" i="9" s="1"/>
  <c r="D296" i="9"/>
  <c r="DU295" i="9"/>
  <c r="DT295" i="9"/>
  <c r="DS295" i="9"/>
  <c r="DR295" i="9"/>
  <c r="DQ295" i="9"/>
  <c r="DP295" i="9"/>
  <c r="DO295" i="9"/>
  <c r="DN295" i="9"/>
  <c r="DM295" i="9"/>
  <c r="DL295" i="9"/>
  <c r="DK295" i="9"/>
  <c r="DJ295" i="9"/>
  <c r="DH295" i="9"/>
  <c r="DG295" i="9"/>
  <c r="DF295" i="9"/>
  <c r="DE295" i="9"/>
  <c r="DD295" i="9"/>
  <c r="DC295" i="9"/>
  <c r="DB295" i="9"/>
  <c r="DA295" i="9"/>
  <c r="CZ295" i="9"/>
  <c r="CY295" i="9"/>
  <c r="CX295" i="9"/>
  <c r="CW295" i="9"/>
  <c r="CV295" i="9"/>
  <c r="CU295" i="9"/>
  <c r="CT295" i="9"/>
  <c r="CS295" i="9"/>
  <c r="CR295" i="9"/>
  <c r="CQ295" i="9"/>
  <c r="CP295" i="9"/>
  <c r="CO295" i="9"/>
  <c r="CN295" i="9"/>
  <c r="CM295" i="9"/>
  <c r="CL295" i="9"/>
  <c r="D295" i="9"/>
  <c r="D294" i="9"/>
  <c r="D293" i="9"/>
  <c r="D292" i="9"/>
  <c r="D291" i="9"/>
  <c r="D290" i="9"/>
  <c r="D289" i="9"/>
  <c r="D288" i="9"/>
  <c r="D287" i="9"/>
  <c r="D286" i="9"/>
  <c r="DU285" i="9"/>
  <c r="DT285" i="9"/>
  <c r="DS285" i="9"/>
  <c r="DR285" i="9"/>
  <c r="DQ285" i="9"/>
  <c r="DP285" i="9"/>
  <c r="DO285" i="9"/>
  <c r="DN285" i="9"/>
  <c r="DM285" i="9"/>
  <c r="DL285" i="9"/>
  <c r="DK285" i="9"/>
  <c r="DJ285" i="9"/>
  <c r="DI285" i="9"/>
  <c r="DH285" i="9"/>
  <c r="DG285" i="9"/>
  <c r="DF285" i="9"/>
  <c r="DE285" i="9"/>
  <c r="DD285" i="9"/>
  <c r="DC285" i="9"/>
  <c r="DB285" i="9"/>
  <c r="DA285" i="9"/>
  <c r="CZ285" i="9"/>
  <c r="CY285" i="9"/>
  <c r="CX285" i="9"/>
  <c r="CW285" i="9"/>
  <c r="CV285" i="9"/>
  <c r="CU285" i="9"/>
  <c r="CT285" i="9"/>
  <c r="CS285" i="9"/>
  <c r="CR285" i="9"/>
  <c r="CQ285" i="9"/>
  <c r="CP285" i="9"/>
  <c r="CO285" i="9"/>
  <c r="CN285" i="9"/>
  <c r="CM285" i="9"/>
  <c r="CL285" i="9"/>
  <c r="D285" i="9"/>
  <c r="D284" i="9"/>
  <c r="D283" i="9"/>
  <c r="D282" i="9"/>
  <c r="D281" i="9"/>
  <c r="D280" i="9"/>
  <c r="D279" i="9"/>
  <c r="DU278" i="9"/>
  <c r="DT278" i="9"/>
  <c r="DS278" i="9"/>
  <c r="DR278" i="9"/>
  <c r="DQ278" i="9"/>
  <c r="DP278" i="9"/>
  <c r="DO278" i="9"/>
  <c r="DN278" i="9"/>
  <c r="DM278" i="9"/>
  <c r="DL278" i="9"/>
  <c r="DK278" i="9"/>
  <c r="DJ278" i="9"/>
  <c r="DI278" i="9"/>
  <c r="DH278" i="9"/>
  <c r="DG278" i="9"/>
  <c r="DF278" i="9"/>
  <c r="DE278" i="9"/>
  <c r="DD278" i="9"/>
  <c r="DC278" i="9"/>
  <c r="DB278" i="9"/>
  <c r="DA278" i="9"/>
  <c r="CZ278" i="9"/>
  <c r="CY278" i="9"/>
  <c r="CX278" i="9"/>
  <c r="CW278" i="9"/>
  <c r="CV278" i="9"/>
  <c r="CU278" i="9"/>
  <c r="CT278" i="9"/>
  <c r="CS278" i="9"/>
  <c r="CR278" i="9"/>
  <c r="CQ278" i="9"/>
  <c r="CP278" i="9"/>
  <c r="CO278" i="9"/>
  <c r="CN278" i="9"/>
  <c r="CM278" i="9"/>
  <c r="CL278" i="9"/>
  <c r="D278" i="9"/>
  <c r="D277" i="9"/>
  <c r="D276" i="9"/>
  <c r="D275" i="9"/>
  <c r="D274" i="9"/>
  <c r="D273" i="9"/>
  <c r="D272" i="9"/>
  <c r="D271" i="9"/>
  <c r="DU270" i="9"/>
  <c r="DT270" i="9"/>
  <c r="DS270" i="9"/>
  <c r="DR270" i="9"/>
  <c r="DQ270" i="9"/>
  <c r="DP270" i="9"/>
  <c r="DO270" i="9"/>
  <c r="DN270" i="9"/>
  <c r="DM270" i="9"/>
  <c r="DL270" i="9"/>
  <c r="DK270" i="9"/>
  <c r="DJ270" i="9"/>
  <c r="DI270" i="9"/>
  <c r="DH270" i="9"/>
  <c r="DG270" i="9"/>
  <c r="DF270" i="9"/>
  <c r="DE270" i="9"/>
  <c r="DD270" i="9"/>
  <c r="DC270" i="9"/>
  <c r="DB270" i="9"/>
  <c r="DA270" i="9"/>
  <c r="CZ270" i="9"/>
  <c r="CY270" i="9"/>
  <c r="CX270" i="9"/>
  <c r="CW270" i="9"/>
  <c r="CV270" i="9"/>
  <c r="CU270" i="9"/>
  <c r="CT270" i="9"/>
  <c r="CS270" i="9"/>
  <c r="CR270" i="9"/>
  <c r="CQ270" i="9"/>
  <c r="CP270" i="9"/>
  <c r="CO270" i="9"/>
  <c r="CN270" i="9"/>
  <c r="CM270" i="9"/>
  <c r="CL270" i="9"/>
  <c r="D270" i="9"/>
  <c r="D269" i="9"/>
  <c r="D268" i="9"/>
  <c r="D267" i="9"/>
  <c r="D266" i="9"/>
  <c r="D265" i="9"/>
  <c r="DU264" i="9"/>
  <c r="DT264" i="9"/>
  <c r="DS264" i="9"/>
  <c r="DR264" i="9"/>
  <c r="DQ264" i="9"/>
  <c r="DP264" i="9"/>
  <c r="DO264" i="9"/>
  <c r="DN264" i="9"/>
  <c r="DM264" i="9"/>
  <c r="DL264" i="9"/>
  <c r="DK264" i="9"/>
  <c r="DJ264" i="9"/>
  <c r="DI264" i="9"/>
  <c r="DH264" i="9"/>
  <c r="DG264" i="9"/>
  <c r="DF264" i="9"/>
  <c r="DE264" i="9"/>
  <c r="DD264" i="9"/>
  <c r="DC264" i="9"/>
  <c r="DB264" i="9"/>
  <c r="DA264" i="9"/>
  <c r="CZ264" i="9"/>
  <c r="CY264" i="9"/>
  <c r="CX264" i="9"/>
  <c r="CW264" i="9"/>
  <c r="CV264" i="9"/>
  <c r="CU264" i="9"/>
  <c r="CT264" i="9"/>
  <c r="CS264" i="9"/>
  <c r="CR264" i="9"/>
  <c r="CQ264" i="9"/>
  <c r="CP264" i="9"/>
  <c r="CO264" i="9"/>
  <c r="CN264" i="9"/>
  <c r="CM264" i="9"/>
  <c r="CL264" i="9"/>
  <c r="D264" i="9"/>
  <c r="D263" i="9"/>
  <c r="D262" i="9"/>
  <c r="D261" i="9"/>
  <c r="D260" i="9"/>
  <c r="DU259" i="9"/>
  <c r="DU216" i="9" s="1"/>
  <c r="DT259" i="9"/>
  <c r="DT216" i="9" s="1"/>
  <c r="DS259" i="9"/>
  <c r="DS216" i="9" s="1"/>
  <c r="DR259" i="9"/>
  <c r="DR216" i="9" s="1"/>
  <c r="DQ259" i="9"/>
  <c r="DQ216" i="9" s="1"/>
  <c r="DP259" i="9"/>
  <c r="DP216" i="9" s="1"/>
  <c r="DO259" i="9"/>
  <c r="DO216" i="9" s="1"/>
  <c r="DN259" i="9"/>
  <c r="DN216" i="9" s="1"/>
  <c r="DM259" i="9"/>
  <c r="DM216" i="9" s="1"/>
  <c r="DL259" i="9"/>
  <c r="DL216" i="9" s="1"/>
  <c r="DK259" i="9"/>
  <c r="DK216" i="9" s="1"/>
  <c r="DJ259" i="9"/>
  <c r="DI259" i="9"/>
  <c r="DH259" i="9"/>
  <c r="DG259" i="9"/>
  <c r="DF259" i="9"/>
  <c r="DE259" i="9"/>
  <c r="DD259" i="9"/>
  <c r="DC259" i="9"/>
  <c r="DB259" i="9"/>
  <c r="DA259" i="9"/>
  <c r="CZ259" i="9"/>
  <c r="CY259" i="9"/>
  <c r="CX259" i="9"/>
  <c r="CW259" i="9"/>
  <c r="CV259" i="9"/>
  <c r="CU259" i="9"/>
  <c r="CT259" i="9"/>
  <c r="CS259" i="9"/>
  <c r="CR259" i="9"/>
  <c r="CQ259" i="9"/>
  <c r="CP259" i="9"/>
  <c r="CO259" i="9"/>
  <c r="CN259" i="9"/>
  <c r="CM259" i="9"/>
  <c r="CL259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U244" i="9"/>
  <c r="DT244" i="9"/>
  <c r="DS244" i="9"/>
  <c r="DR244" i="9"/>
  <c r="DQ244" i="9"/>
  <c r="DP244" i="9"/>
  <c r="DO244" i="9"/>
  <c r="DN244" i="9"/>
  <c r="DM244" i="9"/>
  <c r="DL244" i="9"/>
  <c r="DK244" i="9"/>
  <c r="DJ244" i="9"/>
  <c r="DI244" i="9"/>
  <c r="DH244" i="9"/>
  <c r="DG244" i="9"/>
  <c r="DF244" i="9"/>
  <c r="DE244" i="9"/>
  <c r="DD244" i="9"/>
  <c r="DC244" i="9"/>
  <c r="DB244" i="9"/>
  <c r="DA244" i="9"/>
  <c r="CZ244" i="9"/>
  <c r="CY244" i="9"/>
  <c r="CX244" i="9"/>
  <c r="CW244" i="9"/>
  <c r="CV244" i="9"/>
  <c r="CU244" i="9"/>
  <c r="CT244" i="9"/>
  <c r="CS244" i="9"/>
  <c r="CR244" i="9"/>
  <c r="CQ244" i="9"/>
  <c r="CP244" i="9"/>
  <c r="CO244" i="9"/>
  <c r="CN244" i="9"/>
  <c r="CM244" i="9"/>
  <c r="CL244" i="9"/>
  <c r="D244" i="9"/>
  <c r="D243" i="9"/>
  <c r="D242" i="9"/>
  <c r="D241" i="9"/>
  <c r="D240" i="9"/>
  <c r="D239" i="9"/>
  <c r="D238" i="9"/>
  <c r="DQ237" i="9"/>
  <c r="DP237" i="9"/>
  <c r="DO237" i="9"/>
  <c r="DN237" i="9"/>
  <c r="DM237" i="9"/>
  <c r="DL237" i="9"/>
  <c r="DK237" i="9"/>
  <c r="DJ237" i="9"/>
  <c r="DI237" i="9"/>
  <c r="DH237" i="9"/>
  <c r="DG237" i="9"/>
  <c r="DF237" i="9"/>
  <c r="DE237" i="9"/>
  <c r="DD237" i="9"/>
  <c r="DC237" i="9"/>
  <c r="DB237" i="9"/>
  <c r="DA237" i="9"/>
  <c r="CZ237" i="9"/>
  <c r="CY237" i="9"/>
  <c r="CX237" i="9"/>
  <c r="CW237" i="9"/>
  <c r="CV237" i="9"/>
  <c r="CU237" i="9"/>
  <c r="CT237" i="9"/>
  <c r="CS237" i="9"/>
  <c r="CR237" i="9"/>
  <c r="CQ237" i="9"/>
  <c r="CP237" i="9"/>
  <c r="CO237" i="9"/>
  <c r="CN237" i="9"/>
  <c r="CM237" i="9"/>
  <c r="CL237" i="9"/>
  <c r="D237" i="9"/>
  <c r="D236" i="9"/>
  <c r="D235" i="9"/>
  <c r="D234" i="9"/>
  <c r="D233" i="9"/>
  <c r="DU232" i="9"/>
  <c r="DT232" i="9"/>
  <c r="DS232" i="9"/>
  <c r="DR232" i="9"/>
  <c r="DQ232" i="9"/>
  <c r="DP232" i="9"/>
  <c r="DO232" i="9"/>
  <c r="DN232" i="9"/>
  <c r="DM232" i="9"/>
  <c r="DL232" i="9"/>
  <c r="DK232" i="9"/>
  <c r="DJ232" i="9"/>
  <c r="DI232" i="9"/>
  <c r="DH232" i="9"/>
  <c r="DG232" i="9"/>
  <c r="DF232" i="9"/>
  <c r="DE232" i="9"/>
  <c r="DD232" i="9"/>
  <c r="DC232" i="9"/>
  <c r="DB232" i="9"/>
  <c r="DA232" i="9"/>
  <c r="CZ232" i="9"/>
  <c r="CY232" i="9"/>
  <c r="CX232" i="9"/>
  <c r="CW232" i="9"/>
  <c r="CV232" i="9"/>
  <c r="CU232" i="9"/>
  <c r="CT232" i="9"/>
  <c r="CS232" i="9"/>
  <c r="CR232" i="9"/>
  <c r="CQ232" i="9"/>
  <c r="CP232" i="9"/>
  <c r="CO232" i="9"/>
  <c r="CN232" i="9"/>
  <c r="CM232" i="9"/>
  <c r="CL232" i="9"/>
  <c r="D232" i="9"/>
  <c r="D231" i="9"/>
  <c r="D230" i="9"/>
  <c r="D229" i="9"/>
  <c r="D228" i="9"/>
  <c r="DU227" i="9"/>
  <c r="DT227" i="9"/>
  <c r="DS227" i="9"/>
  <c r="DR227" i="9"/>
  <c r="DQ227" i="9"/>
  <c r="DP227" i="9"/>
  <c r="DO227" i="9"/>
  <c r="DN227" i="9"/>
  <c r="DM227" i="9"/>
  <c r="DL227" i="9"/>
  <c r="DK227" i="9"/>
  <c r="DJ227" i="9"/>
  <c r="DI227" i="9"/>
  <c r="DH227" i="9"/>
  <c r="DG227" i="9"/>
  <c r="DF227" i="9"/>
  <c r="DE227" i="9"/>
  <c r="DD227" i="9"/>
  <c r="DC227" i="9"/>
  <c r="DB227" i="9"/>
  <c r="DA227" i="9"/>
  <c r="CZ227" i="9"/>
  <c r="CY227" i="9"/>
  <c r="CX227" i="9"/>
  <c r="CW227" i="9"/>
  <c r="CV227" i="9"/>
  <c r="CU227" i="9"/>
  <c r="CT227" i="9"/>
  <c r="CS227" i="9"/>
  <c r="CR227" i="9"/>
  <c r="CQ227" i="9"/>
  <c r="CP227" i="9"/>
  <c r="CO227" i="9"/>
  <c r="CN227" i="9"/>
  <c r="CM227" i="9"/>
  <c r="CL227" i="9"/>
  <c r="D227" i="9"/>
  <c r="D226" i="9"/>
  <c r="D224" i="9"/>
  <c r="D223" i="9"/>
  <c r="D222" i="9"/>
  <c r="D221" i="9"/>
  <c r="D220" i="9"/>
  <c r="D219" i="9"/>
  <c r="DU218" i="9"/>
  <c r="DT218" i="9"/>
  <c r="DS218" i="9"/>
  <c r="DR218" i="9"/>
  <c r="DQ218" i="9"/>
  <c r="DP218" i="9"/>
  <c r="DO218" i="9"/>
  <c r="DN218" i="9"/>
  <c r="DM218" i="9"/>
  <c r="DL218" i="9"/>
  <c r="DK218" i="9"/>
  <c r="DJ218" i="9"/>
  <c r="DI218" i="9"/>
  <c r="DH218" i="9"/>
  <c r="DG218" i="9"/>
  <c r="DF218" i="9"/>
  <c r="DE218" i="9"/>
  <c r="DD218" i="9"/>
  <c r="DC218" i="9"/>
  <c r="DB218" i="9"/>
  <c r="DA218" i="9"/>
  <c r="CZ218" i="9"/>
  <c r="CY218" i="9"/>
  <c r="CX218" i="9"/>
  <c r="CW218" i="9"/>
  <c r="CV218" i="9"/>
  <c r="CU218" i="9"/>
  <c r="CT218" i="9"/>
  <c r="CS218" i="9"/>
  <c r="CR218" i="9"/>
  <c r="CQ218" i="9"/>
  <c r="CP218" i="9"/>
  <c r="CO218" i="9"/>
  <c r="CN218" i="9"/>
  <c r="CM218" i="9"/>
  <c r="CL218" i="9"/>
  <c r="D218" i="9"/>
  <c r="D217" i="9"/>
  <c r="D216" i="9"/>
  <c r="DI23" i="9"/>
  <c r="DI28" i="9"/>
  <c r="DI35" i="9"/>
  <c r="DI43" i="9"/>
  <c r="DI46" i="9"/>
  <c r="DH23" i="9"/>
  <c r="DH28" i="9"/>
  <c r="DH35" i="9"/>
  <c r="DH43" i="9"/>
  <c r="DH46" i="9"/>
  <c r="DG23" i="9"/>
  <c r="DG28" i="9"/>
  <c r="DG35" i="9"/>
  <c r="DG43" i="9"/>
  <c r="DG46" i="9"/>
  <c r="DF23" i="9"/>
  <c r="DF28" i="9"/>
  <c r="DF35" i="9"/>
  <c r="DF43" i="9"/>
  <c r="DF46" i="9"/>
  <c r="DE23" i="9"/>
  <c r="DE28" i="9"/>
  <c r="DE35" i="9"/>
  <c r="DE43" i="9"/>
  <c r="DE46" i="9"/>
  <c r="DD23" i="9"/>
  <c r="DD28" i="9"/>
  <c r="DD35" i="9"/>
  <c r="DD43" i="9"/>
  <c r="DD46" i="9"/>
  <c r="DC23" i="9"/>
  <c r="DC28" i="9"/>
  <c r="DC35" i="9"/>
  <c r="DC43" i="9"/>
  <c r="DC46" i="9"/>
  <c r="DB23" i="9"/>
  <c r="DB28" i="9"/>
  <c r="DB35" i="9"/>
  <c r="DB43" i="9"/>
  <c r="DB46" i="9"/>
  <c r="DA23" i="9"/>
  <c r="DA28" i="9"/>
  <c r="DA35" i="9"/>
  <c r="DA43" i="9"/>
  <c r="DA46" i="9"/>
  <c r="CZ23" i="9"/>
  <c r="CZ28" i="9"/>
  <c r="CZ35" i="9"/>
  <c r="CZ43" i="9"/>
  <c r="CZ46" i="9"/>
  <c r="CY23" i="9"/>
  <c r="CY28" i="9"/>
  <c r="CY35" i="9"/>
  <c r="CY43" i="9"/>
  <c r="CY46" i="9"/>
  <c r="CX23" i="9"/>
  <c r="CX28" i="9"/>
  <c r="CX35" i="9"/>
  <c r="CX43" i="9"/>
  <c r="CX46" i="9"/>
  <c r="DI50" i="9"/>
  <c r="DH50" i="9"/>
  <c r="DG50" i="9"/>
  <c r="DF50" i="9"/>
  <c r="DE50" i="9"/>
  <c r="DD50" i="9"/>
  <c r="DC50" i="9"/>
  <c r="DB50" i="9"/>
  <c r="DA50" i="9"/>
  <c r="CZ50" i="9"/>
  <c r="CY50" i="9"/>
  <c r="CX50" i="9"/>
  <c r="CX49" i="9" s="1"/>
  <c r="DI49" i="9"/>
  <c r="DH49" i="9"/>
  <c r="DG49" i="9"/>
  <c r="DF49" i="9"/>
  <c r="DE49" i="9"/>
  <c r="DD49" i="9"/>
  <c r="DC49" i="9"/>
  <c r="DB49" i="9"/>
  <c r="DA49" i="9"/>
  <c r="CZ49" i="9"/>
  <c r="CY49" i="9"/>
  <c r="DI40" i="9"/>
  <c r="DH40" i="9"/>
  <c r="DG40" i="9"/>
  <c r="DF40" i="9"/>
  <c r="DE40" i="9"/>
  <c r="DD40" i="9"/>
  <c r="DC40" i="9"/>
  <c r="DB40" i="9"/>
  <c r="DA40" i="9"/>
  <c r="CZ40" i="9"/>
  <c r="CX40" i="9"/>
  <c r="R6" i="3"/>
  <c r="T67" i="1"/>
  <c r="S67" i="1"/>
  <c r="Q67" i="1"/>
  <c r="P67" i="1"/>
  <c r="M67" i="1"/>
  <c r="L67" i="1"/>
  <c r="J67" i="1"/>
  <c r="I67" i="1"/>
  <c r="T66" i="1"/>
  <c r="S66" i="1"/>
  <c r="Q66" i="1"/>
  <c r="P66" i="1"/>
  <c r="M66" i="1"/>
  <c r="L66" i="1"/>
  <c r="J66" i="1"/>
  <c r="I66" i="1"/>
  <c r="T65" i="1"/>
  <c r="S65" i="1"/>
  <c r="Q65" i="1"/>
  <c r="P65" i="1"/>
  <c r="M65" i="1"/>
  <c r="L65" i="1"/>
  <c r="J65" i="1"/>
  <c r="I65" i="1"/>
  <c r="T64" i="1"/>
  <c r="S64" i="1"/>
  <c r="Q64" i="1"/>
  <c r="P64" i="1"/>
  <c r="M64" i="1"/>
  <c r="L64" i="1"/>
  <c r="J64" i="1"/>
  <c r="I64" i="1"/>
  <c r="T63" i="1"/>
  <c r="S63" i="1"/>
  <c r="Q63" i="1"/>
  <c r="P63" i="1"/>
  <c r="M63" i="1"/>
  <c r="L63" i="1"/>
  <c r="J63" i="1"/>
  <c r="I63" i="1"/>
  <c r="T62" i="1"/>
  <c r="S62" i="1"/>
  <c r="Q62" i="1"/>
  <c r="P62" i="1"/>
  <c r="M62" i="1"/>
  <c r="L62" i="1"/>
  <c r="J62" i="1"/>
  <c r="I62" i="1"/>
  <c r="M61" i="1"/>
  <c r="L61" i="1"/>
  <c r="J61" i="1"/>
  <c r="I61" i="1"/>
  <c r="T60" i="1"/>
  <c r="S60" i="1"/>
  <c r="Q60" i="1"/>
  <c r="P60" i="1"/>
  <c r="M60" i="1"/>
  <c r="L60" i="1"/>
  <c r="J60" i="1"/>
  <c r="I60" i="1"/>
  <c r="T59" i="1"/>
  <c r="S59" i="1"/>
  <c r="Q59" i="1"/>
  <c r="P59" i="1"/>
  <c r="M59" i="1"/>
  <c r="L59" i="1"/>
  <c r="J59" i="1"/>
  <c r="I59" i="1"/>
  <c r="T58" i="1"/>
  <c r="S58" i="1"/>
  <c r="Q58" i="1"/>
  <c r="P58" i="1"/>
  <c r="M58" i="1"/>
  <c r="L58" i="1"/>
  <c r="J58" i="1"/>
  <c r="I58" i="1"/>
  <c r="T57" i="1"/>
  <c r="S57" i="1"/>
  <c r="Q57" i="1"/>
  <c r="P57" i="1"/>
  <c r="M57" i="1"/>
  <c r="L57" i="1"/>
  <c r="J57" i="1"/>
  <c r="I57" i="1"/>
  <c r="T56" i="1"/>
  <c r="S56" i="1"/>
  <c r="Q56" i="1"/>
  <c r="P56" i="1"/>
  <c r="M56" i="1"/>
  <c r="L56" i="1"/>
  <c r="J56" i="1"/>
  <c r="I56" i="1"/>
  <c r="T55" i="1"/>
  <c r="S55" i="1"/>
  <c r="Q55" i="1"/>
  <c r="P55" i="1"/>
  <c r="M55" i="1"/>
  <c r="L55" i="1"/>
  <c r="J55" i="1"/>
  <c r="I55" i="1"/>
  <c r="T54" i="1"/>
  <c r="S54" i="1"/>
  <c r="Q54" i="1"/>
  <c r="P54" i="1"/>
  <c r="M54" i="1"/>
  <c r="L54" i="1"/>
  <c r="J54" i="1"/>
  <c r="I54" i="1"/>
  <c r="T53" i="1"/>
  <c r="S53" i="1"/>
  <c r="Q53" i="1"/>
  <c r="P53" i="1"/>
  <c r="M53" i="1"/>
  <c r="L53" i="1"/>
  <c r="J53" i="1"/>
  <c r="I53" i="1"/>
  <c r="T52" i="1"/>
  <c r="S52" i="1"/>
  <c r="Q52" i="1"/>
  <c r="P52" i="1"/>
  <c r="M52" i="1"/>
  <c r="L52" i="1"/>
  <c r="J52" i="1"/>
  <c r="I52" i="1"/>
  <c r="T51" i="1"/>
  <c r="S51" i="1"/>
  <c r="Q51" i="1"/>
  <c r="P51" i="1"/>
  <c r="M51" i="1"/>
  <c r="L51" i="1"/>
  <c r="J51" i="1"/>
  <c r="I51" i="1"/>
  <c r="T50" i="1"/>
  <c r="S50" i="1"/>
  <c r="Q50" i="1"/>
  <c r="P50" i="1"/>
  <c r="M50" i="1"/>
  <c r="L50" i="1"/>
  <c r="J50" i="1"/>
  <c r="I50" i="1"/>
  <c r="T49" i="1"/>
  <c r="S49" i="1"/>
  <c r="Q49" i="1"/>
  <c r="P49" i="1"/>
  <c r="M49" i="1"/>
  <c r="L49" i="1"/>
  <c r="J49" i="1"/>
  <c r="I49" i="1"/>
  <c r="T48" i="1"/>
  <c r="S48" i="1"/>
  <c r="Q48" i="1"/>
  <c r="P48" i="1"/>
  <c r="M48" i="1"/>
  <c r="L48" i="1"/>
  <c r="J48" i="1"/>
  <c r="I48" i="1"/>
  <c r="T47" i="1"/>
  <c r="S47" i="1"/>
  <c r="Q47" i="1"/>
  <c r="P47" i="1"/>
  <c r="M47" i="1"/>
  <c r="L47" i="1"/>
  <c r="J47" i="1"/>
  <c r="I47" i="1"/>
  <c r="T46" i="1"/>
  <c r="S46" i="1"/>
  <c r="Q46" i="1"/>
  <c r="P46" i="1"/>
  <c r="M46" i="1"/>
  <c r="L46" i="1"/>
  <c r="J46" i="1"/>
  <c r="I46" i="1"/>
  <c r="T45" i="1"/>
  <c r="S45" i="1"/>
  <c r="Q45" i="1"/>
  <c r="P45" i="1"/>
  <c r="M45" i="1"/>
  <c r="L45" i="1"/>
  <c r="J45" i="1"/>
  <c r="I45" i="1"/>
  <c r="T44" i="1"/>
  <c r="S44" i="1"/>
  <c r="Q44" i="1"/>
  <c r="P44" i="1"/>
  <c r="M44" i="1"/>
  <c r="L44" i="1"/>
  <c r="J44" i="1"/>
  <c r="I44" i="1"/>
  <c r="T43" i="1"/>
  <c r="S43" i="1"/>
  <c r="Q43" i="1"/>
  <c r="P43" i="1"/>
  <c r="M43" i="1"/>
  <c r="L43" i="1"/>
  <c r="J43" i="1"/>
  <c r="I43" i="1"/>
  <c r="T42" i="1"/>
  <c r="S42" i="1"/>
  <c r="Q42" i="1"/>
  <c r="P42" i="1"/>
  <c r="M42" i="1"/>
  <c r="L42" i="1"/>
  <c r="J42" i="1"/>
  <c r="I42" i="1"/>
  <c r="T41" i="1"/>
  <c r="S41" i="1"/>
  <c r="Q41" i="1"/>
  <c r="P41" i="1"/>
  <c r="M41" i="1"/>
  <c r="L41" i="1"/>
  <c r="J41" i="1"/>
  <c r="I41" i="1"/>
  <c r="T40" i="1"/>
  <c r="S40" i="1"/>
  <c r="Q40" i="1"/>
  <c r="P40" i="1"/>
  <c r="M40" i="1"/>
  <c r="L40" i="1"/>
  <c r="J40" i="1"/>
  <c r="I40" i="1"/>
  <c r="T39" i="1"/>
  <c r="S39" i="1"/>
  <c r="Q39" i="1"/>
  <c r="P39" i="1"/>
  <c r="M39" i="1"/>
  <c r="L39" i="1"/>
  <c r="J39" i="1"/>
  <c r="I39" i="1"/>
  <c r="T38" i="1"/>
  <c r="S38" i="1"/>
  <c r="Q38" i="1"/>
  <c r="P38" i="1"/>
  <c r="M38" i="1"/>
  <c r="L38" i="1"/>
  <c r="J38" i="1"/>
  <c r="I38" i="1"/>
  <c r="T37" i="1"/>
  <c r="S37" i="1"/>
  <c r="Q37" i="1"/>
  <c r="P37" i="1"/>
  <c r="M37" i="1"/>
  <c r="L37" i="1"/>
  <c r="J37" i="1"/>
  <c r="I37" i="1"/>
  <c r="T36" i="1"/>
  <c r="S36" i="1"/>
  <c r="Q36" i="1"/>
  <c r="P36" i="1"/>
  <c r="M36" i="1"/>
  <c r="L36" i="1"/>
  <c r="J36" i="1"/>
  <c r="I36" i="1"/>
  <c r="T35" i="1"/>
  <c r="S35" i="1"/>
  <c r="Q35" i="1"/>
  <c r="P35" i="1"/>
  <c r="M35" i="1"/>
  <c r="L35" i="1"/>
  <c r="J35" i="1"/>
  <c r="I35" i="1"/>
  <c r="T34" i="1"/>
  <c r="S34" i="1"/>
  <c r="Q34" i="1"/>
  <c r="P34" i="1"/>
  <c r="M34" i="1"/>
  <c r="L34" i="1"/>
  <c r="J34" i="1"/>
  <c r="I34" i="1"/>
  <c r="T33" i="1"/>
  <c r="S33" i="1"/>
  <c r="Q33" i="1"/>
  <c r="P33" i="1"/>
  <c r="M33" i="1"/>
  <c r="L33" i="1"/>
  <c r="J33" i="1"/>
  <c r="I33" i="1"/>
  <c r="T32" i="1"/>
  <c r="S32" i="1"/>
  <c r="Q32" i="1"/>
  <c r="P32" i="1"/>
  <c r="M32" i="1"/>
  <c r="L32" i="1"/>
  <c r="J32" i="1"/>
  <c r="I32" i="1"/>
  <c r="T31" i="1"/>
  <c r="S31" i="1"/>
  <c r="Q31" i="1"/>
  <c r="P31" i="1"/>
  <c r="M31" i="1"/>
  <c r="L31" i="1"/>
  <c r="J31" i="1"/>
  <c r="I31" i="1"/>
  <c r="T30" i="1"/>
  <c r="S30" i="1"/>
  <c r="Q30" i="1"/>
  <c r="P30" i="1"/>
  <c r="M30" i="1"/>
  <c r="L30" i="1"/>
  <c r="J30" i="1"/>
  <c r="I30" i="1"/>
  <c r="T29" i="1"/>
  <c r="S29" i="1"/>
  <c r="Q29" i="1"/>
  <c r="P29" i="1"/>
  <c r="M29" i="1"/>
  <c r="L29" i="1"/>
  <c r="J29" i="1"/>
  <c r="I29" i="1"/>
  <c r="T28" i="1"/>
  <c r="S28" i="1"/>
  <c r="Q28" i="1"/>
  <c r="P28" i="1"/>
  <c r="M28" i="1"/>
  <c r="L28" i="1"/>
  <c r="J28" i="1"/>
  <c r="I28" i="1"/>
  <c r="T27" i="1"/>
  <c r="S27" i="1"/>
  <c r="Q27" i="1"/>
  <c r="P27" i="1"/>
  <c r="M27" i="1"/>
  <c r="L27" i="1"/>
  <c r="J27" i="1"/>
  <c r="I27" i="1"/>
  <c r="T26" i="1"/>
  <c r="S26" i="1"/>
  <c r="Q26" i="1"/>
  <c r="P26" i="1"/>
  <c r="M26" i="1"/>
  <c r="L26" i="1"/>
  <c r="J26" i="1"/>
  <c r="I26" i="1"/>
  <c r="T25" i="1"/>
  <c r="S25" i="1"/>
  <c r="Q25" i="1"/>
  <c r="P25" i="1"/>
  <c r="M25" i="1"/>
  <c r="L25" i="1"/>
  <c r="J25" i="1"/>
  <c r="I25" i="1"/>
  <c r="T24" i="1"/>
  <c r="S24" i="1"/>
  <c r="Q24" i="1"/>
  <c r="P24" i="1"/>
  <c r="M24" i="1"/>
  <c r="L24" i="1"/>
  <c r="J24" i="1"/>
  <c r="I24" i="1"/>
  <c r="T23" i="1"/>
  <c r="S23" i="1"/>
  <c r="Q23" i="1"/>
  <c r="P23" i="1"/>
  <c r="M23" i="1"/>
  <c r="L23" i="1"/>
  <c r="J23" i="1"/>
  <c r="I23" i="1"/>
  <c r="T22" i="1"/>
  <c r="S22" i="1"/>
  <c r="Q22" i="1"/>
  <c r="P22" i="1"/>
  <c r="M22" i="1"/>
  <c r="L22" i="1"/>
  <c r="J22" i="1"/>
  <c r="I22" i="1"/>
  <c r="T21" i="1"/>
  <c r="S21" i="1"/>
  <c r="Q21" i="1"/>
  <c r="P21" i="1"/>
  <c r="M21" i="1"/>
  <c r="L21" i="1"/>
  <c r="J21" i="1"/>
  <c r="I21" i="1"/>
  <c r="T20" i="1"/>
  <c r="S20" i="1"/>
  <c r="Q20" i="1"/>
  <c r="P20" i="1"/>
  <c r="M20" i="1"/>
  <c r="L20" i="1"/>
  <c r="J20" i="1"/>
  <c r="I20" i="1"/>
  <c r="T19" i="1"/>
  <c r="S19" i="1"/>
  <c r="Q19" i="1"/>
  <c r="P19" i="1"/>
  <c r="M19" i="1"/>
  <c r="L19" i="1"/>
  <c r="J19" i="1"/>
  <c r="I19" i="1"/>
  <c r="T18" i="1"/>
  <c r="S18" i="1"/>
  <c r="Q18" i="1"/>
  <c r="P18" i="1"/>
  <c r="M18" i="1"/>
  <c r="L18" i="1"/>
  <c r="J18" i="1"/>
  <c r="I18" i="1"/>
  <c r="B18" i="1"/>
  <c r="T17" i="1"/>
  <c r="S17" i="1"/>
  <c r="Q17" i="1"/>
  <c r="P17" i="1"/>
  <c r="M17" i="1"/>
  <c r="L17" i="1"/>
  <c r="J17" i="1"/>
  <c r="I17" i="1"/>
  <c r="T16" i="1"/>
  <c r="S16" i="1"/>
  <c r="Q16" i="1"/>
  <c r="P16" i="1"/>
  <c r="M16" i="1"/>
  <c r="L16" i="1"/>
  <c r="J16" i="1"/>
  <c r="I16" i="1"/>
  <c r="T15" i="1"/>
  <c r="S15" i="1"/>
  <c r="Q15" i="1"/>
  <c r="P15" i="1"/>
  <c r="M15" i="1"/>
  <c r="L15" i="1"/>
  <c r="J15" i="1"/>
  <c r="I15" i="1"/>
  <c r="T14" i="1"/>
  <c r="S14" i="1"/>
  <c r="Q14" i="1"/>
  <c r="P14" i="1"/>
  <c r="M14" i="1"/>
  <c r="L14" i="1"/>
  <c r="J14" i="1"/>
  <c r="I14" i="1"/>
  <c r="B14" i="1"/>
  <c r="T13" i="1"/>
  <c r="S13" i="1"/>
  <c r="Q13" i="1"/>
  <c r="P13" i="1"/>
  <c r="M13" i="1"/>
  <c r="L13" i="1"/>
  <c r="J13" i="1"/>
  <c r="I13" i="1"/>
  <c r="T12" i="1"/>
  <c r="S12" i="1"/>
  <c r="Q12" i="1"/>
  <c r="P12" i="1"/>
  <c r="M12" i="1"/>
  <c r="L12" i="1"/>
  <c r="J12" i="1"/>
  <c r="I12" i="1"/>
  <c r="T11" i="1"/>
  <c r="S11" i="1"/>
  <c r="Q11" i="1"/>
  <c r="P11" i="1"/>
  <c r="M11" i="1"/>
  <c r="L11" i="1"/>
  <c r="J11" i="1"/>
  <c r="I11" i="1"/>
  <c r="T10" i="1"/>
  <c r="S10" i="1"/>
  <c r="Q10" i="1"/>
  <c r="P10" i="1"/>
  <c r="M10" i="1"/>
  <c r="L10" i="1"/>
  <c r="J10" i="1"/>
  <c r="I10" i="1"/>
  <c r="R6" i="1"/>
  <c r="N6" i="1"/>
  <c r="O6" i="1" s="1"/>
  <c r="E4" i="1"/>
  <c r="B27" i="3"/>
  <c r="B15" i="3"/>
  <c r="CV320" i="9"/>
  <c r="DE350" i="9"/>
  <c r="DD320" i="9"/>
  <c r="CZ385" i="9"/>
  <c r="DP385" i="9"/>
  <c r="CT350" i="9"/>
  <c r="DR350" i="9"/>
  <c r="CS350" i="9"/>
  <c r="DA350" i="9"/>
  <c r="CR385" i="9" l="1"/>
  <c r="H8" i="1"/>
  <c r="O8" i="1" s="1"/>
  <c r="H8" i="3"/>
  <c r="B105" i="6"/>
  <c r="B12" i="5"/>
  <c r="B86" i="5"/>
  <c r="B109" i="6"/>
  <c r="B16" i="5"/>
  <c r="B90" i="5"/>
  <c r="B113" i="6"/>
  <c r="B94" i="5"/>
  <c r="B20" i="5"/>
  <c r="B117" i="6"/>
  <c r="B98" i="5"/>
  <c r="B24" i="5"/>
  <c r="B127" i="6"/>
  <c r="B108" i="5"/>
  <c r="B34" i="5"/>
  <c r="B134" i="6"/>
  <c r="B41" i="5"/>
  <c r="B115" i="5"/>
  <c r="B135" i="6"/>
  <c r="B42" i="5"/>
  <c r="B116" i="5"/>
  <c r="B136" i="6"/>
  <c r="B43" i="5"/>
  <c r="B117" i="5"/>
  <c r="B137" i="6"/>
  <c r="B44" i="5"/>
  <c r="B118" i="5"/>
  <c r="B140" i="6"/>
  <c r="B47" i="5"/>
  <c r="B121" i="5"/>
  <c r="B58" i="5"/>
  <c r="B132" i="5"/>
  <c r="B151" i="6"/>
  <c r="B51" i="5"/>
  <c r="B125" i="5"/>
  <c r="B144" i="6"/>
  <c r="B57" i="1"/>
  <c r="B54" i="5"/>
  <c r="B128" i="5"/>
  <c r="B59" i="5"/>
  <c r="B133" i="5"/>
  <c r="B152" i="6"/>
  <c r="B52" i="5"/>
  <c r="B126" i="5"/>
  <c r="B145" i="6"/>
  <c r="L8" i="6"/>
  <c r="L101" i="6" s="1"/>
  <c r="L8" i="5"/>
  <c r="L82" i="5" s="1"/>
  <c r="P8" i="6"/>
  <c r="P101" i="6" s="1"/>
  <c r="P8" i="5"/>
  <c r="P82" i="5" s="1"/>
  <c r="I8" i="3"/>
  <c r="L8" i="3" s="1"/>
  <c r="F254" i="10"/>
  <c r="E254" i="10"/>
  <c r="B107" i="6"/>
  <c r="B14" i="5"/>
  <c r="B88" i="5"/>
  <c r="B111" i="6"/>
  <c r="B18" i="5"/>
  <c r="B92" i="5"/>
  <c r="B115" i="6"/>
  <c r="B96" i="5"/>
  <c r="B22" i="5"/>
  <c r="B120" i="6"/>
  <c r="B101" i="5"/>
  <c r="B27" i="5"/>
  <c r="B61" i="5"/>
  <c r="B135" i="5"/>
  <c r="B122" i="6"/>
  <c r="B103" i="5"/>
  <c r="B29" i="5"/>
  <c r="B123" i="6"/>
  <c r="B30" i="5"/>
  <c r="B104" i="5"/>
  <c r="B128" i="6"/>
  <c r="B109" i="5"/>
  <c r="B35" i="5"/>
  <c r="B129" i="6"/>
  <c r="B110" i="5"/>
  <c r="B36" i="5"/>
  <c r="B138" i="6"/>
  <c r="B45" i="5"/>
  <c r="B119" i="5"/>
  <c r="B139" i="6"/>
  <c r="B46" i="5"/>
  <c r="B120" i="5"/>
  <c r="B57" i="5"/>
  <c r="B131" i="5"/>
  <c r="B150" i="6"/>
  <c r="E2" i="6"/>
  <c r="E2" i="5"/>
  <c r="E4" i="6"/>
  <c r="E4" i="5"/>
  <c r="B84" i="5"/>
  <c r="B10" i="5"/>
  <c r="B85" i="5"/>
  <c r="B11" i="5"/>
  <c r="B106" i="6"/>
  <c r="B87" i="5"/>
  <c r="B13" i="5"/>
  <c r="B108" i="6"/>
  <c r="B89" i="5"/>
  <c r="B15" i="5"/>
  <c r="B110" i="6"/>
  <c r="B91" i="5"/>
  <c r="B17" i="5"/>
  <c r="B112" i="6"/>
  <c r="B93" i="5"/>
  <c r="B19" i="5"/>
  <c r="B114" i="6"/>
  <c r="B95" i="5"/>
  <c r="B21" i="5"/>
  <c r="B116" i="6"/>
  <c r="B97" i="5"/>
  <c r="B23" i="5"/>
  <c r="B118" i="6"/>
  <c r="B99" i="5"/>
  <c r="B25" i="5"/>
  <c r="B119" i="6"/>
  <c r="B100" i="5"/>
  <c r="B26" i="5"/>
  <c r="B63" i="5"/>
  <c r="B137" i="5"/>
  <c r="B121" i="6"/>
  <c r="B102" i="5"/>
  <c r="B28" i="5"/>
  <c r="B62" i="5"/>
  <c r="B136" i="5"/>
  <c r="B124" i="6"/>
  <c r="B105" i="5"/>
  <c r="B31" i="5"/>
  <c r="B125" i="6"/>
  <c r="B106" i="5"/>
  <c r="B32" i="5"/>
  <c r="B126" i="6"/>
  <c r="B107" i="5"/>
  <c r="B33" i="5"/>
  <c r="B130" i="6"/>
  <c r="B111" i="5"/>
  <c r="B37" i="5"/>
  <c r="B131" i="6"/>
  <c r="B38" i="5"/>
  <c r="B112" i="5"/>
  <c r="B132" i="6"/>
  <c r="B39" i="5"/>
  <c r="B113" i="5"/>
  <c r="B133" i="6"/>
  <c r="B40" i="5"/>
  <c r="B114" i="5"/>
  <c r="B141" i="6"/>
  <c r="B48" i="5"/>
  <c r="B122" i="5"/>
  <c r="B55" i="5"/>
  <c r="B129" i="5"/>
  <c r="B56" i="5"/>
  <c r="B130" i="5"/>
  <c r="B143" i="6"/>
  <c r="B50" i="5"/>
  <c r="B124" i="5"/>
  <c r="B142" i="6"/>
  <c r="B49" i="5"/>
  <c r="B123" i="5"/>
  <c r="B53" i="5"/>
  <c r="B127" i="5"/>
  <c r="B60" i="5"/>
  <c r="B134" i="5"/>
  <c r="B64" i="5"/>
  <c r="B138" i="5"/>
  <c r="S7" i="6"/>
  <c r="S100" i="6" s="1"/>
  <c r="S7" i="5"/>
  <c r="S81" i="5" s="1"/>
  <c r="B100" i="6"/>
  <c r="B81" i="5"/>
  <c r="CU350" i="9"/>
  <c r="CQ385" i="9"/>
  <c r="CT385" i="9"/>
  <c r="DN385" i="9"/>
  <c r="DH320" i="9"/>
  <c r="DL320" i="9"/>
  <c r="DP320" i="9"/>
  <c r="DT320" i="9"/>
  <c r="DW217" i="9"/>
  <c r="DB320" i="9"/>
  <c r="DK320" i="9"/>
  <c r="CQ350" i="9"/>
  <c r="G8" i="1"/>
  <c r="N8" i="1" s="1"/>
  <c r="N8" i="3"/>
  <c r="CN320" i="9"/>
  <c r="CR320" i="9"/>
  <c r="CZ320" i="9"/>
  <c r="CO350" i="9"/>
  <c r="CW350" i="9"/>
  <c r="DI350" i="9"/>
  <c r="DM350" i="9"/>
  <c r="DQ350" i="9"/>
  <c r="DT350" i="9"/>
  <c r="CL385" i="9"/>
  <c r="CV385" i="9"/>
  <c r="DD385" i="9"/>
  <c r="DH385" i="9"/>
  <c r="DL385" i="9"/>
  <c r="DT385" i="9"/>
  <c r="CO320" i="9"/>
  <c r="DO320" i="9"/>
  <c r="B47" i="6"/>
  <c r="B11" i="6"/>
  <c r="B104" i="6"/>
  <c r="B15" i="6"/>
  <c r="B19" i="6"/>
  <c r="B23" i="6"/>
  <c r="B25" i="6"/>
  <c r="B63" i="6"/>
  <c r="B156" i="6"/>
  <c r="B62" i="6"/>
  <c r="B155" i="6"/>
  <c r="B31" i="6"/>
  <c r="B40" i="6"/>
  <c r="B58" i="6"/>
  <c r="B57" i="6"/>
  <c r="B51" i="6"/>
  <c r="B59" i="6"/>
  <c r="B52" i="3"/>
  <c r="B52" i="6"/>
  <c r="H8" i="6"/>
  <c r="H101" i="6" s="1"/>
  <c r="B7" i="6"/>
  <c r="B12" i="3"/>
  <c r="B12" i="6"/>
  <c r="B16" i="6"/>
  <c r="B20" i="6"/>
  <c r="B24" i="6"/>
  <c r="B29" i="6"/>
  <c r="B34" i="3"/>
  <c r="B34" i="6"/>
  <c r="B41" i="3"/>
  <c r="B41" i="6"/>
  <c r="B42" i="6"/>
  <c r="B45" i="6"/>
  <c r="B46" i="3"/>
  <c r="B46" i="6"/>
  <c r="B55" i="6"/>
  <c r="B148" i="6"/>
  <c r="B50" i="6"/>
  <c r="B49" i="6"/>
  <c r="B53" i="6"/>
  <c r="B146" i="6"/>
  <c r="B60" i="6"/>
  <c r="B153" i="6"/>
  <c r="I8" i="6"/>
  <c r="I101" i="6" s="1"/>
  <c r="M8" i="6"/>
  <c r="M101" i="6" s="1"/>
  <c r="Q8" i="6"/>
  <c r="Q101" i="6" s="1"/>
  <c r="B10" i="6"/>
  <c r="B103" i="6"/>
  <c r="B13" i="6"/>
  <c r="B17" i="6"/>
  <c r="B21" i="6"/>
  <c r="B26" i="6"/>
  <c r="B28" i="6"/>
  <c r="B32" i="6"/>
  <c r="B33" i="6"/>
  <c r="B37" i="6"/>
  <c r="B38" i="6"/>
  <c r="B39" i="6"/>
  <c r="B54" i="6"/>
  <c r="B147" i="6"/>
  <c r="J8" i="6"/>
  <c r="J101" i="6" s="1"/>
  <c r="N8" i="6"/>
  <c r="N101" i="6" s="1"/>
  <c r="R8" i="6"/>
  <c r="R101" i="6" s="1"/>
  <c r="E3" i="6"/>
  <c r="B14" i="6"/>
  <c r="B18" i="6"/>
  <c r="B22" i="6"/>
  <c r="B27" i="6"/>
  <c r="B61" i="6"/>
  <c r="B154" i="6"/>
  <c r="B30" i="6"/>
  <c r="B35" i="6"/>
  <c r="B36" i="6"/>
  <c r="B43" i="3"/>
  <c r="B43" i="6"/>
  <c r="B44" i="6"/>
  <c r="B48" i="6"/>
  <c r="B56" i="6"/>
  <c r="B149" i="6"/>
  <c r="B64" i="6"/>
  <c r="B157" i="6"/>
  <c r="G8" i="6"/>
  <c r="G101" i="6" s="1"/>
  <c r="K8" i="6"/>
  <c r="K101" i="6" s="1"/>
  <c r="O8" i="6"/>
  <c r="O101" i="6" s="1"/>
  <c r="B22" i="3"/>
  <c r="CN350" i="9"/>
  <c r="CR350" i="9"/>
  <c r="CV350" i="9"/>
  <c r="CZ350" i="9"/>
  <c r="DD350" i="9"/>
  <c r="DH350" i="9"/>
  <c r="DL350" i="9"/>
  <c r="DP350" i="9"/>
  <c r="CN385" i="9"/>
  <c r="CX385" i="9"/>
  <c r="DB385" i="9"/>
  <c r="DF385" i="9"/>
  <c r="DJ385" i="9"/>
  <c r="DR385" i="9"/>
  <c r="B58" i="3"/>
  <c r="B25" i="1"/>
  <c r="B51" i="3"/>
  <c r="I8" i="1"/>
  <c r="L8" i="1" s="1"/>
  <c r="B47" i="3"/>
  <c r="B19" i="1"/>
  <c r="B45" i="1"/>
  <c r="DF320" i="9"/>
  <c r="DJ320" i="9"/>
  <c r="DN320" i="9"/>
  <c r="DR320" i="9"/>
  <c r="CP320" i="9"/>
  <c r="CT320" i="9"/>
  <c r="CX320" i="9"/>
  <c r="DU350" i="9"/>
  <c r="CM350" i="9"/>
  <c r="CY350" i="9"/>
  <c r="DC350" i="9"/>
  <c r="DG350" i="9"/>
  <c r="DK350" i="9"/>
  <c r="DO350" i="9"/>
  <c r="CS385" i="9"/>
  <c r="CW385" i="9"/>
  <c r="DA385" i="9"/>
  <c r="DE385" i="9"/>
  <c r="DI385" i="9"/>
  <c r="DQ385" i="9"/>
  <c r="EF216" i="9"/>
  <c r="EB216" i="9"/>
  <c r="DX216" i="9"/>
  <c r="E3" i="1"/>
  <c r="B31" i="3"/>
  <c r="E2" i="1"/>
  <c r="CZ5" i="9"/>
  <c r="CZ4" i="9" s="1"/>
  <c r="DG5" i="9"/>
  <c r="DG4" i="9" s="1"/>
  <c r="DH5" i="9"/>
  <c r="DH4" i="9" s="1"/>
  <c r="DJ263" i="9"/>
  <c r="CS320" i="9"/>
  <c r="CW320" i="9"/>
  <c r="DA320" i="9"/>
  <c r="DG320" i="9"/>
  <c r="DS320" i="9"/>
  <c r="DC320" i="9"/>
  <c r="CM320" i="9"/>
  <c r="CQ320" i="9"/>
  <c r="CU320" i="9"/>
  <c r="CY320" i="9"/>
  <c r="DE320" i="9"/>
  <c r="DI320" i="9"/>
  <c r="DM320" i="9"/>
  <c r="DQ320" i="9"/>
  <c r="DU320" i="9"/>
  <c r="CP385" i="9"/>
  <c r="DH190" i="9"/>
  <c r="DF190" i="9"/>
  <c r="B55" i="3"/>
  <c r="B56" i="1"/>
  <c r="B21" i="3"/>
  <c r="B49" i="3"/>
  <c r="B41" i="1"/>
  <c r="B30" i="3"/>
  <c r="B17" i="1"/>
  <c r="B34" i="1"/>
  <c r="E190" i="9"/>
  <c r="B13" i="3"/>
  <c r="B26" i="3"/>
  <c r="B37" i="3"/>
  <c r="B50" i="3"/>
  <c r="B10" i="1"/>
  <c r="B27" i="1"/>
  <c r="B35" i="1"/>
  <c r="B32" i="3"/>
  <c r="B38" i="3"/>
  <c r="B60" i="3"/>
  <c r="B13" i="1"/>
  <c r="B29" i="1"/>
  <c r="B39" i="1"/>
  <c r="B52" i="1"/>
  <c r="B58" i="1"/>
  <c r="E2" i="3"/>
  <c r="B10" i="3"/>
  <c r="B17" i="3"/>
  <c r="B28" i="3"/>
  <c r="B33" i="3"/>
  <c r="B39" i="3"/>
  <c r="B53" i="3"/>
  <c r="B22" i="1"/>
  <c r="B32" i="1"/>
  <c r="B40" i="1"/>
  <c r="B53" i="1"/>
  <c r="B63" i="1"/>
  <c r="E192" i="9"/>
  <c r="DD5" i="9"/>
  <c r="DD4" i="9" s="1"/>
  <c r="CO385" i="9"/>
  <c r="DA5" i="9"/>
  <c r="DA4" i="9" s="1"/>
  <c r="DB5" i="9"/>
  <c r="DB4" i="9" s="1"/>
  <c r="DC5" i="9"/>
  <c r="DC4" i="9" s="1"/>
  <c r="DE5" i="9"/>
  <c r="DE4" i="9" s="1"/>
  <c r="DI5" i="9"/>
  <c r="DI4" i="9" s="1"/>
  <c r="DJ217" i="9"/>
  <c r="DJ216" i="9" s="1"/>
  <c r="O8" i="3"/>
  <c r="B20" i="3"/>
  <c r="B42" i="3"/>
  <c r="B59" i="3"/>
  <c r="B48" i="1"/>
  <c r="B55" i="1"/>
  <c r="B60" i="1"/>
  <c r="E191" i="9"/>
  <c r="B49" i="1"/>
  <c r="B54" i="1"/>
  <c r="B61" i="1" s="1"/>
  <c r="B16" i="3"/>
  <c r="B24" i="3"/>
  <c r="B29" i="3"/>
  <c r="B45" i="3"/>
  <c r="B57" i="3"/>
  <c r="B30" i="1"/>
  <c r="B36" i="1"/>
  <c r="B44" i="1"/>
  <c r="B62" i="1"/>
  <c r="CY5" i="9"/>
  <c r="CY4" i="9" s="1"/>
  <c r="CV190" i="9"/>
  <c r="CT190" i="9"/>
  <c r="CW190" i="9"/>
  <c r="CS190" i="9"/>
  <c r="DS350" i="9"/>
  <c r="CM385" i="9"/>
  <c r="EC216" i="9"/>
  <c r="DY216" i="9"/>
  <c r="B19" i="3"/>
  <c r="B51" i="1"/>
  <c r="B11" i="3"/>
  <c r="B15" i="1"/>
  <c r="B20" i="1"/>
  <c r="G249" i="10"/>
  <c r="T9" i="5" s="1"/>
  <c r="T83" i="5" s="1"/>
  <c r="B63" i="3"/>
  <c r="B11" i="1"/>
  <c r="B43" i="1"/>
  <c r="B14" i="3"/>
  <c r="B18" i="3"/>
  <c r="B35" i="3"/>
  <c r="B44" i="3"/>
  <c r="B54" i="3"/>
  <c r="B31" i="1"/>
  <c r="G246" i="10"/>
  <c r="B36" i="3"/>
  <c r="N7" i="1"/>
  <c r="B28" i="1"/>
  <c r="B37" i="1"/>
  <c r="B46" i="1"/>
  <c r="B50" i="1"/>
  <c r="B64" i="1"/>
  <c r="B61" i="3"/>
  <c r="B23" i="1"/>
  <c r="B38" i="1"/>
  <c r="B47" i="1"/>
  <c r="O6" i="3"/>
  <c r="B25" i="3"/>
  <c r="B56" i="3"/>
  <c r="B64" i="3"/>
  <c r="B12" i="1"/>
  <c r="B16" i="1"/>
  <c r="B24" i="1"/>
  <c r="B65" i="1"/>
  <c r="B40" i="3"/>
  <c r="B48" i="3"/>
  <c r="B21" i="1"/>
  <c r="B33" i="1"/>
  <c r="B66" i="1"/>
  <c r="B23" i="3"/>
  <c r="B62" i="3"/>
  <c r="B26" i="1"/>
  <c r="B42" i="1"/>
  <c r="B59" i="1"/>
  <c r="B67" i="1"/>
  <c r="DD190" i="9"/>
  <c r="DB190" i="9"/>
  <c r="CZ190" i="9"/>
  <c r="CX190" i="9"/>
  <c r="EE216" i="9"/>
  <c r="EA216" i="9"/>
  <c r="DW216" i="9"/>
  <c r="N7" i="3"/>
  <c r="DI190" i="9"/>
  <c r="DG190" i="9"/>
  <c r="DE190" i="9"/>
  <c r="DC190" i="9"/>
  <c r="DA190" i="9"/>
  <c r="CY190" i="9"/>
  <c r="ED216" i="9"/>
  <c r="DZ216" i="9"/>
  <c r="CX5" i="9"/>
  <c r="CX4" i="9" s="1"/>
  <c r="DF5" i="9"/>
  <c r="DF4" i="9" s="1"/>
  <c r="CX191" i="9"/>
  <c r="DH191" i="9"/>
  <c r="DD191" i="9"/>
  <c r="DC191" i="9"/>
  <c r="CZ191" i="9"/>
  <c r="G273" i="10"/>
  <c r="CM190" i="9"/>
  <c r="CN190" i="9"/>
  <c r="CP190" i="9"/>
  <c r="CQ190" i="9"/>
  <c r="G275" i="10"/>
  <c r="G274" i="10"/>
  <c r="G269" i="10"/>
  <c r="G271" i="10"/>
  <c r="G245" i="10"/>
  <c r="R8" i="1"/>
  <c r="R8" i="3"/>
  <c r="G270" i="10"/>
  <c r="E253" i="10" l="1"/>
  <c r="G253" i="10" s="1"/>
  <c r="B7" i="3" s="1"/>
  <c r="F253" i="10"/>
  <c r="P8" i="3"/>
  <c r="S8" i="3" s="1"/>
  <c r="G7" i="3"/>
  <c r="K8" i="3"/>
  <c r="S8" i="6"/>
  <c r="S8" i="5"/>
  <c r="S82" i="5"/>
  <c r="DJ262" i="9"/>
  <c r="S101" i="6"/>
  <c r="T9" i="6"/>
  <c r="T102" i="6" s="1"/>
  <c r="P8" i="1"/>
  <c r="S8" i="1" s="1"/>
  <c r="DH192" i="9"/>
  <c r="P58" i="3"/>
  <c r="P57" i="3"/>
  <c r="P34" i="3"/>
  <c r="P23" i="3"/>
  <c r="P17" i="3"/>
  <c r="P48" i="3"/>
  <c r="P20" i="3"/>
  <c r="P21" i="3"/>
  <c r="P22" i="3"/>
  <c r="P41" i="3"/>
  <c r="P39" i="3"/>
  <c r="P35" i="3"/>
  <c r="P32" i="3"/>
  <c r="P51" i="3"/>
  <c r="P15" i="3"/>
  <c r="P26" i="3"/>
  <c r="P25" i="3"/>
  <c r="P43" i="3"/>
  <c r="P44" i="3"/>
  <c r="P19" i="3"/>
  <c r="P28" i="3"/>
  <c r="P52" i="3"/>
  <c r="P38" i="3"/>
  <c r="S59" i="3"/>
  <c r="S63" i="3"/>
  <c r="S62" i="3"/>
  <c r="S58" i="3"/>
  <c r="S48" i="3" s="1"/>
  <c r="S61" i="3"/>
  <c r="CU190" i="9"/>
  <c r="S64" i="3"/>
  <c r="CU191" i="9"/>
  <c r="DD192" i="9"/>
  <c r="CZ192" i="9"/>
  <c r="CX192" i="9"/>
  <c r="DC192" i="9"/>
  <c r="DE191" i="9"/>
  <c r="DE192" i="9" s="1"/>
  <c r="CY191" i="9"/>
  <c r="CY192" i="9" s="1"/>
  <c r="DF191" i="9"/>
  <c r="DF192" i="9" s="1"/>
  <c r="DB191" i="9"/>
  <c r="DB192" i="9" s="1"/>
  <c r="CP191" i="9"/>
  <c r="DG191" i="9"/>
  <c r="DG192" i="9" s="1"/>
  <c r="DI191" i="9"/>
  <c r="DI192" i="9" s="1"/>
  <c r="CM192" i="9"/>
  <c r="CN191" i="9"/>
  <c r="DA191" i="9"/>
  <c r="DA192" i="9" s="1"/>
  <c r="S18" i="3"/>
  <c r="S33" i="3"/>
  <c r="S15" i="3"/>
  <c r="S28" i="3"/>
  <c r="S26" i="3"/>
  <c r="S32" i="3"/>
  <c r="S16" i="3"/>
  <c r="S45" i="3"/>
  <c r="S19" i="3"/>
  <c r="S30" i="3"/>
  <c r="S50" i="3"/>
  <c r="S52" i="3"/>
  <c r="S49" i="3"/>
  <c r="S35" i="3"/>
  <c r="S44" i="3"/>
  <c r="S13" i="3"/>
  <c r="S22" i="3"/>
  <c r="S43" i="3"/>
  <c r="S47" i="3"/>
  <c r="S34" i="3"/>
  <c r="S20" i="3"/>
  <c r="S11" i="3"/>
  <c r="S39" i="3"/>
  <c r="S38" i="3"/>
  <c r="S57" i="3"/>
  <c r="CR190" i="9"/>
  <c r="S41" i="3"/>
  <c r="S27" i="3"/>
  <c r="S23" i="3"/>
  <c r="S56" i="3"/>
  <c r="S17" i="3"/>
  <c r="S24" i="3"/>
  <c r="S46" i="3"/>
  <c r="S36" i="3"/>
  <c r="S51" i="3"/>
  <c r="S42" i="3"/>
  <c r="S21" i="3"/>
  <c r="S14" i="3"/>
  <c r="S31" i="3"/>
  <c r="S12" i="3"/>
  <c r="S37" i="3"/>
  <c r="S25" i="3"/>
  <c r="K8" i="1"/>
  <c r="S60" i="3" l="1"/>
  <c r="P16" i="3"/>
  <c r="P45" i="3"/>
  <c r="P46" i="3"/>
  <c r="P49" i="3"/>
  <c r="P56" i="3"/>
  <c r="P61" i="3"/>
  <c r="P62" i="3"/>
  <c r="P63" i="3"/>
  <c r="P42" i="3"/>
  <c r="P47" i="3"/>
  <c r="P24" i="3"/>
  <c r="P36" i="3"/>
  <c r="P37" i="3"/>
  <c r="P33" i="3"/>
  <c r="P13" i="3"/>
  <c r="P12" i="3"/>
  <c r="P14" i="3"/>
  <c r="P18" i="3"/>
  <c r="P29" i="3"/>
  <c r="P27" i="3"/>
  <c r="P50" i="3"/>
  <c r="CV191" i="9"/>
  <c r="P55" i="3"/>
  <c r="CS191" i="9"/>
  <c r="CS192" i="9"/>
  <c r="CO191" i="9"/>
  <c r="CL191" i="9"/>
  <c r="CR191" i="9"/>
  <c r="CP192" i="9"/>
  <c r="CV192" i="9"/>
  <c r="CW191" i="9"/>
  <c r="CT191" i="9"/>
  <c r="CM191" i="9"/>
  <c r="CQ192" i="9"/>
  <c r="CQ191" i="9"/>
  <c r="S55" i="3"/>
  <c r="S29" i="3"/>
  <c r="G254" i="10"/>
  <c r="P40" i="3"/>
  <c r="S40" i="3"/>
  <c r="CO190" i="9"/>
  <c r="P30" i="3"/>
  <c r="CU192" i="9" l="1"/>
  <c r="CT192" i="9"/>
  <c r="CN192" i="9"/>
  <c r="CW192" i="9"/>
  <c r="S53" i="3"/>
  <c r="CR192" i="9"/>
  <c r="CO192" i="9"/>
  <c r="CL190" i="9"/>
  <c r="P54" i="3" l="1"/>
  <c r="CL192" i="9"/>
  <c r="P64" i="3" l="1"/>
  <c r="P59" i="3"/>
  <c r="S54" i="3"/>
  <c r="P60" i="3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<sst xmlns="http://schemas.openxmlformats.org/spreadsheetml/2006/main" count="1785" uniqueCount="847">
  <si>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</si>
  <si>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</si>
  <si>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</si>
  <si>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</si>
  <si>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</si>
  <si>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</si>
  <si>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</si>
  <si>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</si>
  <si>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</si>
  <si>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</si>
  <si>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</si>
  <si>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</si>
  <si>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</si>
  <si>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</si>
  <si>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</si>
  <si>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</si>
  <si>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</si>
  <si>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</si>
  <si>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</si>
  <si>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</si>
  <si>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</si>
  <si>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</si>
  <si>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</si>
  <si>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</si>
  <si>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</si>
  <si>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</si>
  <si>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</si>
  <si>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</si>
  <si>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</si>
  <si>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</si>
  <si>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</si>
  <si>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</si>
  <si>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</si>
  <si>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</si>
  <si>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</si>
  <si>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</si>
  <si>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</si>
  <si>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</si>
  <si>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</si>
  <si>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</si>
  <si>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</si>
  <si>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</si>
  <si>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</si>
  <si>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</si>
  <si>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</si>
  <si>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</si>
  <si>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</si>
  <si>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</si>
  <si>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</si>
  <si>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</si>
  <si>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</si>
  <si>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</si>
  <si>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</si>
  <si>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</si>
  <si>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</si>
  <si>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</si>
  <si>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</si>
  <si>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</si>
  <si>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</si>
  <si>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</si>
  <si>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</si>
  <si>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</si>
  <si>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</si>
  <si>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</si>
  <si>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</si>
  <si>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</si>
  <si>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</si>
  <si>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</si>
  <si>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</si>
  <si>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</si>
  <si>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</si>
  <si>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</si>
  <si>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</si>
  <si>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</si>
  <si>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</si>
  <si>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</si>
  <si>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</si>
  <si>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</si>
  <si>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</si>
  <si>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</si>
  <si>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</si>
  <si>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</si>
  <si>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</si>
  <si>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</si>
  <si>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</si>
  <si>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</si>
  <si>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</si>
  <si>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</si>
  <si>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</si>
  <si>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</si>
  <si>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</si>
  <si>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</si>
  <si>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</si>
  <si>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</si>
  <si>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</si>
  <si>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</si>
  <si>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</si>
  <si>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</si>
  <si>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</si>
  <si>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</si>
  <si>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</si>
  <si>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</si>
  <si>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</si>
  <si>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</si>
  <si>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</si>
  <si>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</si>
  <si>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</si>
  <si>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</si>
  <si>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</si>
  <si>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</si>
  <si>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</si>
  <si>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</si>
  <si>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</si>
  <si>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</si>
  <si>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</si>
  <si>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</si>
  <si>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</si>
  <si>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</si>
  <si>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</si>
  <si>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</si>
  <si>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</si>
  <si>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</si>
  <si>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</si>
  <si>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</si>
  <si>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</si>
  <si>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</si>
  <si>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</si>
  <si>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</si>
  <si>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</si>
  <si>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</si>
  <si>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</si>
  <si>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</si>
  <si>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</si>
  <si>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</si>
  <si>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</si>
  <si>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</si>
  <si>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</si>
  <si>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</si>
  <si>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</si>
  <si>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</si>
  <si>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</si>
  <si>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</si>
  <si>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</si>
  <si>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</si>
  <si>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</si>
  <si>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</si>
  <si>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</si>
  <si>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</si>
  <si>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</si>
  <si>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</si>
  <si>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</si>
  <si>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</si>
  <si>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</si>
  <si>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</si>
  <si>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</si>
  <si>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</si>
  <si>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</si>
  <si>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</si>
  <si>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</si>
  <si>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</si>
  <si>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</si>
  <si>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</si>
  <si>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</si>
  <si>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</si>
  <si>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</si>
  <si>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</si>
  <si>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</si>
  <si>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</si>
  <si>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</si>
  <si>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</si>
  <si>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</si>
  <si>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</si>
  <si>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</si>
  <si>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</si>
  <si>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</si>
  <si>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</si>
  <si>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</si>
  <si>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</si>
  <si>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</si>
  <si>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</si>
  <si>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</si>
  <si>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</si>
  <si>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</si>
  <si>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</si>
  <si>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</si>
  <si>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</si>
  <si>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</si>
  <si>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</si>
  <si>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</si>
  <si>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</si>
  <si>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</si>
  <si>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</si>
  <si>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</si>
  <si>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</si>
  <si>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</si>
  <si>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</si>
  <si>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</si>
  <si>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</si>
  <si>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</si>
  <si>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</si>
  <si>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</si>
  <si>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</si>
  <si>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</si>
  <si>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</si>
  <si>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</si>
  <si>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</si>
  <si>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</si>
  <si>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</si>
  <si>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</si>
  <si>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</si>
  <si>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</si>
  <si>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</si>
  <si>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</si>
  <si>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</si>
  <si>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</si>
  <si>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</si>
  <si>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</si>
  <si>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</si>
  <si>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</si>
  <si>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</si>
  <si>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</si>
  <si>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</si>
  <si>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</si>
  <si>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</si>
  <si>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</si>
  <si>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</si>
  <si>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</si>
  <si>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</si>
  <si>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</si>
  <si>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</si>
  <si>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</si>
  <si>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</si>
  <si>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</si>
  <si>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</si>
  <si>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</si>
  <si>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</si>
  <si>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</si>
  <si>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</si>
  <si>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</si>
  <si>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</si>
  <si>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</si>
  <si>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</si>
  <si>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</si>
  <si>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</si>
  <si>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</si>
  <si>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</si>
  <si>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</si>
  <si>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</si>
  <si>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</si>
  <si>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</si>
  <si>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</si>
  <si>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</si>
  <si>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</si>
  <si>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</si>
  <si>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</si>
  <si>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</si>
  <si>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</si>
  <si>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</si>
  <si>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</si>
  <si>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</si>
  <si>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</si>
  <si>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</si>
  <si>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</si>
  <si>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</si>
  <si>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</si>
  <si>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</si>
  <si>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</si>
  <si>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</si>
  <si>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</si>
  <si>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</si>
  <si>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</si>
  <si>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</si>
  <si>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</si>
  <si>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</si>
  <si>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</si>
  <si>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</si>
  <si>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</si>
  <si>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</si>
  <si>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</si>
  <si>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</si>
  <si>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</si>
  <si>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</si>
  <si>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</si>
  <si>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</si>
  <si>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</si>
  <si>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</si>
  <si>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</si>
  <si>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</si>
  <si>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</si>
  <si>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</si>
  <si>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</si>
  <si>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</si>
  <si>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</si>
  <si>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</si>
  <si>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</si>
  <si>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</si>
  <si>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</si>
  <si>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</si>
  <si>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</si>
  <si>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</si>
  <si>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</si>
  <si>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</si>
  <si>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</si>
  <si>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</si>
  <si>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</si>
  <si>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</si>
  <si>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</si>
  <si>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</si>
  <si>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</si>
  <si>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</si>
  <si>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</si>
  <si>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</si>
  <si>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</si>
  <si>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</si>
  <si>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</si>
  <si>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</si>
  <si>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</si>
  <si>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</si>
  <si>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</si>
  <si>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</si>
  <si>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</si>
  <si>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</si>
  <si>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</si>
  <si>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</si>
  <si>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</si>
  <si>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</si>
  <si>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</si>
  <si>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</si>
  <si>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</si>
  <si>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</si>
  <si>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</si>
  <si>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</si>
  <si>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</si>
  <si>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</si>
  <si>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</si>
  <si>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</si>
  <si>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</si>
  <si>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</si>
  <si>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</si>
  <si>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</si>
  <si>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</si>
  <si>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</si>
  <si>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</si>
  <si>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</si>
  <si>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</si>
  <si>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</si>
  <si>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</si>
  <si>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</si>
  <si>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</si>
  <si>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</si>
  <si>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</si>
  <si>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</si>
  <si>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</si>
  <si>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</si>
  <si>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</si>
  <si>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</si>
  <si>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</si>
  <si>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</si>
  <si>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</si>
  <si>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</si>
  <si>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</si>
  <si>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</si>
  <si>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</si>
  <si>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</si>
  <si>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</si>
  <si>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</si>
  <si>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</si>
  <si>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</si>
  <si>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</si>
  <si>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</si>
  <si>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</si>
  <si>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</si>
  <si>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</si>
  <si>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</si>
  <si>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</si>
  <si>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</si>
  <si>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</si>
  <si>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</si>
  <si>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</si>
  <si>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</si>
  <si>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</si>
  <si>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</si>
  <si>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</si>
  <si>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</si>
  <si>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</si>
  <si>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</si>
  <si>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</si>
  <si>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</si>
  <si>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</si>
  <si>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</si>
  <si>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</si>
  <si>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</si>
  <si>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</si>
  <si>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</si>
  <si>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</si>
  <si>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</si>
  <si>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</si>
  <si>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</si>
  <si>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</si>
  <si>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</si>
  <si>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</si>
  <si>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</si>
  <si>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</si>
  <si>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</si>
  <si>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</si>
  <si>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</si>
  <si>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</si>
  <si>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</si>
  <si>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</si>
  <si>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</si>
  <si>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</si>
  <si>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</si>
  <si>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</si>
  <si>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</si>
  <si>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</si>
  <si>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</si>
  <si>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</si>
  <si>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</si>
  <si>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</si>
  <si>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</si>
  <si>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</si>
  <si>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</si>
  <si>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</si>
  <si>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</si>
  <si>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</si>
  <si>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</si>
  <si>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</si>
  <si>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</si>
  <si>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</si>
  <si>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</si>
  <si>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</si>
  <si>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</si>
  <si>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</si>
  <si>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</si>
  <si>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</si>
  <si>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</si>
  <si>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</si>
  <si>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</si>
  <si>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</si>
  <si>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</si>
  <si>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</si>
  <si>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</si>
  <si>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</si>
  <si>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</si>
  <si>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</si>
  <si>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</si>
  <si>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</si>
  <si>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</si>
  <si>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</si>
  <si>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</si>
  <si>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</si>
  <si>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</si>
  <si>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</si>
  <si>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</si>
  <si>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</si>
  <si>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</si>
  <si>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</si>
  <si>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</si>
  <si>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</si>
  <si>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</si>
  <si>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</si>
  <si>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</si>
  <si>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</si>
  <si>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</si>
  <si>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</si>
  <si>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</si>
  <si>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</si>
  <si>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</si>
  <si>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</si>
  <si>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</si>
  <si>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</si>
  <si>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</si>
  <si>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</si>
  <si>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</si>
  <si>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</si>
  <si>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</si>
  <si>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</si>
  <si>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</si>
  <si>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</si>
  <si>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</si>
  <si>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</si>
  <si>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</si>
  <si>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</si>
  <si>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</si>
  <si>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</si>
  <si>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</si>
  <si>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</si>
  <si>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</si>
  <si>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</si>
  <si>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</si>
  <si>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</si>
  <si>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</si>
  <si>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</si>
  <si>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</si>
  <si>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</si>
  <si>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</si>
  <si>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</si>
  <si>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</si>
  <si>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</si>
  <si>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</si>
  <si>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</si>
  <si>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</si>
  <si>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</si>
  <si>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</si>
  <si>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</si>
  <si>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</si>
  <si>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</si>
  <si>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</si>
  <si>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</si>
  <si>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</si>
  <si>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</si>
  <si>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</si>
  <si>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</si>
  <si>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</si>
  <si>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</si>
  <si>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</si>
  <si>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</si>
  <si>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</si>
  <si>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</si>
  <si>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</si>
  <si>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</si>
  <si>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</si>
  <si>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</si>
  <si>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</si>
  <si>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</si>
  <si>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</si>
  <si>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</si>
  <si>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</si>
  <si>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</si>
  <si>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</si>
  <si>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</si>
  <si>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</si>
  <si>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</si>
  <si>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</si>
  <si>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</si>
  <si>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</si>
  <si>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</si>
  <si>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</si>
  <si>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</si>
  <si>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</si>
  <si>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</si>
  <si>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</si>
  <si>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</si>
  <si>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</si>
  <si>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</si>
  <si>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</si>
  <si>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</si>
  <si>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</si>
  <si>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</si>
  <si>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</si>
  <si>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</si>
  <si>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</si>
  <si>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</si>
  <si>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</si>
  <si>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</si>
  <si>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</si>
  <si>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</si>
  <si>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</si>
  <si>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</si>
  <si>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</si>
  <si>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</si>
  <si>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</si>
  <si>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</si>
  <si>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</si>
  <si>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</si>
  <si>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</si>
  <si>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</si>
  <si>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</si>
  <si>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</si>
  <si>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</si>
  <si>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</si>
  <si>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</si>
  <si>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</si>
  <si>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</si>
  <si>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</si>
  <si>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</si>
  <si>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</si>
  <si>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</si>
  <si>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</si>
  <si>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</si>
  <si>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</si>
  <si>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</si>
  <si>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</si>
  <si>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</si>
  <si>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</si>
  <si>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</si>
  <si>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</si>
  <si>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</si>
  <si>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</si>
  <si>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</si>
  <si>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</si>
  <si>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</si>
  <si>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</si>
  <si>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</si>
  <si>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</si>
  <si>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</si>
  <si>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</si>
  <si>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</si>
  <si>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</si>
  <si>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</si>
  <si>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</si>
  <si>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</si>
  <si>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</si>
  <si>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</si>
  <si>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</si>
  <si>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</si>
  <si>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</si>
  <si>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</si>
  <si>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</si>
  <si>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</si>
  <si>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</si>
  <si>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</si>
  <si>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</si>
  <si>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</si>
  <si>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</si>
  <si>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</si>
  <si>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</si>
  <si>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</si>
  <si>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</si>
  <si>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</si>
  <si>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</si>
  <si>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</si>
  <si>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</si>
  <si>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</si>
  <si>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</si>
  <si>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</si>
  <si>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</si>
  <si>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</si>
  <si>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</si>
  <si>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</si>
  <si>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</si>
  <si>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</si>
  <si>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</si>
  <si>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</si>
  <si>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</si>
  <si>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</si>
  <si>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</si>
  <si>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</si>
  <si>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</si>
  <si>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</si>
  <si>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</si>
  <si>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</si>
  <si>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</si>
  <si>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</si>
  <si>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</si>
  <si>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</si>
  <si>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</si>
  <si>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</si>
  <si>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</si>
  <si>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</si>
  <si>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</si>
  <si>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</si>
  <si>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</si>
  <si>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</si>
  <si>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</si>
  <si>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</si>
  <si>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</si>
  <si>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</si>
  <si>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</si>
  <si>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</si>
  <si>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</si>
  <si>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</si>
  <si>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</si>
  <si>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</si>
  <si>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</si>
  <si>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</si>
  <si>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</si>
  <si>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</si>
  <si>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</si>
  <si>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</si>
  <si>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</si>
  <si>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</si>
  <si>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</si>
  <si>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</si>
  <si>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</si>
  <si>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</si>
  <si>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</si>
  <si>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</si>
  <si>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</si>
  <si>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</si>
  <si>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</si>
  <si>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</si>
  <si>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</si>
  <si>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</si>
  <si>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</si>
  <si>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</si>
  <si>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</si>
  <si>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</si>
  <si>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</si>
  <si>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</si>
  <si>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</si>
  <si>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</si>
  <si>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</si>
  <si>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</si>
  <si>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</si>
  <si>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</si>
  <si>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</si>
  <si>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</si>
  <si>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</si>
  <si>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</si>
  <si>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</si>
  <si>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</si>
  <si>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</si>
  <si>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</si>
  <si>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</si>
  <si>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</si>
  <si>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</si>
  <si>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</si>
  <si>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</si>
  <si>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</si>
  <si>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</si>
  <si>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</si>
  <si>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</si>
  <si>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</si>
  <si>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</si>
  <si>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</si>
  <si>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</si>
  <si>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</si>
  <si>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</si>
  <si>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</si>
  <si>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</si>
  <si>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</si>
  <si>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</si>
  <si>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</si>
  <si>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</si>
  <si>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</si>
  <si>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</si>
  <si>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</si>
  <si>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</si>
  <si>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</si>
  <si>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</si>
  <si>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</si>
  <si>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</si>
  <si>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</si>
  <si>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</si>
  <si>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</si>
  <si>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</si>
  <si>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</si>
  <si>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</si>
  <si>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</si>
  <si>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</si>
  <si>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</si>
  <si>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</si>
  <si>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</si>
  <si>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</si>
  <si>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</si>
  <si>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</si>
  <si>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</si>
  <si>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</si>
  <si>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</si>
  <si>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</si>
  <si>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</si>
  <si>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</si>
  <si>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</si>
  <si>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</si>
  <si>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</si>
  <si>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</si>
  <si>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</si>
  <si>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</si>
  <si>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</si>
  <si>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</si>
  <si>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</si>
  <si>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</si>
  <si>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</si>
  <si>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</si>
  <si>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</si>
  <si>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</si>
  <si>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</si>
  <si>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</si>
  <si>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</si>
  <si>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</si>
  <si>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</si>
  <si>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</si>
  <si>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</si>
  <si>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</si>
  <si>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</si>
  <si>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</si>
  <si>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</si>
  <si>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</si>
  <si>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</si>
  <si>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</si>
  <si>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</si>
  <si>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</si>
  <si>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</si>
  <si>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</si>
  <si>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</si>
  <si>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</si>
  <si>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</si>
  <si>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</si>
  <si>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</si>
  <si>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</si>
  <si>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</si>
  <si>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</si>
  <si>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</si>
  <si>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</si>
  <si>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</si>
  <si>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</si>
  <si>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</si>
  <si>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</si>
  <si>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</si>
  <si>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</si>
  <si>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</si>
  <si>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</si>
  <si>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</si>
  <si>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</si>
  <si>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</si>
  <si>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</si>
  <si>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</si>
  <si>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</si>
  <si>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</si>
  <si>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</si>
  <si>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</si>
  <si>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</si>
  <si>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</si>
  <si>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</si>
  <si>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</si>
  <si>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</si>
  <si>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</si>
  <si>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</si>
  <si>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</si>
  <si>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</si>
  <si>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</si>
  <si>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</si>
  <si>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</si>
  <si>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</si>
  <si>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</si>
  <si>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</si>
  <si>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</si>
  <si>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</si>
  <si>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</si>
  <si>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</si>
  <si>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</si>
  <si>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</si>
  <si>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</si>
  <si>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</si>
  <si>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</si>
  <si>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</si>
  <si>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</si>
  <si>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</si>
  <si>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</si>
  <si>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Prihodi za mjesec Septebar</t>
  </si>
  <si>
    <t>Rashodi za mjesec Septembar</t>
  </si>
  <si>
    <t>Suficit/Deficit za mjesec Septembar</t>
  </si>
  <si>
    <t>Prihodi za period Januar - Septembar</t>
  </si>
  <si>
    <t>Rashodi za period Januar - Septembar</t>
  </si>
  <si>
    <t>Suficit/Deficit za period Januar - Septembar</t>
  </si>
  <si>
    <t>PREMILINARNI PODACI IZVRŠENJA BUDŽETA ZA SEPTEMBAR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</si>
</sst>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76" fontId="22" fillId="4" borderId="14" xfId="0" applyNumberFormat="1" applyFont="1" applyFill="1" applyBorder="1" applyAlignment="1">
      <alignment horizontal="center" vertical="center"/>
    </xf>
    <xf numFmtId="176" fontId="24" fillId="3" borderId="30" xfId="0" applyNumberFormat="1" applyFont="1" applyFill="1" applyBorder="1" applyAlignment="1">
      <alignment horizontal="center" vertical="center"/>
    </xf>
    <xf numFmtId="176" fontId="24" fillId="3" borderId="3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24" fillId="3" borderId="33" xfId="0" applyNumberFormat="1" applyFont="1" applyFill="1" applyBorder="1" applyAlignment="1">
      <alignment horizontal="center" vertical="center"/>
    </xf>
    <xf numFmtId="176" fontId="24" fillId="3" borderId="25" xfId="0" applyNumberFormat="1" applyFont="1" applyFill="1" applyBorder="1" applyAlignment="1">
      <alignment horizontal="center"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[1]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021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6</xdr:row>
      <xdr:rowOff>180976</xdr:rowOff>
    </xdr:from>
    <xdr:to>
      <xdr:col>18</xdr:col>
      <xdr:colOff>257175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10350" y="1323976"/>
          <a:ext cx="4010025" cy="28670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459,3 mil. € ili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 i veći su 114,9 mil. € ili 8,5%. u odnosu na isti period 2021. godine, dok su u odnosu na planirane veći za 69,6 mil. € ili 5%. Prihodi za 9 mjeseci tekuće godine su veći i u odnosu na uporedni period 2019. godine za 121.1 mil. € ili 9,1%.</a:t>
          </a: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septembar 2022 iznosili su 1495.2 mil. € ili 28.2% procijenjenog BDP-a i u odnosu na planirane niži su za 70,5 mil. € ili 4.5%. U odnosu na posmatrani period prethodne godine, izdaci su viši za 85.6 mil €, odnosno 6.1%.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posmatranom periodu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 €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odnosno 0,7% BDP-a,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niži je od plana za 140,1 mil €, odnosno 79.6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isti period prethodne 2021. godine, budžetki deficit je niži za 29,3 mil€, odnosno 44,9%.</a:t>
          </a:r>
          <a:endParaRPr lang="sr-Latn-M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400052</xdr:colOff>
      <xdr:row>6</xdr:row>
      <xdr:rowOff>180976</xdr:rowOff>
    </xdr:from>
    <xdr:to>
      <xdr:col>24</xdr:col>
      <xdr:colOff>390526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63252" y="1323976"/>
          <a:ext cx="3648074" cy="2867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[1]Master!G279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[1]Master!G11" fLocksText="0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142875</xdr:colOff>
          <xdr:row>1</xdr:row>
          <xdr:rowOff>47625</xdr:rowOff>
        </xdr:to>
        <xdr:sp macro="" textlink="">
          <xdr:nvSpPr>
            <xdr:cNvPr id="89089" name="Option 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3</xdr:col>
          <xdr:colOff>266700</xdr:colOff>
          <xdr:row>1</xdr:row>
          <xdr:rowOff>47625</xdr:rowOff>
        </xdr:to>
        <xdr:sp macro="" textlink="">
          <xdr:nvSpPr>
            <xdr:cNvPr id="89090" name="Option Butt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jan.paunovic/Desktop/MoF/Budzet/izvrsenje%20budzeta/Izvjestaji/Izvjestaji%202022/Januar%20GDDS/GDD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2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G6" t="str">
            <v>Crna Gora</v>
          </cell>
        </row>
        <row r="8">
          <cell r="G8" t="str">
            <v>Direktorat za državni budžet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activeCell="E1" sqref="E1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2022-09</v>
      </c>
      <c r="O6" s="143" t="str">
        <f>+CONCATENATE(N6,"p")</f>
        <v>2022-09p</v>
      </c>
      <c r="P6" s="130"/>
      <c r="Q6" s="130"/>
      <c r="R6" s="143" t="str">
        <f>+IF(Master!B3-10&gt;=0,CONCATENATE(Master!B4-1,"-",Master!B3),CONCATENATE(Master!B4-1,"-0",Master!B3))</f>
        <v>2021-09</v>
      </c>
      <c r="S6" s="130"/>
      <c r="T6" s="130"/>
    </row>
    <row r="7" spans="1:20">
      <c r="A7" s="144"/>
      <c r="B7" s="514" t="s">
        <v>692</v>
      </c>
      <c r="C7" s="515"/>
      <c r="D7" s="515"/>
      <c r="E7" s="515"/>
      <c r="F7" s="515"/>
      <c r="G7" s="523" t="s">
        <v>691</v>
      </c>
      <c r="H7" s="524"/>
      <c r="I7" s="524"/>
      <c r="J7" s="524"/>
      <c r="K7" s="524"/>
      <c r="L7" s="524"/>
      <c r="M7" s="525"/>
      <c r="N7" s="526" t="str">
        <f>+Master!G242</f>
        <v>Decembar</v>
      </c>
      <c r="O7" s="524"/>
      <c r="P7" s="524"/>
      <c r="Q7" s="524"/>
      <c r="R7" s="524"/>
      <c r="S7" s="524"/>
      <c r="T7" s="527"/>
    </row>
    <row r="8" spans="1:20">
      <c r="A8" s="144"/>
      <c r="B8" s="516"/>
      <c r="C8" s="517"/>
      <c r="D8" s="517"/>
      <c r="E8" s="517"/>
      <c r="F8" s="518"/>
      <c r="G8" s="145" t="str">
        <f>+Master!G25</f>
        <v>Ostvarenje</v>
      </c>
      <c r="H8" s="145" t="str">
        <f>+Master!G24</f>
        <v>Plan</v>
      </c>
      <c r="I8" s="510" t="str">
        <f>+Master!G260</f>
        <v>Odstupanje</v>
      </c>
      <c r="J8" s="510"/>
      <c r="K8" s="145" t="str">
        <f>+CONCATENATE(Master!G245," ",Master!B4-1)</f>
        <v>Jan - Sep 2021</v>
      </c>
      <c r="L8" s="510" t="str">
        <f>+I8</f>
        <v>Odstupanje</v>
      </c>
      <c r="M8" s="522"/>
      <c r="N8" s="146" t="str">
        <f>+G8</f>
        <v>Ostvarenje</v>
      </c>
      <c r="O8" s="145" t="str">
        <f>+H8</f>
        <v>Plan</v>
      </c>
      <c r="P8" s="510" t="str">
        <f>+I8</f>
        <v>Odstupanje</v>
      </c>
      <c r="Q8" s="510"/>
      <c r="R8" s="145" t="str">
        <f>+CONCATENATE(Master!G244," ",Master!B4-1)</f>
        <v>Septembar 2021</v>
      </c>
      <c r="S8" s="510" t="str">
        <f>+P8</f>
        <v>Odstupanje</v>
      </c>
      <c r="T8" s="511"/>
    </row>
    <row r="9" spans="1:20" ht="15.7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56" t="str">
        <f>+VLOOKUP($A10,Master!$D$29:$G$225,4,FALSE)</f>
        <v>Prihodi budžeta</v>
      </c>
      <c r="C10" s="557"/>
      <c r="D10" s="557"/>
      <c r="E10" s="557"/>
      <c r="F10" s="557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8" t="str">
        <f>+VLOOKUP($A11,Master!$D$29:$G$225,4,FALSE)</f>
        <v>Porezi</v>
      </c>
      <c r="C11" s="559"/>
      <c r="D11" s="559"/>
      <c r="E11" s="559"/>
      <c r="F11" s="559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44" t="str">
        <f>+VLOOKUP($A12,Master!$D$29:$G$225,4,FALSE)</f>
        <v>Porez na dohodak fizičkih lica</v>
      </c>
      <c r="C12" s="545"/>
      <c r="D12" s="545"/>
      <c r="E12" s="545"/>
      <c r="F12" s="545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44" t="str">
        <f>+VLOOKUP($A13,Master!$D$29:$G$225,4,FALSE)</f>
        <v>Porez na dobit pravnih lica</v>
      </c>
      <c r="C13" s="545"/>
      <c r="D13" s="545"/>
      <c r="E13" s="545"/>
      <c r="F13" s="545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44" t="str">
        <f>+VLOOKUP($A14,Master!$D$29:$G$225,4,FALSE)</f>
        <v>Porez na promet nepokretnosti</v>
      </c>
      <c r="C14" s="545"/>
      <c r="D14" s="545"/>
      <c r="E14" s="545"/>
      <c r="F14" s="545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44" t="str">
        <f>+VLOOKUP($A15,Master!$D$29:$G$225,4,FALSE)</f>
        <v>Porez na dodatu vrijednost</v>
      </c>
      <c r="C15" s="545"/>
      <c r="D15" s="545"/>
      <c r="E15" s="545"/>
      <c r="F15" s="545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44" t="str">
        <f>+VLOOKUP($A16,Master!$D$29:$G$225,4,FALSE)</f>
        <v>Akcize</v>
      </c>
      <c r="C16" s="545"/>
      <c r="D16" s="545"/>
      <c r="E16" s="545"/>
      <c r="F16" s="545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44" t="str">
        <f>+VLOOKUP($A17,Master!$D$29:$G$225,4,FALSE)</f>
        <v>Porez na međunarodnu trgovinu i transakcije</v>
      </c>
      <c r="C17" s="545"/>
      <c r="D17" s="545"/>
      <c r="E17" s="545"/>
      <c r="F17" s="545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44" t="e">
        <f>+VLOOKUP($A18,Master!$D$29:$G$225,4,FALSE)</f>
        <v>#N/A</v>
      </c>
      <c r="C18" s="545"/>
      <c r="D18" s="545"/>
      <c r="E18" s="545"/>
      <c r="F18" s="545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44" t="str">
        <f>+VLOOKUP($A19,Master!$D$29:$G$225,4,FALSE)</f>
        <v>Ostali državni porezi</v>
      </c>
      <c r="C19" s="545"/>
      <c r="D19" s="545"/>
      <c r="E19" s="545"/>
      <c r="F19" s="545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54" t="str">
        <f>+VLOOKUP($A20,Master!$D$29:$G$225,4,FALSE)</f>
        <v>Doprinosi</v>
      </c>
      <c r="C20" s="555"/>
      <c r="D20" s="555"/>
      <c r="E20" s="555"/>
      <c r="F20" s="555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44" t="str">
        <f>+VLOOKUP($A21,Master!$D$29:$G$225,4,FALSE)</f>
        <v>Doprinosi za penzijsko i invalidsko osiguranje</v>
      </c>
      <c r="C21" s="545"/>
      <c r="D21" s="545"/>
      <c r="E21" s="545"/>
      <c r="F21" s="545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44" t="str">
        <f>+VLOOKUP($A22,Master!$D$29:$G$225,4,FALSE)</f>
        <v>Doprinosi za zdravstveno osiguranje</v>
      </c>
      <c r="C22" s="545"/>
      <c r="D22" s="545"/>
      <c r="E22" s="545"/>
      <c r="F22" s="545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44" t="str">
        <f>+VLOOKUP($A23,Master!$D$29:$G$225,4,FALSE)</f>
        <v>Doprinosi za osiguranje od nezaposlenosti</v>
      </c>
      <c r="C23" s="545"/>
      <c r="D23" s="545"/>
      <c r="E23" s="545"/>
      <c r="F23" s="545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44" t="str">
        <f>+VLOOKUP($A24,Master!$D$29:$G$225,4,FALSE)</f>
        <v>Ostali doprinosi</v>
      </c>
      <c r="C24" s="545"/>
      <c r="D24" s="545"/>
      <c r="E24" s="545"/>
      <c r="F24" s="545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46" t="str">
        <f>+VLOOKUP($A25,Master!$D$29:$G$225,4,FALSE)</f>
        <v>Takse</v>
      </c>
      <c r="C25" s="547"/>
      <c r="D25" s="547"/>
      <c r="E25" s="547"/>
      <c r="F25" s="547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46" t="str">
        <f>+VLOOKUP($A26,Master!$D$29:$G$225,4,FALSE)</f>
        <v>Naknade</v>
      </c>
      <c r="C26" s="547"/>
      <c r="D26" s="547"/>
      <c r="E26" s="547"/>
      <c r="F26" s="547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46" t="str">
        <f>+VLOOKUP($A27,Master!$D$29:$G$225,4,FALSE)</f>
        <v>Ostali prihodi</v>
      </c>
      <c r="C27" s="547"/>
      <c r="D27" s="547"/>
      <c r="E27" s="547"/>
      <c r="F27" s="547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46" t="str">
        <f>+VLOOKUP($A28,Master!$D$29:$G$225,4,FALSE)</f>
        <v>Primici od otplate kredita i sredstva prenesena iz prethodne godine</v>
      </c>
      <c r="C28" s="547"/>
      <c r="D28" s="547"/>
      <c r="E28" s="547"/>
      <c r="F28" s="547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8" t="str">
        <f>+VLOOKUP($A29,Master!$D$29:$G$225,4,FALSE)</f>
        <v>Donacije i transferi</v>
      </c>
      <c r="C29" s="549"/>
      <c r="D29" s="549"/>
      <c r="E29" s="549"/>
      <c r="F29" s="549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4" t="str">
        <f>+VLOOKUP($A30,Master!$D$29:$G$225,4,FALSE)</f>
        <v>Izdaci budžeta</v>
      </c>
      <c r="C30" s="535"/>
      <c r="D30" s="535"/>
      <c r="E30" s="535"/>
      <c r="F30" s="535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50" t="str">
        <f>+VLOOKUP($A31,Master!$D$29:$G$225,4,FALSE)</f>
        <v>Tekući izdaci</v>
      </c>
      <c r="C31" s="551"/>
      <c r="D31" s="551"/>
      <c r="E31" s="551"/>
      <c r="F31" s="551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52" t="str">
        <f>+VLOOKUP($A32,Master!$D$29:$G$225,4,FALSE)</f>
        <v>Tekuća budžetska potrošnja</v>
      </c>
      <c r="C32" s="553"/>
      <c r="D32" s="553"/>
      <c r="E32" s="553"/>
      <c r="F32" s="553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44" t="str">
        <f>+VLOOKUP($A33,Master!$D$29:$G$225,4,FALSE)</f>
        <v>Bruto zarade i doprinosi na teret poslodavca</v>
      </c>
      <c r="C33" s="545"/>
      <c r="D33" s="545"/>
      <c r="E33" s="545"/>
      <c r="F33" s="545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44" t="str">
        <f>+VLOOKUP($A34,Master!$D$29:$G$225,4,FALSE)</f>
        <v>Ostala lična primanja</v>
      </c>
      <c r="C34" s="545"/>
      <c r="D34" s="545"/>
      <c r="E34" s="545"/>
      <c r="F34" s="545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44" t="str">
        <f>+VLOOKUP($A35,Master!$D$29:$G$225,4,FALSE)</f>
        <v>Rashodi za materijal</v>
      </c>
      <c r="C35" s="545"/>
      <c r="D35" s="545"/>
      <c r="E35" s="545"/>
      <c r="F35" s="545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44" t="str">
        <f>+VLOOKUP($A36,Master!$D$29:$G$225,4,FALSE)</f>
        <v>Rashodi za usluge</v>
      </c>
      <c r="C36" s="545"/>
      <c r="D36" s="545"/>
      <c r="E36" s="545"/>
      <c r="F36" s="545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44" t="str">
        <f>+VLOOKUP($A37,Master!$D$29:$G$225,4,FALSE)</f>
        <v>Rashodi za tekuće održavanje</v>
      </c>
      <c r="C37" s="545"/>
      <c r="D37" s="545"/>
      <c r="E37" s="545"/>
      <c r="F37" s="545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44" t="str">
        <f>+VLOOKUP($A38,Master!$D$29:$G$225,4,FALSE)</f>
        <v>Kamate</v>
      </c>
      <c r="C38" s="545"/>
      <c r="D38" s="545"/>
      <c r="E38" s="545"/>
      <c r="F38" s="545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44" t="str">
        <f>+VLOOKUP($A39,Master!$D$29:$G$225,4,FALSE)</f>
        <v>Renta</v>
      </c>
      <c r="C39" s="545"/>
      <c r="D39" s="545"/>
      <c r="E39" s="545"/>
      <c r="F39" s="545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44" t="str">
        <f>+VLOOKUP($A40,Master!$D$29:$G$225,4,FALSE)</f>
        <v>Subvencije</v>
      </c>
      <c r="C40" s="545"/>
      <c r="D40" s="545"/>
      <c r="E40" s="545"/>
      <c r="F40" s="545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44" t="str">
        <f>+VLOOKUP($A41,Master!$D$29:$G$225,4,FALSE)</f>
        <v>Ostali izdaci</v>
      </c>
      <c r="C41" s="545"/>
      <c r="D41" s="545"/>
      <c r="E41" s="545"/>
      <c r="F41" s="545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44" t="e">
        <f>+VLOOKUP($A42,Master!$D$29:$G$225,4,FALSE)</f>
        <v>#N/A</v>
      </c>
      <c r="C42" s="545"/>
      <c r="D42" s="545"/>
      <c r="E42" s="545"/>
      <c r="F42" s="545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40" t="str">
        <f>+VLOOKUP($A43,Master!$D$29:$G$225,4,FALSE)</f>
        <v>Transferi za socijalnu zaštitu</v>
      </c>
      <c r="C43" s="541"/>
      <c r="D43" s="541"/>
      <c r="E43" s="541"/>
      <c r="F43" s="541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44" t="str">
        <f>+VLOOKUP($A44,Master!$D$29:$G$225,4,FALSE)</f>
        <v>Prava iz oblasti socijalne zaštite</v>
      </c>
      <c r="C44" s="545"/>
      <c r="D44" s="545"/>
      <c r="E44" s="545"/>
      <c r="F44" s="545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44" t="str">
        <f>+VLOOKUP($A45,Master!$D$29:$G$225,4,FALSE)</f>
        <v>Sredstva za tehnološke viškove</v>
      </c>
      <c r="C45" s="545"/>
      <c r="D45" s="545"/>
      <c r="E45" s="545"/>
      <c r="F45" s="545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44" t="str">
        <f>+VLOOKUP($A46,Master!$D$29:$G$225,4,FALSE)</f>
        <v>Prava iz oblasti penzijskog i invalidskog osiguranja</v>
      </c>
      <c r="C46" s="545"/>
      <c r="D46" s="545"/>
      <c r="E46" s="545"/>
      <c r="F46" s="545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44" t="str">
        <f>+VLOOKUP($A47,Master!$D$29:$G$225,4,FALSE)</f>
        <v>Ostala prava iz oblasti zdravstvene zaštite</v>
      </c>
      <c r="C47" s="545"/>
      <c r="D47" s="545"/>
      <c r="E47" s="545"/>
      <c r="F47" s="545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44" t="str">
        <f>+VLOOKUP($A48,Master!$D$29:$G$225,4,FALSE)</f>
        <v>Ostala prava iz zdravstvenog osiguranja</v>
      </c>
      <c r="C48" s="545"/>
      <c r="D48" s="545"/>
      <c r="E48" s="545"/>
      <c r="F48" s="545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42" t="str">
        <f>+VLOOKUP($A49,Master!$D$29:$G$225,4,FALSE)</f>
        <v xml:space="preserve">Transferi institucijama, pojedincima, nevladinom i javnom sektoru </v>
      </c>
      <c r="C49" s="543"/>
      <c r="D49" s="543"/>
      <c r="E49" s="543"/>
      <c r="F49" s="543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42" t="str">
        <f>+VLOOKUP($A50,Master!$D$29:$G$225,4,FALSE)</f>
        <v>Kapitalni izdaci</v>
      </c>
      <c r="C50" s="543"/>
      <c r="D50" s="543"/>
      <c r="E50" s="543"/>
      <c r="F50" s="543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12" t="str">
        <f>+VLOOKUP($A51,Master!$D$29:$G$225,4,FALSE)</f>
        <v>Pozajmice i krediti</v>
      </c>
      <c r="C51" s="513"/>
      <c r="D51" s="513"/>
      <c r="E51" s="513"/>
      <c r="F51" s="513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12" t="str">
        <f>+VLOOKUP($A52,Master!$D$29:$G$225,4,FALSE)</f>
        <v>Rezerve</v>
      </c>
      <c r="C52" s="513"/>
      <c r="D52" s="513"/>
      <c r="E52" s="513"/>
      <c r="F52" s="513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30" t="str">
        <f>+VLOOKUP($A53,Master!$D$29:$G$225,4,FALSE)</f>
        <v>Otplata garancija</v>
      </c>
      <c r="C53" s="531"/>
      <c r="D53" s="531"/>
      <c r="E53" s="531"/>
      <c r="F53" s="531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30" t="str">
        <f>+VLOOKUP($A54,Master!$D$29:$G$225,4,FALSE)</f>
        <v>Otplata obaveza iz prethodnog perioda</v>
      </c>
      <c r="C54" s="531"/>
      <c r="D54" s="531"/>
      <c r="E54" s="531"/>
      <c r="F54" s="531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30" t="str">
        <f>+VLOOKUP($A55,Master!$D$29:$G$227,4,FALSE)</f>
        <v>Neto povećanje obaveza</v>
      </c>
      <c r="C55" s="531"/>
      <c r="D55" s="531"/>
      <c r="E55" s="531"/>
      <c r="F55" s="531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36" t="str">
        <f>+VLOOKUP($A56,Master!$D$29:$G$225,4,FALSE)</f>
        <v>Suficit / deficit</v>
      </c>
      <c r="C56" s="537"/>
      <c r="D56" s="537"/>
      <c r="E56" s="537"/>
      <c r="F56" s="537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8" t="str">
        <f>+VLOOKUP($A57,Master!$D$29:$G$225,4,FALSE)</f>
        <v>Primarni suficit/deficit</v>
      </c>
      <c r="C57" s="539"/>
      <c r="D57" s="539"/>
      <c r="E57" s="539"/>
      <c r="F57" s="539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40" t="str">
        <f>+VLOOKUP($A58,Master!$D$29:$G$225,4,FALSE)</f>
        <v>Otplata dugova</v>
      </c>
      <c r="C58" s="541"/>
      <c r="D58" s="541"/>
      <c r="E58" s="541"/>
      <c r="F58" s="541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8" t="str">
        <f>+VLOOKUP($A59,Master!$D$29:$G$225,4,FALSE)</f>
        <v>Otplata hartija od vrijednosti i kredita rezidentima</v>
      </c>
      <c r="C59" s="529"/>
      <c r="D59" s="529"/>
      <c r="E59" s="529"/>
      <c r="F59" s="529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12" t="str">
        <f>+VLOOKUP($A60,Master!$D$29:$G$225,4,FALSE)</f>
        <v>Otplata hartija od vrijednosti i kredita nerezidentima</v>
      </c>
      <c r="C60" s="513"/>
      <c r="D60" s="513"/>
      <c r="E60" s="513"/>
      <c r="F60" s="513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2" t="str">
        <f>+VLOOKUP($A62,Master!$D$29:$G$225,4,FALSE)</f>
        <v>Nedostajuća sredstva</v>
      </c>
      <c r="C62" s="533"/>
      <c r="D62" s="533"/>
      <c r="E62" s="533"/>
      <c r="F62" s="533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4" t="str">
        <f>+VLOOKUP($A63,Master!$D$29:$G$225,4,FALSE)</f>
        <v>Finansiranje</v>
      </c>
      <c r="C63" s="535"/>
      <c r="D63" s="535"/>
      <c r="E63" s="535"/>
      <c r="F63" s="535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8" t="str">
        <f>+VLOOKUP($A64,Master!$D$29:$G$225,4,FALSE)</f>
        <v>Pozajmice i krediti od domaćih izvora</v>
      </c>
      <c r="C64" s="529"/>
      <c r="D64" s="529"/>
      <c r="E64" s="529"/>
      <c r="F64" s="529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12" t="str">
        <f>+VLOOKUP($A65,Master!$D$29:$G$225,4,FALSE)</f>
        <v>Pozajmice i krediti od inostranih izvora</v>
      </c>
      <c r="C65" s="513"/>
      <c r="D65" s="513"/>
      <c r="E65" s="513"/>
      <c r="F65" s="513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12" t="str">
        <f>+VLOOKUP($A66,Master!$D$29:$G$225,4,FALSE)</f>
        <v>Primici od prodaje imovine</v>
      </c>
      <c r="C66" s="513"/>
      <c r="D66" s="513"/>
      <c r="E66" s="513"/>
      <c r="F66" s="513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customSheetViews>
    <customSheetView guid="{59E4E612-301A-4B15-B14A-FF0442744080}" scale="106" fitToPage="1" state="hidden" topLeftCell="E1">
      <pane ySplit="5" topLeftCell="A6" activePane="bottomLeft" state="frozen"/>
      <selection pane="bottomLeft" activeCell="H4" sqref="H4"/>
      <pageMargins left="0.7" right="0.7" top="0.75" bottom="0.75" header="0.3" footer="0.3"/>
      <pageSetup paperSize="9" scale="39" orientation="portrait" r:id="rId1"/>
    </customSheetView>
  </customSheetViews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9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Septembar</v>
      </c>
    </row>
    <row r="245" spans="4:7">
      <c r="D245" s="49"/>
      <c r="E245" s="9"/>
      <c r="F245" s="10"/>
      <c r="G245" s="52" t="str">
        <f>+CONCATENATE("Jan - ",LEFT(G244,3))</f>
        <v>Jan - Sep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Sep</v>
      </c>
      <c r="F253" s="10" t="str">
        <f>+CONCATENATE("Analytics for period ",G245)</f>
        <v>Analytics for period Jan - Sep</v>
      </c>
      <c r="G253" s="52" t="str">
        <f>+IF(ISBLANK(IF($B$2=1,E253,F253)),"",IF($B$2=1,E253,F253))</f>
        <v>Analitika za period Jan - Sep</v>
      </c>
    </row>
    <row r="254" spans="4:7">
      <c r="D254" s="46"/>
      <c r="E254" s="9" t="str">
        <f>+CONCATENATE("Analitika za period ",G244)</f>
        <v>Analitika za period Septembar</v>
      </c>
      <c r="F254" s="10" t="str">
        <f>+CONCATENATE("Analytics for period ",G244)</f>
        <v>Analytics for period Septembar</v>
      </c>
      <c r="G254" s="52" t="str">
        <f>+IF(ISBLANK(IF($B$2=1,E254,F254)),"",IF($B$2=1,E254,F254))</f>
        <v>Analitika za period Septembar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Septembar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Septembar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Septembar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Septembar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Septembar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Septembar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customSheetViews>
    <customSheetView guid="{59E4E612-301A-4B15-B14A-FF0442744080}" state="hidden">
      <pane ySplit="4" topLeftCell="A5" activePane="bottomLeft" state="frozen"/>
      <selection pane="bottomLeft" activeCell="B4" sqref="B4"/>
      <pageMargins left="0.7" right="0.7" top="0.75" bottom="0.75" header="0.3" footer="0.3"/>
      <pageSetup paperSize="9" orientation="portrait" verticalDpi="0" r:id="rId1"/>
    </customSheetView>
  </customSheetView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32"/>
  <sheetViews>
    <sheetView tabSelected="1" zoomScaleNormal="100" workbookViewId="0">
      <selection activeCell="H16" sqref="H16"/>
    </sheetView>
  </sheetViews>
  <sheetFormatPr defaultColWidth="9.140625" defaultRowHeight="15"/>
  <cols>
    <col min="1" max="1" width="9.140625" style="130"/>
    <col min="2" max="2" width="3.140625" style="130" customWidth="1"/>
    <col min="3" max="3" width="9.140625" style="130"/>
    <col min="4" max="4" width="10" style="130" bestFit="1" customWidth="1"/>
    <col min="5" max="7" width="9.140625" style="130"/>
    <col min="8" max="8" width="11" style="130" bestFit="1" customWidth="1"/>
    <col min="9" max="11" width="9.140625" style="130"/>
    <col min="12" max="12" width="3.28515625" style="130" customWidth="1"/>
    <col min="13" max="16384" width="9.140625" style="130"/>
  </cols>
  <sheetData>
    <row r="1" spans="3:11" s="126" customFormat="1"/>
    <row r="2" spans="3:11" s="126" customFormat="1">
      <c r="C2" s="127"/>
      <c r="E2" s="128" t="str">
        <f>+[1]Master!G6</f>
        <v>Crna Gora</v>
      </c>
      <c r="I2" s="129"/>
    </row>
    <row r="3" spans="3:11" s="126" customFormat="1">
      <c r="E3" s="129" t="s">
        <v>808</v>
      </c>
    </row>
    <row r="4" spans="3:11" s="126" customFormat="1">
      <c r="E4" s="129" t="str">
        <f>+[1]Master!G8</f>
        <v>Direktorat za državni budžet</v>
      </c>
    </row>
    <row r="5" spans="3:11" s="126" customFormat="1"/>
    <row r="6" spans="3:11">
      <c r="C6" s="456" t="s">
        <v>846</v>
      </c>
    </row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">
        <v>840</v>
      </c>
      <c r="E11" s="135"/>
      <c r="F11" s="135"/>
      <c r="G11" s="137" t="s">
        <v>843</v>
      </c>
      <c r="H11" s="135"/>
      <c r="I11" s="135"/>
      <c r="J11" s="135"/>
      <c r="K11" s="136"/>
    </row>
    <row r="12" spans="3:11">
      <c r="C12" s="134"/>
      <c r="D12" s="138">
        <f>'2022'!O10</f>
        <v>175603806.03</v>
      </c>
      <c r="E12" s="455">
        <f>D12/'2022'!$T$7</f>
        <v>3.3092832434418816E-2</v>
      </c>
      <c r="F12" s="135"/>
      <c r="G12" s="138">
        <f>'2022'!S10</f>
        <v>1459277187.4100001</v>
      </c>
      <c r="H12" s="455">
        <f>G12/'2022'!$T$7</f>
        <v>0.27500323899630635</v>
      </c>
      <c r="I12" s="135"/>
      <c r="J12" s="135"/>
      <c r="K12" s="136"/>
    </row>
    <row r="13" spans="3:11">
      <c r="C13" s="134"/>
      <c r="D13" s="139" t="s">
        <v>417</v>
      </c>
      <c r="E13" s="139" t="s">
        <v>810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">
        <v>841</v>
      </c>
      <c r="E15" s="135"/>
      <c r="F15" s="135"/>
      <c r="G15" s="137" t="s">
        <v>844</v>
      </c>
      <c r="H15" s="135"/>
      <c r="I15" s="135"/>
      <c r="J15" s="135"/>
      <c r="K15" s="136"/>
    </row>
    <row r="16" spans="3:11">
      <c r="C16" s="134"/>
      <c r="D16" s="138">
        <f>'2022'!O29</f>
        <v>202137009.99000004</v>
      </c>
      <c r="E16" s="455">
        <f>D16/'2022'!$T$7</f>
        <v>3.8093059322704667E-2</v>
      </c>
      <c r="F16" s="135"/>
      <c r="G16" s="138">
        <f>'2022'!S29</f>
        <v>1495249389.3</v>
      </c>
      <c r="H16" s="455">
        <f>G16/'2022'!$T$7</f>
        <v>0.28178226091135233</v>
      </c>
      <c r="I16" s="135"/>
      <c r="J16" s="135"/>
      <c r="K16" s="136"/>
    </row>
    <row r="17" spans="3:12">
      <c r="C17" s="134"/>
      <c r="D17" s="139" t="s">
        <v>417</v>
      </c>
      <c r="E17" s="139" t="s">
        <v>810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">
        <v>842</v>
      </c>
      <c r="E19" s="135"/>
      <c r="F19" s="135"/>
      <c r="G19" s="137" t="s">
        <v>845</v>
      </c>
      <c r="H19" s="135"/>
      <c r="I19" s="135"/>
      <c r="J19" s="135"/>
      <c r="K19" s="136"/>
    </row>
    <row r="20" spans="3:12">
      <c r="C20" s="134"/>
      <c r="D20" s="138">
        <f>'2022'!O53</f>
        <v>-26533203.960000038</v>
      </c>
      <c r="E20" s="509">
        <f>D20/'2022'!$T$7</f>
        <v>-5.0002268882858511E-3</v>
      </c>
      <c r="F20" s="135"/>
      <c r="G20" s="138">
        <f>'2022'!S53</f>
        <v>-35972201.889999986</v>
      </c>
      <c r="H20" s="509">
        <f>G20/'2022'!$T$7</f>
        <v>-6.7790219150459796E-3</v>
      </c>
      <c r="I20" s="135"/>
      <c r="J20" s="135"/>
      <c r="K20" s="136"/>
    </row>
    <row r="21" spans="3:12">
      <c r="C21" s="134"/>
      <c r="D21" s="139" t="s">
        <v>417</v>
      </c>
      <c r="E21" s="139" t="s">
        <v>810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Slk36lngIYZKGhE4wcQYXgO+AheDnss3Ccxl/ewLFJ145PRoLpk5Ya78GubYGscgSHKNFccATM6aDm93UT1cHw==" saltValue="06oLrxJeXyRDH4wPqM/Z8A==" spinCount="100000" sheet="1" objects="1" scenarios="1"/>
  <customSheetViews>
    <customSheetView guid="{59E4E612-301A-4B15-B14A-FF0442744080}" fitToPage="1">
      <selection activeCell="J6" sqref="J6"/>
      <pageMargins left="0.19685039370078741" right="0.19685039370078741" top="0.19685039370078741" bottom="0.19685039370078741" header="0.31496062992125984" footer="0.31496062992125984"/>
      <pageSetup paperSize="9" scale="45" fitToHeight="0" orientation="portrait" horizontalDpi="4294967294" verticalDpi="4294967294" r:id="rId1"/>
    </customSheetView>
  </customSheetViews>
  <pageMargins left="0.19685039370078741" right="0.19685039370078741" top="0.19685039370078741" bottom="0.19685039370078741" header="0.31496062992125984" footer="0.31496062992125984"/>
  <pageSetup paperSize="9" scale="45" fitToHeight="0" orientation="portrait" horizontalDpi="4294967294" verticalDpi="4294967294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142875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3</xdr:col>
                    <xdr:colOff>266700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="85" zoomScaleNormal="85" workbookViewId="0">
      <pane ySplit="5" topLeftCell="A6" activePane="bottomLeft" state="frozen"/>
      <selection pane="bottomLeft" activeCell="R19" sqref="R1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">
        <v>808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2022-09</v>
      </c>
      <c r="O6" s="143" t="str">
        <f>+CONCATENATE(N6,"p")</f>
        <v>2022-09p</v>
      </c>
      <c r="P6" s="130"/>
      <c r="Q6" s="130"/>
      <c r="R6" s="143" t="str">
        <f>+IF(Master!B3-10&gt;=0,CONCATENATE(Master!B4-1,"-",Master!B3),CONCATENATE(Master!B4-1,"-0",Master!B3))</f>
        <v>2021-09</v>
      </c>
      <c r="S6" s="130"/>
      <c r="T6" s="130"/>
    </row>
    <row r="7" spans="1:20" ht="14.25" customHeight="1">
      <c r="A7" s="144"/>
      <c r="B7" s="514" t="str">
        <f>+Master!G253</f>
        <v>Analitika za period Jan - Sep</v>
      </c>
      <c r="C7" s="515"/>
      <c r="D7" s="515"/>
      <c r="E7" s="515"/>
      <c r="F7" s="515"/>
      <c r="G7" s="523" t="str">
        <f>+Master!G245</f>
        <v>Jan - Sep</v>
      </c>
      <c r="H7" s="524"/>
      <c r="I7" s="524"/>
      <c r="J7" s="524"/>
      <c r="K7" s="524"/>
      <c r="L7" s="524"/>
      <c r="M7" s="525"/>
      <c r="N7" s="526" t="str">
        <f>+Master!G244</f>
        <v>Septembar</v>
      </c>
      <c r="O7" s="524"/>
      <c r="P7" s="524"/>
      <c r="Q7" s="524"/>
      <c r="R7" s="524"/>
      <c r="S7" s="524"/>
      <c r="T7" s="527"/>
    </row>
    <row r="8" spans="1:20">
      <c r="A8" s="144"/>
      <c r="B8" s="516"/>
      <c r="C8" s="517"/>
      <c r="D8" s="517"/>
      <c r="E8" s="517"/>
      <c r="F8" s="518"/>
      <c r="G8" s="357" t="str">
        <f>+Master!G25</f>
        <v>Ostvarenje</v>
      </c>
      <c r="H8" s="145" t="str">
        <f>+Master!G24</f>
        <v>Plan</v>
      </c>
      <c r="I8" s="510" t="str">
        <f>+Master!G260</f>
        <v>Odstupanje</v>
      </c>
      <c r="J8" s="510"/>
      <c r="K8" s="145" t="str">
        <f>+CONCATENATE(Master!G245," ",Master!B4-1)</f>
        <v>Jan - Sep 2021</v>
      </c>
      <c r="L8" s="510" t="str">
        <f>+I8</f>
        <v>Odstupanje</v>
      </c>
      <c r="M8" s="522"/>
      <c r="N8" s="146" t="str">
        <f>+G8</f>
        <v>Ostvarenje</v>
      </c>
      <c r="O8" s="145" t="str">
        <f>+H8</f>
        <v>Plan</v>
      </c>
      <c r="P8" s="510" t="str">
        <f>+I8</f>
        <v>Odstupanje</v>
      </c>
      <c r="Q8" s="510"/>
      <c r="R8" s="145" t="str">
        <f>+CONCATENATE(Master!G244," ",Master!B4-1)</f>
        <v>Septembar 2021</v>
      </c>
      <c r="S8" s="510" t="str">
        <f>+P8</f>
        <v>Odstupanje</v>
      </c>
      <c r="T8" s="511"/>
    </row>
    <row r="9" spans="1:20" ht="15.75" thickBot="1">
      <c r="A9" s="144"/>
      <c r="B9" s="519"/>
      <c r="C9" s="520"/>
      <c r="D9" s="520"/>
      <c r="E9" s="520"/>
      <c r="F9" s="521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4" t="str">
        <f>+VLOOKUP($A10,Master!$D$29:$G$225,4,FALSE)</f>
        <v>Prihodi budžeta</v>
      </c>
      <c r="C10" s="535"/>
      <c r="D10" s="535"/>
      <c r="E10" s="535"/>
      <c r="F10" s="535"/>
      <c r="G10" s="151">
        <f>'2022'!S10</f>
        <v>1459277187.4100001</v>
      </c>
      <c r="H10" s="151">
        <f>SUM('2022'!G84:O84)</f>
        <v>1389689537.2838922</v>
      </c>
      <c r="I10" s="152">
        <f>+G10-H10</f>
        <v>69587650.126107931</v>
      </c>
      <c r="J10" s="154">
        <f>IF(+IF(ISERROR(G10/H10),"…",G10/H10-1)&gt;200%,"...",IF(ISERROR(G10/H10),"…",G10/H10-1))</f>
        <v>5.0074241950554654E-2</v>
      </c>
      <c r="K10" s="151">
        <f>SUM('2021'!G10:O10)</f>
        <v>1344357920.7600002</v>
      </c>
      <c r="L10" s="152">
        <f>+G10-K10</f>
        <v>114919266.64999986</v>
      </c>
      <c r="M10" s="154">
        <f>IF(+IF(ISERROR(G10/K10),"…",G10/K10-1)&gt;200%,"...",IF(ISERROR(G10/K10),"…",G10/K10-1))</f>
        <v>8.5482641843649176E-2</v>
      </c>
      <c r="N10" s="151">
        <f>'2022'!O10</f>
        <v>175603806.03</v>
      </c>
      <c r="O10" s="151">
        <f>'2022'!O84</f>
        <v>173319933.4629713</v>
      </c>
      <c r="P10" s="152">
        <f>+N10-O10</f>
        <v>2283872.5670287013</v>
      </c>
      <c r="Q10" s="154">
        <f>IF(+IF(ISERROR(N10/O10),"…",N10/O10-1)&gt;200%,"...",IF(ISERROR(N10/O10),"…",N10/O10-1))</f>
        <v>1.3177206576280076E-2</v>
      </c>
      <c r="R10" s="151">
        <f>'2021'!O10</f>
        <v>172070591.90000001</v>
      </c>
      <c r="S10" s="152">
        <f>+N10-R10</f>
        <v>3533214.1299999952</v>
      </c>
      <c r="T10" s="154">
        <f>IF(+IF(ISERROR(N10/R10),"…",N10/R10-1)&gt;200%,"...",IF(ISERROR(N10/R10),"…",N10/R10-1))</f>
        <v>2.0533515291522697E-2</v>
      </c>
    </row>
    <row r="11" spans="1:20">
      <c r="A11" s="150">
        <v>711</v>
      </c>
      <c r="B11" s="558" t="str">
        <f>+VLOOKUP($A11,Master!$D$29:$G$225,4,FALSE)</f>
        <v>Porezi</v>
      </c>
      <c r="C11" s="559"/>
      <c r="D11" s="559"/>
      <c r="E11" s="559"/>
      <c r="F11" s="559"/>
      <c r="G11" s="277">
        <f>'2022'!S11</f>
        <v>1040390593.9500002</v>
      </c>
      <c r="H11" s="277">
        <f>SUM('2022'!G85:O85)</f>
        <v>945447937.98229277</v>
      </c>
      <c r="I11" s="158">
        <f t="shared" ref="I11:I57" si="0">+G11-H11</f>
        <v>94942655.967707396</v>
      </c>
      <c r="J11" s="160">
        <f t="shared" ref="J11:J64" si="1">IF(+IF(ISERROR(G11/H11-1),"…",G11/H11-1)&gt;200%,"...",IF(ISERROR(G11/H11-1),"…",G11/H11-1))</f>
        <v>0.10042081869714292</v>
      </c>
      <c r="K11" s="277">
        <f>SUM('2021'!G11:O11)</f>
        <v>861310070.56000006</v>
      </c>
      <c r="L11" s="158">
        <f>+G11-K11</f>
        <v>179080523.3900001</v>
      </c>
      <c r="M11" s="160">
        <f t="shared" ref="M11:M64" si="2">IF(+IF(ISERROR(G11/K11),"…",G11/K11-1)&gt;200%,"...",IF(ISERROR(G11/K11),"…",G11/K11-1))</f>
        <v>0.20791643974807683</v>
      </c>
      <c r="N11" s="277">
        <f>'2022'!O11</f>
        <v>121261181.33999999</v>
      </c>
      <c r="O11" s="277">
        <f>'2022'!O85</f>
        <v>121706415.21215931</v>
      </c>
      <c r="P11" s="158">
        <f>+N11-O11</f>
        <v>-445233.87215931714</v>
      </c>
      <c r="Q11" s="160">
        <f t="shared" ref="Q11:Q64" si="3">IF(+IF(ISERROR(N11/O11),"…",N11/O11-1)&gt;200%,"...",IF(ISERROR(N11/O11),"…",N11/O11-1))</f>
        <v>-3.6582613281574972E-3</v>
      </c>
      <c r="R11" s="277">
        <f>'2021'!O11</f>
        <v>113016911.38000001</v>
      </c>
      <c r="S11" s="158">
        <f t="shared" ref="S11:S57" si="4">+N11-R11</f>
        <v>8244269.9599999785</v>
      </c>
      <c r="T11" s="160">
        <f t="shared" ref="T11:T64" si="5">IF(+IF(ISERROR(N11/R11),"…",N11/R11-1)&gt;200%,"...",IF(ISERROR(N11/R11),"…",N11/R11-1))</f>
        <v>7.2947224086491236E-2</v>
      </c>
    </row>
    <row r="12" spans="1:20">
      <c r="A12" s="150">
        <v>7111</v>
      </c>
      <c r="B12" s="544" t="str">
        <f>+VLOOKUP($A12,Master!$D$29:$G$225,4,FALSE)</f>
        <v>Porez na dohodak fizičkih lica</v>
      </c>
      <c r="C12" s="545"/>
      <c r="D12" s="545"/>
      <c r="E12" s="545"/>
      <c r="F12" s="545"/>
      <c r="G12" s="163">
        <f>'2022'!S12</f>
        <v>65159196.240000002</v>
      </c>
      <c r="H12" s="163">
        <f>SUM('2022'!G86:O86)</f>
        <v>96193330.482745603</v>
      </c>
      <c r="I12" s="164">
        <f t="shared" si="0"/>
        <v>-31034134.242745601</v>
      </c>
      <c r="J12" s="166">
        <f t="shared" si="1"/>
        <v>-0.32262251537607645</v>
      </c>
      <c r="K12" s="163">
        <f>SUM('2021'!G12:O12)</f>
        <v>85841899.279999986</v>
      </c>
      <c r="L12" s="164">
        <f>+G12-K12</f>
        <v>-20682703.039999984</v>
      </c>
      <c r="M12" s="166">
        <f t="shared" si="2"/>
        <v>-0.24093948542001542</v>
      </c>
      <c r="N12" s="163">
        <f>'2022'!O12</f>
        <v>5598868.9900000002</v>
      </c>
      <c r="O12" s="163">
        <f>'2022'!O86</f>
        <v>12015172.827783465</v>
      </c>
      <c r="P12" s="164">
        <f t="shared" ref="P12:P57" si="6">+N12-O12</f>
        <v>-6416303.8377834652</v>
      </c>
      <c r="Q12" s="166">
        <f t="shared" si="3"/>
        <v>-0.53401677443595563</v>
      </c>
      <c r="R12" s="163">
        <f>'2021'!O12</f>
        <v>11496389.41</v>
      </c>
      <c r="S12" s="164">
        <f t="shared" si="4"/>
        <v>-5897520.4199999999</v>
      </c>
      <c r="T12" s="166">
        <f t="shared" si="5"/>
        <v>-0.51298892284129749</v>
      </c>
    </row>
    <row r="13" spans="1:20">
      <c r="A13" s="150">
        <v>7112</v>
      </c>
      <c r="B13" s="544" t="str">
        <f>+VLOOKUP($A13,Master!$D$29:$G$225,4,FALSE)</f>
        <v>Porez na dobit pravnih lica</v>
      </c>
      <c r="C13" s="545"/>
      <c r="D13" s="545"/>
      <c r="E13" s="545"/>
      <c r="F13" s="545"/>
      <c r="G13" s="163">
        <f>'2022'!S13</f>
        <v>82039204.149999991</v>
      </c>
      <c r="H13" s="163">
        <f>SUM('2022'!G87:O87)</f>
        <v>76978068.161839455</v>
      </c>
      <c r="I13" s="164">
        <f t="shared" si="0"/>
        <v>5061135.9881605357</v>
      </c>
      <c r="J13" s="166">
        <f t="shared" si="1"/>
        <v>6.5747765682037551E-2</v>
      </c>
      <c r="K13" s="163">
        <f>SUM('2021'!G13:O13)</f>
        <v>69932707.189999998</v>
      </c>
      <c r="L13" s="164">
        <f t="shared" ref="L13:L57" si="7">+G13-K13</f>
        <v>12106496.959999993</v>
      </c>
      <c r="M13" s="166">
        <f t="shared" si="2"/>
        <v>0.17311637782172351</v>
      </c>
      <c r="N13" s="163">
        <f>'2022'!O13</f>
        <v>2622669.34</v>
      </c>
      <c r="O13" s="163">
        <f>'2022'!O87</f>
        <v>2892088.1311011645</v>
      </c>
      <c r="P13" s="164">
        <f t="shared" si="6"/>
        <v>-269418.79110116465</v>
      </c>
      <c r="Q13" s="166">
        <f t="shared" si="3"/>
        <v>-9.3157185703944378E-2</v>
      </c>
      <c r="R13" s="163">
        <f>'2021'!O13</f>
        <v>3090820.1</v>
      </c>
      <c r="S13" s="164">
        <f t="shared" si="4"/>
        <v>-468150.76000000024</v>
      </c>
      <c r="T13" s="166">
        <f t="shared" si="5"/>
        <v>-0.1514649008526896</v>
      </c>
    </row>
    <row r="14" spans="1:20">
      <c r="A14" s="150">
        <v>7113</v>
      </c>
      <c r="B14" s="544" t="str">
        <f>+VLOOKUP($A14,Master!$D$29:$G$225,4,FALSE)</f>
        <v>Porez na promet nepokretnosti</v>
      </c>
      <c r="C14" s="545"/>
      <c r="D14" s="545"/>
      <c r="E14" s="545"/>
      <c r="F14" s="545"/>
      <c r="G14" s="163">
        <f>'2022'!S14</f>
        <v>1481541.77</v>
      </c>
      <c r="H14" s="163">
        <f>SUM('2022'!G88:O88)</f>
        <v>1266431.7452035362</v>
      </c>
      <c r="I14" s="164">
        <f t="shared" si="0"/>
        <v>215110.02479646378</v>
      </c>
      <c r="J14" s="166">
        <f t="shared" si="1"/>
        <v>0.16985520586574698</v>
      </c>
      <c r="K14" s="163">
        <f>SUM('2021'!G14:O14)</f>
        <v>1306081.24</v>
      </c>
      <c r="L14" s="164">
        <f t="shared" si="7"/>
        <v>175460.53000000003</v>
      </c>
      <c r="M14" s="166">
        <f t="shared" si="2"/>
        <v>0.13434120683028872</v>
      </c>
      <c r="N14" s="163">
        <f>'2022'!O14</f>
        <v>0</v>
      </c>
      <c r="O14" s="163">
        <f>'2022'!O88</f>
        <v>108672.06715796523</v>
      </c>
      <c r="P14" s="164">
        <f t="shared" si="6"/>
        <v>-108672.06715796523</v>
      </c>
      <c r="Q14" s="166">
        <f t="shared" si="3"/>
        <v>-1</v>
      </c>
      <c r="R14" s="163">
        <f>'2021'!O14</f>
        <v>186859.21</v>
      </c>
      <c r="S14" s="164">
        <f t="shared" si="4"/>
        <v>-186859.21</v>
      </c>
      <c r="T14" s="166">
        <f t="shared" si="5"/>
        <v>-1</v>
      </c>
    </row>
    <row r="15" spans="1:20">
      <c r="A15" s="150">
        <v>7114</v>
      </c>
      <c r="B15" s="544" t="str">
        <f>+VLOOKUP($A15,Master!$D$29:$G$225,4,FALSE)</f>
        <v>Porez na dodatu vrijednost</v>
      </c>
      <c r="C15" s="545"/>
      <c r="D15" s="545"/>
      <c r="E15" s="545"/>
      <c r="F15" s="545"/>
      <c r="G15" s="163">
        <f>'2022'!S15</f>
        <v>665183108.78000009</v>
      </c>
      <c r="H15" s="163">
        <f>SUM('2022'!G89:O89)</f>
        <v>537443807.30619216</v>
      </c>
      <c r="I15" s="164">
        <f t="shared" si="0"/>
        <v>127739301.47380793</v>
      </c>
      <c r="J15" s="166">
        <f t="shared" si="1"/>
        <v>0.23767936245106336</v>
      </c>
      <c r="K15" s="163">
        <f>SUM('2021'!G15:O15)</f>
        <v>493556109.44</v>
      </c>
      <c r="L15" s="164">
        <f t="shared" si="7"/>
        <v>171626999.34000009</v>
      </c>
      <c r="M15" s="166">
        <f t="shared" si="2"/>
        <v>0.34773553818375791</v>
      </c>
      <c r="N15" s="163">
        <f>'2022'!O15</f>
        <v>84609670.859999999</v>
      </c>
      <c r="O15" s="163">
        <f>'2022'!O89</f>
        <v>70695564.988729894</v>
      </c>
      <c r="P15" s="164">
        <f t="shared" si="6"/>
        <v>13914105.871270105</v>
      </c>
      <c r="Q15" s="166">
        <f t="shared" si="3"/>
        <v>0.19681723844329202</v>
      </c>
      <c r="R15" s="163">
        <f>'2021'!O15</f>
        <v>66021485.600000001</v>
      </c>
      <c r="S15" s="164">
        <f t="shared" si="4"/>
        <v>18588185.259999998</v>
      </c>
      <c r="T15" s="166">
        <f t="shared" si="5"/>
        <v>0.28154751579840243</v>
      </c>
    </row>
    <row r="16" spans="1:20">
      <c r="A16" s="150">
        <v>7115</v>
      </c>
      <c r="B16" s="544" t="str">
        <f>+VLOOKUP($A16,Master!$D$29:$G$225,4,FALSE)</f>
        <v>Akcize</v>
      </c>
      <c r="C16" s="545"/>
      <c r="D16" s="545"/>
      <c r="E16" s="545"/>
      <c r="F16" s="545"/>
      <c r="G16" s="163">
        <f>'2022'!S16</f>
        <v>188397173.27000001</v>
      </c>
      <c r="H16" s="163">
        <f>SUM('2022'!G90:O90)</f>
        <v>200410094.75710881</v>
      </c>
      <c r="I16" s="164">
        <f t="shared" si="0"/>
        <v>-12012921.487108797</v>
      </c>
      <c r="J16" s="166">
        <f t="shared" si="1"/>
        <v>-5.9941698553998002E-2</v>
      </c>
      <c r="K16" s="163">
        <f>SUM('2021'!G16:O16)</f>
        <v>181545151.65999997</v>
      </c>
      <c r="L16" s="164">
        <f t="shared" si="7"/>
        <v>6852021.6100000441</v>
      </c>
      <c r="M16" s="166">
        <f t="shared" si="2"/>
        <v>3.7742795923476846E-2</v>
      </c>
      <c r="N16" s="163">
        <f>'2022'!O16</f>
        <v>23606498.559999999</v>
      </c>
      <c r="O16" s="163">
        <f>'2022'!O90</f>
        <v>31301086.260136649</v>
      </c>
      <c r="P16" s="164">
        <f t="shared" si="6"/>
        <v>-7694587.7001366504</v>
      </c>
      <c r="Q16" s="166">
        <f t="shared" si="3"/>
        <v>-0.24582494154319678</v>
      </c>
      <c r="R16" s="163">
        <f>'2021'!O16</f>
        <v>28556581.329999998</v>
      </c>
      <c r="S16" s="164">
        <f t="shared" si="4"/>
        <v>-4950082.7699999996</v>
      </c>
      <c r="T16" s="166">
        <f t="shared" si="5"/>
        <v>-0.173342975225109</v>
      </c>
    </row>
    <row r="17" spans="1:20">
      <c r="A17" s="150">
        <v>7116</v>
      </c>
      <c r="B17" s="544" t="str">
        <f>+VLOOKUP($A17,Master!$D$29:$G$225,4,FALSE)</f>
        <v>Porez na međunarodnu trgovinu i transakcije</v>
      </c>
      <c r="C17" s="545"/>
      <c r="D17" s="545"/>
      <c r="E17" s="545"/>
      <c r="F17" s="545"/>
      <c r="G17" s="163">
        <f>'2022'!S17</f>
        <v>29021383.700000003</v>
      </c>
      <c r="H17" s="163">
        <f>SUM('2022'!G91:O91)</f>
        <v>22433607.642815366</v>
      </c>
      <c r="I17" s="164">
        <f t="shared" si="0"/>
        <v>6587776.0571846366</v>
      </c>
      <c r="J17" s="166">
        <f t="shared" si="1"/>
        <v>0.29365656037469523</v>
      </c>
      <c r="K17" s="163">
        <f>SUM('2021'!G17:O17)</f>
        <v>20834357.139999997</v>
      </c>
      <c r="L17" s="164">
        <f t="shared" si="7"/>
        <v>8187026.5600000061</v>
      </c>
      <c r="M17" s="166">
        <f t="shared" si="2"/>
        <v>0.39295796385681081</v>
      </c>
      <c r="N17" s="163">
        <f>'2022'!O17</f>
        <v>3769936.82</v>
      </c>
      <c r="O17" s="163">
        <f>'2022'!O91</f>
        <v>2655237.4002162451</v>
      </c>
      <c r="P17" s="164">
        <f t="shared" si="6"/>
        <v>1114699.4197837547</v>
      </c>
      <c r="Q17" s="166">
        <f t="shared" si="3"/>
        <v>0.4198115843400565</v>
      </c>
      <c r="R17" s="163">
        <f>'2021'!O17</f>
        <v>2664634.4500000002</v>
      </c>
      <c r="S17" s="164">
        <f t="shared" si="4"/>
        <v>1105302.3699999996</v>
      </c>
      <c r="T17" s="166">
        <f t="shared" si="5"/>
        <v>0.41480450348452091</v>
      </c>
    </row>
    <row r="18" spans="1:20">
      <c r="A18" s="150">
        <v>7118</v>
      </c>
      <c r="B18" s="544" t="str">
        <f>+VLOOKUP($A18,Master!$D$29:$G$225,4,FALSE)</f>
        <v>Ostali državni porezi</v>
      </c>
      <c r="C18" s="545"/>
      <c r="D18" s="545"/>
      <c r="E18" s="545"/>
      <c r="F18" s="545"/>
      <c r="G18" s="163">
        <f>'2022'!S18</f>
        <v>9108986.040000001</v>
      </c>
      <c r="H18" s="163">
        <f>SUM('2022'!G92:O92)</f>
        <v>10722597.886387959</v>
      </c>
      <c r="I18" s="164">
        <f t="shared" si="0"/>
        <v>-1613611.8463879582</v>
      </c>
      <c r="J18" s="166">
        <f t="shared" si="1"/>
        <v>-0.15048702408549641</v>
      </c>
      <c r="K18" s="163">
        <f>SUM('2021'!G18:O18)</f>
        <v>8293764.6100000013</v>
      </c>
      <c r="L18" s="164">
        <f t="shared" si="7"/>
        <v>815221.4299999997</v>
      </c>
      <c r="M18" s="166">
        <f t="shared" si="2"/>
        <v>9.8293292411152589E-2</v>
      </c>
      <c r="N18" s="163">
        <f>'2022'!O18</f>
        <v>1053536.77</v>
      </c>
      <c r="O18" s="163">
        <f>'2022'!O92</f>
        <v>2038593.5370339223</v>
      </c>
      <c r="P18" s="164">
        <f t="shared" si="6"/>
        <v>-985056.76703392225</v>
      </c>
      <c r="Q18" s="166">
        <f t="shared" si="3"/>
        <v>-0.48320410574201234</v>
      </c>
      <c r="R18" s="163">
        <f>'2021'!O18</f>
        <v>1000141.28</v>
      </c>
      <c r="S18" s="164">
        <f t="shared" si="4"/>
        <v>53395.489999999991</v>
      </c>
      <c r="T18" s="166">
        <f t="shared" si="5"/>
        <v>5.3387947350798326E-2</v>
      </c>
    </row>
    <row r="19" spans="1:20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'2022'!S19</f>
        <v>307348887.45999992</v>
      </c>
      <c r="H19" s="169">
        <f>SUM('2022'!G93:O93)</f>
        <v>326455344.24102384</v>
      </c>
      <c r="I19" s="170">
        <f t="shared" si="0"/>
        <v>-19106456.78102392</v>
      </c>
      <c r="J19" s="172">
        <f t="shared" si="1"/>
        <v>-5.8527014852351456E-2</v>
      </c>
      <c r="K19" s="169">
        <f>SUM('2021'!G19:O19)</f>
        <v>376336390.82999998</v>
      </c>
      <c r="L19" s="170">
        <f t="shared" si="7"/>
        <v>-68987503.370000064</v>
      </c>
      <c r="M19" s="172">
        <f t="shared" si="2"/>
        <v>-0.1833134000617106</v>
      </c>
      <c r="N19" s="169">
        <f>'2022'!O19</f>
        <v>38998261.349999994</v>
      </c>
      <c r="O19" s="169">
        <f>'2022'!O93</f>
        <v>39471393.883434452</v>
      </c>
      <c r="P19" s="170">
        <f t="shared" si="6"/>
        <v>-473132.53343445808</v>
      </c>
      <c r="Q19" s="172">
        <f t="shared" si="3"/>
        <v>-1.1986719669229262E-2</v>
      </c>
      <c r="R19" s="169">
        <f>'2021'!O19</f>
        <v>47503080.450000003</v>
      </c>
      <c r="S19" s="170">
        <f t="shared" si="4"/>
        <v>-8504819.1000000089</v>
      </c>
      <c r="T19" s="172">
        <f t="shared" si="5"/>
        <v>-0.1790372123119861</v>
      </c>
    </row>
    <row r="20" spans="1:20">
      <c r="A20" s="150">
        <v>7121</v>
      </c>
      <c r="B20" s="544" t="str">
        <f>+VLOOKUP($A20,Master!$D$29:$G$225,4,FALSE)</f>
        <v>Doprinosi za penzijsko i invalidsko osiguranje</v>
      </c>
      <c r="C20" s="545"/>
      <c r="D20" s="545"/>
      <c r="E20" s="545"/>
      <c r="F20" s="545"/>
      <c r="G20" s="163">
        <f>'2022'!S20</f>
        <v>264400582.71999997</v>
      </c>
      <c r="H20" s="163">
        <f>SUM('2022'!G94:O94)</f>
        <v>286567798.5400005</v>
      </c>
      <c r="I20" s="164">
        <f t="shared" si="0"/>
        <v>-22167215.820000529</v>
      </c>
      <c r="J20" s="166">
        <f t="shared" si="1"/>
        <v>-7.73541756364029E-2</v>
      </c>
      <c r="K20" s="163">
        <f>SUM('2021'!G20:O20)</f>
        <v>232181157.38000003</v>
      </c>
      <c r="L20" s="164">
        <f t="shared" si="7"/>
        <v>32219425.339999944</v>
      </c>
      <c r="M20" s="166">
        <f t="shared" si="2"/>
        <v>0.13876847589000474</v>
      </c>
      <c r="N20" s="163">
        <f>'2022'!O20</f>
        <v>35762026.799999997</v>
      </c>
      <c r="O20" s="163">
        <f>'2022'!O94</f>
        <v>35048794.935994439</v>
      </c>
      <c r="P20" s="164">
        <f t="shared" si="6"/>
        <v>713231.86400555819</v>
      </c>
      <c r="Q20" s="166">
        <f t="shared" si="3"/>
        <v>2.0349682929414525E-2</v>
      </c>
      <c r="R20" s="163">
        <f>'2021'!O20</f>
        <v>29243345.5</v>
      </c>
      <c r="S20" s="164">
        <f t="shared" si="4"/>
        <v>6518681.299999997</v>
      </c>
      <c r="T20" s="166">
        <f t="shared" si="5"/>
        <v>0.22291161248975411</v>
      </c>
    </row>
    <row r="21" spans="1:20">
      <c r="A21" s="150">
        <v>7122</v>
      </c>
      <c r="B21" s="544" t="str">
        <f>+VLOOKUP($A21,Master!$D$29:$G$225,4,FALSE)</f>
        <v>Doprinosi za zdravstveno osiguranje</v>
      </c>
      <c r="C21" s="545"/>
      <c r="D21" s="545"/>
      <c r="E21" s="545"/>
      <c r="F21" s="545"/>
      <c r="G21" s="163">
        <f>'2022'!S21</f>
        <v>21989352.299999997</v>
      </c>
      <c r="H21" s="163">
        <f>SUM('2022'!G95:O95)</f>
        <v>15315338.323772501</v>
      </c>
      <c r="I21" s="164">
        <f t="shared" si="0"/>
        <v>6674013.9762274958</v>
      </c>
      <c r="J21" s="166">
        <f t="shared" si="1"/>
        <v>0.43577319907246692</v>
      </c>
      <c r="K21" s="163">
        <f>SUM('2021'!G21:O21)</f>
        <v>123513506.99000001</v>
      </c>
      <c r="L21" s="164">
        <f t="shared" si="7"/>
        <v>-101524154.69000001</v>
      </c>
      <c r="M21" s="166">
        <f t="shared" si="2"/>
        <v>-0.82196803543291574</v>
      </c>
      <c r="N21" s="163">
        <f>'2022'!O21</f>
        <v>668162.97</v>
      </c>
      <c r="O21" s="163">
        <f>'2022'!O95</f>
        <v>1387272.7272727001</v>
      </c>
      <c r="P21" s="164">
        <f t="shared" si="6"/>
        <v>-719109.75727270008</v>
      </c>
      <c r="Q21" s="166">
        <f t="shared" si="3"/>
        <v>-0.51836221035385688</v>
      </c>
      <c r="R21" s="163">
        <f>'2021'!O21</f>
        <v>15676970.460000001</v>
      </c>
      <c r="S21" s="164">
        <f t="shared" si="4"/>
        <v>-15008807.49</v>
      </c>
      <c r="T21" s="166">
        <f t="shared" si="5"/>
        <v>-0.95737933092973371</v>
      </c>
    </row>
    <row r="22" spans="1:20">
      <c r="A22" s="150">
        <v>7123</v>
      </c>
      <c r="B22" s="544" t="str">
        <f>+VLOOKUP($A22,Master!$D$29:$G$225,4,FALSE)</f>
        <v>Doprinosi za osiguranje od nezaposlenosti</v>
      </c>
      <c r="C22" s="545"/>
      <c r="D22" s="545"/>
      <c r="E22" s="545"/>
      <c r="F22" s="545"/>
      <c r="G22" s="163">
        <f>'2022'!S22</f>
        <v>12020287.16</v>
      </c>
      <c r="H22" s="163">
        <f>SUM('2022'!G96:O96)</f>
        <v>13887074.085522151</v>
      </c>
      <c r="I22" s="164">
        <f t="shared" si="0"/>
        <v>-1866786.9255221505</v>
      </c>
      <c r="J22" s="166">
        <f t="shared" si="1"/>
        <v>-0.13442622355333678</v>
      </c>
      <c r="K22" s="163">
        <f>SUM('2021'!G22:O22)</f>
        <v>11173917.140000001</v>
      </c>
      <c r="L22" s="164">
        <f t="shared" si="7"/>
        <v>846370.01999999955</v>
      </c>
      <c r="M22" s="166">
        <f t="shared" si="2"/>
        <v>7.5745149117867783E-2</v>
      </c>
      <c r="N22" s="163">
        <f>'2022'!O22</f>
        <v>1507262.14</v>
      </c>
      <c r="O22" s="163">
        <f>'2022'!O96</f>
        <v>1731484.6640204804</v>
      </c>
      <c r="P22" s="164">
        <f t="shared" si="6"/>
        <v>-224222.52402048046</v>
      </c>
      <c r="Q22" s="166">
        <f t="shared" si="3"/>
        <v>-0.12949726248215176</v>
      </c>
      <c r="R22" s="163">
        <f>'2021'!O22</f>
        <v>1381018.38</v>
      </c>
      <c r="S22" s="164">
        <f t="shared" si="4"/>
        <v>126243.76000000001</v>
      </c>
      <c r="T22" s="166">
        <f t="shared" si="5"/>
        <v>9.1413526299338521E-2</v>
      </c>
    </row>
    <row r="23" spans="1:20">
      <c r="A23" s="150">
        <v>7124</v>
      </c>
      <c r="B23" s="544" t="str">
        <f>+VLOOKUP($A23,Master!$D$29:$G$225,4,FALSE)</f>
        <v>Ostali doprinosi</v>
      </c>
      <c r="C23" s="545"/>
      <c r="D23" s="545"/>
      <c r="E23" s="545"/>
      <c r="F23" s="545"/>
      <c r="G23" s="163">
        <f>'2022'!S23</f>
        <v>8938665.2800000012</v>
      </c>
      <c r="H23" s="163">
        <f>SUM('2022'!G97:O97)</f>
        <v>10685133.291728674</v>
      </c>
      <c r="I23" s="164">
        <f t="shared" si="0"/>
        <v>-1746468.0117286723</v>
      </c>
      <c r="J23" s="166">
        <f t="shared" si="1"/>
        <v>-0.1634484066830133</v>
      </c>
      <c r="K23" s="163">
        <f>SUM('2021'!G23:O23)</f>
        <v>9467809.3200000003</v>
      </c>
      <c r="L23" s="164">
        <f t="shared" si="7"/>
        <v>-529144.03999999911</v>
      </c>
      <c r="M23" s="166">
        <f t="shared" si="2"/>
        <v>-5.5888751253389102E-2</v>
      </c>
      <c r="N23" s="163">
        <f>'2022'!O23</f>
        <v>1060809.44</v>
      </c>
      <c r="O23" s="163">
        <f>'2022'!O97</f>
        <v>1303841.5561468413</v>
      </c>
      <c r="P23" s="164">
        <f t="shared" si="6"/>
        <v>-243032.11614684132</v>
      </c>
      <c r="Q23" s="166">
        <f t="shared" si="3"/>
        <v>-0.18639697055297</v>
      </c>
      <c r="R23" s="163">
        <f>'2021'!O23</f>
        <v>1201746.1100000001</v>
      </c>
      <c r="S23" s="164">
        <f t="shared" si="4"/>
        <v>-140936.67000000016</v>
      </c>
      <c r="T23" s="166">
        <f t="shared" si="5"/>
        <v>-0.11727657683035908</v>
      </c>
    </row>
    <row r="24" spans="1:20">
      <c r="A24" s="150">
        <v>713</v>
      </c>
      <c r="B24" s="546" t="str">
        <f>+VLOOKUP($A24,Master!$D$29:$G$225,4,FALSE)</f>
        <v>Takse</v>
      </c>
      <c r="C24" s="547"/>
      <c r="D24" s="547"/>
      <c r="E24" s="547"/>
      <c r="F24" s="547"/>
      <c r="G24" s="175">
        <f>'2022'!S24</f>
        <v>10146807.529999999</v>
      </c>
      <c r="H24" s="175">
        <f>SUM('2022'!G98:O98)</f>
        <v>10221906.542001598</v>
      </c>
      <c r="I24" s="176">
        <f t="shared" si="0"/>
        <v>-75099.012001598254</v>
      </c>
      <c r="J24" s="178">
        <f t="shared" si="1"/>
        <v>-7.3468693626789205E-3</v>
      </c>
      <c r="K24" s="175">
        <f>SUM('2021'!G24:O24)</f>
        <v>9344860.4900000002</v>
      </c>
      <c r="L24" s="176">
        <f t="shared" si="7"/>
        <v>801947.03999999911</v>
      </c>
      <c r="M24" s="178">
        <f t="shared" si="2"/>
        <v>8.5816908755156796E-2</v>
      </c>
      <c r="N24" s="175">
        <f>'2022'!O24</f>
        <v>1183872.1599999999</v>
      </c>
      <c r="O24" s="175">
        <f>'2022'!O98</f>
        <v>1380373.0567911586</v>
      </c>
      <c r="P24" s="176">
        <f t="shared" si="6"/>
        <v>-196500.89679115871</v>
      </c>
      <c r="Q24" s="178">
        <f t="shared" si="3"/>
        <v>-0.14235347163899914</v>
      </c>
      <c r="R24" s="175">
        <f>'2021'!O24</f>
        <v>1279203.6200000001</v>
      </c>
      <c r="S24" s="176">
        <f t="shared" si="4"/>
        <v>-95331.460000000196</v>
      </c>
      <c r="T24" s="178">
        <f t="shared" si="5"/>
        <v>-7.4524069905305801E-2</v>
      </c>
    </row>
    <row r="25" spans="1:20">
      <c r="A25" s="150">
        <v>714</v>
      </c>
      <c r="B25" s="546" t="str">
        <f>+VLOOKUP($A25,Master!$D$29:$G$225,4,FALSE)</f>
        <v>Naknade</v>
      </c>
      <c r="C25" s="547"/>
      <c r="D25" s="547"/>
      <c r="E25" s="547"/>
      <c r="F25" s="547"/>
      <c r="G25" s="175">
        <f>'2022'!S25</f>
        <v>43878766.799999997</v>
      </c>
      <c r="H25" s="175">
        <f>SUM('2022'!G99:O99)</f>
        <v>46916882.133970909</v>
      </c>
      <c r="I25" s="176">
        <f t="shared" si="0"/>
        <v>-3038115.3339709118</v>
      </c>
      <c r="J25" s="178">
        <f t="shared" si="1"/>
        <v>-6.4755269229007761E-2</v>
      </c>
      <c r="K25" s="175">
        <f>SUM('2021'!G25:O25)</f>
        <v>29180509.689999998</v>
      </c>
      <c r="L25" s="176">
        <f t="shared" si="7"/>
        <v>14698257.109999999</v>
      </c>
      <c r="M25" s="178">
        <f t="shared" si="2"/>
        <v>0.50370117815443827</v>
      </c>
      <c r="N25" s="175">
        <f>'2022'!O25</f>
        <v>9160845.5500000007</v>
      </c>
      <c r="O25" s="175">
        <f>'2022'!O99</f>
        <v>5838639.4240750894</v>
      </c>
      <c r="P25" s="176">
        <f t="shared" si="6"/>
        <v>3322206.1259249114</v>
      </c>
      <c r="Q25" s="178">
        <f t="shared" si="3"/>
        <v>0.56900347574575361</v>
      </c>
      <c r="R25" s="175">
        <f>'2021'!O25</f>
        <v>3922721.92</v>
      </c>
      <c r="S25" s="176">
        <f t="shared" si="4"/>
        <v>5238123.6300000008</v>
      </c>
      <c r="T25" s="178">
        <f t="shared" si="5"/>
        <v>1.3353288193316546</v>
      </c>
    </row>
    <row r="26" spans="1:20">
      <c r="A26" s="150">
        <v>715</v>
      </c>
      <c r="B26" s="546" t="str">
        <f>+VLOOKUP($A26,Master!$D$29:$G$225,4,FALSE)</f>
        <v>Ostali prihodi</v>
      </c>
      <c r="C26" s="547"/>
      <c r="D26" s="547"/>
      <c r="E26" s="547"/>
      <c r="F26" s="547"/>
      <c r="G26" s="175">
        <f>'2022'!S26</f>
        <v>23161481.409999996</v>
      </c>
      <c r="H26" s="175">
        <f>SUM('2022'!G100:O100)</f>
        <v>33443751.76273118</v>
      </c>
      <c r="I26" s="176">
        <f t="shared" si="0"/>
        <v>-10282270.352731183</v>
      </c>
      <c r="J26" s="178">
        <f t="shared" si="1"/>
        <v>-0.3074496673004693</v>
      </c>
      <c r="K26" s="175">
        <f>SUM('2021'!G26:O26)</f>
        <v>46781423.420000002</v>
      </c>
      <c r="L26" s="176">
        <f t="shared" si="7"/>
        <v>-23619942.010000005</v>
      </c>
      <c r="M26" s="178">
        <f t="shared" si="2"/>
        <v>-0.50490002832838132</v>
      </c>
      <c r="N26" s="175">
        <f>'2022'!O26</f>
        <v>2166236.2000000002</v>
      </c>
      <c r="O26" s="175">
        <f>'2022'!O100</f>
        <v>1810690.2451614358</v>
      </c>
      <c r="P26" s="176">
        <f t="shared" si="6"/>
        <v>355545.95483856439</v>
      </c>
      <c r="Q26" s="178">
        <f t="shared" si="3"/>
        <v>0.19635934737521321</v>
      </c>
      <c r="R26" s="175">
        <f>'2021'!O26</f>
        <v>1871626.8</v>
      </c>
      <c r="S26" s="176">
        <f t="shared" si="4"/>
        <v>294609.40000000014</v>
      </c>
      <c r="T26" s="178">
        <f t="shared" si="5"/>
        <v>0.15740819697602104</v>
      </c>
    </row>
    <row r="27" spans="1:20">
      <c r="A27" s="150">
        <v>73</v>
      </c>
      <c r="B27" s="546" t="str">
        <f>+VLOOKUP($A27,Master!$D$29:$G$225,4,FALSE)</f>
        <v>Primici od otplate kredita i sredstva prenesena iz prethodne godine</v>
      </c>
      <c r="C27" s="547"/>
      <c r="D27" s="547"/>
      <c r="E27" s="547"/>
      <c r="F27" s="547"/>
      <c r="G27" s="175">
        <f>'2022'!S27</f>
        <v>10795980.76</v>
      </c>
      <c r="H27" s="175">
        <f>SUM('2022'!G101:O101)</f>
        <v>5737792.7873830348</v>
      </c>
      <c r="I27" s="176">
        <f t="shared" si="0"/>
        <v>5058187.972616965</v>
      </c>
      <c r="J27" s="178">
        <f t="shared" si="1"/>
        <v>0.8815564033158414</v>
      </c>
      <c r="K27" s="175">
        <f>SUM('2021'!G27:O27)</f>
        <v>5902964.8300000001</v>
      </c>
      <c r="L27" s="176">
        <f t="shared" si="7"/>
        <v>4893015.93</v>
      </c>
      <c r="M27" s="178">
        <f t="shared" si="2"/>
        <v>0.82890819629023604</v>
      </c>
      <c r="N27" s="175">
        <f>'2022'!O27</f>
        <v>1144155.6099999999</v>
      </c>
      <c r="O27" s="175">
        <f>'2022'!O101</f>
        <v>220617.05383413273</v>
      </c>
      <c r="P27" s="176">
        <f t="shared" si="6"/>
        <v>923538.55616586714</v>
      </c>
      <c r="Q27" s="178" t="str">
        <f t="shared" si="3"/>
        <v>...</v>
      </c>
      <c r="R27" s="175">
        <f>'2021'!O27</f>
        <v>261920.15</v>
      </c>
      <c r="S27" s="176">
        <f t="shared" si="4"/>
        <v>882235.45999999985</v>
      </c>
      <c r="T27" s="178" t="str">
        <f t="shared" si="5"/>
        <v>...</v>
      </c>
    </row>
    <row r="28" spans="1:20" ht="15.75" thickBot="1">
      <c r="A28" s="150">
        <v>74</v>
      </c>
      <c r="B28" s="548" t="str">
        <f>+VLOOKUP($A28,Master!$D$29:$G$225,4,FALSE)</f>
        <v>Donacije i transferi</v>
      </c>
      <c r="C28" s="549"/>
      <c r="D28" s="549"/>
      <c r="E28" s="549"/>
      <c r="F28" s="549"/>
      <c r="G28" s="175">
        <f>'2022'!S28</f>
        <v>23554669.5</v>
      </c>
      <c r="H28" s="175">
        <f>SUM('2022'!G102:O102)</f>
        <v>21465921.834488731</v>
      </c>
      <c r="I28" s="176">
        <f t="shared" si="0"/>
        <v>2088747.6655112691</v>
      </c>
      <c r="J28" s="178">
        <f t="shared" si="1"/>
        <v>9.7305286100284549E-2</v>
      </c>
      <c r="K28" s="175">
        <f>SUM('2021'!G28:O28)</f>
        <v>15501700.939999999</v>
      </c>
      <c r="L28" s="176">
        <f t="shared" si="7"/>
        <v>8052968.5600000005</v>
      </c>
      <c r="M28" s="178">
        <f t="shared" si="2"/>
        <v>0.51948935095376703</v>
      </c>
      <c r="N28" s="175">
        <f>'2022'!O28</f>
        <v>1689253.82</v>
      </c>
      <c r="O28" s="175">
        <f>'2022'!O102</f>
        <v>2891804.587515723</v>
      </c>
      <c r="P28" s="176">
        <f t="shared" si="6"/>
        <v>-1202550.7675157229</v>
      </c>
      <c r="Q28" s="178">
        <f t="shared" si="3"/>
        <v>-0.41584786631409432</v>
      </c>
      <c r="R28" s="175">
        <f>'2021'!O28</f>
        <v>4215127.58</v>
      </c>
      <c r="S28" s="176">
        <f t="shared" si="4"/>
        <v>-2525873.7599999998</v>
      </c>
      <c r="T28" s="178">
        <f t="shared" si="5"/>
        <v>-0.59924016819438708</v>
      </c>
    </row>
    <row r="29" spans="1:20" ht="15.75" thickBot="1">
      <c r="A29" s="150">
        <v>4</v>
      </c>
      <c r="B29" s="534" t="str">
        <f>+VLOOKUP($A29,Master!$D$29:$G$225,4,FALSE)</f>
        <v>Izdaci budžeta</v>
      </c>
      <c r="C29" s="535"/>
      <c r="D29" s="535"/>
      <c r="E29" s="535"/>
      <c r="F29" s="535"/>
      <c r="G29" s="151">
        <f>'2022'!S29</f>
        <v>1495249389.3</v>
      </c>
      <c r="H29" s="151">
        <f>SUM('2022'!G103:O103)</f>
        <v>1565791118.7934999</v>
      </c>
      <c r="I29" s="152">
        <f t="shared" si="0"/>
        <v>-70541729.493499994</v>
      </c>
      <c r="J29" s="154">
        <f t="shared" si="1"/>
        <v>-4.505181351894183E-2</v>
      </c>
      <c r="K29" s="151">
        <f>SUM('2021'!G29:O29)</f>
        <v>1409628612.4200001</v>
      </c>
      <c r="L29" s="152">
        <f t="shared" si="7"/>
        <v>85620776.879999876</v>
      </c>
      <c r="M29" s="154">
        <f t="shared" si="2"/>
        <v>6.073995386132891E-2</v>
      </c>
      <c r="N29" s="151">
        <f>'2022'!O29</f>
        <v>202137009.99000004</v>
      </c>
      <c r="O29" s="151">
        <f>'2022'!O103</f>
        <v>183880560.57883337</v>
      </c>
      <c r="P29" s="152">
        <f t="shared" si="6"/>
        <v>18256449.411166668</v>
      </c>
      <c r="Q29" s="154">
        <f t="shared" si="3"/>
        <v>9.9284281893081028E-2</v>
      </c>
      <c r="R29" s="151">
        <f>'2021'!O29</f>
        <v>178840157.63000003</v>
      </c>
      <c r="S29" s="152">
        <f t="shared" si="4"/>
        <v>23296852.360000014</v>
      </c>
      <c r="T29" s="154">
        <f t="shared" si="5"/>
        <v>0.13026633765442419</v>
      </c>
    </row>
    <row r="30" spans="1:20">
      <c r="A30" s="150">
        <v>41</v>
      </c>
      <c r="B30" s="552" t="str">
        <f>+VLOOKUP($A30,Master!$D$29:$G$225,4,FALSE)</f>
        <v>Tekući izdaci</v>
      </c>
      <c r="C30" s="553"/>
      <c r="D30" s="553"/>
      <c r="E30" s="553"/>
      <c r="F30" s="553"/>
      <c r="G30" s="313">
        <f>'2022'!S30</f>
        <v>612036919.26999998</v>
      </c>
      <c r="H30" s="313">
        <f>SUM('2022'!G104:O104)</f>
        <v>626484382.16600013</v>
      </c>
      <c r="I30" s="188">
        <f t="shared" si="0"/>
        <v>-14447462.896000147</v>
      </c>
      <c r="J30" s="190">
        <f t="shared" si="1"/>
        <v>-2.3061170090225791E-2</v>
      </c>
      <c r="K30" s="313">
        <f>SUM('2021'!G30:O30)</f>
        <v>612080454.32999992</v>
      </c>
      <c r="L30" s="188">
        <f t="shared" si="7"/>
        <v>-43535.05999994278</v>
      </c>
      <c r="M30" s="190">
        <f t="shared" si="2"/>
        <v>-7.1126368587637323E-5</v>
      </c>
      <c r="N30" s="313">
        <f>'2022'!O30</f>
        <v>80375015.050000027</v>
      </c>
      <c r="O30" s="313">
        <f>'2022'!O104</f>
        <v>73749748.834666669</v>
      </c>
      <c r="P30" s="188">
        <f t="shared" si="6"/>
        <v>6625266.2153333575</v>
      </c>
      <c r="Q30" s="190">
        <f t="shared" si="3"/>
        <v>8.9834424116968625E-2</v>
      </c>
      <c r="R30" s="313">
        <f>'2021'!O30</f>
        <v>78428128.920000017</v>
      </c>
      <c r="S30" s="188">
        <f t="shared" si="4"/>
        <v>1946886.1300000101</v>
      </c>
      <c r="T30" s="190">
        <f t="shared" si="5"/>
        <v>2.4823824778300141E-2</v>
      </c>
    </row>
    <row r="31" spans="1:20">
      <c r="A31" s="150">
        <v>411</v>
      </c>
      <c r="B31" s="544" t="str">
        <f>+VLOOKUP($A31,Master!$D$29:$G$225,4,FALSE)</f>
        <v>Bruto zarade i doprinosi na teret poslodavca</v>
      </c>
      <c r="C31" s="545"/>
      <c r="D31" s="545"/>
      <c r="E31" s="545"/>
      <c r="F31" s="545"/>
      <c r="G31" s="163">
        <f>'2022'!S31</f>
        <v>398346398.12</v>
      </c>
      <c r="H31" s="163">
        <f>SUM('2022'!G105:O105)</f>
        <v>406048998.84000003</v>
      </c>
      <c r="I31" s="164">
        <f t="shared" si="0"/>
        <v>-7702600.7200000286</v>
      </c>
      <c r="J31" s="166">
        <f t="shared" si="1"/>
        <v>-1.8969633571329525E-2</v>
      </c>
      <c r="K31" s="163">
        <f>SUM('2021'!G31:O31)</f>
        <v>400951330.80000001</v>
      </c>
      <c r="L31" s="164">
        <f t="shared" si="7"/>
        <v>-2604932.6800000072</v>
      </c>
      <c r="M31" s="166">
        <f t="shared" si="2"/>
        <v>-6.4968799948924572E-3</v>
      </c>
      <c r="N31" s="163">
        <f>'2022'!O31</f>
        <v>44535467.410000011</v>
      </c>
      <c r="O31" s="163">
        <f>'2022'!O105</f>
        <v>45493143.776666671</v>
      </c>
      <c r="P31" s="164">
        <f>+N31-O31</f>
        <v>-957676.36666665971</v>
      </c>
      <c r="Q31" s="166">
        <f>IF(+IF(ISERROR(N31/O31),"…",N31/O31-1)&gt;200%,"...",IF(ISERROR(N31/O31),"…",N31/O31-1))</f>
        <v>-2.1051004330851497E-2</v>
      </c>
      <c r="R31" s="163">
        <f>'2021'!O31</f>
        <v>43464882.57</v>
      </c>
      <c r="S31" s="164">
        <f t="shared" si="4"/>
        <v>1070584.840000011</v>
      </c>
      <c r="T31" s="166">
        <f t="shared" si="5"/>
        <v>2.4631030309948176E-2</v>
      </c>
    </row>
    <row r="32" spans="1:20">
      <c r="A32" s="150">
        <v>412</v>
      </c>
      <c r="B32" s="544" t="str">
        <f>+VLOOKUP($A32,Master!$D$29:$G$225,4,FALSE)</f>
        <v>Ostala lična primanja</v>
      </c>
      <c r="C32" s="545"/>
      <c r="D32" s="545"/>
      <c r="E32" s="545"/>
      <c r="F32" s="545"/>
      <c r="G32" s="163">
        <f>'2022'!S32</f>
        <v>11529556.58</v>
      </c>
      <c r="H32" s="163">
        <f>SUM('2022'!G106:O106)</f>
        <v>10165272.729999999</v>
      </c>
      <c r="I32" s="164">
        <f t="shared" si="0"/>
        <v>1364283.8500000015</v>
      </c>
      <c r="J32" s="166">
        <f t="shared" si="1"/>
        <v>0.13421025546847298</v>
      </c>
      <c r="K32" s="163">
        <f>SUM('2021'!G32:O32)</f>
        <v>6951816.6499999994</v>
      </c>
      <c r="L32" s="164">
        <f t="shared" si="7"/>
        <v>4577739.9300000006</v>
      </c>
      <c r="M32" s="166">
        <f t="shared" si="2"/>
        <v>0.65849549268535457</v>
      </c>
      <c r="N32" s="163">
        <f>'2022'!O32</f>
        <v>1530315.4199999992</v>
      </c>
      <c r="O32" s="163">
        <f>'2022'!O106</f>
        <v>1144213.94</v>
      </c>
      <c r="P32" s="164">
        <f t="shared" si="6"/>
        <v>386101.47999999928</v>
      </c>
      <c r="Q32" s="166">
        <f t="shared" si="3"/>
        <v>0.33743818922534663</v>
      </c>
      <c r="R32" s="163">
        <f>'2021'!O32</f>
        <v>915237.68</v>
      </c>
      <c r="S32" s="164">
        <f t="shared" si="4"/>
        <v>615077.73999999918</v>
      </c>
      <c r="T32" s="166">
        <f t="shared" si="5"/>
        <v>0.6720415400729558</v>
      </c>
    </row>
    <row r="33" spans="1:20">
      <c r="A33" s="150">
        <v>413</v>
      </c>
      <c r="B33" s="544" t="str">
        <f>+VLOOKUP($A33,Master!$D$29:$G$225,4,FALSE)</f>
        <v>Rashodi za materijal</v>
      </c>
      <c r="C33" s="545"/>
      <c r="D33" s="545"/>
      <c r="E33" s="545"/>
      <c r="F33" s="545"/>
      <c r="G33" s="163">
        <f>'2022'!S33</f>
        <v>23499121.369999997</v>
      </c>
      <c r="H33" s="163">
        <f>SUM('2022'!G107:O107)</f>
        <v>23521668.479999997</v>
      </c>
      <c r="I33" s="164">
        <f t="shared" si="0"/>
        <v>-22547.109999999404</v>
      </c>
      <c r="J33" s="166">
        <f t="shared" si="1"/>
        <v>-9.5856762963775211E-4</v>
      </c>
      <c r="K33" s="163">
        <f>SUM('2021'!G33:O33)</f>
        <v>19440563.710000001</v>
      </c>
      <c r="L33" s="164">
        <f t="shared" si="7"/>
        <v>4058557.6599999964</v>
      </c>
      <c r="M33" s="166">
        <f t="shared" si="2"/>
        <v>0.20876748846085791</v>
      </c>
      <c r="N33" s="163">
        <f>'2022'!O33</f>
        <v>2320647.6999999997</v>
      </c>
      <c r="O33" s="163">
        <f>'2022'!O107</f>
        <v>4227180.45</v>
      </c>
      <c r="P33" s="164">
        <f t="shared" si="6"/>
        <v>-1906532.7500000005</v>
      </c>
      <c r="Q33" s="166">
        <f t="shared" si="3"/>
        <v>-0.45101759258940566</v>
      </c>
      <c r="R33" s="163">
        <f>'2021'!O33</f>
        <v>2484211.52</v>
      </c>
      <c r="S33" s="164">
        <f t="shared" si="4"/>
        <v>-163563.8200000003</v>
      </c>
      <c r="T33" s="166">
        <f t="shared" si="5"/>
        <v>-6.5841341883802307E-2</v>
      </c>
    </row>
    <row r="34" spans="1:20">
      <c r="A34" s="150">
        <v>414</v>
      </c>
      <c r="B34" s="544" t="str">
        <f>+VLOOKUP($A34,Master!$D$29:$G$225,4,FALSE)</f>
        <v>Rashodi za usluge</v>
      </c>
      <c r="C34" s="545"/>
      <c r="D34" s="545"/>
      <c r="E34" s="545"/>
      <c r="F34" s="545"/>
      <c r="G34" s="163">
        <f>'2022'!S34</f>
        <v>36002603.68</v>
      </c>
      <c r="H34" s="163">
        <f>SUM('2022'!G108:O108)</f>
        <v>39820065.200000003</v>
      </c>
      <c r="I34" s="164">
        <f t="shared" si="0"/>
        <v>-3817461.5200000033</v>
      </c>
      <c r="J34" s="166">
        <f t="shared" si="1"/>
        <v>-9.5867786775999608E-2</v>
      </c>
      <c r="K34" s="163">
        <f>SUM('2021'!G34:O34)</f>
        <v>37546130.359999999</v>
      </c>
      <c r="L34" s="164">
        <f t="shared" si="7"/>
        <v>-1543526.6799999997</v>
      </c>
      <c r="M34" s="166">
        <f t="shared" si="2"/>
        <v>-4.1110140118311822E-2</v>
      </c>
      <c r="N34" s="163">
        <f>'2022'!O34</f>
        <v>4864568.6500000004</v>
      </c>
      <c r="O34" s="163">
        <f>'2022'!O108</f>
        <v>6165776.4499999974</v>
      </c>
      <c r="P34" s="164">
        <f t="shared" si="6"/>
        <v>-1301207.799999997</v>
      </c>
      <c r="Q34" s="166">
        <f t="shared" si="3"/>
        <v>-0.21103713547707326</v>
      </c>
      <c r="R34" s="163">
        <f>'2021'!O34</f>
        <v>4951424.5199999996</v>
      </c>
      <c r="S34" s="164">
        <f t="shared" si="4"/>
        <v>-86855.86999999918</v>
      </c>
      <c r="T34" s="166">
        <f t="shared" si="5"/>
        <v>-1.7541592252728E-2</v>
      </c>
    </row>
    <row r="35" spans="1:20">
      <c r="A35" s="150">
        <v>415</v>
      </c>
      <c r="B35" s="544" t="str">
        <f>+VLOOKUP($A35,Master!$D$29:$G$225,4,FALSE)</f>
        <v>Rashodi za tekuće održavanje</v>
      </c>
      <c r="C35" s="545"/>
      <c r="D35" s="545"/>
      <c r="E35" s="545"/>
      <c r="F35" s="545"/>
      <c r="G35" s="163">
        <f>'2022'!S35</f>
        <v>14618675.84</v>
      </c>
      <c r="H35" s="163">
        <f>SUM('2022'!G109:O109)</f>
        <v>16855272.210000005</v>
      </c>
      <c r="I35" s="164">
        <f t="shared" si="0"/>
        <v>-2236596.3700000048</v>
      </c>
      <c r="J35" s="166">
        <f t="shared" si="1"/>
        <v>-0.13269417082882007</v>
      </c>
      <c r="K35" s="163">
        <f>SUM('2021'!G35:O35)</f>
        <v>13408691.390000001</v>
      </c>
      <c r="L35" s="164">
        <f t="shared" si="7"/>
        <v>1209984.4499999993</v>
      </c>
      <c r="M35" s="166">
        <f t="shared" si="2"/>
        <v>9.023881710801307E-2</v>
      </c>
      <c r="N35" s="163">
        <f>'2022'!O35</f>
        <v>2940859.11</v>
      </c>
      <c r="O35" s="163">
        <f>'2022'!O109</f>
        <v>2627886.0200000009</v>
      </c>
      <c r="P35" s="164">
        <f t="shared" si="6"/>
        <v>312973.08999999892</v>
      </c>
      <c r="Q35" s="166">
        <f t="shared" si="3"/>
        <v>0.11909690436269327</v>
      </c>
      <c r="R35" s="163">
        <f>'2021'!O35</f>
        <v>2494776.16</v>
      </c>
      <c r="S35" s="164">
        <f t="shared" si="4"/>
        <v>446082.94999999972</v>
      </c>
      <c r="T35" s="166">
        <f t="shared" si="5"/>
        <v>0.1788068032524408</v>
      </c>
    </row>
    <row r="36" spans="1:20">
      <c r="A36" s="150">
        <v>416</v>
      </c>
      <c r="B36" s="544" t="str">
        <f>+VLOOKUP($A36,Master!$D$29:$G$225,4,FALSE)</f>
        <v>Kamate</v>
      </c>
      <c r="C36" s="545"/>
      <c r="D36" s="545"/>
      <c r="E36" s="545"/>
      <c r="F36" s="545"/>
      <c r="G36" s="163">
        <f>'2022'!S36</f>
        <v>57755343.560000002</v>
      </c>
      <c r="H36" s="163">
        <f>SUM('2022'!G110:O110)</f>
        <v>46708391.530000009</v>
      </c>
      <c r="I36" s="164">
        <f t="shared" si="0"/>
        <v>11046952.029999994</v>
      </c>
      <c r="J36" s="166">
        <f t="shared" si="1"/>
        <v>0.23650893700556397</v>
      </c>
      <c r="K36" s="163">
        <f>SUM('2021'!G36:O36)</f>
        <v>79532818.110000014</v>
      </c>
      <c r="L36" s="164">
        <f t="shared" si="7"/>
        <v>-21777474.550000012</v>
      </c>
      <c r="M36" s="166">
        <f t="shared" si="2"/>
        <v>-0.27381746387862282</v>
      </c>
      <c r="N36" s="163">
        <f>'2022'!O36</f>
        <v>13564532.83</v>
      </c>
      <c r="O36" s="163">
        <f>'2022'!O110</f>
        <v>1101986.1700000002</v>
      </c>
      <c r="P36" s="164">
        <f t="shared" si="6"/>
        <v>12462546.66</v>
      </c>
      <c r="Q36" s="166" t="str">
        <f t="shared" si="3"/>
        <v>...</v>
      </c>
      <c r="R36" s="163">
        <f>'2021'!O36</f>
        <v>14251047.82</v>
      </c>
      <c r="S36" s="164">
        <f t="shared" si="4"/>
        <v>-686514.99000000022</v>
      </c>
      <c r="T36" s="166">
        <f t="shared" si="5"/>
        <v>-4.817294831026675E-2</v>
      </c>
    </row>
    <row r="37" spans="1:20">
      <c r="A37" s="150">
        <v>417</v>
      </c>
      <c r="B37" s="544" t="str">
        <f>+VLOOKUP($A37,Master!$D$29:$G$225,4,FALSE)</f>
        <v>Renta</v>
      </c>
      <c r="C37" s="545"/>
      <c r="D37" s="545"/>
      <c r="E37" s="545"/>
      <c r="F37" s="545"/>
      <c r="G37" s="163">
        <f>'2022'!S37</f>
        <v>7547517.6500000022</v>
      </c>
      <c r="H37" s="163">
        <f>SUM('2022'!G111:O111)</f>
        <v>8815820.7299999986</v>
      </c>
      <c r="I37" s="164">
        <f t="shared" si="0"/>
        <v>-1268303.0799999963</v>
      </c>
      <c r="J37" s="166">
        <f t="shared" si="1"/>
        <v>-0.14386670496644693</v>
      </c>
      <c r="K37" s="163">
        <f>SUM('2021'!G37:O37)</f>
        <v>6875664.4600000009</v>
      </c>
      <c r="L37" s="164">
        <f t="shared" si="7"/>
        <v>671853.19000000134</v>
      </c>
      <c r="M37" s="166">
        <f t="shared" si="2"/>
        <v>9.7714656366462815E-2</v>
      </c>
      <c r="N37" s="163">
        <f>'2022'!O37</f>
        <v>1095625.8400000003</v>
      </c>
      <c r="O37" s="163">
        <f>'2022'!O111</f>
        <v>962625.17999999982</v>
      </c>
      <c r="P37" s="164">
        <f t="shared" si="6"/>
        <v>133000.6600000005</v>
      </c>
      <c r="Q37" s="166">
        <f t="shared" si="3"/>
        <v>0.13816453461148859</v>
      </c>
      <c r="R37" s="163">
        <f>'2021'!O37</f>
        <v>1289567.81</v>
      </c>
      <c r="S37" s="164">
        <f t="shared" si="4"/>
        <v>-193941.96999999974</v>
      </c>
      <c r="T37" s="166">
        <f t="shared" si="5"/>
        <v>-0.15039299872102085</v>
      </c>
    </row>
    <row r="38" spans="1:20">
      <c r="A38" s="150">
        <v>418</v>
      </c>
      <c r="B38" s="544" t="str">
        <f>+VLOOKUP($A38,Master!$D$29:$G$225,4,FALSE)</f>
        <v>Subvencije</v>
      </c>
      <c r="C38" s="545"/>
      <c r="D38" s="545"/>
      <c r="E38" s="545"/>
      <c r="F38" s="545"/>
      <c r="G38" s="163">
        <f>'2022'!S38</f>
        <v>35075886.310000002</v>
      </c>
      <c r="H38" s="163">
        <f>SUM('2022'!G112:O112)</f>
        <v>37274360.449999996</v>
      </c>
      <c r="I38" s="164">
        <f t="shared" si="0"/>
        <v>-2198474.1399999931</v>
      </c>
      <c r="J38" s="166">
        <f t="shared" si="1"/>
        <v>-5.8980868174761447E-2</v>
      </c>
      <c r="K38" s="163">
        <f>SUM('2021'!G38:O38)</f>
        <v>25345693.82</v>
      </c>
      <c r="L38" s="164">
        <f t="shared" si="7"/>
        <v>9730192.4900000021</v>
      </c>
      <c r="M38" s="166">
        <f t="shared" si="2"/>
        <v>0.38389923586633157</v>
      </c>
      <c r="N38" s="163">
        <f>'2022'!O38</f>
        <v>6868760.4699999997</v>
      </c>
      <c r="O38" s="163">
        <f>'2022'!O112</f>
        <v>6055944.3200000003</v>
      </c>
      <c r="P38" s="164">
        <f t="shared" si="6"/>
        <v>812816.14999999944</v>
      </c>
      <c r="Q38" s="166">
        <f t="shared" si="3"/>
        <v>0.13421790344333928</v>
      </c>
      <c r="R38" s="163">
        <f>'2021'!O38</f>
        <v>5015730.92</v>
      </c>
      <c r="S38" s="164">
        <f t="shared" si="4"/>
        <v>1853029.5499999998</v>
      </c>
      <c r="T38" s="166">
        <f t="shared" si="5"/>
        <v>0.36944357254316174</v>
      </c>
    </row>
    <row r="39" spans="1:20">
      <c r="A39" s="150">
        <v>419</v>
      </c>
      <c r="B39" s="544" t="str">
        <f>+VLOOKUP($A39,Master!$D$29:$G$225,4,FALSE)</f>
        <v>Ostali izdaci</v>
      </c>
      <c r="C39" s="545"/>
      <c r="D39" s="545"/>
      <c r="E39" s="545"/>
      <c r="F39" s="545"/>
      <c r="G39" s="163">
        <f>'2022'!S39</f>
        <v>27661816.159999993</v>
      </c>
      <c r="H39" s="163">
        <f>SUM('2022'!G113:O113)</f>
        <v>37274531.995999999</v>
      </c>
      <c r="I39" s="164">
        <f t="shared" si="0"/>
        <v>-9612715.8360000066</v>
      </c>
      <c r="J39" s="166">
        <f t="shared" si="1"/>
        <v>-0.25788964532221537</v>
      </c>
      <c r="K39" s="163">
        <f>SUM('2021'!G39:O39)</f>
        <v>22027745.030000001</v>
      </c>
      <c r="L39" s="164">
        <f t="shared" si="7"/>
        <v>5634071.1299999915</v>
      </c>
      <c r="M39" s="166">
        <f t="shared" si="2"/>
        <v>0.25577157908477899</v>
      </c>
      <c r="N39" s="163">
        <f>'2022'!O39</f>
        <v>2654237.6199999996</v>
      </c>
      <c r="O39" s="163">
        <f>'2022'!O113</f>
        <v>5970992.5280000009</v>
      </c>
      <c r="P39" s="164">
        <f t="shared" si="6"/>
        <v>-3316754.9080000012</v>
      </c>
      <c r="Q39" s="166">
        <f t="shared" si="3"/>
        <v>-0.55547798669092563</v>
      </c>
      <c r="R39" s="163">
        <f>'2021'!O39</f>
        <v>3561249.92</v>
      </c>
      <c r="S39" s="164">
        <f t="shared" si="4"/>
        <v>-907012.30000000028</v>
      </c>
      <c r="T39" s="166">
        <f t="shared" si="5"/>
        <v>-0.25468931425065511</v>
      </c>
    </row>
    <row r="40" spans="1:20">
      <c r="A40" s="150">
        <v>42</v>
      </c>
      <c r="B40" s="540" t="str">
        <f>+VLOOKUP($A40,Master!$D$29:$G$225,4,FALSE)</f>
        <v>Transferi za socijalnu zaštitu</v>
      </c>
      <c r="C40" s="541"/>
      <c r="D40" s="541"/>
      <c r="E40" s="541"/>
      <c r="F40" s="541"/>
      <c r="G40" s="193">
        <f>'2022'!S40</f>
        <v>462243598.31999999</v>
      </c>
      <c r="H40" s="193">
        <f>SUM('2022'!G114:O114)</f>
        <v>481544844.23750001</v>
      </c>
      <c r="I40" s="194">
        <f t="shared" si="0"/>
        <v>-19301245.917500019</v>
      </c>
      <c r="J40" s="196">
        <f t="shared" si="1"/>
        <v>-4.0081928294886993E-2</v>
      </c>
      <c r="K40" s="193">
        <f>SUM('2021'!G40:O40)</f>
        <v>422331123.44999987</v>
      </c>
      <c r="L40" s="194">
        <f t="shared" si="7"/>
        <v>39912474.870000124</v>
      </c>
      <c r="M40" s="196">
        <f t="shared" si="2"/>
        <v>9.450517059684671E-2</v>
      </c>
      <c r="N40" s="193">
        <f>'2022'!O40</f>
        <v>55114295.500000015</v>
      </c>
      <c r="O40" s="193">
        <f>'2022'!O114</f>
        <v>54859133.86416667</v>
      </c>
      <c r="P40" s="194">
        <f t="shared" si="6"/>
        <v>255161.63583334535</v>
      </c>
      <c r="Q40" s="196">
        <f t="shared" si="3"/>
        <v>4.6512151734865448E-3</v>
      </c>
      <c r="R40" s="193">
        <f>'2021'!O40</f>
        <v>47346058.890000001</v>
      </c>
      <c r="S40" s="194">
        <f t="shared" si="4"/>
        <v>7768236.6100000143</v>
      </c>
      <c r="T40" s="196">
        <f t="shared" si="5"/>
        <v>0.16407356371621362</v>
      </c>
    </row>
    <row r="41" spans="1:20">
      <c r="A41" s="150">
        <v>421</v>
      </c>
      <c r="B41" s="544" t="str">
        <f>+VLOOKUP($A41,Master!$D$29:$G$225,4,FALSE)</f>
        <v>Prava iz oblasti socijalne zaštite</v>
      </c>
      <c r="C41" s="545"/>
      <c r="D41" s="545"/>
      <c r="E41" s="545"/>
      <c r="F41" s="545"/>
      <c r="G41" s="163">
        <f>'2022'!S41</f>
        <v>93607068.489999995</v>
      </c>
      <c r="H41" s="163">
        <f>SUM('2022'!G115:O115)</f>
        <v>97645000.120000005</v>
      </c>
      <c r="I41" s="164">
        <f t="shared" si="0"/>
        <v>-4037931.6300000101</v>
      </c>
      <c r="J41" s="166">
        <f t="shared" si="1"/>
        <v>-4.1353183727150689E-2</v>
      </c>
      <c r="K41" s="163">
        <f>SUM('2021'!G41:O41)</f>
        <v>60873295.140000001</v>
      </c>
      <c r="L41" s="164">
        <f t="shared" si="7"/>
        <v>32733773.349999994</v>
      </c>
      <c r="M41" s="166">
        <f t="shared" si="2"/>
        <v>0.53773618258576161</v>
      </c>
      <c r="N41" s="163">
        <f>'2022'!O41</f>
        <v>12319371.459999999</v>
      </c>
      <c r="O41" s="163">
        <f>'2022'!O115</f>
        <v>11938333.346666668</v>
      </c>
      <c r="P41" s="164">
        <f t="shared" si="6"/>
        <v>381038.11333333142</v>
      </c>
      <c r="Q41" s="166">
        <f t="shared" si="3"/>
        <v>3.1917194994368403E-2</v>
      </c>
      <c r="R41" s="163">
        <f>'2021'!O41</f>
        <v>7012911.9400000004</v>
      </c>
      <c r="S41" s="164">
        <f t="shared" si="4"/>
        <v>5306459.5199999986</v>
      </c>
      <c r="T41" s="166">
        <f t="shared" si="5"/>
        <v>0.75666992048384363</v>
      </c>
    </row>
    <row r="42" spans="1:20">
      <c r="A42" s="150">
        <v>422</v>
      </c>
      <c r="B42" s="544" t="str">
        <f>+VLOOKUP($A42,Master!$D$29:$G$225,4,FALSE)</f>
        <v>Sredstva za tehnološke viškove</v>
      </c>
      <c r="C42" s="545"/>
      <c r="D42" s="545"/>
      <c r="E42" s="545"/>
      <c r="F42" s="545"/>
      <c r="G42" s="163">
        <f>'2022'!S42</f>
        <v>18566241.739999998</v>
      </c>
      <c r="H42" s="163">
        <f>SUM('2022'!G116:O116)</f>
        <v>21829639.469999999</v>
      </c>
      <c r="I42" s="164">
        <f t="shared" si="0"/>
        <v>-3263397.7300000004</v>
      </c>
      <c r="J42" s="166">
        <f t="shared" si="1"/>
        <v>-0.14949389038169036</v>
      </c>
      <c r="K42" s="163">
        <f>SUM('2021'!G42:O42)</f>
        <v>16588610.18</v>
      </c>
      <c r="L42" s="164">
        <f t="shared" si="7"/>
        <v>1977631.5599999987</v>
      </c>
      <c r="M42" s="166">
        <f t="shared" si="2"/>
        <v>0.11921622960218348</v>
      </c>
      <c r="N42" s="163">
        <f>'2022'!O42</f>
        <v>2177499.94</v>
      </c>
      <c r="O42" s="163">
        <f>'2022'!O116</f>
        <v>2291666.67</v>
      </c>
      <c r="P42" s="164">
        <f t="shared" si="6"/>
        <v>-114166.72999999998</v>
      </c>
      <c r="Q42" s="166">
        <f t="shared" si="3"/>
        <v>-4.981820938208259E-2</v>
      </c>
      <c r="R42" s="163">
        <f>'2021'!O42</f>
        <v>1946279.26</v>
      </c>
      <c r="S42" s="164">
        <f t="shared" si="4"/>
        <v>231220.67999999993</v>
      </c>
      <c r="T42" s="166">
        <f t="shared" si="5"/>
        <v>0.11880138927236983</v>
      </c>
    </row>
    <row r="43" spans="1:20">
      <c r="A43" s="150">
        <v>423</v>
      </c>
      <c r="B43" s="544" t="str">
        <f>+VLOOKUP($A43,Master!$D$29:$G$225,4,FALSE)</f>
        <v>Prava iz oblasti penzijskog i invalidskog osiguranja</v>
      </c>
      <c r="C43" s="545"/>
      <c r="D43" s="545"/>
      <c r="E43" s="545"/>
      <c r="F43" s="545"/>
      <c r="G43" s="163">
        <f>'2022'!S43</f>
        <v>330805649.11999995</v>
      </c>
      <c r="H43" s="163">
        <f>SUM('2022'!G117:O117)</f>
        <v>342262204.62750006</v>
      </c>
      <c r="I43" s="164">
        <f t="shared" si="0"/>
        <v>-11456555.507500112</v>
      </c>
      <c r="J43" s="166">
        <f t="shared" si="1"/>
        <v>-3.3473037199561073E-2</v>
      </c>
      <c r="K43" s="163">
        <f>SUM('2021'!G43:O43)</f>
        <v>323490509.56</v>
      </c>
      <c r="L43" s="164">
        <f t="shared" si="7"/>
        <v>7315139.5599999428</v>
      </c>
      <c r="M43" s="166">
        <f t="shared" si="2"/>
        <v>2.2613150444350749E-2</v>
      </c>
      <c r="N43" s="163">
        <f>'2022'!O43</f>
        <v>38038058.110000014</v>
      </c>
      <c r="O43" s="163">
        <f>'2022'!O117</f>
        <v>38029133.847500004</v>
      </c>
      <c r="P43" s="164">
        <f t="shared" si="6"/>
        <v>8924.2625000104308</v>
      </c>
      <c r="Q43" s="166">
        <f t="shared" si="3"/>
        <v>2.34669097008533E-4</v>
      </c>
      <c r="R43" s="163">
        <f>'2021'!O43</f>
        <v>35868624.289999999</v>
      </c>
      <c r="S43" s="164">
        <f t="shared" si="4"/>
        <v>2169433.8200000152</v>
      </c>
      <c r="T43" s="166">
        <f t="shared" si="5"/>
        <v>6.0482771863788587E-2</v>
      </c>
    </row>
    <row r="44" spans="1:20">
      <c r="A44" s="150">
        <v>424</v>
      </c>
      <c r="B44" s="544" t="str">
        <f>+VLOOKUP($A44,Master!$D$29:$G$225,4,FALSE)</f>
        <v>Ostala prava iz oblasti zdravstvene zaštite</v>
      </c>
      <c r="C44" s="545"/>
      <c r="D44" s="545"/>
      <c r="E44" s="545"/>
      <c r="F44" s="545"/>
      <c r="G44" s="163">
        <f>'2022'!S44</f>
        <v>10589448.380000001</v>
      </c>
      <c r="H44" s="163">
        <f>SUM('2022'!G118:O118)</f>
        <v>11076000</v>
      </c>
      <c r="I44" s="164">
        <f t="shared" si="0"/>
        <v>-486551.61999999918</v>
      </c>
      <c r="J44" s="166">
        <f t="shared" si="1"/>
        <v>-4.3928459732755387E-2</v>
      </c>
      <c r="K44" s="163">
        <f>SUM('2021'!G44:O44)</f>
        <v>13588227.629999999</v>
      </c>
      <c r="L44" s="164">
        <f t="shared" si="7"/>
        <v>-2998779.2499999981</v>
      </c>
      <c r="M44" s="166">
        <f t="shared" si="2"/>
        <v>-0.22068950650924579</v>
      </c>
      <c r="N44" s="163">
        <f>'2022'!O44</f>
        <v>1292962.81</v>
      </c>
      <c r="O44" s="163">
        <f>'2022'!O118</f>
        <v>1420000</v>
      </c>
      <c r="P44" s="164">
        <f t="shared" si="6"/>
        <v>-127037.18999999994</v>
      </c>
      <c r="Q44" s="166">
        <f t="shared" si="3"/>
        <v>-8.946280985915489E-2</v>
      </c>
      <c r="R44" s="163">
        <f>'2021'!O44</f>
        <v>1755810.82</v>
      </c>
      <c r="S44" s="164">
        <f t="shared" si="4"/>
        <v>-462848.01</v>
      </c>
      <c r="T44" s="166">
        <f t="shared" si="5"/>
        <v>-0.26360927084388286</v>
      </c>
    </row>
    <row r="45" spans="1:20">
      <c r="A45" s="150">
        <v>425</v>
      </c>
      <c r="B45" s="544" t="str">
        <f>+VLOOKUP($A45,Master!$D$29:$G$225,4,FALSE)</f>
        <v>Ostala prava iz zdravstvenog osiguranja</v>
      </c>
      <c r="C45" s="545"/>
      <c r="D45" s="545"/>
      <c r="E45" s="545"/>
      <c r="F45" s="545"/>
      <c r="G45" s="163">
        <f>'2022'!S45</f>
        <v>8675190.5899999999</v>
      </c>
      <c r="H45" s="163">
        <f>SUM('2022'!G119:O119)</f>
        <v>8732000.0199999996</v>
      </c>
      <c r="I45" s="164">
        <f t="shared" si="0"/>
        <v>-56809.429999999702</v>
      </c>
      <c r="J45" s="166">
        <f t="shared" si="1"/>
        <v>-6.5058898156071798E-3</v>
      </c>
      <c r="K45" s="163">
        <f>SUM('2021'!G45:O45)</f>
        <v>7790480.9400000004</v>
      </c>
      <c r="L45" s="164">
        <f t="shared" si="7"/>
        <v>884709.64999999944</v>
      </c>
      <c r="M45" s="166">
        <f t="shared" si="2"/>
        <v>0.11356290539875191</v>
      </c>
      <c r="N45" s="163">
        <f>'2022'!O45</f>
        <v>1286403.18</v>
      </c>
      <c r="O45" s="163">
        <f>'2022'!O119</f>
        <v>1180000</v>
      </c>
      <c r="P45" s="164">
        <f t="shared" si="6"/>
        <v>106403.17999999993</v>
      </c>
      <c r="Q45" s="166">
        <f t="shared" si="3"/>
        <v>9.0172186440677926E-2</v>
      </c>
      <c r="R45" s="163">
        <f>'2021'!O45</f>
        <v>762432.58</v>
      </c>
      <c r="S45" s="164">
        <f t="shared" si="4"/>
        <v>523970.6</v>
      </c>
      <c r="T45" s="166">
        <f t="shared" si="5"/>
        <v>0.68723532249894159</v>
      </c>
    </row>
    <row r="46" spans="1:20">
      <c r="A46" s="150">
        <v>43</v>
      </c>
      <c r="B46" s="542" t="str">
        <f>+VLOOKUP($A46,Master!$D$29:$G$225,4,FALSE)</f>
        <v xml:space="preserve">Transferi institucijama, pojedincima, nevladinom i javnom sektoru </v>
      </c>
      <c r="C46" s="543"/>
      <c r="D46" s="543"/>
      <c r="E46" s="543"/>
      <c r="F46" s="543"/>
      <c r="G46" s="175">
        <f>'2022'!S46</f>
        <v>203307955.65000001</v>
      </c>
      <c r="H46" s="175">
        <f>SUM('2022'!G120:O120)</f>
        <v>203913044.59000003</v>
      </c>
      <c r="I46" s="176">
        <f t="shared" si="0"/>
        <v>-605088.94000002742</v>
      </c>
      <c r="J46" s="178">
        <f t="shared" si="1"/>
        <v>-2.9673871096214111E-3</v>
      </c>
      <c r="K46" s="175">
        <f>SUM('2021'!G46:O46)</f>
        <v>180106589.40000001</v>
      </c>
      <c r="L46" s="176">
        <f t="shared" si="7"/>
        <v>23201366.25</v>
      </c>
      <c r="M46" s="178">
        <f t="shared" si="2"/>
        <v>0.12882019656966537</v>
      </c>
      <c r="N46" s="175">
        <f>'2022'!O46</f>
        <v>29318367.349999998</v>
      </c>
      <c r="O46" s="175">
        <f>'2022'!O120</f>
        <v>24411188.830000002</v>
      </c>
      <c r="P46" s="176">
        <f t="shared" si="6"/>
        <v>4907178.5199999958</v>
      </c>
      <c r="Q46" s="178">
        <f t="shared" si="3"/>
        <v>0.20102169354281285</v>
      </c>
      <c r="R46" s="175">
        <f>'2021'!O46</f>
        <v>26541391.52</v>
      </c>
      <c r="S46" s="176">
        <f t="shared" si="4"/>
        <v>2776975.8299999982</v>
      </c>
      <c r="T46" s="178">
        <f t="shared" si="5"/>
        <v>0.10462811747859702</v>
      </c>
    </row>
    <row r="47" spans="1:20">
      <c r="A47" s="150">
        <v>44</v>
      </c>
      <c r="B47" s="542" t="str">
        <f>+VLOOKUP($A47,Master!$D$29:$G$225,4,FALSE)</f>
        <v>Kapitalni izdaci</v>
      </c>
      <c r="C47" s="543"/>
      <c r="D47" s="543"/>
      <c r="E47" s="543"/>
      <c r="F47" s="543"/>
      <c r="G47" s="175">
        <f>'2022'!S47</f>
        <v>152243433.88999999</v>
      </c>
      <c r="H47" s="175">
        <f>SUM('2022'!G121:O121)</f>
        <v>187756719.70000002</v>
      </c>
      <c r="I47" s="176">
        <f t="shared" si="0"/>
        <v>-35513285.810000032</v>
      </c>
      <c r="J47" s="178">
        <f t="shared" si="1"/>
        <v>-0.189145218699728</v>
      </c>
      <c r="K47" s="175">
        <f>SUM('2021'!G47:O47)</f>
        <v>107755958.25</v>
      </c>
      <c r="L47" s="176">
        <f t="shared" si="7"/>
        <v>44487475.639999986</v>
      </c>
      <c r="M47" s="178">
        <f t="shared" si="2"/>
        <v>0.41285397450400363</v>
      </c>
      <c r="N47" s="175">
        <f>'2022'!O47</f>
        <v>16121479.17</v>
      </c>
      <c r="O47" s="175">
        <f>'2022'!O121</f>
        <v>22458179.949999999</v>
      </c>
      <c r="P47" s="176">
        <f t="shared" si="6"/>
        <v>-6336700.7799999993</v>
      </c>
      <c r="Q47" s="178">
        <f t="shared" si="3"/>
        <v>-0.28215557957536086</v>
      </c>
      <c r="R47" s="175">
        <f>'2021'!O47</f>
        <v>24684802.260000002</v>
      </c>
      <c r="S47" s="176">
        <f t="shared" si="4"/>
        <v>-8563323.0900000017</v>
      </c>
      <c r="T47" s="178">
        <f t="shared" si="5"/>
        <v>-0.34690669180997524</v>
      </c>
    </row>
    <row r="48" spans="1:20">
      <c r="A48" s="150">
        <v>451</v>
      </c>
      <c r="B48" s="512" t="str">
        <f>+VLOOKUP($A48,Master!$D$29:$G$225,4,FALSE)</f>
        <v>Pozajmice i krediti</v>
      </c>
      <c r="C48" s="513"/>
      <c r="D48" s="513"/>
      <c r="E48" s="513"/>
      <c r="F48" s="513"/>
      <c r="G48" s="163">
        <f>'2022'!S48</f>
        <v>814104</v>
      </c>
      <c r="H48" s="163">
        <f>SUM('2022'!G122:O122)</f>
        <v>984667.35999999987</v>
      </c>
      <c r="I48" s="164">
        <f>G48-H48</f>
        <v>-170563.35999999987</v>
      </c>
      <c r="J48" s="282">
        <f t="shared" si="1"/>
        <v>-0.17321926868785398</v>
      </c>
      <c r="K48" s="163">
        <f>SUM('2021'!G48:O48)</f>
        <v>828780</v>
      </c>
      <c r="L48" s="279">
        <f t="shared" si="7"/>
        <v>-14676</v>
      </c>
      <c r="M48" s="282">
        <f t="shared" si="2"/>
        <v>-1.7707956273076086E-2</v>
      </c>
      <c r="N48" s="163">
        <f>'2022'!O48</f>
        <v>0</v>
      </c>
      <c r="O48" s="163">
        <f>'2022'!O122</f>
        <v>2000.08</v>
      </c>
      <c r="P48" s="164">
        <f t="shared" si="6"/>
        <v>-2000.08</v>
      </c>
      <c r="Q48" s="282">
        <f t="shared" si="3"/>
        <v>-1</v>
      </c>
      <c r="R48" s="163">
        <f>'2021'!O48</f>
        <v>0</v>
      </c>
      <c r="S48" s="279">
        <f>+N48-R48-S58</f>
        <v>0</v>
      </c>
      <c r="T48" s="282" t="str">
        <f t="shared" si="5"/>
        <v>...</v>
      </c>
    </row>
    <row r="49" spans="1:23">
      <c r="A49" s="150">
        <v>47</v>
      </c>
      <c r="B49" s="512" t="str">
        <f>+VLOOKUP($A49,Master!$D$29:$G$225,4,FALSE)</f>
        <v>Rezerve</v>
      </c>
      <c r="C49" s="513"/>
      <c r="D49" s="513"/>
      <c r="E49" s="513"/>
      <c r="F49" s="513"/>
      <c r="G49" s="163">
        <f>'2022'!S49</f>
        <v>32635220.849999998</v>
      </c>
      <c r="H49" s="163">
        <f>SUM('2022'!G123:O123)</f>
        <v>33721176.800000004</v>
      </c>
      <c r="I49" s="164">
        <f t="shared" ref="I49:I50" si="8">G49-H49</f>
        <v>-1085955.9500000067</v>
      </c>
      <c r="J49" s="283">
        <f t="shared" si="1"/>
        <v>-3.2203975455566192E-2</v>
      </c>
      <c r="K49" s="163">
        <f>SUM('2021'!G49:O49)</f>
        <v>57756336.199999996</v>
      </c>
      <c r="L49" s="280">
        <f t="shared" si="7"/>
        <v>-25121115.349999998</v>
      </c>
      <c r="M49" s="283">
        <f t="shared" si="2"/>
        <v>-0.43494994666922793</v>
      </c>
      <c r="N49" s="163">
        <f>'2022'!O49</f>
        <v>20100803.789999999</v>
      </c>
      <c r="O49" s="163">
        <f>'2022'!O123</f>
        <v>6744235.3600000003</v>
      </c>
      <c r="P49" s="164">
        <f t="shared" si="6"/>
        <v>13356568.43</v>
      </c>
      <c r="Q49" s="283">
        <f t="shared" si="3"/>
        <v>1.9804422172478864</v>
      </c>
      <c r="R49" s="163">
        <f>'2021'!O49</f>
        <v>862178.99</v>
      </c>
      <c r="S49" s="280">
        <f t="shared" si="4"/>
        <v>19238624.800000001</v>
      </c>
      <c r="T49" s="283" t="str">
        <f t="shared" si="5"/>
        <v>...</v>
      </c>
      <c r="W49" s="344"/>
    </row>
    <row r="50" spans="1:23" ht="15.75" thickBot="1">
      <c r="A50" s="150">
        <v>462</v>
      </c>
      <c r="B50" s="530" t="str">
        <f>+VLOOKUP($A50,Master!$D$29:$G$225,4,FALSE)</f>
        <v>Otplata garancija</v>
      </c>
      <c r="C50" s="531"/>
      <c r="D50" s="531"/>
      <c r="E50" s="531"/>
      <c r="F50" s="531"/>
      <c r="G50" s="163">
        <f>'2022'!S50</f>
        <v>500000</v>
      </c>
      <c r="H50" s="163">
        <f>SUM('2022'!G124:O124)</f>
        <v>0</v>
      </c>
      <c r="I50" s="164">
        <f t="shared" si="8"/>
        <v>500000</v>
      </c>
      <c r="J50" s="284" t="str">
        <f t="shared" si="1"/>
        <v>...</v>
      </c>
      <c r="K50" s="163">
        <f>SUM('2021'!G50:O50)</f>
        <v>7711252.0800000001</v>
      </c>
      <c r="L50" s="280">
        <f t="shared" si="7"/>
        <v>-7211252.0800000001</v>
      </c>
      <c r="M50" s="284">
        <f t="shared" si="2"/>
        <v>-0.93515968680406569</v>
      </c>
      <c r="N50" s="163">
        <f>'2022'!O50</f>
        <v>0</v>
      </c>
      <c r="O50" s="163">
        <f>'2022'!O124</f>
        <v>0</v>
      </c>
      <c r="P50" s="164">
        <f t="shared" si="6"/>
        <v>0</v>
      </c>
      <c r="Q50" s="284" t="str">
        <f t="shared" si="3"/>
        <v>...</v>
      </c>
      <c r="R50" s="163">
        <f>'2021'!O50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30" t="str">
        <f>+VLOOKUP($A51,Master!$D$29:$G$225,4,FALSE)</f>
        <v>Otplata obaveza iz prethodnog perioda</v>
      </c>
      <c r="C51" s="531"/>
      <c r="D51" s="531"/>
      <c r="E51" s="531"/>
      <c r="F51" s="531"/>
      <c r="G51" s="314">
        <f>'2022'!S51</f>
        <v>31468157.319999993</v>
      </c>
      <c r="H51" s="314">
        <f>SUM('2022'!G125:O125)</f>
        <v>31386283.940000031</v>
      </c>
      <c r="I51" s="281">
        <f>G51-H51</f>
        <v>81873.379999961704</v>
      </c>
      <c r="J51" s="285">
        <f t="shared" si="1"/>
        <v>2.6085719531652174E-3</v>
      </c>
      <c r="K51" s="314">
        <f>SUM('2021'!G51:O51)</f>
        <v>21058118.710000001</v>
      </c>
      <c r="L51" s="287">
        <f t="shared" si="7"/>
        <v>10410038.609999992</v>
      </c>
      <c r="M51" s="285">
        <f t="shared" si="2"/>
        <v>0.49434798774576727</v>
      </c>
      <c r="N51" s="314">
        <f>'2022'!O51</f>
        <v>1107049.1300000001</v>
      </c>
      <c r="O51" s="314">
        <f>'2022'!O125</f>
        <v>1656073.6600000036</v>
      </c>
      <c r="P51" s="281">
        <f>N51-O51</f>
        <v>-549024.53000000352</v>
      </c>
      <c r="Q51" s="285">
        <f t="shared" si="3"/>
        <v>-0.33152180561823696</v>
      </c>
      <c r="R51" s="314">
        <f>'2021'!O51</f>
        <v>977597.05</v>
      </c>
      <c r="S51" s="287">
        <f>+N51-R51</f>
        <v>129452.08000000007</v>
      </c>
      <c r="T51" s="285">
        <f t="shared" si="5"/>
        <v>0.13241864835823725</v>
      </c>
    </row>
    <row r="52" spans="1:23" ht="15.75" thickBot="1">
      <c r="A52" s="144">
        <v>1005</v>
      </c>
      <c r="B52" s="530" t="str">
        <f>+VLOOKUP($A52,Master!$D$29:$G$227,4,FALSE)</f>
        <v>Neto povećanje obaveza</v>
      </c>
      <c r="C52" s="531"/>
      <c r="D52" s="531"/>
      <c r="E52" s="531"/>
      <c r="F52" s="531"/>
      <c r="G52" s="163">
        <f>'2022'!S52</f>
        <v>0</v>
      </c>
      <c r="H52" s="163">
        <f>SUM('2022'!G126:O126)</f>
        <v>0</v>
      </c>
      <c r="I52" s="281">
        <f>G52-H52</f>
        <v>0</v>
      </c>
      <c r="J52" s="285" t="str">
        <f t="shared" si="1"/>
        <v>...</v>
      </c>
      <c r="K52" s="163">
        <f>SUM('2021'!G52:O52)</f>
        <v>0</v>
      </c>
      <c r="L52" s="287">
        <f t="shared" si="7"/>
        <v>0</v>
      </c>
      <c r="M52" s="285" t="str">
        <f t="shared" si="2"/>
        <v>...</v>
      </c>
      <c r="N52" s="163">
        <f>'2022'!O52</f>
        <v>0</v>
      </c>
      <c r="O52" s="163">
        <f>'2022'!O126</f>
        <v>0</v>
      </c>
      <c r="P52" s="281">
        <f>N52-O52</f>
        <v>0</v>
      </c>
      <c r="Q52" s="285" t="str">
        <f t="shared" si="3"/>
        <v>...</v>
      </c>
      <c r="R52" s="163">
        <f>'2021'!O52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36" t="str">
        <f>+VLOOKUP($A53,Master!$D$29:$G$225,4,FALSE)</f>
        <v>Suficit / deficit</v>
      </c>
      <c r="C53" s="537"/>
      <c r="D53" s="537"/>
      <c r="E53" s="537"/>
      <c r="F53" s="537"/>
      <c r="G53" s="151">
        <f>'2022'!S53</f>
        <v>-35972201.889999986</v>
      </c>
      <c r="H53" s="151">
        <f>SUM('2022'!G127:O127)</f>
        <v>-176101581.50960812</v>
      </c>
      <c r="I53" s="320">
        <f>+G53-H53</f>
        <v>140129379.61960813</v>
      </c>
      <c r="J53" s="286">
        <f t="shared" si="1"/>
        <v>-0.79573038707754407</v>
      </c>
      <c r="K53" s="151">
        <f>SUM('2021'!G53:O53)</f>
        <v>-65270691.660000011</v>
      </c>
      <c r="L53" s="288">
        <f t="shared" si="7"/>
        <v>29298489.770000026</v>
      </c>
      <c r="M53" s="286">
        <f t="shared" si="2"/>
        <v>-0.44887665543086452</v>
      </c>
      <c r="N53" s="151">
        <f>'2022'!O53</f>
        <v>-26533203.960000038</v>
      </c>
      <c r="O53" s="151">
        <f>'2022'!O127</f>
        <v>-10560627.115862072</v>
      </c>
      <c r="P53" s="320">
        <f>N53-O53</f>
        <v>-15972576.844137967</v>
      </c>
      <c r="Q53" s="286">
        <f t="shared" si="3"/>
        <v>1.5124648061995432</v>
      </c>
      <c r="R53" s="151">
        <f>'2021'!O53</f>
        <v>-6769565.7300000191</v>
      </c>
      <c r="S53" s="288">
        <f t="shared" si="4"/>
        <v>-19763638.230000019</v>
      </c>
      <c r="T53" s="286" t="str">
        <f t="shared" si="5"/>
        <v>...</v>
      </c>
    </row>
    <row r="54" spans="1:23" ht="15.75" thickBot="1">
      <c r="A54" s="144">
        <v>1001</v>
      </c>
      <c r="B54" s="538" t="str">
        <f>+VLOOKUP($A54,Master!$D$29:$G$225,4,FALSE)</f>
        <v>Primarni suficit/deficit</v>
      </c>
      <c r="C54" s="539"/>
      <c r="D54" s="539"/>
      <c r="E54" s="539"/>
      <c r="F54" s="539"/>
      <c r="G54" s="151">
        <f>'2022'!S54</f>
        <v>21783141.670000009</v>
      </c>
      <c r="H54" s="151">
        <f>SUM('2022'!G128:O128)</f>
        <v>-129393189.9796081</v>
      </c>
      <c r="I54" s="206">
        <f t="shared" si="0"/>
        <v>151176331.64960811</v>
      </c>
      <c r="J54" s="208">
        <f t="shared" si="1"/>
        <v>-1.168348439925107</v>
      </c>
      <c r="K54" s="151">
        <f>SUM('2021'!G54:O54)</f>
        <v>14262126.450000018</v>
      </c>
      <c r="L54" s="206">
        <f t="shared" si="7"/>
        <v>7521015.2199999914</v>
      </c>
      <c r="M54" s="208">
        <f t="shared" si="2"/>
        <v>0.52734178499728435</v>
      </c>
      <c r="N54" s="151">
        <f>'2022'!O54</f>
        <v>-12968671.130000038</v>
      </c>
      <c r="O54" s="151">
        <f>'2022'!O128</f>
        <v>-9458640.9458620716</v>
      </c>
      <c r="P54" s="206">
        <f t="shared" si="6"/>
        <v>-3510030.1841379665</v>
      </c>
      <c r="Q54" s="208">
        <f t="shared" si="3"/>
        <v>0.37109244385405282</v>
      </c>
      <c r="R54" s="151">
        <f>'2021'!O54</f>
        <v>7481482.0899999812</v>
      </c>
      <c r="S54" s="206">
        <f t="shared" si="4"/>
        <v>-20450153.220000021</v>
      </c>
      <c r="T54" s="208">
        <f t="shared" si="5"/>
        <v>-2.7334360991566671</v>
      </c>
    </row>
    <row r="55" spans="1:23">
      <c r="A55" s="144">
        <v>46</v>
      </c>
      <c r="B55" s="560" t="str">
        <f>+VLOOKUP($A55,Master!$D$29:$G$225,4,FALSE)</f>
        <v>Otplata dugova</v>
      </c>
      <c r="C55" s="561"/>
      <c r="D55" s="561"/>
      <c r="E55" s="561"/>
      <c r="F55" s="561"/>
      <c r="G55" s="491">
        <f>'2022'!S55</f>
        <v>216900723.29000002</v>
      </c>
      <c r="H55" s="491">
        <f>SUM('2022'!G129:O129)</f>
        <v>214163590.73999998</v>
      </c>
      <c r="I55" s="492">
        <f t="shared" si="0"/>
        <v>2737132.5500000417</v>
      </c>
      <c r="J55" s="493">
        <f t="shared" si="1"/>
        <v>1.2780569005881981E-2</v>
      </c>
      <c r="K55" s="491">
        <f>SUM('2021'!G55:O55)</f>
        <v>400229648.79000002</v>
      </c>
      <c r="L55" s="492">
        <f t="shared" si="7"/>
        <v>-183328925.5</v>
      </c>
      <c r="M55" s="493">
        <f t="shared" si="2"/>
        <v>-0.4580593318217473</v>
      </c>
      <c r="N55" s="491">
        <f>'2022'!O55</f>
        <v>10059315</v>
      </c>
      <c r="O55" s="491">
        <f>'2022'!O129</f>
        <v>18107036.029999997</v>
      </c>
      <c r="P55" s="492">
        <f t="shared" si="6"/>
        <v>-8047721.0299999975</v>
      </c>
      <c r="Q55" s="493">
        <f t="shared" si="3"/>
        <v>-0.44445269875568905</v>
      </c>
      <c r="R55" s="491">
        <f>'2021'!O55</f>
        <v>11336186.489999998</v>
      </c>
      <c r="S55" s="492">
        <f t="shared" si="4"/>
        <v>-1276871.4899999984</v>
      </c>
      <c r="T55" s="493">
        <f t="shared" si="5"/>
        <v>-0.11263677526180138</v>
      </c>
    </row>
    <row r="56" spans="1:23">
      <c r="A56" s="144">
        <v>4611</v>
      </c>
      <c r="B56" s="512" t="str">
        <f>+VLOOKUP($A56,Master!$D$29:$G$225,4,FALSE)</f>
        <v>Otplata hartija od vrijednosti i kredita rezidentima</v>
      </c>
      <c r="C56" s="513"/>
      <c r="D56" s="513"/>
      <c r="E56" s="513"/>
      <c r="F56" s="513"/>
      <c r="G56" s="163">
        <f>'2022'!S56</f>
        <v>27517322.629999995</v>
      </c>
      <c r="H56" s="163">
        <f>SUM('2022'!G130:O130)</f>
        <v>25731227.509999998</v>
      </c>
      <c r="I56" s="212">
        <f t="shared" si="0"/>
        <v>1786095.1199999973</v>
      </c>
      <c r="J56" s="214">
        <f t="shared" si="1"/>
        <v>6.9413521733693528E-2</v>
      </c>
      <c r="K56" s="163">
        <f>SUM('2021'!G56:O56)</f>
        <v>70336811.780000001</v>
      </c>
      <c r="L56" s="212">
        <f t="shared" si="7"/>
        <v>-42819489.150000006</v>
      </c>
      <c r="M56" s="214">
        <f t="shared" si="2"/>
        <v>-0.60877779453426351</v>
      </c>
      <c r="N56" s="163">
        <f>'2022'!O56</f>
        <v>722146.47000000009</v>
      </c>
      <c r="O56" s="163">
        <f>'2022'!O130</f>
        <v>719748.70000000007</v>
      </c>
      <c r="P56" s="212">
        <f t="shared" si="6"/>
        <v>2397.7700000000186</v>
      </c>
      <c r="Q56" s="214">
        <f t="shared" si="3"/>
        <v>3.3313988618528523E-3</v>
      </c>
      <c r="R56" s="163">
        <f>'2021'!O56</f>
        <v>2421267.87</v>
      </c>
      <c r="S56" s="212">
        <f t="shared" si="4"/>
        <v>-1699121.4</v>
      </c>
      <c r="T56" s="214">
        <f t="shared" si="5"/>
        <v>-0.7017486256074591</v>
      </c>
    </row>
    <row r="57" spans="1:23">
      <c r="A57" s="144">
        <v>4612</v>
      </c>
      <c r="B57" s="512" t="str">
        <f>+VLOOKUP($A57,Master!$D$29:$G$225,4,FALSE)</f>
        <v>Otplata hartija od vrijednosti i kredita nerezidentima</v>
      </c>
      <c r="C57" s="513"/>
      <c r="D57" s="513"/>
      <c r="E57" s="513"/>
      <c r="F57" s="513"/>
      <c r="G57" s="163">
        <f>'2022'!S57</f>
        <v>189383400.66</v>
      </c>
      <c r="H57" s="163">
        <f>SUM('2022'!G131:O131)</f>
        <v>188432363.23000002</v>
      </c>
      <c r="I57" s="212">
        <f t="shared" si="0"/>
        <v>951037.42999997735</v>
      </c>
      <c r="J57" s="214">
        <f t="shared" si="1"/>
        <v>5.0471023856935027E-3</v>
      </c>
      <c r="K57" s="163">
        <f>SUM('2021'!G57:O57)</f>
        <v>329892837.00999999</v>
      </c>
      <c r="L57" s="212">
        <f t="shared" si="7"/>
        <v>-140509436.34999999</v>
      </c>
      <c r="M57" s="214">
        <f t="shared" si="2"/>
        <v>-0.4259244839127585</v>
      </c>
      <c r="N57" s="163">
        <f>'2022'!O57</f>
        <v>9337168.5299999993</v>
      </c>
      <c r="O57" s="163">
        <f>'2022'!O131</f>
        <v>17387287.329999998</v>
      </c>
      <c r="P57" s="212">
        <f t="shared" si="6"/>
        <v>-8050118.7999999989</v>
      </c>
      <c r="Q57" s="214">
        <f t="shared" si="3"/>
        <v>-0.46298877146352424</v>
      </c>
      <c r="R57" s="163">
        <f>'2021'!O57</f>
        <v>8914918.6199999992</v>
      </c>
      <c r="S57" s="212">
        <f t="shared" si="4"/>
        <v>422249.91000000015</v>
      </c>
      <c r="T57" s="214">
        <f t="shared" si="5"/>
        <v>4.7364415537424209E-2</v>
      </c>
    </row>
    <row r="58" spans="1:23" ht="15.75" thickBot="1">
      <c r="A58" s="144">
        <v>4418</v>
      </c>
      <c r="B58" s="540" t="str">
        <f>+VLOOKUP($A58,Master!$D$29:$G$225,4,FALSE)</f>
        <v>Izdaci za kupovinu hartija od vrijednosti</v>
      </c>
      <c r="C58" s="541"/>
      <c r="D58" s="541"/>
      <c r="E58" s="541"/>
      <c r="F58" s="541"/>
      <c r="G58" s="335">
        <f>'2022'!S58</f>
        <v>0</v>
      </c>
      <c r="H58" s="335">
        <f>SUM('2022'!G132:O132)</f>
        <v>440950.0199999999</v>
      </c>
      <c r="I58" s="336">
        <f t="shared" ref="I58:I64" si="9">+G58-H58</f>
        <v>-440950.0199999999</v>
      </c>
      <c r="J58" s="337">
        <f t="shared" si="1"/>
        <v>-1</v>
      </c>
      <c r="K58" s="335">
        <f>SUM('2021'!G58:O58)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'2022'!O58</f>
        <v>0</v>
      </c>
      <c r="O58" s="335">
        <f>'2022'!O132</f>
        <v>55226.659999999996</v>
      </c>
      <c r="P58" s="336">
        <f t="shared" ref="P58:P64" si="11">+N58-O58</f>
        <v>-55226.659999999996</v>
      </c>
      <c r="Q58" s="337">
        <f t="shared" si="3"/>
        <v>-1</v>
      </c>
      <c r="R58" s="335">
        <f>'2021'!O58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319">
        <f>'2022'!S59</f>
        <v>-252872925.17999998</v>
      </c>
      <c r="H59" s="319">
        <f>SUM('2022'!G133:O133)</f>
        <v>-390706122.26960808</v>
      </c>
      <c r="I59" s="321">
        <f t="shared" si="9"/>
        <v>137833197.0896081</v>
      </c>
      <c r="J59" s="322">
        <f t="shared" si="1"/>
        <v>-0.35277972172265026</v>
      </c>
      <c r="K59" s="319">
        <f>SUM('2021'!G59:O59)</f>
        <v>-465500340.45000005</v>
      </c>
      <c r="L59" s="321">
        <f t="shared" si="10"/>
        <v>212627415.27000007</v>
      </c>
      <c r="M59" s="322">
        <f t="shared" si="2"/>
        <v>-0.45677177177669248</v>
      </c>
      <c r="N59" s="319">
        <f>'2022'!O59</f>
        <v>-36592518.960000038</v>
      </c>
      <c r="O59" s="319">
        <f>'2022'!O133</f>
        <v>-28722889.805862069</v>
      </c>
      <c r="P59" s="321">
        <f t="shared" si="11"/>
        <v>-7869629.154137969</v>
      </c>
      <c r="Q59" s="322">
        <f t="shared" si="3"/>
        <v>0.27398458885330723</v>
      </c>
      <c r="R59" s="319">
        <f>'2021'!O59</f>
        <v>-18105752.220000017</v>
      </c>
      <c r="S59" s="321">
        <f t="shared" si="12"/>
        <v>-18486766.740000021</v>
      </c>
      <c r="T59" s="322">
        <f t="shared" si="5"/>
        <v>1.0210438381885689</v>
      </c>
    </row>
    <row r="60" spans="1:23" ht="15.75" thickBot="1">
      <c r="A60" s="144">
        <v>1003</v>
      </c>
      <c r="B60" s="534" t="str">
        <f>+VLOOKUP($A60,Master!$D$29:$G$225,4,FALSE)</f>
        <v>Finansiranje</v>
      </c>
      <c r="C60" s="535"/>
      <c r="D60" s="535"/>
      <c r="E60" s="535"/>
      <c r="F60" s="535"/>
      <c r="G60" s="151">
        <f>'2022'!S60</f>
        <v>252872925.17999998</v>
      </c>
      <c r="H60" s="151">
        <f>SUM('2022'!G134:O134)</f>
        <v>390706122.26960808</v>
      </c>
      <c r="I60" s="320">
        <f t="shared" si="9"/>
        <v>-137833197.0896081</v>
      </c>
      <c r="J60" s="323">
        <f t="shared" si="1"/>
        <v>-0.35277972172265026</v>
      </c>
      <c r="K60" s="151">
        <f>SUM('2021'!G60:O60)</f>
        <v>465500340.45000005</v>
      </c>
      <c r="L60" s="320">
        <f t="shared" si="10"/>
        <v>-212627415.27000007</v>
      </c>
      <c r="M60" s="323">
        <f t="shared" si="2"/>
        <v>-0.45677177177669248</v>
      </c>
      <c r="N60" s="151">
        <f>'2022'!O60</f>
        <v>36592518.960000038</v>
      </c>
      <c r="O60" s="151">
        <f>'2022'!O134</f>
        <v>28722889.805862069</v>
      </c>
      <c r="P60" s="320">
        <f t="shared" si="11"/>
        <v>7869629.154137969</v>
      </c>
      <c r="Q60" s="323">
        <f t="shared" si="3"/>
        <v>0.27398458885330723</v>
      </c>
      <c r="R60" s="151">
        <f>'2021'!O60</f>
        <v>18105752.220000017</v>
      </c>
      <c r="S60" s="320">
        <f t="shared" si="12"/>
        <v>18486766.740000021</v>
      </c>
      <c r="T60" s="323">
        <f t="shared" si="5"/>
        <v>1.0210438381885689</v>
      </c>
    </row>
    <row r="61" spans="1:23">
      <c r="A61" s="144">
        <v>7511</v>
      </c>
      <c r="B61" s="528" t="str">
        <f>+VLOOKUP($A61,Master!$D$29:$G$225,4,FALSE)</f>
        <v>Pozajmice i krediti od domaćih izvora</v>
      </c>
      <c r="C61" s="529"/>
      <c r="D61" s="529"/>
      <c r="E61" s="529"/>
      <c r="F61" s="529"/>
      <c r="G61" s="483">
        <f>'2022'!S61</f>
        <v>0</v>
      </c>
      <c r="H61" s="483">
        <f>SUM('2022'!G135:O135)</f>
        <v>0</v>
      </c>
      <c r="I61" s="212">
        <f t="shared" si="9"/>
        <v>0</v>
      </c>
      <c r="J61" s="214" t="str">
        <f t="shared" si="1"/>
        <v>...</v>
      </c>
      <c r="K61" s="483">
        <f>SUM('2021'!G61:O61)</f>
        <v>0</v>
      </c>
      <c r="L61" s="212">
        <f t="shared" si="10"/>
        <v>0</v>
      </c>
      <c r="M61" s="214" t="str">
        <f t="shared" si="2"/>
        <v>...</v>
      </c>
      <c r="N61" s="483">
        <f>'2022'!O61</f>
        <v>0</v>
      </c>
      <c r="O61" s="483">
        <f>'2022'!O135</f>
        <v>0</v>
      </c>
      <c r="P61" s="212">
        <f t="shared" si="11"/>
        <v>0</v>
      </c>
      <c r="Q61" s="214" t="str">
        <f t="shared" si="3"/>
        <v>...</v>
      </c>
      <c r="R61" s="483">
        <f>'2021'!O61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12" t="str">
        <f>+VLOOKUP($A62,Master!$D$29:$G$225,4,FALSE)</f>
        <v>Pozajmice i krediti od inostranih izvora</v>
      </c>
      <c r="C62" s="513"/>
      <c r="D62" s="513"/>
      <c r="E62" s="513"/>
      <c r="F62" s="513"/>
      <c r="G62" s="163">
        <f>'2022'!S62</f>
        <v>65741415.029999994</v>
      </c>
      <c r="H62" s="163">
        <f>SUM('2022'!G136:O136)</f>
        <v>156376815.24800003</v>
      </c>
      <c r="I62" s="212">
        <f t="shared" si="9"/>
        <v>-90635400.218000025</v>
      </c>
      <c r="J62" s="214">
        <f t="shared" si="1"/>
        <v>-0.57959615096560302</v>
      </c>
      <c r="K62" s="163">
        <f>SUM('2021'!G62:O62)</f>
        <v>85330122.430000007</v>
      </c>
      <c r="L62" s="212">
        <f t="shared" si="10"/>
        <v>-19588707.400000013</v>
      </c>
      <c r="M62" s="214">
        <f t="shared" si="2"/>
        <v>-0.22956380281851207</v>
      </c>
      <c r="N62" s="163">
        <f>'2022'!O62</f>
        <v>290187.59999999998</v>
      </c>
      <c r="O62" s="163">
        <f>'2022'!O136</f>
        <v>66982329.472000003</v>
      </c>
      <c r="P62" s="212">
        <f t="shared" si="11"/>
        <v>-66692141.872000001</v>
      </c>
      <c r="Q62" s="214">
        <f t="shared" si="3"/>
        <v>-0.99566769919339237</v>
      </c>
      <c r="R62" s="163">
        <f>'2021'!O62</f>
        <v>7472230.3099999996</v>
      </c>
      <c r="S62" s="212">
        <f t="shared" si="12"/>
        <v>-7182042.71</v>
      </c>
      <c r="T62" s="214">
        <f t="shared" si="5"/>
        <v>-0.96116452679307207</v>
      </c>
    </row>
    <row r="63" spans="1:23">
      <c r="A63" s="144">
        <v>72</v>
      </c>
      <c r="B63" s="512" t="str">
        <f>+VLOOKUP($A63,Master!$D$29:$G$225,4,FALSE)</f>
        <v>Primici od prodaje imovine</v>
      </c>
      <c r="C63" s="513"/>
      <c r="D63" s="513"/>
      <c r="E63" s="513"/>
      <c r="F63" s="513"/>
      <c r="G63" s="163">
        <f>'2022'!S63</f>
        <v>3358050.84</v>
      </c>
      <c r="H63" s="163">
        <f>SUM('2022'!G137:O137)</f>
        <v>4500000</v>
      </c>
      <c r="I63" s="212">
        <f t="shared" si="9"/>
        <v>-1141949.1600000001</v>
      </c>
      <c r="J63" s="214">
        <f t="shared" si="1"/>
        <v>-0.25376648000000002</v>
      </c>
      <c r="K63" s="163">
        <f>SUM('2021'!G63:O63)</f>
        <v>1236923.0100000002</v>
      </c>
      <c r="L63" s="212">
        <f t="shared" si="10"/>
        <v>2121127.8299999996</v>
      </c>
      <c r="M63" s="214">
        <f t="shared" si="2"/>
        <v>1.7148422439000459</v>
      </c>
      <c r="N63" s="163">
        <f>'2022'!O63</f>
        <v>651689.59</v>
      </c>
      <c r="O63" s="163">
        <f>'2022'!O137</f>
        <v>500000</v>
      </c>
      <c r="P63" s="212">
        <f t="shared" si="11"/>
        <v>151689.58999999997</v>
      </c>
      <c r="Q63" s="214">
        <f t="shared" si="3"/>
        <v>0.30337917999999986</v>
      </c>
      <c r="R63" s="163">
        <f>'2021'!O63</f>
        <v>176272.14</v>
      </c>
      <c r="S63" s="212">
        <f t="shared" si="12"/>
        <v>475417.44999999995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183773459.30999997</v>
      </c>
      <c r="H64" s="317">
        <f>SUM('2022'!G138:O138)</f>
        <v>229829307.02160817</v>
      </c>
      <c r="I64" s="226">
        <f t="shared" si="9"/>
        <v>-46055847.711608201</v>
      </c>
      <c r="J64" s="228">
        <f t="shared" si="1"/>
        <v>-0.20039153538968857</v>
      </c>
      <c r="K64" s="317">
        <f>SUM('2021'!G64:O64)</f>
        <v>378933295.01000005</v>
      </c>
      <c r="L64" s="226">
        <f t="shared" si="10"/>
        <v>-195159835.70000008</v>
      </c>
      <c r="M64" s="228">
        <f t="shared" si="2"/>
        <v>-0.51502424904322486</v>
      </c>
      <c r="N64" s="317">
        <f>'2022'!O64</f>
        <v>35650641.770000041</v>
      </c>
      <c r="O64" s="317">
        <f>'2022'!O138</f>
        <v>-38759439.666137934</v>
      </c>
      <c r="P64" s="226">
        <f t="shared" si="11"/>
        <v>74410081.436137974</v>
      </c>
      <c r="Q64" s="228">
        <f t="shared" si="3"/>
        <v>-1.9197924964107806</v>
      </c>
      <c r="R64" s="317">
        <f>'2021'!O64</f>
        <v>10457249.770000018</v>
      </c>
      <c r="S64" s="226">
        <f t="shared" si="12"/>
        <v>25193392.000000022</v>
      </c>
      <c r="T64" s="228" t="str">
        <f t="shared" si="5"/>
        <v>...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XHAWLXYB0jWy23YyCJi0h3zd2e86cTkwqWRTkLwFpbQ352gwUu1u0z658JWf/lGSGBZn2xfdqhcJxP0wEJK44g==" saltValue="s+Oeu2ukGsUHNnCAw62CpQ==" spinCount="100000" sheet="1" objects="1" scenarios="1"/>
  <customSheetViews>
    <customSheetView guid="{59E4E612-301A-4B15-B14A-FF0442744080}" scale="85" fitToPage="1">
      <pane ySplit="5" topLeftCell="A6" activePane="bottomLeft" state="frozen"/>
      <selection pane="bottomLeft" activeCell="L10" sqref="L10"/>
      <pageMargins left="0.11811023622047245" right="0.11811023622047245" top="0.19685039370078741" bottom="0.19685039370078741" header="0.31496062992125984" footer="0.31496062992125984"/>
      <pageSetup paperSize="9" scale="40" orientation="portrait" horizontalDpi="4294967294" verticalDpi="4294967294" r:id="rId1"/>
    </customSheetView>
  </customSheetViews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40" orientation="portrait" horizontalDpi="4294967294" verticalDpi="4294967294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15" t="str">
        <f>+Master!G251</f>
        <v>Ostvarenje budžeta</v>
      </c>
      <c r="C7" s="515"/>
      <c r="D7" s="515"/>
      <c r="E7" s="515"/>
      <c r="F7" s="515"/>
      <c r="G7" s="523">
        <v>2022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7"/>
      <c r="S7" s="235" t="str">
        <f>+Master!G248</f>
        <v>BDP</v>
      </c>
      <c r="T7" s="236">
        <v>5306400000</v>
      </c>
    </row>
    <row r="8" spans="1:20" ht="16.5" customHeight="1">
      <c r="A8" s="144"/>
      <c r="B8" s="516"/>
      <c r="C8" s="517"/>
      <c r="D8" s="517"/>
      <c r="E8" s="517"/>
      <c r="F8" s="518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3" t="str">
        <f>+Master!G246</f>
        <v>Jan - Dec</v>
      </c>
      <c r="T8" s="527"/>
    </row>
    <row r="9" spans="1:20" ht="13.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6" t="str">
        <f>+VLOOKUP($A10,Master!$D$29:$G$225,4,FALSE)</f>
        <v>Prihodi budžeta</v>
      </c>
      <c r="C10" s="557"/>
      <c r="D10" s="557"/>
      <c r="E10" s="557"/>
      <c r="F10" s="557"/>
      <c r="G10" s="151">
        <f>+G11+G19+SUM(G24:G28)</f>
        <v>107832260.09</v>
      </c>
      <c r="H10" s="151">
        <f t="shared" ref="H10:R10" si="1">+H11+H19+SUM(H24:H28)</f>
        <v>124649774.65000001</v>
      </c>
      <c r="I10" s="151">
        <f t="shared" si="1"/>
        <v>184180987.21000001</v>
      </c>
      <c r="J10" s="151">
        <f t="shared" si="1"/>
        <v>181957324.32000002</v>
      </c>
      <c r="K10" s="151">
        <f t="shared" si="1"/>
        <v>154730235.27000001</v>
      </c>
      <c r="L10" s="151">
        <f t="shared" si="1"/>
        <v>169061326.09000003</v>
      </c>
      <c r="M10" s="151">
        <f t="shared" si="1"/>
        <v>165802775.70999998</v>
      </c>
      <c r="N10" s="151">
        <f t="shared" si="1"/>
        <v>195458698.03999996</v>
      </c>
      <c r="O10" s="151">
        <f t="shared" si="1"/>
        <v>175603806.03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1459277187.4100001</v>
      </c>
      <c r="T10" s="462">
        <f>+S10/$T$7*100</f>
        <v>27.500323899630637</v>
      </c>
    </row>
    <row r="11" spans="1:20">
      <c r="A11" s="150">
        <v>711</v>
      </c>
      <c r="B11" s="558" t="str">
        <f>+VLOOKUP($A11,Master!$D$29:$G$225,4,FALSE)</f>
        <v>Porezi</v>
      </c>
      <c r="C11" s="559"/>
      <c r="D11" s="559"/>
      <c r="E11" s="559"/>
      <c r="F11" s="559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1040390593.9500002</v>
      </c>
      <c r="T11" s="463">
        <f t="shared" ref="T11:T64" si="3">+S11/$T$7*100</f>
        <v>19.606335631501587</v>
      </c>
    </row>
    <row r="12" spans="1:20">
      <c r="A12" s="150">
        <v>7111</v>
      </c>
      <c r="B12" s="544" t="str">
        <f>+VLOOKUP($A12,Master!$D$29:$G$225,4,FALSE)</f>
        <v>Porez na dohodak fizičkih lica</v>
      </c>
      <c r="C12" s="545"/>
      <c r="D12" s="545"/>
      <c r="E12" s="545"/>
      <c r="F12" s="545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0</v>
      </c>
      <c r="Q12" s="163">
        <v>0</v>
      </c>
      <c r="R12" s="163">
        <v>0</v>
      </c>
      <c r="S12" s="242">
        <f t="shared" ref="S12:S63" si="4">+SUM(G12:R12)</f>
        <v>65159196.240000002</v>
      </c>
      <c r="T12" s="464">
        <f t="shared" si="3"/>
        <v>1.2279360063319766</v>
      </c>
    </row>
    <row r="13" spans="1:20">
      <c r="A13" s="150">
        <v>7112</v>
      </c>
      <c r="B13" s="544" t="str">
        <f>+VLOOKUP($A13,Master!$D$29:$G$225,4,FALSE)</f>
        <v>Porez na dobit pravnih lica</v>
      </c>
      <c r="C13" s="545"/>
      <c r="D13" s="545"/>
      <c r="E13" s="545"/>
      <c r="F13" s="545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0</v>
      </c>
      <c r="Q13" s="163">
        <v>0</v>
      </c>
      <c r="R13" s="163">
        <v>0</v>
      </c>
      <c r="S13" s="242">
        <f t="shared" si="4"/>
        <v>82039204.149999991</v>
      </c>
      <c r="T13" s="464">
        <f t="shared" si="3"/>
        <v>1.5460425929066786</v>
      </c>
    </row>
    <row r="14" spans="1:20">
      <c r="A14" s="150">
        <v>7113</v>
      </c>
      <c r="B14" s="544" t="str">
        <f>+VLOOKUP($A14,Master!$D$29:$G$225,4,FALSE)</f>
        <v>Porez na promet nepokretnosti</v>
      </c>
      <c r="C14" s="545"/>
      <c r="D14" s="545"/>
      <c r="E14" s="545"/>
      <c r="F14" s="545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4">
        <f t="shared" si="3"/>
        <v>2.7919903701191014E-2</v>
      </c>
    </row>
    <row r="15" spans="1:20">
      <c r="A15" s="150">
        <v>7114</v>
      </c>
      <c r="B15" s="544" t="str">
        <f>+VLOOKUP($A15,Master!$D$29:$G$225,4,FALSE)</f>
        <v>Porez na dodatu vrijednost</v>
      </c>
      <c r="C15" s="545"/>
      <c r="D15" s="545"/>
      <c r="E15" s="545"/>
      <c r="F15" s="545"/>
      <c r="G15" s="163">
        <v>50270008.859999999</v>
      </c>
      <c r="H15" s="163">
        <v>54121445.459999993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83883709.770000011</v>
      </c>
      <c r="N15" s="163">
        <v>95638013.599999994</v>
      </c>
      <c r="O15" s="163">
        <v>84609670.859999999</v>
      </c>
      <c r="P15" s="163">
        <v>0</v>
      </c>
      <c r="Q15" s="163">
        <v>0</v>
      </c>
      <c r="R15" s="163">
        <v>0</v>
      </c>
      <c r="S15" s="242">
        <f t="shared" si="4"/>
        <v>665183108.78000009</v>
      </c>
      <c r="T15" s="464">
        <f t="shared" si="3"/>
        <v>12.535487501507614</v>
      </c>
    </row>
    <row r="16" spans="1:20">
      <c r="A16" s="150">
        <v>7115</v>
      </c>
      <c r="B16" s="544" t="str">
        <f>+VLOOKUP($A16,Master!$D$29:$G$225,4,FALSE)</f>
        <v>Akcize</v>
      </c>
      <c r="C16" s="545"/>
      <c r="D16" s="545"/>
      <c r="E16" s="545"/>
      <c r="F16" s="545"/>
      <c r="G16" s="163">
        <v>21096875.200000003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0</v>
      </c>
      <c r="Q16" s="163">
        <v>0</v>
      </c>
      <c r="R16" s="163">
        <v>0</v>
      </c>
      <c r="S16" s="242">
        <f t="shared" si="4"/>
        <v>188397173.27000001</v>
      </c>
      <c r="T16" s="464">
        <f t="shared" si="3"/>
        <v>3.5503763996306352</v>
      </c>
    </row>
    <row r="17" spans="1:23">
      <c r="A17" s="150">
        <v>7116</v>
      </c>
      <c r="B17" s="544" t="str">
        <f>+VLOOKUP($A17,Master!$D$29:$G$225,4,FALSE)</f>
        <v>Porez na međunarodnu trgovinu i transakcije</v>
      </c>
      <c r="C17" s="545"/>
      <c r="D17" s="545"/>
      <c r="E17" s="545"/>
      <c r="F17" s="545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0</v>
      </c>
      <c r="Q17" s="163">
        <v>0</v>
      </c>
      <c r="R17" s="163">
        <v>0</v>
      </c>
      <c r="S17" s="242">
        <f t="shared" si="4"/>
        <v>29021383.700000003</v>
      </c>
      <c r="T17" s="464">
        <f t="shared" si="3"/>
        <v>0.54691285428916037</v>
      </c>
    </row>
    <row r="18" spans="1:23">
      <c r="A18" s="150">
        <v>7118</v>
      </c>
      <c r="B18" s="544" t="str">
        <f>+VLOOKUP($A18,Master!$D$29:$G$225,4,FALSE)</f>
        <v>Ostali državni porezi</v>
      </c>
      <c r="C18" s="545"/>
      <c r="D18" s="545"/>
      <c r="E18" s="545"/>
      <c r="F18" s="545"/>
      <c r="G18" s="163">
        <v>821034.23</v>
      </c>
      <c r="H18" s="163">
        <v>868952.95</v>
      </c>
      <c r="I18" s="163">
        <v>953225.39999999991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1147207.1300000001</v>
      </c>
      <c r="O18" s="163">
        <v>1053536.77</v>
      </c>
      <c r="P18" s="163">
        <v>0</v>
      </c>
      <c r="Q18" s="163">
        <v>0</v>
      </c>
      <c r="R18" s="163">
        <v>0</v>
      </c>
      <c r="S18" s="242">
        <f t="shared" si="4"/>
        <v>9108986.040000001</v>
      </c>
      <c r="T18" s="464">
        <f t="shared" si="3"/>
        <v>0.17166037313432839</v>
      </c>
    </row>
    <row r="19" spans="1:23">
      <c r="A19" s="150">
        <v>712</v>
      </c>
      <c r="B19" s="554" t="str">
        <f>+VLOOKUP($A19,Master!$D$29:$G$225,4,FALSE)</f>
        <v>Doprinosi</v>
      </c>
      <c r="C19" s="555"/>
      <c r="D19" s="555"/>
      <c r="E19" s="555"/>
      <c r="F19" s="555"/>
      <c r="G19" s="169">
        <v>11731802.159999998</v>
      </c>
      <c r="H19" s="169">
        <v>34984293.990000002</v>
      </c>
      <c r="I19" s="169">
        <v>37056759.600000001</v>
      </c>
      <c r="J19" s="169">
        <v>37592490.479999997</v>
      </c>
      <c r="K19" s="169">
        <v>33463530.389999997</v>
      </c>
      <c r="L19" s="169">
        <v>37796292.359999999</v>
      </c>
      <c r="M19" s="169">
        <v>36710432.280000001</v>
      </c>
      <c r="N19" s="169">
        <f t="shared" ref="N19:R19" si="5">SUM(N20:N23)</f>
        <v>39015024.850000001</v>
      </c>
      <c r="O19" s="169">
        <f t="shared" si="5"/>
        <v>38998261.349999994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307348887.45999992</v>
      </c>
      <c r="T19" s="465">
        <f t="shared" si="3"/>
        <v>5.7920414491934258</v>
      </c>
    </row>
    <row r="20" spans="1:23">
      <c r="A20" s="150">
        <v>7121</v>
      </c>
      <c r="B20" s="544" t="str">
        <f>+VLOOKUP($A20,Master!$D$29:$G$225,4,FALSE)</f>
        <v>Doprinosi za penzijsko i invalidsko osiguranje</v>
      </c>
      <c r="C20" s="545"/>
      <c r="D20" s="545"/>
      <c r="E20" s="545"/>
      <c r="F20" s="545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0</v>
      </c>
      <c r="Q20" s="163">
        <v>0</v>
      </c>
      <c r="R20" s="163">
        <v>0</v>
      </c>
      <c r="S20" s="242">
        <f>+SUM(G20:R20)</f>
        <v>264400582.71999997</v>
      </c>
      <c r="T20" s="464">
        <f t="shared" si="3"/>
        <v>4.9826734268053663</v>
      </c>
    </row>
    <row r="21" spans="1:23">
      <c r="A21" s="150">
        <v>7122</v>
      </c>
      <c r="B21" s="544" t="str">
        <f>+VLOOKUP($A21,Master!$D$29:$G$225,4,FALSE)</f>
        <v>Doprinosi za zdravstveno osiguranje</v>
      </c>
      <c r="C21" s="545"/>
      <c r="D21" s="545"/>
      <c r="E21" s="545"/>
      <c r="F21" s="545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0</v>
      </c>
      <c r="Q21" s="163">
        <v>0</v>
      </c>
      <c r="R21" s="163">
        <v>0</v>
      </c>
      <c r="S21" s="242">
        <f t="shared" si="4"/>
        <v>21989352.299999997</v>
      </c>
      <c r="T21" s="464">
        <f t="shared" si="3"/>
        <v>0.41439304047942099</v>
      </c>
    </row>
    <row r="22" spans="1:23">
      <c r="A22" s="150">
        <v>7123</v>
      </c>
      <c r="B22" s="544" t="str">
        <f>+VLOOKUP($A22,Master!$D$29:$G$225,4,FALSE)</f>
        <v>Doprinosi za osiguranje od nezaposlenosti</v>
      </c>
      <c r="C22" s="545"/>
      <c r="D22" s="545"/>
      <c r="E22" s="545"/>
      <c r="F22" s="545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0</v>
      </c>
      <c r="Q22" s="163">
        <v>0</v>
      </c>
      <c r="R22" s="163">
        <v>0</v>
      </c>
      <c r="S22" s="242">
        <f t="shared" si="4"/>
        <v>12020287.16</v>
      </c>
      <c r="T22" s="464">
        <f t="shared" si="3"/>
        <v>0.2265243321272426</v>
      </c>
    </row>
    <row r="23" spans="1:23">
      <c r="A23" s="150">
        <v>7124</v>
      </c>
      <c r="B23" s="544" t="str">
        <f>+VLOOKUP($A23,Master!$D$29:$G$225,4,FALSE)</f>
        <v>Ostali doprinosi</v>
      </c>
      <c r="C23" s="545"/>
      <c r="D23" s="545"/>
      <c r="E23" s="545"/>
      <c r="F23" s="545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0</v>
      </c>
      <c r="Q23" s="163">
        <v>0</v>
      </c>
      <c r="R23" s="163">
        <v>0</v>
      </c>
      <c r="S23" s="242">
        <f t="shared" si="4"/>
        <v>8938665.2800000012</v>
      </c>
      <c r="T23" s="464">
        <f t="shared" si="3"/>
        <v>0.16845064978139607</v>
      </c>
      <c r="W23" s="305"/>
    </row>
    <row r="24" spans="1:23">
      <c r="A24" s="150">
        <v>713</v>
      </c>
      <c r="B24" s="546" t="str">
        <f>+VLOOKUP($A24,Master!$D$29:$G$225,4,FALSE)</f>
        <v>Takse</v>
      </c>
      <c r="C24" s="547"/>
      <c r="D24" s="547"/>
      <c r="E24" s="547"/>
      <c r="F24" s="547"/>
      <c r="G24" s="175">
        <v>635258.52999999991</v>
      </c>
      <c r="H24" s="175">
        <v>808672.01000000013</v>
      </c>
      <c r="I24" s="175">
        <v>976895.25</v>
      </c>
      <c r="J24" s="175">
        <v>1014885.97</v>
      </c>
      <c r="K24" s="175">
        <v>989967.52</v>
      </c>
      <c r="L24" s="175">
        <v>1292686.0099999998</v>
      </c>
      <c r="M24" s="175">
        <v>1450241.7799999998</v>
      </c>
      <c r="N24" s="175">
        <v>1794328.3</v>
      </c>
      <c r="O24" s="175">
        <v>1183872.1599999999</v>
      </c>
      <c r="P24" s="175">
        <v>0</v>
      </c>
      <c r="Q24" s="175">
        <v>0</v>
      </c>
      <c r="R24" s="175">
        <v>0</v>
      </c>
      <c r="S24" s="243">
        <f t="shared" si="4"/>
        <v>10146807.529999999</v>
      </c>
      <c r="T24" s="465">
        <f t="shared" si="3"/>
        <v>0.19121829357002862</v>
      </c>
      <c r="W24" s="305"/>
    </row>
    <row r="25" spans="1:23">
      <c r="A25" s="150">
        <v>714</v>
      </c>
      <c r="B25" s="546" t="str">
        <f>+VLOOKUP($A25,Master!$D$29:$G$225,4,FALSE)</f>
        <v>Naknade</v>
      </c>
      <c r="C25" s="547"/>
      <c r="D25" s="547"/>
      <c r="E25" s="547"/>
      <c r="F25" s="547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3318573.47</v>
      </c>
      <c r="O25" s="175">
        <v>9160845.5500000007</v>
      </c>
      <c r="P25" s="175">
        <v>0</v>
      </c>
      <c r="Q25" s="175">
        <v>0</v>
      </c>
      <c r="R25" s="175">
        <v>0</v>
      </c>
      <c r="S25" s="243">
        <f t="shared" si="4"/>
        <v>43878766.799999997</v>
      </c>
      <c r="T25" s="465">
        <f t="shared" si="3"/>
        <v>0.82690273631840783</v>
      </c>
    </row>
    <row r="26" spans="1:23">
      <c r="A26" s="150">
        <v>715</v>
      </c>
      <c r="B26" s="546" t="str">
        <f>+VLOOKUP($A26,Master!$D$29:$G$225,4,FALSE)</f>
        <v>Ostali prihodi</v>
      </c>
      <c r="C26" s="547"/>
      <c r="D26" s="547"/>
      <c r="E26" s="547"/>
      <c r="F26" s="547"/>
      <c r="G26" s="175">
        <v>1297684</v>
      </c>
      <c r="H26" s="175">
        <v>1589565.7000000002</v>
      </c>
      <c r="I26" s="175">
        <v>1733963.4699999997</v>
      </c>
      <c r="J26" s="175">
        <v>3440489.42</v>
      </c>
      <c r="K26" s="175">
        <v>3430230.0999999996</v>
      </c>
      <c r="L26" s="175">
        <v>2748963.77</v>
      </c>
      <c r="M26" s="175">
        <v>3152431.2799999993</v>
      </c>
      <c r="N26" s="175">
        <v>3601917.4699999997</v>
      </c>
      <c r="O26" s="175">
        <v>2166236.2000000002</v>
      </c>
      <c r="P26" s="175">
        <v>0</v>
      </c>
      <c r="Q26" s="175">
        <v>0</v>
      </c>
      <c r="R26" s="175">
        <v>0</v>
      </c>
      <c r="S26" s="243">
        <f t="shared" si="4"/>
        <v>23161481.409999996</v>
      </c>
      <c r="T26" s="465">
        <f t="shared" si="3"/>
        <v>0.43648201059098446</v>
      </c>
    </row>
    <row r="27" spans="1:23">
      <c r="A27" s="150">
        <v>73</v>
      </c>
      <c r="B27" s="546" t="str">
        <f>+VLOOKUP($A27,Master!$D$29:$G$225,4,FALSE)</f>
        <v>Primici od otplate kredita i sredstva prenesena iz prethodne godine</v>
      </c>
      <c r="C27" s="547"/>
      <c r="D27" s="547"/>
      <c r="E27" s="547"/>
      <c r="F27" s="547"/>
      <c r="G27" s="175">
        <v>124509.95</v>
      </c>
      <c r="H27" s="175">
        <v>574574.7300000001</v>
      </c>
      <c r="I27" s="175">
        <v>672855.19000000006</v>
      </c>
      <c r="J27" s="175">
        <v>742646.21</v>
      </c>
      <c r="K27" s="175">
        <v>886489.7300000001</v>
      </c>
      <c r="L27" s="175">
        <v>3753999.56</v>
      </c>
      <c r="M27" s="175">
        <v>308101.69</v>
      </c>
      <c r="N27" s="175">
        <v>2588648.0900000003</v>
      </c>
      <c r="O27" s="175">
        <v>1144155.6099999999</v>
      </c>
      <c r="P27" s="175">
        <v>0</v>
      </c>
      <c r="Q27" s="175">
        <v>0</v>
      </c>
      <c r="R27" s="175">
        <v>0</v>
      </c>
      <c r="S27" s="243">
        <f t="shared" si="4"/>
        <v>10795980.76</v>
      </c>
      <c r="T27" s="465">
        <f t="shared" si="3"/>
        <v>0.20345207221468417</v>
      </c>
    </row>
    <row r="28" spans="1:23" ht="13.5" thickBot="1">
      <c r="A28" s="150">
        <v>74</v>
      </c>
      <c r="B28" s="548" t="str">
        <f>+VLOOKUP($A28,Master!$D$29:$G$225,4,FALSE)</f>
        <v>Donacije i transferi</v>
      </c>
      <c r="C28" s="549"/>
      <c r="D28" s="549"/>
      <c r="E28" s="549"/>
      <c r="F28" s="549"/>
      <c r="G28" s="175">
        <v>944706.60000000009</v>
      </c>
      <c r="H28" s="175">
        <v>1117937.3199999998</v>
      </c>
      <c r="I28" s="175">
        <v>4945090.66</v>
      </c>
      <c r="J28" s="175">
        <v>2104525.41</v>
      </c>
      <c r="K28" s="175">
        <v>651019.70999999985</v>
      </c>
      <c r="L28" s="175">
        <v>3347743.2000000007</v>
      </c>
      <c r="M28" s="175">
        <v>1853223.08</v>
      </c>
      <c r="N28" s="175">
        <v>6901169.7000000002</v>
      </c>
      <c r="O28" s="175">
        <v>1689253.82</v>
      </c>
      <c r="P28" s="175">
        <v>0</v>
      </c>
      <c r="Q28" s="175">
        <v>0</v>
      </c>
      <c r="R28" s="175">
        <v>0</v>
      </c>
      <c r="S28" s="243">
        <f t="shared" si="4"/>
        <v>23554669.5</v>
      </c>
      <c r="T28" s="466">
        <f t="shared" si="3"/>
        <v>0.44389170624151969</v>
      </c>
    </row>
    <row r="29" spans="1:23" ht="13.5" thickBot="1">
      <c r="A29" s="150">
        <v>4</v>
      </c>
      <c r="B29" s="534" t="str">
        <f>+VLOOKUP($A29,Master!$D$29:$G$225,4,FALSE)</f>
        <v>Izdaci budžeta</v>
      </c>
      <c r="C29" s="535"/>
      <c r="D29" s="535"/>
      <c r="E29" s="535"/>
      <c r="F29" s="535"/>
      <c r="G29" s="151">
        <f>+G30+G40+G46+SUM(G47:G51)</f>
        <v>135523250.90999997</v>
      </c>
      <c r="H29" s="151">
        <f t="shared" ref="H29:R29" si="6">+H30+H40+H46+SUM(H47:H51)</f>
        <v>150834089.17000002</v>
      </c>
      <c r="I29" s="151">
        <f t="shared" si="6"/>
        <v>152224800.23999998</v>
      </c>
      <c r="J29" s="151">
        <f t="shared" si="6"/>
        <v>202774694.09999993</v>
      </c>
      <c r="K29" s="151">
        <f t="shared" si="6"/>
        <v>146275241.75</v>
      </c>
      <c r="L29" s="151">
        <f t="shared" si="6"/>
        <v>179868687.46000004</v>
      </c>
      <c r="M29" s="151">
        <f t="shared" si="6"/>
        <v>178570141.01999998</v>
      </c>
      <c r="N29" s="151">
        <f t="shared" si="6"/>
        <v>147041474.66000006</v>
      </c>
      <c r="O29" s="151">
        <f t="shared" si="6"/>
        <v>202137009.99000004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1495249389.3</v>
      </c>
      <c r="T29" s="467">
        <f t="shared" si="3"/>
        <v>28.178226091135233</v>
      </c>
    </row>
    <row r="30" spans="1:23">
      <c r="A30" s="150">
        <v>41</v>
      </c>
      <c r="B30" s="552" t="str">
        <f>+VLOOKUP($A30,Master!$D$29:$G$225,4,FALSE)</f>
        <v>Tekući izdaci</v>
      </c>
      <c r="C30" s="553"/>
      <c r="D30" s="553"/>
      <c r="E30" s="553"/>
      <c r="F30" s="553"/>
      <c r="G30" s="187">
        <f t="shared" ref="G30:R30" si="7">+SUM(G31:G39)</f>
        <v>50898622.749999978</v>
      </c>
      <c r="H30" s="187">
        <f t="shared" si="7"/>
        <v>61674016.410000019</v>
      </c>
      <c r="I30" s="187">
        <f t="shared" si="7"/>
        <v>59814606.18</v>
      </c>
      <c r="J30" s="187">
        <f t="shared" si="7"/>
        <v>96816434.329999983</v>
      </c>
      <c r="K30" s="187">
        <f t="shared" si="7"/>
        <v>58712954.390000008</v>
      </c>
      <c r="L30" s="187">
        <f t="shared" si="7"/>
        <v>71887838.290000021</v>
      </c>
      <c r="M30" s="187">
        <f t="shared" si="7"/>
        <v>67841356.10999997</v>
      </c>
      <c r="N30" s="187">
        <f t="shared" si="7"/>
        <v>64016075.760000065</v>
      </c>
      <c r="O30" s="187">
        <f t="shared" si="7"/>
        <v>80375015.050000027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612036919.26999998</v>
      </c>
      <c r="T30" s="463">
        <f t="shared" si="3"/>
        <v>11.533938626375697</v>
      </c>
      <c r="U30" s="242"/>
    </row>
    <row r="31" spans="1:23">
      <c r="A31" s="150">
        <v>411</v>
      </c>
      <c r="B31" s="544" t="str">
        <f>+VLOOKUP($A31,Master!$D$29:$G$225,4,FALSE)</f>
        <v>Bruto zarade i doprinosi na teret poslodavca</v>
      </c>
      <c r="C31" s="545"/>
      <c r="D31" s="545"/>
      <c r="E31" s="545"/>
      <c r="F31" s="545"/>
      <c r="G31" s="163">
        <v>44240125.009999976</v>
      </c>
      <c r="H31" s="163">
        <v>44550830.430000015</v>
      </c>
      <c r="I31" s="163">
        <v>40375934.010000005</v>
      </c>
      <c r="J31" s="163">
        <v>46977114.019999973</v>
      </c>
      <c r="K31" s="163">
        <v>41754372.079999998</v>
      </c>
      <c r="L31" s="163">
        <v>47101871.300000019</v>
      </c>
      <c r="M31" s="163">
        <v>44920963.489999972</v>
      </c>
      <c r="N31" s="163">
        <v>43889720.370000057</v>
      </c>
      <c r="O31" s="163">
        <v>44535467.410000011</v>
      </c>
      <c r="P31" s="163">
        <v>0</v>
      </c>
      <c r="Q31" s="163">
        <v>0</v>
      </c>
      <c r="R31" s="163">
        <v>0</v>
      </c>
      <c r="S31" s="242">
        <f t="shared" si="4"/>
        <v>398346398.12</v>
      </c>
      <c r="T31" s="464">
        <f t="shared" si="3"/>
        <v>7.5069048341625217</v>
      </c>
      <c r="U31" s="242"/>
    </row>
    <row r="32" spans="1:23">
      <c r="A32" s="150">
        <v>412</v>
      </c>
      <c r="B32" s="544" t="str">
        <f>+VLOOKUP($A32,Master!$D$29:$G$225,4,FALSE)</f>
        <v>Ostala lična primanja</v>
      </c>
      <c r="C32" s="545"/>
      <c r="D32" s="545"/>
      <c r="E32" s="545"/>
      <c r="F32" s="545"/>
      <c r="G32" s="163">
        <v>137001.32999999999</v>
      </c>
      <c r="H32" s="163">
        <v>1212395.8599999999</v>
      </c>
      <c r="I32" s="163">
        <v>946225.55000000028</v>
      </c>
      <c r="J32" s="163">
        <v>1448549.91</v>
      </c>
      <c r="K32" s="163">
        <v>1078145.3399999999</v>
      </c>
      <c r="L32" s="163">
        <v>2203226.2300000004</v>
      </c>
      <c r="M32" s="163">
        <v>1651284.02</v>
      </c>
      <c r="N32" s="163">
        <v>1322412.92</v>
      </c>
      <c r="O32" s="163">
        <v>1530315.4199999992</v>
      </c>
      <c r="P32" s="163">
        <v>0</v>
      </c>
      <c r="Q32" s="163">
        <v>0</v>
      </c>
      <c r="R32" s="163">
        <v>0</v>
      </c>
      <c r="S32" s="242">
        <f t="shared" si="4"/>
        <v>11529556.58</v>
      </c>
      <c r="T32" s="464">
        <f t="shared" si="3"/>
        <v>0.21727643185587217</v>
      </c>
      <c r="U32" s="457"/>
    </row>
    <row r="33" spans="1:21">
      <c r="A33" s="150">
        <v>413</v>
      </c>
      <c r="B33" s="544" t="str">
        <f>+VLOOKUP($A33,Master!$D$29:$G$225,4,FALSE)</f>
        <v>Rashodi za materijal</v>
      </c>
      <c r="C33" s="545"/>
      <c r="D33" s="545"/>
      <c r="E33" s="545"/>
      <c r="F33" s="545"/>
      <c r="G33" s="163">
        <v>140825.03</v>
      </c>
      <c r="H33" s="163">
        <v>3489117.8199999994</v>
      </c>
      <c r="I33" s="163">
        <v>2628375.6700000009</v>
      </c>
      <c r="J33" s="163">
        <v>2038640.9</v>
      </c>
      <c r="K33" s="163">
        <v>1012773.5900000001</v>
      </c>
      <c r="L33" s="163">
        <v>4898255.55</v>
      </c>
      <c r="M33" s="163">
        <v>2338020.8000000012</v>
      </c>
      <c r="N33" s="163">
        <v>4632464.3099999996</v>
      </c>
      <c r="O33" s="163">
        <v>2320647.6999999997</v>
      </c>
      <c r="P33" s="163">
        <v>0</v>
      </c>
      <c r="Q33" s="163">
        <v>0</v>
      </c>
      <c r="R33" s="163">
        <v>0</v>
      </c>
      <c r="S33" s="242">
        <f t="shared" si="4"/>
        <v>23499121.369999997</v>
      </c>
      <c r="T33" s="464">
        <f t="shared" si="3"/>
        <v>0.44284489239409008</v>
      </c>
      <c r="U33" s="457"/>
    </row>
    <row r="34" spans="1:21" s="361" customFormat="1">
      <c r="A34" s="360">
        <v>414</v>
      </c>
      <c r="B34" s="613" t="str">
        <f>+VLOOKUP($A34,Master!$D$29:$G$225,4,FALSE)</f>
        <v>Rashodi za usluge</v>
      </c>
      <c r="C34" s="614"/>
      <c r="D34" s="614"/>
      <c r="E34" s="614"/>
      <c r="F34" s="614"/>
      <c r="G34" s="163">
        <v>1088181.68</v>
      </c>
      <c r="H34" s="163">
        <v>2912682.95</v>
      </c>
      <c r="I34" s="163">
        <v>4471821.08</v>
      </c>
      <c r="J34" s="163">
        <v>6152905.290000001</v>
      </c>
      <c r="K34" s="163">
        <v>2627348.3200000003</v>
      </c>
      <c r="L34" s="163">
        <v>5667935.04</v>
      </c>
      <c r="M34" s="163">
        <v>3973417.36</v>
      </c>
      <c r="N34" s="163">
        <v>4243743.3099999996</v>
      </c>
      <c r="O34" s="163">
        <v>4864568.6500000004</v>
      </c>
      <c r="P34" s="163">
        <v>0</v>
      </c>
      <c r="Q34" s="163">
        <v>0</v>
      </c>
      <c r="R34" s="163">
        <v>0</v>
      </c>
      <c r="S34" s="242">
        <f t="shared" si="4"/>
        <v>36002603.68</v>
      </c>
      <c r="T34" s="464">
        <f t="shared" si="3"/>
        <v>0.67847511834765561</v>
      </c>
      <c r="U34" s="457"/>
    </row>
    <row r="35" spans="1:21">
      <c r="A35" s="150">
        <v>415</v>
      </c>
      <c r="B35" s="544" t="str">
        <f>+VLOOKUP($A35,Master!$D$29:$G$225,4,FALSE)</f>
        <v>Rashodi za tekuće održavanje</v>
      </c>
      <c r="C35" s="545"/>
      <c r="D35" s="545"/>
      <c r="E35" s="545"/>
      <c r="F35" s="545"/>
      <c r="G35" s="163">
        <v>51153.01999999999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1758456.5100000002</v>
      </c>
      <c r="M35" s="163">
        <v>1898548.19</v>
      </c>
      <c r="N35" s="163">
        <v>1129451.4900000002</v>
      </c>
      <c r="O35" s="163">
        <v>2940859.11</v>
      </c>
      <c r="P35" s="163">
        <v>0</v>
      </c>
      <c r="Q35" s="163">
        <v>0</v>
      </c>
      <c r="R35" s="163">
        <v>0</v>
      </c>
      <c r="S35" s="242">
        <f t="shared" si="4"/>
        <v>14618675.84</v>
      </c>
      <c r="T35" s="464">
        <f t="shared" si="3"/>
        <v>0.27549140358812002</v>
      </c>
      <c r="U35" s="457"/>
    </row>
    <row r="36" spans="1:21">
      <c r="A36" s="150">
        <v>416</v>
      </c>
      <c r="B36" s="544" t="str">
        <f>+VLOOKUP($A36,Master!$D$29:$G$225,4,FALSE)</f>
        <v>Kamate</v>
      </c>
      <c r="C36" s="545"/>
      <c r="D36" s="545"/>
      <c r="E36" s="545"/>
      <c r="F36" s="545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1331665.0299999998</v>
      </c>
      <c r="O36" s="163">
        <v>13564532.83</v>
      </c>
      <c r="P36" s="163">
        <v>0</v>
      </c>
      <c r="Q36" s="163">
        <v>0</v>
      </c>
      <c r="R36" s="163">
        <v>0</v>
      </c>
      <c r="S36" s="242">
        <f>+SUM(G36:R36)</f>
        <v>57755343.560000002</v>
      </c>
      <c r="T36" s="464">
        <f t="shared" si="3"/>
        <v>1.0884091579978894</v>
      </c>
      <c r="U36" s="457"/>
    </row>
    <row r="37" spans="1:21">
      <c r="A37" s="150">
        <v>417</v>
      </c>
      <c r="B37" s="544" t="str">
        <f>+VLOOKUP($A37,Master!$D$29:$G$225,4,FALSE)</f>
        <v>Renta</v>
      </c>
      <c r="C37" s="545"/>
      <c r="D37" s="545"/>
      <c r="E37" s="545"/>
      <c r="F37" s="545"/>
      <c r="G37" s="163">
        <v>222069.03999999998</v>
      </c>
      <c r="H37" s="163">
        <v>743329.49000000022</v>
      </c>
      <c r="I37" s="163">
        <v>821318.40000000014</v>
      </c>
      <c r="J37" s="163">
        <v>1247632.42</v>
      </c>
      <c r="K37" s="163">
        <v>498993.7</v>
      </c>
      <c r="L37" s="163">
        <v>995508.2</v>
      </c>
      <c r="M37" s="163">
        <v>1038790.1100000001</v>
      </c>
      <c r="N37" s="163">
        <v>884250.45000000007</v>
      </c>
      <c r="O37" s="163">
        <v>1095625.8400000003</v>
      </c>
      <c r="P37" s="163">
        <v>0</v>
      </c>
      <c r="Q37" s="163">
        <v>0</v>
      </c>
      <c r="R37" s="163">
        <v>0</v>
      </c>
      <c r="S37" s="242">
        <f t="shared" si="4"/>
        <v>7547517.6500000022</v>
      </c>
      <c r="T37" s="464">
        <f t="shared" si="3"/>
        <v>0.14223423884366052</v>
      </c>
      <c r="U37" s="457"/>
    </row>
    <row r="38" spans="1:21">
      <c r="A38" s="150">
        <v>418</v>
      </c>
      <c r="B38" s="544" t="str">
        <f>+VLOOKUP($A38,Master!$D$29:$G$225,4,FALSE)</f>
        <v>Subvencije</v>
      </c>
      <c r="C38" s="545"/>
      <c r="D38" s="545"/>
      <c r="E38" s="545"/>
      <c r="F38" s="545"/>
      <c r="G38" s="163">
        <v>511006.04000000004</v>
      </c>
      <c r="H38" s="163">
        <v>2686343.5</v>
      </c>
      <c r="I38" s="163">
        <v>4730535.6000000006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0</v>
      </c>
      <c r="Q38" s="163">
        <v>0</v>
      </c>
      <c r="R38" s="163">
        <v>0</v>
      </c>
      <c r="S38" s="242">
        <f t="shared" si="4"/>
        <v>35075886.310000002</v>
      </c>
      <c r="T38" s="464">
        <f t="shared" si="3"/>
        <v>0.66101097372983575</v>
      </c>
      <c r="U38" s="457"/>
    </row>
    <row r="39" spans="1:21" s="361" customFormat="1">
      <c r="A39" s="360">
        <v>419</v>
      </c>
      <c r="B39" s="613" t="str">
        <f>+VLOOKUP($A39,Master!$D$29:$G$225,4,FALSE)</f>
        <v>Ostali izdaci</v>
      </c>
      <c r="C39" s="614"/>
      <c r="D39" s="614"/>
      <c r="E39" s="614"/>
      <c r="F39" s="614"/>
      <c r="G39" s="163">
        <v>653499.35000000009</v>
      </c>
      <c r="H39" s="163">
        <v>3022013.1399999997</v>
      </c>
      <c r="I39" s="163">
        <v>3078694.62</v>
      </c>
      <c r="J39" s="163">
        <v>3065313.290000001</v>
      </c>
      <c r="K39" s="163">
        <v>2982573.9299999988</v>
      </c>
      <c r="L39" s="163">
        <v>4726257.419999999</v>
      </c>
      <c r="M39" s="163">
        <v>4643967.5999999996</v>
      </c>
      <c r="N39" s="163">
        <v>2835259.1899999995</v>
      </c>
      <c r="O39" s="163">
        <v>2654237.6199999996</v>
      </c>
      <c r="P39" s="163">
        <v>0</v>
      </c>
      <c r="Q39" s="163">
        <v>0</v>
      </c>
      <c r="R39" s="163">
        <v>0</v>
      </c>
      <c r="S39" s="242">
        <f t="shared" si="4"/>
        <v>27661816.159999993</v>
      </c>
      <c r="T39" s="464">
        <f t="shared" si="3"/>
        <v>0.52129157545605287</v>
      </c>
      <c r="U39" s="457"/>
    </row>
    <row r="40" spans="1:21">
      <c r="A40" s="150">
        <v>42</v>
      </c>
      <c r="B40" s="540" t="str">
        <f>+VLOOKUP($A40,Master!$D$29:$G$225,4,FALSE)</f>
        <v>Transferi za socijalnu zaštitu</v>
      </c>
      <c r="C40" s="541"/>
      <c r="D40" s="541"/>
      <c r="E40" s="541"/>
      <c r="F40" s="541"/>
      <c r="G40" s="193">
        <f>+SUM(G41:G45)</f>
        <v>43461857.61999999</v>
      </c>
      <c r="H40" s="193">
        <f t="shared" ref="H40:R40" si="8">+SUM(H41:H45)</f>
        <v>49030666.979999997</v>
      </c>
      <c r="I40" s="193">
        <f t="shared" si="8"/>
        <v>50283198.670000002</v>
      </c>
      <c r="J40" s="193">
        <f t="shared" si="8"/>
        <v>49190467.409999959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54392412.859999999</v>
      </c>
      <c r="O40" s="193">
        <f t="shared" si="8"/>
        <v>55114295.500000015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462243598.31999999</v>
      </c>
      <c r="T40" s="490">
        <f t="shared" si="3"/>
        <v>8.7110583129805512</v>
      </c>
      <c r="U40" s="242"/>
    </row>
    <row r="41" spans="1:21">
      <c r="A41" s="150">
        <v>421</v>
      </c>
      <c r="B41" s="544" t="str">
        <f>+VLOOKUP($A41,Master!$D$29:$G$225,4,FALSE)</f>
        <v>Prava iz oblasti socijalne zaštite</v>
      </c>
      <c r="C41" s="545"/>
      <c r="D41" s="545"/>
      <c r="E41" s="545"/>
      <c r="F41" s="545"/>
      <c r="G41" s="163">
        <v>8200110.4000000004</v>
      </c>
      <c r="H41" s="163">
        <v>8172331.5999999987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12016260.289999999</v>
      </c>
      <c r="O41" s="163">
        <v>12319371.459999999</v>
      </c>
      <c r="P41" s="163">
        <v>0</v>
      </c>
      <c r="Q41" s="163">
        <v>0</v>
      </c>
      <c r="R41" s="163">
        <v>0</v>
      </c>
      <c r="S41" s="242">
        <f t="shared" si="4"/>
        <v>93607068.489999995</v>
      </c>
      <c r="T41" s="464">
        <f t="shared" si="3"/>
        <v>1.7640409409392432</v>
      </c>
      <c r="U41" s="457"/>
    </row>
    <row r="42" spans="1:21">
      <c r="A42" s="150">
        <v>422</v>
      </c>
      <c r="B42" s="544" t="str">
        <f>+VLOOKUP($A42,Master!$D$29:$G$225,4,FALSE)</f>
        <v>Sredstva za tehnološke viškove</v>
      </c>
      <c r="C42" s="545"/>
      <c r="D42" s="545"/>
      <c r="E42" s="545"/>
      <c r="F42" s="545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0</v>
      </c>
      <c r="Q42" s="163">
        <v>0</v>
      </c>
      <c r="R42" s="163">
        <v>0</v>
      </c>
      <c r="S42" s="242">
        <f t="shared" si="4"/>
        <v>18566241.739999998</v>
      </c>
      <c r="T42" s="464">
        <f t="shared" si="3"/>
        <v>0.34988394655510324</v>
      </c>
      <c r="U42" s="457"/>
    </row>
    <row r="43" spans="1:21">
      <c r="A43" s="150">
        <v>423</v>
      </c>
      <c r="B43" s="544" t="str">
        <f>+VLOOKUP($A43,Master!$D$29:$G$225,4,FALSE)</f>
        <v>Prava iz oblasti penzijskog i invalidskog osiguranja</v>
      </c>
      <c r="C43" s="545"/>
      <c r="D43" s="545"/>
      <c r="E43" s="545"/>
      <c r="F43" s="545"/>
      <c r="G43" s="163">
        <v>35149513.419999994</v>
      </c>
      <c r="H43" s="163">
        <v>36354430.68999999</v>
      </c>
      <c r="I43" s="163">
        <v>36069832.590000004</v>
      </c>
      <c r="J43" s="502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38038058.110000014</v>
      </c>
      <c r="P43" s="163">
        <v>0</v>
      </c>
      <c r="Q43" s="163">
        <v>0</v>
      </c>
      <c r="R43" s="163">
        <v>0</v>
      </c>
      <c r="S43" s="242">
        <f t="shared" si="4"/>
        <v>330805649.11999995</v>
      </c>
      <c r="T43" s="464">
        <f t="shared" si="3"/>
        <v>6.2340880657319451</v>
      </c>
      <c r="U43" s="457"/>
    </row>
    <row r="44" spans="1:21">
      <c r="A44" s="150">
        <v>424</v>
      </c>
      <c r="B44" s="544" t="str">
        <f>+VLOOKUP($A44,Master!$D$29:$G$225,4,FALSE)</f>
        <v>Ostala prava iz oblasti zdravstvene zaštite</v>
      </c>
      <c r="C44" s="545"/>
      <c r="D44" s="545"/>
      <c r="E44" s="545"/>
      <c r="F44" s="545"/>
      <c r="G44" s="163">
        <v>103430</v>
      </c>
      <c r="H44" s="163">
        <v>1069904.71</v>
      </c>
      <c r="I44" s="163">
        <v>1609138.94</v>
      </c>
      <c r="J44" s="163">
        <v>1402883.74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0</v>
      </c>
      <c r="Q44" s="163">
        <v>0</v>
      </c>
      <c r="R44" s="163">
        <v>0</v>
      </c>
      <c r="S44" s="242">
        <f t="shared" si="4"/>
        <v>10589448.380000001</v>
      </c>
      <c r="T44" s="464">
        <f t="shared" si="3"/>
        <v>0.1995599347957184</v>
      </c>
      <c r="U44" s="457"/>
    </row>
    <row r="45" spans="1:21" s="361" customFormat="1">
      <c r="A45" s="360">
        <v>425</v>
      </c>
      <c r="B45" s="609" t="str">
        <f>+VLOOKUP($A45,Master!$D$29:$G$225,4,FALSE)</f>
        <v>Ostala prava iz zdravstvenog osiguranja</v>
      </c>
      <c r="C45" s="610"/>
      <c r="D45" s="610"/>
      <c r="E45" s="610"/>
      <c r="F45" s="610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0</v>
      </c>
      <c r="Q45" s="163">
        <v>0</v>
      </c>
      <c r="R45" s="163">
        <v>0</v>
      </c>
      <c r="S45" s="242">
        <f t="shared" si="4"/>
        <v>8675190.5899999999</v>
      </c>
      <c r="T45" s="464">
        <f t="shared" si="3"/>
        <v>0.16348542495854063</v>
      </c>
      <c r="U45" s="457"/>
    </row>
    <row r="46" spans="1:21">
      <c r="A46" s="150">
        <v>43</v>
      </c>
      <c r="B46" s="542" t="str">
        <f>+VLOOKUP($A46,Master!$D$29:$G$225,4,FALSE)</f>
        <v xml:space="preserve">Transferi institucijama, pojedincima, nevladinom i javnom sektoru </v>
      </c>
      <c r="C46" s="543"/>
      <c r="D46" s="543"/>
      <c r="E46" s="543"/>
      <c r="F46" s="543"/>
      <c r="G46" s="175">
        <v>7351440.8700000001</v>
      </c>
      <c r="H46" s="175">
        <v>23788257.169999998</v>
      </c>
      <c r="I46" s="175">
        <v>30704364.970000006</v>
      </c>
      <c r="J46" s="175">
        <v>28731832.689999998</v>
      </c>
      <c r="K46" s="175">
        <v>16386723.549999999</v>
      </c>
      <c r="L46" s="175">
        <v>26579249.149999995</v>
      </c>
      <c r="M46" s="175">
        <v>21695488.950000003</v>
      </c>
      <c r="N46" s="175">
        <v>18752230.950000003</v>
      </c>
      <c r="O46" s="175">
        <v>29318367.349999998</v>
      </c>
      <c r="P46" s="175">
        <v>0</v>
      </c>
      <c r="Q46" s="175">
        <v>0</v>
      </c>
      <c r="R46" s="175">
        <v>0</v>
      </c>
      <c r="S46" s="243">
        <f t="shared" si="4"/>
        <v>203307955.65000001</v>
      </c>
      <c r="T46" s="465">
        <f t="shared" si="3"/>
        <v>3.831372600067843</v>
      </c>
      <c r="U46" s="481"/>
    </row>
    <row r="47" spans="1:21">
      <c r="A47" s="150">
        <v>44</v>
      </c>
      <c r="B47" s="542" t="str">
        <f>+VLOOKUP($A47,Master!$D$29:$G$225,4,FALSE)</f>
        <v>Kapitalni izdaci</v>
      </c>
      <c r="C47" s="543"/>
      <c r="D47" s="543"/>
      <c r="E47" s="543"/>
      <c r="F47" s="543"/>
      <c r="G47" s="175">
        <v>16016474.34</v>
      </c>
      <c r="H47" s="175">
        <v>11650538.710000003</v>
      </c>
      <c r="I47" s="175">
        <v>7995861.7599999998</v>
      </c>
      <c r="J47" s="175">
        <v>25620437.929999996</v>
      </c>
      <c r="K47" s="175">
        <v>18640717.440000001</v>
      </c>
      <c r="L47" s="175">
        <v>23469892.199999999</v>
      </c>
      <c r="M47" s="175">
        <v>25044940.75</v>
      </c>
      <c r="N47" s="175">
        <v>7683091.5899999999</v>
      </c>
      <c r="O47" s="175">
        <v>16121479.17</v>
      </c>
      <c r="P47" s="175">
        <v>0</v>
      </c>
      <c r="Q47" s="175">
        <v>0</v>
      </c>
      <c r="R47" s="175">
        <v>0</v>
      </c>
      <c r="S47" s="243">
        <f t="shared" si="4"/>
        <v>152243433.88999999</v>
      </c>
      <c r="T47" s="465">
        <f t="shared" si="3"/>
        <v>2.8690531036107343</v>
      </c>
      <c r="U47" s="481"/>
    </row>
    <row r="48" spans="1:21">
      <c r="A48" s="150">
        <v>451</v>
      </c>
      <c r="B48" s="611" t="str">
        <f>+VLOOKUP($A48,Master!$D$29:$G$225,4,FALSE)</f>
        <v>Pozajmice i krediti</v>
      </c>
      <c r="C48" s="612"/>
      <c r="D48" s="612"/>
      <c r="E48" s="612"/>
      <c r="F48" s="612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350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814104</v>
      </c>
      <c r="T48" s="464">
        <f t="shared" si="3"/>
        <v>1.5341926729986431E-2</v>
      </c>
      <c r="U48" s="481"/>
    </row>
    <row r="49" spans="1:21" s="361" customFormat="1">
      <c r="A49" s="360">
        <v>47</v>
      </c>
      <c r="B49" s="603" t="str">
        <f>+VLOOKUP($A49,Master!$D$29:$G$225,4,FALSE)</f>
        <v>Rezerve</v>
      </c>
      <c r="C49" s="604"/>
      <c r="D49" s="604"/>
      <c r="E49" s="604"/>
      <c r="F49" s="604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20100803.789999999</v>
      </c>
      <c r="P49" s="163">
        <v>0</v>
      </c>
      <c r="Q49" s="163">
        <v>0</v>
      </c>
      <c r="R49" s="163">
        <v>0</v>
      </c>
      <c r="S49" s="242">
        <f t="shared" si="4"/>
        <v>32635220.849999998</v>
      </c>
      <c r="T49" s="464">
        <f t="shared" si="3"/>
        <v>0.61501622286295787</v>
      </c>
      <c r="U49" s="481"/>
    </row>
    <row r="50" spans="1:21" ht="13.5" thickBot="1">
      <c r="A50" s="150">
        <v>462</v>
      </c>
      <c r="B50" s="530" t="str">
        <f>+VLOOKUP($A50,Master!$D$29:$G$225,4,FALSE)</f>
        <v>Otplata garancija</v>
      </c>
      <c r="C50" s="531"/>
      <c r="D50" s="531"/>
      <c r="E50" s="531"/>
      <c r="F50" s="531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9.4225840494497216E-3</v>
      </c>
      <c r="U50" s="481"/>
    </row>
    <row r="51" spans="1:21" ht="13.5" thickBot="1">
      <c r="A51" s="144">
        <v>4630</v>
      </c>
      <c r="B51" s="605" t="str">
        <f>+VLOOKUP($A51,Master!$D$29:$G$225,4,TRUE)</f>
        <v>Otplata obaveza iz prethodnog perioda</v>
      </c>
      <c r="C51" s="606"/>
      <c r="D51" s="606"/>
      <c r="E51" s="606"/>
      <c r="F51" s="606"/>
      <c r="G51" s="458">
        <v>17529055.329999998</v>
      </c>
      <c r="H51" s="458">
        <v>3946389.9</v>
      </c>
      <c r="I51" s="458">
        <v>2323374.4</v>
      </c>
      <c r="J51" s="458">
        <v>1211885.74</v>
      </c>
      <c r="K51" s="458">
        <v>1145121.3300000003</v>
      </c>
      <c r="L51" s="458">
        <v>1002974.65</v>
      </c>
      <c r="M51" s="458">
        <v>2410972.5299999993</v>
      </c>
      <c r="N51" s="458">
        <v>791334.30999999994</v>
      </c>
      <c r="O51" s="458">
        <v>1107049.1300000001</v>
      </c>
      <c r="P51" s="458">
        <v>0</v>
      </c>
      <c r="Q51" s="458">
        <v>0</v>
      </c>
      <c r="R51" s="458">
        <v>0</v>
      </c>
      <c r="S51" s="425">
        <f>+SUM(G51:R51)</f>
        <v>31468157.319999993</v>
      </c>
      <c r="T51" s="468">
        <f t="shared" si="3"/>
        <v>0.5930227144580128</v>
      </c>
      <c r="U51" s="481"/>
    </row>
    <row r="52" spans="1:21" ht="13.5" thickBot="1">
      <c r="A52" s="70">
        <v>1005</v>
      </c>
      <c r="B52" s="607" t="str">
        <f>+VLOOKUP($A52,Master!$D$29:$G$227,4,FALSE)</f>
        <v>Neto povećanje obaveza</v>
      </c>
      <c r="C52" s="608"/>
      <c r="D52" s="608"/>
      <c r="E52" s="608"/>
      <c r="F52" s="608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6" t="str">
        <f>+VLOOKUP($A53,Master!$D$29:$G$225,4,FALSE)</f>
        <v>Suficit / deficit</v>
      </c>
      <c r="C53" s="537"/>
      <c r="D53" s="537"/>
      <c r="E53" s="537"/>
      <c r="F53" s="537"/>
      <c r="G53" s="151">
        <f t="shared" ref="G53:R53" si="9">+G10-G29</f>
        <v>-27690990.819999963</v>
      </c>
      <c r="H53" s="151">
        <f t="shared" si="9"/>
        <v>-26184314.520000011</v>
      </c>
      <c r="I53" s="151">
        <f t="shared" si="9"/>
        <v>31956186.970000029</v>
      </c>
      <c r="J53" s="151">
        <f t="shared" si="9"/>
        <v>-20817369.779999912</v>
      </c>
      <c r="K53" s="151">
        <f t="shared" si="9"/>
        <v>8454993.5200000107</v>
      </c>
      <c r="L53" s="151">
        <f t="shared" si="9"/>
        <v>-10807361.370000005</v>
      </c>
      <c r="M53" s="151">
        <f t="shared" si="9"/>
        <v>-12767365.310000002</v>
      </c>
      <c r="N53" s="151">
        <f t="shared" si="9"/>
        <v>48417223.379999906</v>
      </c>
      <c r="O53" s="151">
        <f t="shared" si="9"/>
        <v>-26533203.960000038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-35972201.889999986</v>
      </c>
      <c r="T53" s="470">
        <f t="shared" si="3"/>
        <v>-0.67790219150459796</v>
      </c>
      <c r="U53" s="292">
        <f>+O53/T7*100</f>
        <v>-0.50002268882858514</v>
      </c>
    </row>
    <row r="54" spans="1:21" ht="13.5" thickBot="1">
      <c r="A54" s="144">
        <v>1001</v>
      </c>
      <c r="B54" s="538" t="str">
        <f>+VLOOKUP($A54,Master!$D$29:$G$225,4,FALSE)</f>
        <v>Primarni suficit/deficit</v>
      </c>
      <c r="C54" s="539"/>
      <c r="D54" s="539"/>
      <c r="E54" s="539"/>
      <c r="F54" s="539"/>
      <c r="G54" s="205">
        <f t="shared" ref="G54:R54" si="10">+G53+G36</f>
        <v>-23836228.569999963</v>
      </c>
      <c r="H54" s="205">
        <f t="shared" si="10"/>
        <v>-24913970.330000009</v>
      </c>
      <c r="I54" s="205">
        <f t="shared" si="10"/>
        <v>32905269.530000027</v>
      </c>
      <c r="J54" s="205">
        <f t="shared" si="10"/>
        <v>6378251.2900000885</v>
      </c>
      <c r="K54" s="205">
        <f t="shared" si="10"/>
        <v>13043467.300000012</v>
      </c>
      <c r="L54" s="205">
        <f t="shared" si="10"/>
        <v>-9590562.3400000054</v>
      </c>
      <c r="M54" s="205">
        <f t="shared" si="10"/>
        <v>-8983302.4900000021</v>
      </c>
      <c r="N54" s="205">
        <f t="shared" si="10"/>
        <v>49748888.409999907</v>
      </c>
      <c r="O54" s="205">
        <f t="shared" si="10"/>
        <v>-12968671.130000038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21783141.670000009</v>
      </c>
      <c r="T54" s="470">
        <f t="shared" si="3"/>
        <v>0.41050696649329127</v>
      </c>
    </row>
    <row r="55" spans="1:21">
      <c r="A55" s="144">
        <v>46</v>
      </c>
      <c r="B55" s="560" t="str">
        <f>+VLOOKUP($A55,Master!$D$29:$G$225,4,FALSE)</f>
        <v>Otplata dugova</v>
      </c>
      <c r="C55" s="561"/>
      <c r="D55" s="561"/>
      <c r="E55" s="561"/>
      <c r="F55" s="561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216900723.29000002</v>
      </c>
      <c r="T55" s="471">
        <f t="shared" si="3"/>
        <v>4.0875305911729232</v>
      </c>
    </row>
    <row r="56" spans="1:21">
      <c r="A56" s="144">
        <v>4611</v>
      </c>
      <c r="B56" s="528" t="str">
        <f>+VLOOKUP($A56,Master!$D$29:$G$225,4,FALSE)</f>
        <v>Otplata hartija od vrijednosti i kredita rezidentima</v>
      </c>
      <c r="C56" s="529"/>
      <c r="D56" s="529"/>
      <c r="E56" s="529"/>
      <c r="F56" s="529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0</v>
      </c>
      <c r="Q56" s="211">
        <v>0</v>
      </c>
      <c r="R56" s="211">
        <v>0</v>
      </c>
      <c r="S56" s="250">
        <f t="shared" si="4"/>
        <v>27517322.629999995</v>
      </c>
      <c r="T56" s="472">
        <f t="shared" si="3"/>
        <v>0.51856857059399963</v>
      </c>
    </row>
    <row r="57" spans="1:21" ht="13.5" thickBot="1">
      <c r="A57" s="144">
        <v>4612</v>
      </c>
      <c r="B57" s="512" t="str">
        <f>+VLOOKUP($A57,Master!$D$29:$G$225,4,FALSE)</f>
        <v>Otplata hartija od vrijednosti i kredita nerezidentima</v>
      </c>
      <c r="C57" s="513"/>
      <c r="D57" s="513"/>
      <c r="E57" s="513"/>
      <c r="F57" s="513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0</v>
      </c>
      <c r="Q57" s="211">
        <v>0</v>
      </c>
      <c r="R57" s="211">
        <v>0</v>
      </c>
      <c r="S57" s="250">
        <f t="shared" si="4"/>
        <v>189383400.66</v>
      </c>
      <c r="T57" s="472">
        <f t="shared" si="3"/>
        <v>3.5689620205789239</v>
      </c>
    </row>
    <row r="58" spans="1:21" ht="13.5" thickBot="1">
      <c r="A58" s="144">
        <v>4418</v>
      </c>
      <c r="B58" s="550" t="str">
        <f>+VLOOKUP($A58,Master!$D$29:$G$225,4,FALSE)</f>
        <v>Izdaci za kupovinu hartija od vrijednosti</v>
      </c>
      <c r="C58" s="551"/>
      <c r="D58" s="551"/>
      <c r="E58" s="551"/>
      <c r="F58" s="551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217">
        <f>+G53-G55-G58</f>
        <v>-56122249.789999962</v>
      </c>
      <c r="H59" s="217">
        <f t="shared" ref="H59:R59" si="12">+H53-H55-H58</f>
        <v>-40393315.650000013</v>
      </c>
      <c r="I59" s="217">
        <f t="shared" si="12"/>
        <v>20284503.980000027</v>
      </c>
      <c r="J59" s="217">
        <f t="shared" si="12"/>
        <v>-78291595.409999907</v>
      </c>
      <c r="K59" s="217">
        <f t="shared" si="12"/>
        <v>-30626992.629999988</v>
      </c>
      <c r="L59" s="217">
        <f t="shared" si="12"/>
        <v>-22435537.940000005</v>
      </c>
      <c r="M59" s="217">
        <f t="shared" si="12"/>
        <v>-43166974.730000004</v>
      </c>
      <c r="N59" s="217">
        <f t="shared" si="12"/>
        <v>34471755.949999906</v>
      </c>
      <c r="O59" s="217">
        <f t="shared" si="12"/>
        <v>-36592518.960000038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-252872925.17999998</v>
      </c>
      <c r="T59" s="474">
        <f t="shared" si="3"/>
        <v>-4.7654327826775207</v>
      </c>
    </row>
    <row r="60" spans="1:21" ht="13.5" thickBot="1">
      <c r="A60" s="144">
        <v>1003</v>
      </c>
      <c r="B60" s="534" t="str">
        <f>+VLOOKUP($A60,Master!$D$29:$G$225,4,FALSE)</f>
        <v>Finansiranje</v>
      </c>
      <c r="C60" s="535"/>
      <c r="D60" s="535"/>
      <c r="E60" s="535"/>
      <c r="F60" s="535"/>
      <c r="G60" s="151">
        <f>+SUM(G61:G64)</f>
        <v>56122249.789999962</v>
      </c>
      <c r="H60" s="151">
        <f t="shared" ref="H60:R60" si="13">+SUM(H61:H64)</f>
        <v>40393315.650000013</v>
      </c>
      <c r="I60" s="151">
        <f t="shared" si="13"/>
        <v>-20284503.980000027</v>
      </c>
      <c r="J60" s="151">
        <f t="shared" si="13"/>
        <v>78291595.409999907</v>
      </c>
      <c r="K60" s="151">
        <f t="shared" si="13"/>
        <v>30626992.629999988</v>
      </c>
      <c r="L60" s="151">
        <f t="shared" si="13"/>
        <v>22435537.940000005</v>
      </c>
      <c r="M60" s="151">
        <f t="shared" si="13"/>
        <v>43166974.730000004</v>
      </c>
      <c r="N60" s="151">
        <f t="shared" si="13"/>
        <v>-34471755.949999906</v>
      </c>
      <c r="O60" s="151">
        <f t="shared" si="13"/>
        <v>36592518.960000038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252872925.17999998</v>
      </c>
      <c r="T60" s="475">
        <f t="shared" si="3"/>
        <v>4.7654327826775207</v>
      </c>
    </row>
    <row r="61" spans="1:21">
      <c r="A61" s="144">
        <v>7511</v>
      </c>
      <c r="B61" s="528" t="str">
        <f>+VLOOKUP($A61,Master!$D$29:$G$225,4,FALSE)</f>
        <v>Pozajmice i krediti od domaćih izvora</v>
      </c>
      <c r="C61" s="529"/>
      <c r="D61" s="529"/>
      <c r="E61" s="529"/>
      <c r="F61" s="529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2" t="str">
        <f>+VLOOKUP($A62,Master!$D$29:$G$225,4,FALSE)</f>
        <v>Pozajmice i krediti od inostranih izvora</v>
      </c>
      <c r="C62" s="513"/>
      <c r="D62" s="513"/>
      <c r="E62" s="513"/>
      <c r="F62" s="513"/>
      <c r="G62" s="211">
        <v>12789994.92</v>
      </c>
      <c r="H62" s="211">
        <v>10460525.210000001</v>
      </c>
      <c r="I62" s="211">
        <v>1259301.6500000001</v>
      </c>
      <c r="J62" s="211">
        <v>8067041.25</v>
      </c>
      <c r="K62" s="211">
        <v>10171647.83</v>
      </c>
      <c r="L62" s="211">
        <v>12964517.649999999</v>
      </c>
      <c r="M62" s="211">
        <v>7561730.7999999998</v>
      </c>
      <c r="N62" s="211">
        <v>2176468.12</v>
      </c>
      <c r="O62" s="211">
        <v>290187.59999999998</v>
      </c>
      <c r="P62" s="211">
        <v>0</v>
      </c>
      <c r="Q62" s="211">
        <v>0</v>
      </c>
      <c r="R62" s="211">
        <v>0</v>
      </c>
      <c r="S62" s="250">
        <f t="shared" si="4"/>
        <v>65741415.029999994</v>
      </c>
      <c r="T62" s="472">
        <f t="shared" si="3"/>
        <v>1.2389080172998641</v>
      </c>
    </row>
    <row r="63" spans="1:21">
      <c r="A63" s="144">
        <v>72</v>
      </c>
      <c r="B63" s="512" t="str">
        <f>+VLOOKUP($A63,Master!$D$29:$G$225,4,FALSE)</f>
        <v>Primici od prodaje imovine</v>
      </c>
      <c r="C63" s="513"/>
      <c r="D63" s="513"/>
      <c r="E63" s="513"/>
      <c r="F63" s="513"/>
      <c r="G63" s="211">
        <v>693159.59000000008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651689.59</v>
      </c>
      <c r="P63" s="211">
        <v>0</v>
      </c>
      <c r="Q63" s="211">
        <v>0</v>
      </c>
      <c r="R63" s="211">
        <v>0</v>
      </c>
      <c r="S63" s="250">
        <f t="shared" si="4"/>
        <v>3358050.84</v>
      </c>
      <c r="T63" s="472">
        <f t="shared" si="3"/>
        <v>6.3283032564450475E-2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v>42639095.279999964</v>
      </c>
      <c r="H64" s="225">
        <v>29862251.220000014</v>
      </c>
      <c r="I64" s="225">
        <v>-21927598.110000025</v>
      </c>
      <c r="J64" s="225">
        <v>69458286.419999912</v>
      </c>
      <c r="K64" s="225">
        <v>20428931.169999987</v>
      </c>
      <c r="L64" s="225">
        <v>9227524.900000006</v>
      </c>
      <c r="M64" s="225">
        <v>35395615.230000004</v>
      </c>
      <c r="N64" s="225">
        <v>-36961288.569999903</v>
      </c>
      <c r="O64" s="225">
        <v>35650641.770000041</v>
      </c>
      <c r="P64" s="225">
        <v>0</v>
      </c>
      <c r="Q64" s="225">
        <v>0</v>
      </c>
      <c r="R64" s="225">
        <v>0</v>
      </c>
      <c r="S64" s="253">
        <f>+SUM(G64:R64)</f>
        <v>183773459.30999997</v>
      </c>
      <c r="T64" s="476">
        <f t="shared" si="3"/>
        <v>3.4632417328132061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4">+CONCATENATE(G6,"p")</f>
        <v>2022-01p</v>
      </c>
      <c r="H80" s="68" t="str">
        <f t="shared" si="14"/>
        <v>2022-02p</v>
      </c>
      <c r="I80" s="68" t="str">
        <f t="shared" si="14"/>
        <v>2022-03p</v>
      </c>
      <c r="J80" s="68" t="str">
        <f t="shared" si="14"/>
        <v>2022-04p</v>
      </c>
      <c r="K80" s="68" t="str">
        <f t="shared" si="14"/>
        <v>2022-05p</v>
      </c>
      <c r="L80" s="68" t="str">
        <f t="shared" si="14"/>
        <v>2022-06p</v>
      </c>
      <c r="M80" s="68" t="str">
        <f t="shared" si="14"/>
        <v>2022-07p</v>
      </c>
      <c r="N80" s="68" t="str">
        <f t="shared" si="14"/>
        <v>2022-08p</v>
      </c>
      <c r="O80" s="68" t="str">
        <f t="shared" si="14"/>
        <v>2022-09p</v>
      </c>
      <c r="P80" s="68" t="str">
        <f t="shared" si="14"/>
        <v>2022-10p</v>
      </c>
      <c r="Q80" s="68" t="str">
        <f t="shared" si="14"/>
        <v>2022-11p</v>
      </c>
      <c r="R80" s="68" t="str">
        <f t="shared" si="14"/>
        <v>2022-12p</v>
      </c>
    </row>
    <row r="81" spans="1:21" ht="15.75" customHeight="1" thickBot="1">
      <c r="B81" s="592" t="str">
        <f>+Master!G252</f>
        <v>Plan ostvarenja budžeta</v>
      </c>
      <c r="C81" s="593"/>
      <c r="D81" s="593"/>
      <c r="E81" s="593"/>
      <c r="F81" s="593"/>
      <c r="G81" s="600">
        <v>2022</v>
      </c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2"/>
      <c r="S81" s="107" t="str">
        <f>+S7</f>
        <v>BDP</v>
      </c>
      <c r="T81" s="108">
        <v>5306400000</v>
      </c>
    </row>
    <row r="82" spans="1:21" ht="15.75" customHeight="1">
      <c r="B82" s="594"/>
      <c r="C82" s="595"/>
      <c r="D82" s="595"/>
      <c r="E82" s="595"/>
      <c r="F82" s="596"/>
      <c r="G82" s="71" t="str">
        <f t="shared" ref="G82:R82" si="15">+G8</f>
        <v>Januar</v>
      </c>
      <c r="H82" s="71" t="str">
        <f t="shared" si="15"/>
        <v>Februar</v>
      </c>
      <c r="I82" s="71" t="str">
        <f t="shared" si="15"/>
        <v>Mart</v>
      </c>
      <c r="J82" s="71" t="str">
        <f t="shared" si="15"/>
        <v>April</v>
      </c>
      <c r="K82" s="71" t="str">
        <f t="shared" si="15"/>
        <v>Maj</v>
      </c>
      <c r="L82" s="71" t="str">
        <f t="shared" si="15"/>
        <v>Jun</v>
      </c>
      <c r="M82" s="71" t="str">
        <f t="shared" si="15"/>
        <v>Jul</v>
      </c>
      <c r="N82" s="71" t="str">
        <f t="shared" si="15"/>
        <v>Avgust</v>
      </c>
      <c r="O82" s="71" t="str">
        <f t="shared" si="15"/>
        <v>Septembar</v>
      </c>
      <c r="P82" s="71" t="str">
        <f t="shared" si="15"/>
        <v>Oktobar</v>
      </c>
      <c r="Q82" s="71" t="str">
        <f t="shared" si="15"/>
        <v>Novembar</v>
      </c>
      <c r="R82" s="71" t="str">
        <f t="shared" si="15"/>
        <v>Decembar</v>
      </c>
      <c r="S82" s="600" t="str">
        <f>+Master!G246</f>
        <v>Jan - Dec</v>
      </c>
      <c r="T82" s="602">
        <f>+T8</f>
        <v>0</v>
      </c>
    </row>
    <row r="83" spans="1:21" ht="13.5" thickBot="1">
      <c r="B83" s="597"/>
      <c r="C83" s="598"/>
      <c r="D83" s="598"/>
      <c r="E83" s="598"/>
      <c r="F83" s="599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6">+CONCATENATE(A10,"p")</f>
        <v>7p</v>
      </c>
      <c r="B84" s="588" t="str">
        <f>+VLOOKUP(LEFT($A84,LEN(A84)-1)*1,Master!$D$29:$G$225,4,FALSE)</f>
        <v>Prihodi budžeta</v>
      </c>
      <c r="C84" s="589"/>
      <c r="D84" s="589"/>
      <c r="E84" s="589"/>
      <c r="F84" s="589"/>
      <c r="G84" s="93">
        <f t="shared" ref="G84:R84" si="17">+G85+G93+SUM(G98:G102)</f>
        <v>103883592.73418278</v>
      </c>
      <c r="H84" s="93">
        <f t="shared" si="17"/>
        <v>112389437.34253797</v>
      </c>
      <c r="I84" s="93">
        <f t="shared" si="17"/>
        <v>149823320.09605211</v>
      </c>
      <c r="J84" s="93">
        <f t="shared" si="17"/>
        <v>161889007.68791279</v>
      </c>
      <c r="K84" s="93">
        <f t="shared" si="17"/>
        <v>140633489.37786841</v>
      </c>
      <c r="L84" s="93">
        <f t="shared" si="17"/>
        <v>163567969.03586718</v>
      </c>
      <c r="M84" s="93">
        <f t="shared" si="17"/>
        <v>189013439.82863885</v>
      </c>
      <c r="N84" s="93">
        <f t="shared" si="17"/>
        <v>195169347.71786064</v>
      </c>
      <c r="O84" s="93">
        <f t="shared" si="17"/>
        <v>173319933.4629713</v>
      </c>
      <c r="P84" s="93">
        <f t="shared" si="17"/>
        <v>168315875.7953729</v>
      </c>
      <c r="Q84" s="93">
        <f t="shared" si="17"/>
        <v>160954690.16744265</v>
      </c>
      <c r="R84" s="93">
        <f t="shared" si="17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6"/>
        <v>711p</v>
      </c>
      <c r="B85" s="590" t="str">
        <f>+VLOOKUP(LEFT($A85,LEN(A85)-1)*1,Master!$D$29:$G$225,4,FALSE)</f>
        <v>Porezi</v>
      </c>
      <c r="C85" s="591"/>
      <c r="D85" s="591"/>
      <c r="E85" s="591"/>
      <c r="F85" s="591"/>
      <c r="G85" s="79">
        <f t="shared" ref="G85:R85" si="18">+SUM(G86:G92)</f>
        <v>76986192.301309064</v>
      </c>
      <c r="H85" s="79">
        <f t="shared" si="18"/>
        <v>68739316.006660998</v>
      </c>
      <c r="I85" s="79">
        <f t="shared" si="18"/>
        <v>105701262.46110664</v>
      </c>
      <c r="J85" s="79">
        <f t="shared" si="18"/>
        <v>109215070.37754746</v>
      </c>
      <c r="K85" s="79">
        <f t="shared" si="18"/>
        <v>93834576.699615017</v>
      </c>
      <c r="L85" s="79">
        <f t="shared" si="18"/>
        <v>108847757.90236668</v>
      </c>
      <c r="M85" s="79">
        <f t="shared" si="18"/>
        <v>125840403.83781756</v>
      </c>
      <c r="N85" s="79">
        <f t="shared" si="18"/>
        <v>134576943.18371007</v>
      </c>
      <c r="O85" s="79">
        <f t="shared" si="18"/>
        <v>121706415.21215931</v>
      </c>
      <c r="P85" s="79">
        <f t="shared" si="18"/>
        <v>112627812.98825803</v>
      </c>
      <c r="Q85" s="79">
        <f t="shared" si="18"/>
        <v>103171800.18523188</v>
      </c>
      <c r="R85" s="80">
        <f t="shared" si="18"/>
        <v>116102139.13114922</v>
      </c>
      <c r="S85" s="111">
        <f t="shared" ref="S85:S138" si="19">+SUM(G85:R85)</f>
        <v>1277349690.286932</v>
      </c>
      <c r="T85" s="463">
        <f t="shared" ref="T85:T138" si="20">+S85/$T$81*100</f>
        <v>24.071869634534373</v>
      </c>
      <c r="U85" s="257"/>
    </row>
    <row r="86" spans="1:21">
      <c r="A86" s="116" t="str">
        <f t="shared" si="16"/>
        <v>7111p</v>
      </c>
      <c r="B86" s="578" t="str">
        <f>+VLOOKUP(LEFT($A86,LEN(A86)-1)*1,Master!$D$29:$G$228,4,FALSE)</f>
        <v>Porez na dohodak fizičkih lica</v>
      </c>
      <c r="C86" s="579"/>
      <c r="D86" s="579"/>
      <c r="E86" s="579"/>
      <c r="F86" s="579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19"/>
        <v>140289892.30979699</v>
      </c>
      <c r="T86" s="464">
        <f t="shared" si="20"/>
        <v>2.6437866031546244</v>
      </c>
    </row>
    <row r="87" spans="1:21">
      <c r="A87" s="116" t="str">
        <f t="shared" si="16"/>
        <v>7112p</v>
      </c>
      <c r="B87" s="578" t="str">
        <f>+VLOOKUP(LEFT($A87,LEN(A87)-1)*1,Master!$D$29:$G$228,4,FALSE)</f>
        <v>Porez na dobit pravnih lica</v>
      </c>
      <c r="C87" s="579"/>
      <c r="D87" s="579"/>
      <c r="E87" s="579"/>
      <c r="F87" s="579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19"/>
        <v>84284348.543758601</v>
      </c>
      <c r="T87" s="464">
        <f t="shared" si="20"/>
        <v>1.5883527164133611</v>
      </c>
    </row>
    <row r="88" spans="1:21">
      <c r="A88" s="116" t="str">
        <f t="shared" si="16"/>
        <v>7113p</v>
      </c>
      <c r="B88" s="578" t="str">
        <f>+VLOOKUP(LEFT($A88,LEN(A88)-1)*1,Master!$D$29:$G$228,4,FALSE)</f>
        <v>Porez na promet nepokretnosti</v>
      </c>
      <c r="C88" s="579"/>
      <c r="D88" s="579"/>
      <c r="E88" s="579"/>
      <c r="F88" s="579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19"/>
        <v>1681566.0272723434</v>
      </c>
      <c r="T88" s="464">
        <f t="shared" si="20"/>
        <v>3.1689394453345836E-2</v>
      </c>
    </row>
    <row r="89" spans="1:21">
      <c r="A89" s="116" t="str">
        <f t="shared" si="16"/>
        <v>7114p</v>
      </c>
      <c r="B89" s="578" t="str">
        <f>+VLOOKUP(LEFT($A89,LEN(A89)-1)*1,Master!$D$29:$G$228,4,FALSE)</f>
        <v>Porez na dodatu vrijednost</v>
      </c>
      <c r="C89" s="579"/>
      <c r="D89" s="579"/>
      <c r="E89" s="579"/>
      <c r="F89" s="579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19"/>
        <v>733840372.77552009</v>
      </c>
      <c r="T89" s="464">
        <f t="shared" si="20"/>
        <v>13.829345182713707</v>
      </c>
    </row>
    <row r="90" spans="1:21">
      <c r="A90" s="116" t="str">
        <f t="shared" si="16"/>
        <v>7115p</v>
      </c>
      <c r="B90" s="578" t="str">
        <f>+VLOOKUP(LEFT($A90,LEN(A90)-1)*1,Master!$D$29:$G$228,4,FALSE)</f>
        <v>Akcize</v>
      </c>
      <c r="C90" s="579"/>
      <c r="D90" s="579"/>
      <c r="E90" s="579"/>
      <c r="F90" s="579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19"/>
        <v>271000579.54535198</v>
      </c>
      <c r="T90" s="464">
        <f t="shared" si="20"/>
        <v>5.1070514764313275</v>
      </c>
    </row>
    <row r="91" spans="1:21">
      <c r="A91" s="116" t="str">
        <f t="shared" si="16"/>
        <v>7116p</v>
      </c>
      <c r="B91" s="578" t="str">
        <f>+VLOOKUP(LEFT($A91,LEN(A91)-1)*1,Master!$D$29:$G$228,4,FALSE)</f>
        <v>Porez na međunarodnu trgovinu i transakcije</v>
      </c>
      <c r="C91" s="579"/>
      <c r="D91" s="579"/>
      <c r="E91" s="579"/>
      <c r="F91" s="579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19"/>
        <v>29667451.712825045</v>
      </c>
      <c r="T91" s="464">
        <f t="shared" si="20"/>
        <v>0.55908811459417007</v>
      </c>
    </row>
    <row r="92" spans="1:21">
      <c r="A92" s="116" t="str">
        <f t="shared" si="16"/>
        <v>7118p</v>
      </c>
      <c r="B92" s="578" t="str">
        <f>+VLOOKUP(LEFT($A92,LEN(A92)-1)*1,Master!$D$29:$G$228,4,FALSE)</f>
        <v>Ostali državni porezi</v>
      </c>
      <c r="C92" s="579"/>
      <c r="D92" s="579"/>
      <c r="E92" s="579"/>
      <c r="F92" s="579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19"/>
        <v>16585479.3724069</v>
      </c>
      <c r="T92" s="464">
        <f t="shared" si="20"/>
        <v>0.31255614677383725</v>
      </c>
    </row>
    <row r="93" spans="1:21">
      <c r="A93" s="116" t="str">
        <f t="shared" si="16"/>
        <v>712p</v>
      </c>
      <c r="B93" s="586" t="str">
        <f>+VLOOKUP(LEFT($A93,LEN(A93)-1)*1,Master!$D$29:$G$228,4,FALSE)</f>
        <v>Doprinosi</v>
      </c>
      <c r="C93" s="587"/>
      <c r="D93" s="587"/>
      <c r="E93" s="587"/>
      <c r="F93" s="587"/>
      <c r="G93" s="81">
        <f>+SUM(G94:G97)</f>
        <v>14739033.95730887</v>
      </c>
      <c r="H93" s="81">
        <f t="shared" ref="H93:R93" si="21">+SUM(H94:H97)</f>
        <v>35577399.162559882</v>
      </c>
      <c r="I93" s="480">
        <f t="shared" si="21"/>
        <v>35206496.551826648</v>
      </c>
      <c r="J93" s="81">
        <f t="shared" si="21"/>
        <v>42715012.505468771</v>
      </c>
      <c r="K93" s="81">
        <f t="shared" si="21"/>
        <v>35349770.216303565</v>
      </c>
      <c r="L93" s="81">
        <f t="shared" si="21"/>
        <v>40049430.910925195</v>
      </c>
      <c r="M93" s="81">
        <f t="shared" si="21"/>
        <v>42753293.821960472</v>
      </c>
      <c r="N93" s="81">
        <f t="shared" si="21"/>
        <v>40593513.231235966</v>
      </c>
      <c r="O93" s="81">
        <f t="shared" si="21"/>
        <v>39471393.883434452</v>
      </c>
      <c r="P93" s="81">
        <f t="shared" si="21"/>
        <v>42070524.854843825</v>
      </c>
      <c r="Q93" s="81">
        <f t="shared" si="21"/>
        <v>40155069.118088707</v>
      </c>
      <c r="R93" s="82">
        <f t="shared" si="21"/>
        <v>76385991.571237266</v>
      </c>
      <c r="S93" s="113">
        <f t="shared" si="19"/>
        <v>485066929.78519362</v>
      </c>
      <c r="T93" s="465">
        <f t="shared" si="20"/>
        <v>9.1411678310190254</v>
      </c>
    </row>
    <row r="94" spans="1:21">
      <c r="A94" s="116" t="str">
        <f t="shared" si="16"/>
        <v>7121p</v>
      </c>
      <c r="B94" s="578" t="str">
        <f>+VLOOKUP(LEFT($A94,LEN(A94)-1)*1,Master!$D$29:$G$228,4,FALSE)</f>
        <v>Doprinosi za penzijsko i invalidsko osiguranje</v>
      </c>
      <c r="C94" s="579"/>
      <c r="D94" s="579"/>
      <c r="E94" s="579"/>
      <c r="F94" s="579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19"/>
        <v>428824183.93106103</v>
      </c>
      <c r="T94" s="464">
        <f t="shared" si="20"/>
        <v>8.0812638310542173</v>
      </c>
    </row>
    <row r="95" spans="1:21">
      <c r="A95" s="116" t="str">
        <f t="shared" si="16"/>
        <v>7122p</v>
      </c>
      <c r="B95" s="578" t="str">
        <f>+VLOOKUP(LEFT($A95,LEN(A95)-1)*1,Master!$D$29:$G$228,4,FALSE)</f>
        <v>Doprinosi za zdravstveno osiguranje</v>
      </c>
      <c r="C95" s="579"/>
      <c r="D95" s="579"/>
      <c r="E95" s="579"/>
      <c r="F95" s="579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19"/>
        <v>19477156.505590603</v>
      </c>
      <c r="T95" s="464">
        <f t="shared" si="20"/>
        <v>0.36705028843642773</v>
      </c>
    </row>
    <row r="96" spans="1:21">
      <c r="A96" s="116" t="str">
        <f t="shared" si="16"/>
        <v>7123p</v>
      </c>
      <c r="B96" s="578" t="str">
        <f>+VLOOKUP(LEFT($A96,LEN(A96)-1)*1,Master!$D$29:$G$228,4,FALSE)</f>
        <v>Doprinosi za osiguranje od nezaposlenosti</v>
      </c>
      <c r="C96" s="579"/>
      <c r="D96" s="579"/>
      <c r="E96" s="579"/>
      <c r="F96" s="579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19"/>
        <v>20653550.1374177</v>
      </c>
      <c r="T96" s="464">
        <f t="shared" si="20"/>
        <v>0.38921962417868422</v>
      </c>
    </row>
    <row r="97" spans="1:23">
      <c r="A97" s="116" t="str">
        <f t="shared" si="16"/>
        <v>7124p</v>
      </c>
      <c r="B97" s="578" t="str">
        <f>+VLOOKUP(LEFT($A97,LEN(A97)-1)*1,Master!$D$29:$G$228,4,FALSE)</f>
        <v>Ostali doprinosi</v>
      </c>
      <c r="C97" s="579"/>
      <c r="D97" s="579"/>
      <c r="E97" s="579"/>
      <c r="F97" s="579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19"/>
        <v>16112039.211124301</v>
      </c>
      <c r="T97" s="464">
        <f t="shared" si="20"/>
        <v>0.3036340873496966</v>
      </c>
    </row>
    <row r="98" spans="1:23">
      <c r="A98" s="116" t="str">
        <f t="shared" si="16"/>
        <v>713p</v>
      </c>
      <c r="B98" s="584" t="str">
        <f>+VLOOKUP(LEFT($A98,LEN(A98)-1)*1,Master!$D$29:$G$228,4,FALSE)</f>
        <v>Takse</v>
      </c>
      <c r="C98" s="585"/>
      <c r="D98" s="585"/>
      <c r="E98" s="585"/>
      <c r="F98" s="585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19"/>
        <v>13376553.202008577</v>
      </c>
      <c r="T98" s="465">
        <f t="shared" si="20"/>
        <v>0.25208339367572324</v>
      </c>
    </row>
    <row r="99" spans="1:23">
      <c r="A99" s="116" t="str">
        <f t="shared" si="16"/>
        <v>714p</v>
      </c>
      <c r="B99" s="584" t="str">
        <f>+VLOOKUP(LEFT($A99,LEN(A99)-1)*1,Master!$D$29:$G$228,4,FALSE)</f>
        <v>Naknade</v>
      </c>
      <c r="C99" s="585"/>
      <c r="D99" s="585"/>
      <c r="E99" s="585"/>
      <c r="F99" s="585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19"/>
        <v>66702857.753373779</v>
      </c>
      <c r="T99" s="465">
        <f t="shared" si="20"/>
        <v>1.2570265670393068</v>
      </c>
    </row>
    <row r="100" spans="1:23">
      <c r="A100" s="116" t="str">
        <f t="shared" si="16"/>
        <v>715p</v>
      </c>
      <c r="B100" s="584" t="str">
        <f>+VLOOKUP(LEFT($A100,LEN(A100)-1)*1,Master!$D$29:$G$228,4,FALSE)</f>
        <v>Ostali prihodi</v>
      </c>
      <c r="C100" s="585"/>
      <c r="D100" s="585"/>
      <c r="E100" s="585"/>
      <c r="F100" s="585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19"/>
        <v>40645276.444431379</v>
      </c>
      <c r="T100" s="465">
        <f t="shared" si="20"/>
        <v>0.76596706702154715</v>
      </c>
    </row>
    <row r="101" spans="1:23">
      <c r="A101" s="116" t="str">
        <f t="shared" si="16"/>
        <v>73p</v>
      </c>
      <c r="B101" s="584" t="str">
        <f>+VLOOKUP(LEFT($A101,LEN(A101)-1)*1,Master!$D$29:$G$228,4,FALSE)</f>
        <v>Primici od otplate kredita i sredstva prenesena iz prethodne godine</v>
      </c>
      <c r="C101" s="585"/>
      <c r="D101" s="585"/>
      <c r="E101" s="585"/>
      <c r="F101" s="585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19"/>
        <v>9747904.6281354222</v>
      </c>
      <c r="T101" s="465">
        <f t="shared" si="20"/>
        <v>0.1837009013292519</v>
      </c>
    </row>
    <row r="102" spans="1:23" ht="13.5" thickBot="1">
      <c r="A102" s="116" t="str">
        <f t="shared" si="16"/>
        <v>74p</v>
      </c>
      <c r="B102" s="580" t="str">
        <f>+VLOOKUP(LEFT($A102,LEN(A102)-1)*1,Master!$D$29:$G$228,4,FALSE)</f>
        <v>Donacije i transferi</v>
      </c>
      <c r="C102" s="581"/>
      <c r="D102" s="581"/>
      <c r="E102" s="581"/>
      <c r="F102" s="581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19"/>
        <v>41868407</v>
      </c>
      <c r="T102" s="466">
        <f t="shared" si="20"/>
        <v>0.78901716794813803</v>
      </c>
    </row>
    <row r="103" spans="1:23" ht="13.5" thickBot="1">
      <c r="A103" s="116" t="str">
        <f t="shared" si="16"/>
        <v>4p</v>
      </c>
      <c r="B103" s="562" t="str">
        <f>+VLOOKUP(LEFT($A103,LEN(A103)-1)*1,Master!$D$29:$G$228,4,FALSE)</f>
        <v>Izdaci budžeta</v>
      </c>
      <c r="C103" s="563"/>
      <c r="D103" s="563"/>
      <c r="E103" s="563"/>
      <c r="F103" s="563"/>
      <c r="G103" s="503">
        <f t="shared" ref="G103:R103" si="22">+G104+G114+G120+SUM(G121:G125)</f>
        <v>177831446.59654763</v>
      </c>
      <c r="H103" s="503">
        <f t="shared" si="22"/>
        <v>159637648.93654764</v>
      </c>
      <c r="I103" s="503">
        <f t="shared" si="22"/>
        <v>165757927.57454765</v>
      </c>
      <c r="J103" s="503">
        <f t="shared" si="22"/>
        <v>181656276.27454761</v>
      </c>
      <c r="K103" s="503">
        <f t="shared" si="22"/>
        <v>176553533.49454764</v>
      </c>
      <c r="L103" s="503">
        <f t="shared" si="22"/>
        <v>176451567.45454761</v>
      </c>
      <c r="M103" s="503">
        <f t="shared" si="22"/>
        <v>175218266.98454764</v>
      </c>
      <c r="N103" s="503">
        <f t="shared" si="22"/>
        <v>168803890.89883336</v>
      </c>
      <c r="O103" s="503">
        <f t="shared" si="22"/>
        <v>183880560.57883337</v>
      </c>
      <c r="P103" s="503">
        <f t="shared" si="22"/>
        <v>204140909.79883331</v>
      </c>
      <c r="Q103" s="503">
        <f t="shared" si="22"/>
        <v>199230681.58883333</v>
      </c>
      <c r="R103" s="503">
        <f t="shared" si="22"/>
        <v>233607135.19883329</v>
      </c>
      <c r="S103" s="451">
        <f>+SUM(G103:R103)</f>
        <v>2202769845.3800001</v>
      </c>
      <c r="T103" s="478">
        <f t="shared" si="20"/>
        <v>41.511568019372838</v>
      </c>
      <c r="U103" s="257"/>
      <c r="V103" s="291"/>
    </row>
    <row r="104" spans="1:23">
      <c r="A104" s="116" t="str">
        <f t="shared" si="16"/>
        <v>41p</v>
      </c>
      <c r="B104" s="582" t="str">
        <f>+VLOOKUP(LEFT($A104,LEN(A104)-1)*1,Master!$D$29:$G$228,4,FALSE)</f>
        <v>Tekući izdaci</v>
      </c>
      <c r="C104" s="583"/>
      <c r="D104" s="583"/>
      <c r="E104" s="583"/>
      <c r="F104" s="583"/>
      <c r="G104" s="504">
        <f t="shared" ref="G104:R104" si="23">+SUM(G105:G113)</f>
        <v>62550652.746666655</v>
      </c>
      <c r="H104" s="504">
        <f t="shared" si="23"/>
        <v>64156007.386666663</v>
      </c>
      <c r="I104" s="504">
        <f t="shared" si="23"/>
        <v>63034205.774666667</v>
      </c>
      <c r="J104" s="504">
        <f t="shared" si="23"/>
        <v>84860701.324666679</v>
      </c>
      <c r="K104" s="504">
        <f t="shared" si="23"/>
        <v>68218729.554666668</v>
      </c>
      <c r="L104" s="504">
        <f t="shared" si="23"/>
        <v>67573285.934666663</v>
      </c>
      <c r="M104" s="504">
        <f t="shared" si="23"/>
        <v>77752915.334666669</v>
      </c>
      <c r="N104" s="504">
        <f t="shared" si="23"/>
        <v>64588135.274666667</v>
      </c>
      <c r="O104" s="504">
        <f t="shared" si="23"/>
        <v>73749748.834666669</v>
      </c>
      <c r="P104" s="504">
        <f t="shared" si="23"/>
        <v>94904927.814666644</v>
      </c>
      <c r="Q104" s="504">
        <f t="shared" si="23"/>
        <v>86693469.254666656</v>
      </c>
      <c r="R104" s="505">
        <f t="shared" si="23"/>
        <v>111297123.47466663</v>
      </c>
      <c r="S104" s="111">
        <f t="shared" si="19"/>
        <v>919379902.71000004</v>
      </c>
      <c r="T104" s="463">
        <f t="shared" si="20"/>
        <v>17.325868813319765</v>
      </c>
      <c r="U104" s="311"/>
      <c r="V104" s="291"/>
      <c r="W104" s="291"/>
    </row>
    <row r="105" spans="1:23">
      <c r="A105" s="116" t="str">
        <f t="shared" si="16"/>
        <v>411p</v>
      </c>
      <c r="B105" s="578" t="str">
        <f>+VLOOKUP(LEFT($A105,LEN(A105)-1)*1,Master!$D$29:$G$228,4,FALSE)</f>
        <v>Bruto zarade i doprinosi na teret poslodavca</v>
      </c>
      <c r="C105" s="579"/>
      <c r="D105" s="579"/>
      <c r="E105" s="579"/>
      <c r="F105" s="579"/>
      <c r="G105" s="506">
        <v>42116720.066666663</v>
      </c>
      <c r="H105" s="506">
        <v>45499255.106666669</v>
      </c>
      <c r="I105" s="506">
        <v>45488297.416666664</v>
      </c>
      <c r="J105" s="506">
        <v>45488827.916666664</v>
      </c>
      <c r="K105" s="506">
        <v>45489920.406666666</v>
      </c>
      <c r="L105" s="506">
        <v>45490305.276666664</v>
      </c>
      <c r="M105" s="506">
        <v>45491132.876666665</v>
      </c>
      <c r="N105" s="506">
        <v>45491395.996666662</v>
      </c>
      <c r="O105" s="506">
        <v>45493143.776666671</v>
      </c>
      <c r="P105" s="506">
        <v>45484722.336666659</v>
      </c>
      <c r="Q105" s="506">
        <v>45482593.13666667</v>
      </c>
      <c r="R105" s="506">
        <v>48884659.376666658</v>
      </c>
      <c r="S105" s="112">
        <f t="shared" si="19"/>
        <v>545900973.68999994</v>
      </c>
      <c r="T105" s="464">
        <f t="shared" si="20"/>
        <v>10.28759561454093</v>
      </c>
    </row>
    <row r="106" spans="1:23">
      <c r="A106" s="116" t="str">
        <f t="shared" si="16"/>
        <v>412p</v>
      </c>
      <c r="B106" s="578" t="str">
        <f>+VLOOKUP(LEFT($A106,LEN(A106)-1)*1,Master!$D$29:$G$228,4,FALSE)</f>
        <v>Ostala lična primanja</v>
      </c>
      <c r="C106" s="579"/>
      <c r="D106" s="579"/>
      <c r="E106" s="579"/>
      <c r="F106" s="579"/>
      <c r="G106" s="506">
        <v>1113156.94</v>
      </c>
      <c r="H106" s="506">
        <v>1189148.69</v>
      </c>
      <c r="I106" s="506">
        <v>1150630.3799999999</v>
      </c>
      <c r="J106" s="506">
        <v>1115859.3500000001</v>
      </c>
      <c r="K106" s="506">
        <v>1113157.98</v>
      </c>
      <c r="L106" s="506">
        <v>1112991.68</v>
      </c>
      <c r="M106" s="506">
        <v>1113353.42</v>
      </c>
      <c r="N106" s="506">
        <v>1112760.3500000001</v>
      </c>
      <c r="O106" s="506">
        <v>1144213.94</v>
      </c>
      <c r="P106" s="506">
        <v>1112009.69</v>
      </c>
      <c r="Q106" s="506">
        <v>1111152.95</v>
      </c>
      <c r="R106" s="506">
        <v>1104831.2399999995</v>
      </c>
      <c r="S106" s="112">
        <f t="shared" si="19"/>
        <v>13493266.609999998</v>
      </c>
      <c r="T106" s="464">
        <f t="shared" si="20"/>
        <v>0.25428287746871697</v>
      </c>
    </row>
    <row r="107" spans="1:23">
      <c r="A107" s="116" t="str">
        <f t="shared" si="16"/>
        <v>413p</v>
      </c>
      <c r="B107" s="578" t="str">
        <f>+VLOOKUP(LEFT($A107,LEN(A107)-1)*1,Master!$D$29:$G$228,4,FALSE)</f>
        <v>Rashodi za materijal</v>
      </c>
      <c r="C107" s="579"/>
      <c r="D107" s="579"/>
      <c r="E107" s="579"/>
      <c r="F107" s="579"/>
      <c r="G107" s="506">
        <v>2009465.7299999995</v>
      </c>
      <c r="H107" s="506">
        <v>2874795.7299999991</v>
      </c>
      <c r="I107" s="506">
        <v>1986301.3299999996</v>
      </c>
      <c r="J107" s="506">
        <v>1956746.52</v>
      </c>
      <c r="K107" s="506">
        <v>1959377.06</v>
      </c>
      <c r="L107" s="506">
        <v>1959339.96</v>
      </c>
      <c r="M107" s="506">
        <v>4223114</v>
      </c>
      <c r="N107" s="506">
        <v>2325347.7000000002</v>
      </c>
      <c r="O107" s="506">
        <v>4227180.45</v>
      </c>
      <c r="P107" s="506">
        <v>5830846.0499999989</v>
      </c>
      <c r="Q107" s="506">
        <v>5816682.6699999999</v>
      </c>
      <c r="R107" s="506">
        <v>5818746.4899999993</v>
      </c>
      <c r="S107" s="112">
        <f t="shared" si="19"/>
        <v>40987943.689999998</v>
      </c>
      <c r="T107" s="464">
        <f t="shared" si="20"/>
        <v>0.77242468886627469</v>
      </c>
    </row>
    <row r="108" spans="1:23">
      <c r="A108" s="116" t="str">
        <f t="shared" si="16"/>
        <v>414p</v>
      </c>
      <c r="B108" s="578" t="str">
        <f>+VLOOKUP(LEFT($A108,LEN(A108)-1)*1,Master!$D$29:$G$228,4,FALSE)</f>
        <v>Rashodi za usluge</v>
      </c>
      <c r="C108" s="579"/>
      <c r="D108" s="579"/>
      <c r="E108" s="579"/>
      <c r="F108" s="579"/>
      <c r="G108" s="506">
        <v>3521944.0499999989</v>
      </c>
      <c r="H108" s="506">
        <v>3202572.2000000016</v>
      </c>
      <c r="I108" s="506">
        <v>3202153.21</v>
      </c>
      <c r="J108" s="506">
        <v>3981055.8700000015</v>
      </c>
      <c r="K108" s="506">
        <v>3966204.5600000015</v>
      </c>
      <c r="L108" s="506">
        <v>4355673.6900000004</v>
      </c>
      <c r="M108" s="506">
        <v>7092836.1399999987</v>
      </c>
      <c r="N108" s="506">
        <v>4331849.03</v>
      </c>
      <c r="O108" s="506">
        <v>6165776.4499999974</v>
      </c>
      <c r="P108" s="506">
        <v>7804737.9599999953</v>
      </c>
      <c r="Q108" s="506">
        <v>7600289.8199999947</v>
      </c>
      <c r="R108" s="506">
        <v>8102383.2499999963</v>
      </c>
      <c r="S108" s="112">
        <f t="shared" si="19"/>
        <v>63327476.229999989</v>
      </c>
      <c r="T108" s="464">
        <f t="shared" si="20"/>
        <v>1.1934169348334085</v>
      </c>
    </row>
    <row r="109" spans="1:23">
      <c r="A109" s="116" t="str">
        <f t="shared" si="16"/>
        <v>415p</v>
      </c>
      <c r="B109" s="578" t="str">
        <f>+VLOOKUP(LEFT($A109,LEN(A109)-1)*1,Master!$D$29:$G$228,4,FALSE)</f>
        <v>Rashodi za tekuće održavanje</v>
      </c>
      <c r="C109" s="579"/>
      <c r="D109" s="579"/>
      <c r="E109" s="579"/>
      <c r="F109" s="579"/>
      <c r="G109" s="506">
        <v>1482084.5400000005</v>
      </c>
      <c r="H109" s="506">
        <v>1461485.3000000003</v>
      </c>
      <c r="I109" s="506">
        <v>1646265.1700000002</v>
      </c>
      <c r="J109" s="506">
        <v>1750230.6700000004</v>
      </c>
      <c r="K109" s="506">
        <v>1756101.9100000004</v>
      </c>
      <c r="L109" s="506">
        <v>1756101.9100000004</v>
      </c>
      <c r="M109" s="506">
        <v>2627886.0200000009</v>
      </c>
      <c r="N109" s="506">
        <v>1747230.6700000004</v>
      </c>
      <c r="O109" s="506">
        <v>2627886.0200000009</v>
      </c>
      <c r="P109" s="506">
        <v>3499649.6000000006</v>
      </c>
      <c r="Q109" s="506">
        <v>3488586.12</v>
      </c>
      <c r="R109" s="506">
        <v>4278426.8899999997</v>
      </c>
      <c r="S109" s="112">
        <f t="shared" si="19"/>
        <v>28121934.820000008</v>
      </c>
      <c r="T109" s="464">
        <f t="shared" si="20"/>
        <v>0.52996258894919357</v>
      </c>
    </row>
    <row r="110" spans="1:23">
      <c r="A110" s="116" t="str">
        <f t="shared" si="16"/>
        <v>416p</v>
      </c>
      <c r="B110" s="578" t="str">
        <f>+VLOOKUP(LEFT($A110,LEN(A110)-1)*1,Master!$D$29:$G$228,4,FALSE)</f>
        <v>Kamate</v>
      </c>
      <c r="C110" s="579"/>
      <c r="D110" s="579"/>
      <c r="E110" s="579"/>
      <c r="F110" s="579"/>
      <c r="G110" s="506">
        <v>4229041.6800000006</v>
      </c>
      <c r="H110" s="506">
        <v>1039259.3500000003</v>
      </c>
      <c r="I110" s="506">
        <v>1331158.92</v>
      </c>
      <c r="J110" s="506">
        <v>22646995.380000003</v>
      </c>
      <c r="K110" s="506">
        <v>6067854.2499999991</v>
      </c>
      <c r="L110" s="506">
        <v>5081336.79</v>
      </c>
      <c r="M110" s="506">
        <v>4060077.8100000005</v>
      </c>
      <c r="N110" s="506">
        <v>1150681.1799999997</v>
      </c>
      <c r="O110" s="506">
        <v>1101986.1700000002</v>
      </c>
      <c r="P110" s="506">
        <v>13628170.610000001</v>
      </c>
      <c r="Q110" s="506">
        <v>5965119.169999999</v>
      </c>
      <c r="R110" s="506">
        <v>26242568.399999999</v>
      </c>
      <c r="S110" s="112">
        <f t="shared" si="19"/>
        <v>92544249.710000008</v>
      </c>
      <c r="T110" s="464">
        <f t="shared" si="20"/>
        <v>1.7440119423714762</v>
      </c>
    </row>
    <row r="111" spans="1:23">
      <c r="A111" s="116" t="str">
        <f t="shared" si="16"/>
        <v>417p</v>
      </c>
      <c r="B111" s="578" t="str">
        <f>+VLOOKUP(LEFT($A111,LEN(A111)-1)*1,Master!$D$29:$G$228,4,FALSE)</f>
        <v>Renta</v>
      </c>
      <c r="C111" s="579"/>
      <c r="D111" s="579"/>
      <c r="E111" s="579"/>
      <c r="F111" s="579"/>
      <c r="G111" s="506">
        <v>1114759.2699999998</v>
      </c>
      <c r="H111" s="506">
        <v>962655.17999999982</v>
      </c>
      <c r="I111" s="506">
        <v>962640.17999999982</v>
      </c>
      <c r="J111" s="506">
        <v>962640.17999999982</v>
      </c>
      <c r="K111" s="506">
        <v>962625.18999999983</v>
      </c>
      <c r="L111" s="506">
        <v>962625.17999999982</v>
      </c>
      <c r="M111" s="506">
        <v>962625.18999999983</v>
      </c>
      <c r="N111" s="506">
        <v>962625.17999999982</v>
      </c>
      <c r="O111" s="506">
        <v>962625.17999999982</v>
      </c>
      <c r="P111" s="506">
        <v>961836.57999999984</v>
      </c>
      <c r="Q111" s="506">
        <v>789373.07</v>
      </c>
      <c r="R111" s="506">
        <v>789374.13</v>
      </c>
      <c r="S111" s="112">
        <f t="shared" si="19"/>
        <v>11356404.51</v>
      </c>
      <c r="T111" s="464">
        <f t="shared" si="20"/>
        <v>0.21401335199004975</v>
      </c>
    </row>
    <row r="112" spans="1:23">
      <c r="A112" s="116" t="str">
        <f t="shared" si="16"/>
        <v>418p</v>
      </c>
      <c r="B112" s="578" t="str">
        <f>+VLOOKUP(LEFT($A112,LEN(A112)-1)*1,Master!$D$29:$G$228,4,FALSE)</f>
        <v>Subvencije</v>
      </c>
      <c r="C112" s="579"/>
      <c r="D112" s="579"/>
      <c r="E112" s="579"/>
      <c r="F112" s="579"/>
      <c r="G112" s="506">
        <v>3647138.83</v>
      </c>
      <c r="H112" s="506">
        <v>3917138.83</v>
      </c>
      <c r="I112" s="506">
        <v>3632138.83</v>
      </c>
      <c r="J112" s="506">
        <v>3632138.83</v>
      </c>
      <c r="K112" s="506">
        <v>3444638.83</v>
      </c>
      <c r="L112" s="506">
        <v>3444638.83</v>
      </c>
      <c r="M112" s="506">
        <v>6055944.3200000003</v>
      </c>
      <c r="N112" s="506">
        <v>3444638.83</v>
      </c>
      <c r="O112" s="506">
        <v>6055944.3200000003</v>
      </c>
      <c r="P112" s="506">
        <v>8667249.7999999989</v>
      </c>
      <c r="Q112" s="506">
        <v>8667249.7999999989</v>
      </c>
      <c r="R112" s="506">
        <v>8667249.9299999978</v>
      </c>
      <c r="S112" s="112">
        <f t="shared" si="19"/>
        <v>63276109.979999989</v>
      </c>
      <c r="T112" s="464">
        <f t="shared" si="20"/>
        <v>1.1924489292175484</v>
      </c>
    </row>
    <row r="113" spans="1:22">
      <c r="A113" s="116" t="str">
        <f t="shared" si="16"/>
        <v>419p</v>
      </c>
      <c r="B113" s="578" t="str">
        <f>+VLOOKUP(LEFT($A113,LEN(A113)-1)*1,Master!$D$29:$G$228,4,FALSE)</f>
        <v>Ostali izdaci</v>
      </c>
      <c r="C113" s="579"/>
      <c r="D113" s="579"/>
      <c r="E113" s="579"/>
      <c r="F113" s="579"/>
      <c r="G113" s="506">
        <v>3316341.6399999992</v>
      </c>
      <c r="H113" s="506">
        <v>4009697</v>
      </c>
      <c r="I113" s="506">
        <v>3634620.3380000009</v>
      </c>
      <c r="J113" s="506">
        <v>3326206.6079999981</v>
      </c>
      <c r="K113" s="506">
        <v>3458849.3679999984</v>
      </c>
      <c r="L113" s="506">
        <v>3410272.6179999989</v>
      </c>
      <c r="M113" s="506">
        <v>6125945.5580000011</v>
      </c>
      <c r="N113" s="506">
        <v>4021606.3380000009</v>
      </c>
      <c r="O113" s="506">
        <v>5970992.5280000009</v>
      </c>
      <c r="P113" s="506">
        <v>7915705.1879999992</v>
      </c>
      <c r="Q113" s="506">
        <v>7772422.5180000002</v>
      </c>
      <c r="R113" s="506">
        <v>7408883.7679999992</v>
      </c>
      <c r="S113" s="112">
        <f t="shared" si="19"/>
        <v>60371543.469999999</v>
      </c>
      <c r="T113" s="464">
        <f t="shared" si="20"/>
        <v>1.137711885082165</v>
      </c>
    </row>
    <row r="114" spans="1:22">
      <c r="A114" s="116" t="str">
        <f t="shared" si="16"/>
        <v>42p</v>
      </c>
      <c r="B114" s="574" t="str">
        <f>+VLOOKUP(LEFT($A114,LEN(A114)-1)*1,Master!$D$29:$G$228,4,FALSE)</f>
        <v>Transferi za socijalnu zaštitu</v>
      </c>
      <c r="C114" s="575"/>
      <c r="D114" s="575"/>
      <c r="E114" s="575"/>
      <c r="F114" s="575"/>
      <c r="G114" s="507">
        <f t="shared" ref="G114:R114" si="24">+SUM(G115:G119)</f>
        <v>51655501.199880958</v>
      </c>
      <c r="H114" s="507">
        <f t="shared" si="24"/>
        <v>50843848.149880961</v>
      </c>
      <c r="I114" s="507">
        <f t="shared" si="24"/>
        <v>52476514.839880966</v>
      </c>
      <c r="J114" s="507">
        <f t="shared" si="24"/>
        <v>51481848.149880961</v>
      </c>
      <c r="K114" s="507">
        <f t="shared" si="24"/>
        <v>55008848.149880961</v>
      </c>
      <c r="L114" s="507">
        <f t="shared" si="24"/>
        <v>55102848.149880961</v>
      </c>
      <c r="M114" s="507">
        <f t="shared" si="24"/>
        <v>54796848.149880961</v>
      </c>
      <c r="N114" s="507">
        <f t="shared" si="24"/>
        <v>55319453.584166676</v>
      </c>
      <c r="O114" s="507">
        <f t="shared" si="24"/>
        <v>54859133.86416667</v>
      </c>
      <c r="P114" s="507">
        <f t="shared" si="24"/>
        <v>55191133.86416667</v>
      </c>
      <c r="Q114" s="507">
        <f t="shared" si="24"/>
        <v>56919133.86416667</v>
      </c>
      <c r="R114" s="507">
        <f t="shared" si="24"/>
        <v>58092982.564166665</v>
      </c>
      <c r="S114" s="113">
        <f t="shared" si="19"/>
        <v>651748094.52999997</v>
      </c>
      <c r="T114" s="465">
        <f t="shared" si="20"/>
        <v>12.282302399555252</v>
      </c>
    </row>
    <row r="115" spans="1:22">
      <c r="A115" s="116" t="str">
        <f t="shared" si="16"/>
        <v>421p</v>
      </c>
      <c r="B115" s="578" t="str">
        <f>+VLOOKUP(LEFT($A115,LEN(A115)-1)*1,Master!$D$29:$G$228,4,FALSE)</f>
        <v>Prava iz oblasti socijalne zaštite</v>
      </c>
      <c r="C115" s="579"/>
      <c r="D115" s="579"/>
      <c r="E115" s="579"/>
      <c r="F115" s="579"/>
      <c r="G115" s="506">
        <v>9199047.6323809531</v>
      </c>
      <c r="H115" s="506">
        <v>9199047.6323809531</v>
      </c>
      <c r="I115" s="506">
        <v>9199047.6323809531</v>
      </c>
      <c r="J115" s="506">
        <v>9199047.6323809531</v>
      </c>
      <c r="K115" s="506">
        <v>12324047.632380953</v>
      </c>
      <c r="L115" s="506">
        <v>12324047.632380953</v>
      </c>
      <c r="M115" s="506">
        <v>12324047.632380953</v>
      </c>
      <c r="N115" s="506">
        <v>11938333.346666668</v>
      </c>
      <c r="O115" s="506">
        <v>11938333.346666668</v>
      </c>
      <c r="P115" s="506">
        <v>11938333.346666668</v>
      </c>
      <c r="Q115" s="506">
        <v>14138333.346666666</v>
      </c>
      <c r="R115" s="506">
        <v>14138333.186666667</v>
      </c>
      <c r="S115" s="112">
        <f t="shared" si="19"/>
        <v>137860000</v>
      </c>
      <c r="T115" s="464">
        <f t="shared" si="20"/>
        <v>2.5979948741142773</v>
      </c>
    </row>
    <row r="116" spans="1:22">
      <c r="A116" s="116" t="str">
        <f t="shared" si="16"/>
        <v>422p</v>
      </c>
      <c r="B116" s="578" t="str">
        <f>+VLOOKUP(LEFT($A116,LEN(A116)-1)*1,Master!$D$29:$G$228,4,FALSE)</f>
        <v>Sredstva za tehnološke viškove</v>
      </c>
      <c r="C116" s="579"/>
      <c r="D116" s="579"/>
      <c r="E116" s="579"/>
      <c r="F116" s="579"/>
      <c r="G116" s="506">
        <v>2893986.39</v>
      </c>
      <c r="H116" s="506">
        <v>2291666.67</v>
      </c>
      <c r="I116" s="506">
        <v>2291666.67</v>
      </c>
      <c r="J116" s="506">
        <v>2291666.67</v>
      </c>
      <c r="K116" s="506">
        <v>2291666.67</v>
      </c>
      <c r="L116" s="506">
        <v>2291666.67</v>
      </c>
      <c r="M116" s="506">
        <v>2291666.67</v>
      </c>
      <c r="N116" s="506">
        <v>2893986.39</v>
      </c>
      <c r="O116" s="506">
        <v>2291666.67</v>
      </c>
      <c r="P116" s="506">
        <v>2291666.67</v>
      </c>
      <c r="Q116" s="506">
        <v>2291666.67</v>
      </c>
      <c r="R116" s="506">
        <v>2425515.4899999998</v>
      </c>
      <c r="S116" s="112">
        <f t="shared" si="19"/>
        <v>28838488.300000001</v>
      </c>
      <c r="T116" s="464">
        <f t="shared" si="20"/>
        <v>0.5434661597316448</v>
      </c>
    </row>
    <row r="117" spans="1:22">
      <c r="A117" s="116" t="str">
        <f t="shared" si="16"/>
        <v>423p</v>
      </c>
      <c r="B117" s="578" t="str">
        <f>+VLOOKUP(LEFT($A117,LEN(A117)-1)*1,Master!$D$29:$G$228,4,FALSE)</f>
        <v>Prava iz oblasti penzijskog i invalidskog osiguranja</v>
      </c>
      <c r="C117" s="579"/>
      <c r="D117" s="579"/>
      <c r="E117" s="579"/>
      <c r="F117" s="579"/>
      <c r="G117" s="506">
        <v>38029133.847500004</v>
      </c>
      <c r="H117" s="506">
        <v>38029133.847500004</v>
      </c>
      <c r="I117" s="506">
        <v>38029133.847500004</v>
      </c>
      <c r="J117" s="506">
        <v>38029133.847500004</v>
      </c>
      <c r="K117" s="506">
        <v>38029133.847500004</v>
      </c>
      <c r="L117" s="506">
        <v>38029133.847500004</v>
      </c>
      <c r="M117" s="506">
        <v>38029133.847500004</v>
      </c>
      <c r="N117" s="506">
        <v>38029133.847500004</v>
      </c>
      <c r="O117" s="506">
        <v>38029133.847500004</v>
      </c>
      <c r="P117" s="506">
        <v>38929133.847500004</v>
      </c>
      <c r="Q117" s="506">
        <v>38929133.847500004</v>
      </c>
      <c r="R117" s="506">
        <v>38929133.907499999</v>
      </c>
      <c r="S117" s="112">
        <f t="shared" si="19"/>
        <v>459049606.23000014</v>
      </c>
      <c r="T117" s="464">
        <f t="shared" si="20"/>
        <v>8.6508669951379478</v>
      </c>
    </row>
    <row r="118" spans="1:22">
      <c r="A118" s="116" t="str">
        <f t="shared" si="16"/>
        <v>424p</v>
      </c>
      <c r="B118" s="578" t="str">
        <f>+VLOOKUP(LEFT($A118,LEN(A118)-1)*1,Master!$D$29:$G$228,4,FALSE)</f>
        <v>Ostala prava iz oblasti zdravstvene zaštite</v>
      </c>
      <c r="C118" s="579"/>
      <c r="D118" s="579"/>
      <c r="E118" s="579"/>
      <c r="F118" s="579"/>
      <c r="G118" s="506">
        <v>943333.33</v>
      </c>
      <c r="H118" s="506">
        <v>852000</v>
      </c>
      <c r="I118" s="506">
        <v>1186666.67</v>
      </c>
      <c r="J118" s="506">
        <v>1136000</v>
      </c>
      <c r="K118" s="506">
        <v>1420000</v>
      </c>
      <c r="L118" s="506">
        <v>1278000</v>
      </c>
      <c r="M118" s="506">
        <v>1562000</v>
      </c>
      <c r="N118" s="506">
        <v>1278000</v>
      </c>
      <c r="O118" s="506">
        <v>1420000</v>
      </c>
      <c r="P118" s="506">
        <v>852000</v>
      </c>
      <c r="Q118" s="506">
        <v>852000</v>
      </c>
      <c r="R118" s="506">
        <v>1420000</v>
      </c>
      <c r="S118" s="112">
        <f t="shared" si="19"/>
        <v>14200000</v>
      </c>
      <c r="T118" s="464">
        <f t="shared" si="20"/>
        <v>0.26760138700437208</v>
      </c>
    </row>
    <row r="119" spans="1:22">
      <c r="A119" s="116" t="str">
        <f t="shared" si="16"/>
        <v>425p</v>
      </c>
      <c r="B119" s="578" t="str">
        <f>+VLOOKUP(LEFT($A119,LEN(A119)-1)*1,Master!$D$29:$G$228,4,FALSE)</f>
        <v>Ostala prava iz zdravstvenog osiguranja</v>
      </c>
      <c r="C119" s="579"/>
      <c r="D119" s="579"/>
      <c r="E119" s="579"/>
      <c r="F119" s="579"/>
      <c r="G119" s="506">
        <v>590000</v>
      </c>
      <c r="H119" s="506">
        <v>472000</v>
      </c>
      <c r="I119" s="506">
        <v>1770000.02</v>
      </c>
      <c r="J119" s="506">
        <v>826000</v>
      </c>
      <c r="K119" s="506">
        <v>944000</v>
      </c>
      <c r="L119" s="506">
        <v>1180000</v>
      </c>
      <c r="M119" s="506">
        <v>590000</v>
      </c>
      <c r="N119" s="506">
        <v>1180000</v>
      </c>
      <c r="O119" s="506">
        <v>1180000</v>
      </c>
      <c r="P119" s="506">
        <v>1180000</v>
      </c>
      <c r="Q119" s="506">
        <v>708000</v>
      </c>
      <c r="R119" s="506">
        <v>1179999.98</v>
      </c>
      <c r="S119" s="112">
        <f t="shared" si="19"/>
        <v>11800000</v>
      </c>
      <c r="T119" s="464">
        <f t="shared" si="20"/>
        <v>0.2223729835670134</v>
      </c>
    </row>
    <row r="120" spans="1:22">
      <c r="A120" s="116" t="str">
        <f t="shared" si="16"/>
        <v>43p</v>
      </c>
      <c r="B120" s="576" t="str">
        <f>+VLOOKUP(LEFT($A120,LEN(A120)-1)*1,Master!$D$29:$G$228,4,FALSE)</f>
        <v xml:space="preserve">Transferi institucijama, pojedincima, nevladinom i javnom sektoru </v>
      </c>
      <c r="C120" s="577"/>
      <c r="D120" s="577"/>
      <c r="E120" s="577"/>
      <c r="F120" s="577"/>
      <c r="G120" s="508">
        <v>22444871.560000002</v>
      </c>
      <c r="H120" s="508">
        <v>23941685.57</v>
      </c>
      <c r="I120" s="508">
        <v>26995988.960000001</v>
      </c>
      <c r="J120" s="508">
        <v>20625695.450000003</v>
      </c>
      <c r="K120" s="508">
        <v>20912992.140000004</v>
      </c>
      <c r="L120" s="508">
        <v>21015003.09</v>
      </c>
      <c r="M120" s="508">
        <v>20912172.160000004</v>
      </c>
      <c r="N120" s="508">
        <v>22653446.830000002</v>
      </c>
      <c r="O120" s="508">
        <v>24411188.830000002</v>
      </c>
      <c r="P120" s="508">
        <v>21012710.830000002</v>
      </c>
      <c r="Q120" s="508">
        <v>20910855.890000001</v>
      </c>
      <c r="R120" s="508">
        <v>20257657.990000002</v>
      </c>
      <c r="S120" s="113">
        <f>+SUM(G120:R120)</f>
        <v>266094269.30000007</v>
      </c>
      <c r="T120" s="465">
        <f t="shared" si="20"/>
        <v>5.0145912351123183</v>
      </c>
    </row>
    <row r="121" spans="1:22">
      <c r="A121" s="116" t="str">
        <f t="shared" si="16"/>
        <v>44p</v>
      </c>
      <c r="B121" s="576" t="str">
        <f>+VLOOKUP(LEFT($A121,LEN(A121)-1)*1,Master!$D$29:$G$228,4,FALSE)</f>
        <v>Kapitalni izdaci</v>
      </c>
      <c r="C121" s="577"/>
      <c r="D121" s="577"/>
      <c r="E121" s="577"/>
      <c r="F121" s="577"/>
      <c r="G121" s="508">
        <v>19668608.670000002</v>
      </c>
      <c r="H121" s="508">
        <v>15424249.750000004</v>
      </c>
      <c r="I121" s="508">
        <v>18221026.579999998</v>
      </c>
      <c r="J121" s="508">
        <v>19416173.270000003</v>
      </c>
      <c r="K121" s="508">
        <v>27382772.230000004</v>
      </c>
      <c r="L121" s="508">
        <v>27488572.200000007</v>
      </c>
      <c r="M121" s="508">
        <v>20098257.600000001</v>
      </c>
      <c r="N121" s="508">
        <v>17598879.450000007</v>
      </c>
      <c r="O121" s="508">
        <v>22458179.949999999</v>
      </c>
      <c r="P121" s="508">
        <v>24388161.529999994</v>
      </c>
      <c r="Q121" s="508">
        <v>22932795.809999995</v>
      </c>
      <c r="R121" s="508">
        <v>25199038.249999996</v>
      </c>
      <c r="S121" s="113">
        <f>+SUM(G121:R121)</f>
        <v>260276715.29000002</v>
      </c>
      <c r="T121" s="465">
        <f t="shared" si="20"/>
        <v>4.9049584518694411</v>
      </c>
    </row>
    <row r="122" spans="1:22">
      <c r="A122" s="116" t="str">
        <f t="shared" si="16"/>
        <v>451p</v>
      </c>
      <c r="B122" s="568" t="str">
        <f>+VLOOKUP(LEFT($A122,LEN(A122)-1)*1,Master!$D$29:$G$228,4,FALSE)</f>
        <v>Pozajmice i krediti</v>
      </c>
      <c r="C122" s="569"/>
      <c r="D122" s="569"/>
      <c r="E122" s="569"/>
      <c r="F122" s="569"/>
      <c r="G122" s="506">
        <v>2000.08</v>
      </c>
      <c r="H122" s="506">
        <v>243666.74</v>
      </c>
      <c r="I122" s="506">
        <v>2000.08</v>
      </c>
      <c r="J122" s="506">
        <v>243666.74</v>
      </c>
      <c r="K122" s="506">
        <v>2000.08</v>
      </c>
      <c r="L122" s="506">
        <v>243666.74</v>
      </c>
      <c r="M122" s="506">
        <v>2000.08</v>
      </c>
      <c r="N122" s="506">
        <v>243666.74</v>
      </c>
      <c r="O122" s="506">
        <v>2000.08</v>
      </c>
      <c r="P122" s="506">
        <v>243666.74</v>
      </c>
      <c r="Q122" s="506">
        <v>2000.08</v>
      </c>
      <c r="R122" s="506">
        <v>243666.82</v>
      </c>
      <c r="S122" s="112">
        <f t="shared" si="19"/>
        <v>1474001</v>
      </c>
      <c r="T122" s="464">
        <f t="shared" si="20"/>
        <v>2.7777796622945876E-2</v>
      </c>
    </row>
    <row r="123" spans="1:22">
      <c r="A123" s="116" t="str">
        <f t="shared" si="16"/>
        <v>47p</v>
      </c>
      <c r="B123" s="568" t="str">
        <f>+VLOOKUP(LEFT($A123,LEN(A123)-1)*1,Master!$D$29:$G$228,4,FALSE)</f>
        <v>Rezerve</v>
      </c>
      <c r="C123" s="569"/>
      <c r="D123" s="569"/>
      <c r="E123" s="569"/>
      <c r="F123" s="569"/>
      <c r="G123" s="506">
        <v>3372117.68</v>
      </c>
      <c r="H123" s="506">
        <v>3372117.68</v>
      </c>
      <c r="I123" s="506">
        <v>3372117.68</v>
      </c>
      <c r="J123" s="506">
        <v>3372117.68</v>
      </c>
      <c r="K123" s="506">
        <v>3372117.68</v>
      </c>
      <c r="L123" s="506">
        <v>3372117.68</v>
      </c>
      <c r="M123" s="506">
        <v>0</v>
      </c>
      <c r="N123" s="506">
        <v>6744235.3600000003</v>
      </c>
      <c r="O123" s="506">
        <v>6744235.3600000003</v>
      </c>
      <c r="P123" s="506">
        <v>6744235.3600000003</v>
      </c>
      <c r="Q123" s="506">
        <v>10116353.029999999</v>
      </c>
      <c r="R123" s="506">
        <v>16860588.399999999</v>
      </c>
      <c r="S123" s="112">
        <f t="shared" si="19"/>
        <v>67442353.590000004</v>
      </c>
      <c r="T123" s="464">
        <f t="shared" si="20"/>
        <v>1.2709624903889642</v>
      </c>
    </row>
    <row r="124" spans="1:22">
      <c r="A124" s="116" t="str">
        <f t="shared" si="16"/>
        <v>462p</v>
      </c>
      <c r="B124" s="568" t="str">
        <f>+VLOOKUP(LEFT($A124,LEN(A124)-1)*1,Master!$D$29:$G$228,4,FALSE)</f>
        <v>Otplata garancija</v>
      </c>
      <c r="C124" s="569"/>
      <c r="D124" s="569"/>
      <c r="E124" s="569"/>
      <c r="F124" s="569"/>
      <c r="G124" s="506">
        <v>0</v>
      </c>
      <c r="H124" s="506">
        <v>0</v>
      </c>
      <c r="I124" s="506">
        <v>0</v>
      </c>
      <c r="J124" s="506">
        <v>0</v>
      </c>
      <c r="K124" s="506">
        <v>0</v>
      </c>
      <c r="L124" s="506">
        <v>0</v>
      </c>
      <c r="M124" s="506">
        <v>0</v>
      </c>
      <c r="N124" s="506">
        <v>0</v>
      </c>
      <c r="O124" s="506">
        <v>0</v>
      </c>
      <c r="P124" s="506">
        <v>0</v>
      </c>
      <c r="Q124" s="506">
        <v>0</v>
      </c>
      <c r="R124" s="506">
        <v>0</v>
      </c>
      <c r="S124" s="112">
        <f t="shared" si="19"/>
        <v>0</v>
      </c>
      <c r="T124" s="464">
        <f t="shared" si="20"/>
        <v>0</v>
      </c>
    </row>
    <row r="125" spans="1:22">
      <c r="A125" s="117" t="str">
        <f t="shared" si="16"/>
        <v>4630p</v>
      </c>
      <c r="B125" s="568" t="str">
        <f>+VLOOKUP(LEFT($A125,LEN(A125)-1)*1,Master!$D$29:$G$228,4,FALSE)</f>
        <v>Otplata obaveza iz prethodnog perioda</v>
      </c>
      <c r="C125" s="569"/>
      <c r="D125" s="569"/>
      <c r="E125" s="569"/>
      <c r="F125" s="569"/>
      <c r="G125" s="506">
        <v>18137694.66</v>
      </c>
      <c r="H125" s="506">
        <v>1656073.6600000036</v>
      </c>
      <c r="I125" s="506">
        <v>1656073.6600000036</v>
      </c>
      <c r="J125" s="506">
        <v>1656073.6600000036</v>
      </c>
      <c r="K125" s="506">
        <v>1656073.6600000036</v>
      </c>
      <c r="L125" s="506">
        <v>1656073.6600000036</v>
      </c>
      <c r="M125" s="506">
        <v>1656073.6600000036</v>
      </c>
      <c r="N125" s="506">
        <v>1656073.6600000036</v>
      </c>
      <c r="O125" s="506">
        <v>1656073.6600000036</v>
      </c>
      <c r="P125" s="506">
        <v>1656073.6600000036</v>
      </c>
      <c r="Q125" s="506">
        <v>1656073.6600000036</v>
      </c>
      <c r="R125" s="506">
        <v>1656077.7000000055</v>
      </c>
      <c r="S125" s="103">
        <f>+SUM(G125:R125)</f>
        <v>36354508.960000038</v>
      </c>
      <c r="T125" s="472">
        <f t="shared" si="20"/>
        <v>0.68510683250414672</v>
      </c>
      <c r="V125" s="257"/>
    </row>
    <row r="126" spans="1:22" ht="13.5" thickBot="1">
      <c r="A126" s="116" t="str">
        <f t="shared" si="16"/>
        <v>1005p</v>
      </c>
      <c r="B126" s="568" t="str">
        <f>+VLOOKUP(LEFT($A126,LEN(A126)-1)*1,Master!$D$29:$G$228,4,FALSE)</f>
        <v>Neto povećanje obaveza</v>
      </c>
      <c r="C126" s="569"/>
      <c r="D126" s="569"/>
      <c r="E126" s="569"/>
      <c r="F126" s="569"/>
      <c r="G126" s="506">
        <v>0</v>
      </c>
      <c r="H126" s="506">
        <v>0</v>
      </c>
      <c r="I126" s="506">
        <v>0</v>
      </c>
      <c r="J126" s="506">
        <v>0</v>
      </c>
      <c r="K126" s="506">
        <v>0</v>
      </c>
      <c r="L126" s="506">
        <v>0</v>
      </c>
      <c r="M126" s="506">
        <v>0</v>
      </c>
      <c r="N126" s="506">
        <v>0</v>
      </c>
      <c r="O126" s="506">
        <v>0</v>
      </c>
      <c r="P126" s="506">
        <v>0</v>
      </c>
      <c r="Q126" s="506">
        <v>0</v>
      </c>
      <c r="R126" s="506">
        <v>0</v>
      </c>
      <c r="S126" s="115">
        <f>SUM(G126:R126)</f>
        <v>0</v>
      </c>
      <c r="T126" s="469">
        <f t="shared" si="20"/>
        <v>0</v>
      </c>
    </row>
    <row r="127" spans="1:22" ht="13.5" thickBot="1">
      <c r="A127" s="117" t="str">
        <f t="shared" si="16"/>
        <v>1000p</v>
      </c>
      <c r="B127" s="570" t="str">
        <f>+VLOOKUP(LEFT($A127,LEN(A127)-1)*1,Master!$D$29:$G$225,4,FALSE)</f>
        <v>Suficit / deficit</v>
      </c>
      <c r="C127" s="571"/>
      <c r="D127" s="571"/>
      <c r="E127" s="571"/>
      <c r="F127" s="571"/>
      <c r="G127" s="93">
        <f t="shared" ref="G127:R127" si="25">+G84-G103</f>
        <v>-73947853.862364858</v>
      </c>
      <c r="H127" s="93">
        <f t="shared" si="25"/>
        <v>-47248211.594009668</v>
      </c>
      <c r="I127" s="93">
        <f t="shared" si="25"/>
        <v>-15934607.478495538</v>
      </c>
      <c r="J127" s="93">
        <f t="shared" si="25"/>
        <v>-19767268.586634815</v>
      </c>
      <c r="K127" s="93">
        <f t="shared" si="25"/>
        <v>-35920044.116679221</v>
      </c>
      <c r="L127" s="93">
        <f t="shared" si="25"/>
        <v>-12883598.418680429</v>
      </c>
      <c r="M127" s="93">
        <f t="shared" si="25"/>
        <v>13795172.844091207</v>
      </c>
      <c r="N127" s="93">
        <f t="shared" si="25"/>
        <v>26365456.819027275</v>
      </c>
      <c r="O127" s="93">
        <f t="shared" si="25"/>
        <v>-10560627.115862072</v>
      </c>
      <c r="P127" s="93">
        <f t="shared" si="25"/>
        <v>-35825034.003460407</v>
      </c>
      <c r="Q127" s="93">
        <f t="shared" si="25"/>
        <v>-38275991.421390682</v>
      </c>
      <c r="R127" s="93">
        <f t="shared" si="25"/>
        <v>-17809619.345466137</v>
      </c>
      <c r="S127" s="106">
        <f t="shared" si="19"/>
        <v>-268012226.27992535</v>
      </c>
      <c r="T127" s="470">
        <f t="shared" si="20"/>
        <v>-5.0507354568054676</v>
      </c>
      <c r="U127" s="257"/>
    </row>
    <row r="128" spans="1:22" ht="13.5" thickBot="1">
      <c r="A128" s="117" t="str">
        <f t="shared" si="16"/>
        <v>1001p</v>
      </c>
      <c r="B128" s="572" t="str">
        <f>+VLOOKUP(LEFT($A128,LEN(A128)-1)*1,Master!$D$29:$G$225,4,FALSE)</f>
        <v>Primarni suficit/deficit</v>
      </c>
      <c r="C128" s="573"/>
      <c r="D128" s="573"/>
      <c r="E128" s="573"/>
      <c r="F128" s="573"/>
      <c r="G128" s="94">
        <f>+G127+G110</f>
        <v>-69718812.182364851</v>
      </c>
      <c r="H128" s="94">
        <f t="shared" ref="H128:R128" si="26">+H127+H110</f>
        <v>-46208952.244009666</v>
      </c>
      <c r="I128" s="94">
        <f t="shared" si="26"/>
        <v>-14603448.558495538</v>
      </c>
      <c r="J128" s="94">
        <f t="shared" si="26"/>
        <v>2879726.7933651879</v>
      </c>
      <c r="K128" s="94">
        <f t="shared" si="26"/>
        <v>-29852189.866679221</v>
      </c>
      <c r="L128" s="94">
        <f t="shared" si="26"/>
        <v>-7802261.6286804294</v>
      </c>
      <c r="M128" s="94">
        <f t="shared" si="26"/>
        <v>17855250.654091209</v>
      </c>
      <c r="N128" s="94">
        <f t="shared" si="26"/>
        <v>27516137.999027275</v>
      </c>
      <c r="O128" s="94">
        <f t="shared" si="26"/>
        <v>-9458640.9458620716</v>
      </c>
      <c r="P128" s="94">
        <f t="shared" si="26"/>
        <v>-22196863.393460408</v>
      </c>
      <c r="Q128" s="94">
        <f t="shared" si="26"/>
        <v>-32310872.251390684</v>
      </c>
      <c r="R128" s="94">
        <f t="shared" si="26"/>
        <v>8432949.0545338616</v>
      </c>
      <c r="S128" s="106">
        <f t="shared" si="19"/>
        <v>-175467976.56992534</v>
      </c>
      <c r="T128" s="470">
        <f t="shared" si="20"/>
        <v>-3.3067235144339917</v>
      </c>
    </row>
    <row r="129" spans="1:22">
      <c r="A129" s="117" t="str">
        <f t="shared" si="16"/>
        <v>46p</v>
      </c>
      <c r="B129" s="574" t="str">
        <f>+VLOOKUP(LEFT($A129,LEN(A129)-1)*1,Master!$D$29:$G$225,4,FALSE)</f>
        <v>Otplata dugova</v>
      </c>
      <c r="C129" s="575"/>
      <c r="D129" s="575"/>
      <c r="E129" s="575"/>
      <c r="F129" s="575"/>
      <c r="G129" s="84">
        <f>+SUM(G130:G131)</f>
        <v>25337948.449999999</v>
      </c>
      <c r="H129" s="84">
        <f t="shared" ref="H129:R129" si="27">+SUM(H130:H131)</f>
        <v>6751953.7100000009</v>
      </c>
      <c r="I129" s="84">
        <f t="shared" si="27"/>
        <v>20177043.91</v>
      </c>
      <c r="J129" s="84">
        <f t="shared" si="27"/>
        <v>38170817.960000001</v>
      </c>
      <c r="K129" s="84">
        <f t="shared" si="27"/>
        <v>33612405.640000001</v>
      </c>
      <c r="L129" s="84">
        <f t="shared" si="27"/>
        <v>35886748.219999999</v>
      </c>
      <c r="M129" s="486">
        <f t="shared" ref="M129" si="28">+SUM(M130:M131)</f>
        <v>30442206.460000001</v>
      </c>
      <c r="N129" s="84">
        <f t="shared" si="27"/>
        <v>5677430.3599999994</v>
      </c>
      <c r="O129" s="84">
        <f t="shared" si="27"/>
        <v>18107036.029999997</v>
      </c>
      <c r="P129" s="84">
        <f t="shared" si="27"/>
        <v>5775997.5199999996</v>
      </c>
      <c r="Q129" s="84">
        <f t="shared" si="27"/>
        <v>32374757.629999999</v>
      </c>
      <c r="R129" s="84">
        <f t="shared" si="27"/>
        <v>39839313.869999997</v>
      </c>
      <c r="S129" s="104">
        <f t="shared" si="19"/>
        <v>292153659.75999999</v>
      </c>
      <c r="T129" s="471">
        <f t="shared" si="20"/>
        <v>5.5056848288858733</v>
      </c>
    </row>
    <row r="130" spans="1:22">
      <c r="A130" s="117" t="str">
        <f t="shared" si="16"/>
        <v>4611p</v>
      </c>
      <c r="B130" s="566" t="str">
        <f>+VLOOKUP(LEFT($A130,LEN(A130)-1)*1,Master!$D$29:$G$225,4,FALSE)</f>
        <v>Otplata hartija od vrijednosti i kredita rezidentima</v>
      </c>
      <c r="C130" s="567"/>
      <c r="D130" s="567"/>
      <c r="E130" s="567"/>
      <c r="F130" s="567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19"/>
        <v>39928855.759999998</v>
      </c>
      <c r="T130" s="472">
        <f t="shared" si="20"/>
        <v>0.75246599879390919</v>
      </c>
    </row>
    <row r="131" spans="1:22" ht="13.5" thickBot="1">
      <c r="A131" s="117" t="str">
        <f t="shared" si="16"/>
        <v>4612p</v>
      </c>
      <c r="B131" s="568" t="str">
        <f>+VLOOKUP(LEFT($A131,LEN(A131)-1)*1,Master!$D$29:$G$225,4,FALSE)</f>
        <v>Otplata hartija od vrijednosti i kredita nerezidentima</v>
      </c>
      <c r="C131" s="569"/>
      <c r="D131" s="569"/>
      <c r="E131" s="569"/>
      <c r="F131" s="569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19"/>
        <v>252224804</v>
      </c>
      <c r="T131" s="472">
        <f t="shared" si="20"/>
        <v>4.7532188300919644</v>
      </c>
      <c r="V131" s="257"/>
    </row>
    <row r="132" spans="1:22" ht="13.5" thickBot="1">
      <c r="A132" s="117" t="str">
        <f t="shared" si="16"/>
        <v>4418p</v>
      </c>
      <c r="B132" s="562" t="str">
        <f>+VLOOKUP(LEFT($A132,LEN(A132)-1)*1,Master!$D$29:$G$225,4,FALSE)</f>
        <v>Izdaci za kupovinu hartija od vrijednosti</v>
      </c>
      <c r="C132" s="563"/>
      <c r="D132" s="563"/>
      <c r="E132" s="563"/>
      <c r="F132" s="563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19"/>
        <v>709000</v>
      </c>
      <c r="T132" s="479">
        <f t="shared" si="20"/>
        <v>1.3361224182119704E-2</v>
      </c>
    </row>
    <row r="133" spans="1:22" ht="13.5" thickBot="1">
      <c r="A133" s="117" t="str">
        <f t="shared" si="16"/>
        <v>1002p</v>
      </c>
      <c r="B133" s="564" t="str">
        <f>+VLOOKUP(LEFT($A133,LEN(A133)-1)*1,Master!$D$29:$G$225,4,FALSE)</f>
        <v>Nedostajuća sredstva</v>
      </c>
      <c r="C133" s="565"/>
      <c r="D133" s="565"/>
      <c r="E133" s="565"/>
      <c r="F133" s="565"/>
      <c r="G133" s="77">
        <f t="shared" ref="G133:R133" si="29">+G127-G129-G132</f>
        <v>-99332338.982364863</v>
      </c>
      <c r="H133" s="77">
        <f t="shared" si="29"/>
        <v>-54046701.97400967</v>
      </c>
      <c r="I133" s="77">
        <f t="shared" si="29"/>
        <v>-36159768.058495536</v>
      </c>
      <c r="J133" s="77">
        <f t="shared" si="29"/>
        <v>-57986203.216634817</v>
      </c>
      <c r="K133" s="77">
        <f t="shared" si="29"/>
        <v>-69580566.426679224</v>
      </c>
      <c r="L133" s="77">
        <f t="shared" si="29"/>
        <v>-48818463.30868043</v>
      </c>
      <c r="M133" s="77">
        <f t="shared" si="29"/>
        <v>-16695150.285908794</v>
      </c>
      <c r="N133" s="77">
        <f t="shared" si="29"/>
        <v>20635959.789027274</v>
      </c>
      <c r="O133" s="77">
        <f t="shared" si="29"/>
        <v>-28722889.805862069</v>
      </c>
      <c r="P133" s="77">
        <f t="shared" si="29"/>
        <v>-41757048.1834604</v>
      </c>
      <c r="Q133" s="77">
        <f t="shared" si="29"/>
        <v>-70706765.711390674</v>
      </c>
      <c r="R133" s="77">
        <f t="shared" si="29"/>
        <v>-57704949.875466131</v>
      </c>
      <c r="S133" s="109">
        <f t="shared" si="19"/>
        <v>-560874886.03992534</v>
      </c>
      <c r="T133" s="474">
        <f t="shared" si="20"/>
        <v>-10.56978150987346</v>
      </c>
    </row>
    <row r="134" spans="1:22" ht="13.5" thickBot="1">
      <c r="A134" s="117" t="str">
        <f t="shared" si="16"/>
        <v>1003p</v>
      </c>
      <c r="B134" s="562" t="str">
        <f>+VLOOKUP(LEFT($A134,LEN(A134)-1)*1,Master!$D$29:$G$225,4,FALSE)</f>
        <v>Finansiranje</v>
      </c>
      <c r="C134" s="563"/>
      <c r="D134" s="563"/>
      <c r="E134" s="563"/>
      <c r="F134" s="563"/>
      <c r="G134" s="93">
        <f t="shared" ref="G134:R134" si="30">+SUM(G135:G138)</f>
        <v>99332338.982364863</v>
      </c>
      <c r="H134" s="93">
        <f t="shared" si="30"/>
        <v>54046701.974009678</v>
      </c>
      <c r="I134" s="93">
        <f t="shared" si="30"/>
        <v>36159768.058495536</v>
      </c>
      <c r="J134" s="93">
        <f t="shared" si="30"/>
        <v>57986203.216634825</v>
      </c>
      <c r="K134" s="93">
        <f t="shared" si="30"/>
        <v>69580566.426679224</v>
      </c>
      <c r="L134" s="93">
        <f t="shared" si="30"/>
        <v>48818463.30868043</v>
      </c>
      <c r="M134" s="93">
        <f t="shared" si="30"/>
        <v>16695150.285908792</v>
      </c>
      <c r="N134" s="93">
        <f t="shared" si="30"/>
        <v>-20635959.789027274</v>
      </c>
      <c r="O134" s="93">
        <f t="shared" si="30"/>
        <v>28722889.805862069</v>
      </c>
      <c r="P134" s="93">
        <f t="shared" si="30"/>
        <v>41757048.1834604</v>
      </c>
      <c r="Q134" s="93">
        <f t="shared" si="30"/>
        <v>70706765.711390674</v>
      </c>
      <c r="R134" s="93">
        <f t="shared" si="30"/>
        <v>57704949.875466131</v>
      </c>
      <c r="S134" s="110">
        <f t="shared" si="19"/>
        <v>560874886.03992534</v>
      </c>
      <c r="T134" s="475">
        <f t="shared" si="20"/>
        <v>10.56978150987346</v>
      </c>
    </row>
    <row r="135" spans="1:22">
      <c r="A135" s="117" t="str">
        <f t="shared" si="16"/>
        <v>7511p</v>
      </c>
      <c r="B135" s="566" t="str">
        <f>+VLOOKUP(LEFT($A135,LEN(A135)-1)*1,Master!$D$29:$G$225,4,FALSE)</f>
        <v>Pozajmice i krediti od domaćih izvora</v>
      </c>
      <c r="C135" s="567"/>
      <c r="D135" s="567"/>
      <c r="E135" s="567"/>
      <c r="F135" s="567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19"/>
        <v>0</v>
      </c>
      <c r="T135" s="472">
        <f t="shared" si="20"/>
        <v>0</v>
      </c>
    </row>
    <row r="136" spans="1:22">
      <c r="A136" s="117" t="str">
        <f t="shared" si="16"/>
        <v>7512p</v>
      </c>
      <c r="B136" s="568" t="str">
        <f>+VLOOKUP(LEFT($A136,LEN(A136)-1)*1,Master!$D$29:$G$225,4,FALSE)</f>
        <v>Pozajmice i krediti od inostranih izvora</v>
      </c>
      <c r="C136" s="569"/>
      <c r="D136" s="569"/>
      <c r="E136" s="569"/>
      <c r="F136" s="569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19"/>
        <v>170004008.20550004</v>
      </c>
      <c r="T136" s="472">
        <f t="shared" si="20"/>
        <v>3.203754112119328</v>
      </c>
    </row>
    <row r="137" spans="1:22">
      <c r="A137" s="117" t="str">
        <f t="shared" si="16"/>
        <v>72p</v>
      </c>
      <c r="B137" s="568" t="str">
        <f>+VLOOKUP(LEFT($A137,LEN(A137)-1)*1,Master!$D$29:$G$225,4,FALSE)</f>
        <v>Primici od prodaje imovine</v>
      </c>
      <c r="C137" s="569"/>
      <c r="D137" s="569"/>
      <c r="E137" s="569"/>
      <c r="F137" s="569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19"/>
        <v>6000000</v>
      </c>
      <c r="T137" s="472">
        <f t="shared" si="20"/>
        <v>0.11307100859339667</v>
      </c>
    </row>
    <row r="138" spans="1:22" ht="13.5" thickBot="1">
      <c r="A138" s="117" t="str">
        <f t="shared" si="1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1">-G133-SUM(G135:G137)</f>
        <v>82889634.51036486</v>
      </c>
      <c r="H138" s="97">
        <f t="shared" si="31"/>
        <v>43552297.502009675</v>
      </c>
      <c r="I138" s="97">
        <f t="shared" si="31"/>
        <v>25663663.586495537</v>
      </c>
      <c r="J138" s="97">
        <f t="shared" si="31"/>
        <v>47321798.744634822</v>
      </c>
      <c r="K138" s="97">
        <f t="shared" si="31"/>
        <v>53392861.954679221</v>
      </c>
      <c r="L138" s="97">
        <f t="shared" si="31"/>
        <v>32629058.836680427</v>
      </c>
      <c r="M138" s="97">
        <f t="shared" si="31"/>
        <v>8959420.813908793</v>
      </c>
      <c r="N138" s="97">
        <f t="shared" si="31"/>
        <v>-25819989.261027273</v>
      </c>
      <c r="O138" s="97">
        <f t="shared" si="31"/>
        <v>-38759439.666137934</v>
      </c>
      <c r="P138" s="97">
        <f t="shared" si="31"/>
        <v>36573018.711460397</v>
      </c>
      <c r="Q138" s="97">
        <f t="shared" si="31"/>
        <v>65666791.663890675</v>
      </c>
      <c r="R138" s="97">
        <f t="shared" si="31"/>
        <v>52801760.43746613</v>
      </c>
      <c r="S138" s="105">
        <f t="shared" si="19"/>
        <v>384870877.83442539</v>
      </c>
      <c r="T138" s="476">
        <f t="shared" si="20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tTLWldQmz0YgAdzbjHoSIfmaFXvy8AUx+NrOZc0nCNiEkqOLcnU266l+ghhZQ+bGJQtb6IEfT8MmaCfSfo4Meg==" saltValue="tzR2d96Jxep+4UAuJpCIsg==" spinCount="100000" sheet="1" objects="1" scenarios="1"/>
  <customSheetViews>
    <customSheetView guid="{59E4E612-301A-4B15-B14A-FF0442744080}" fitToPage="1">
      <pane ySplit="1" topLeftCell="A2" activePane="bottomLeft" state="frozen"/>
      <selection pane="bottomLeft" activeCell="J15" sqref="J14:J15"/>
      <pageMargins left="0" right="0" top="0" bottom="0" header="0.31496062992125984" footer="0.31496062992125984"/>
      <pageSetup paperSize="9" scale="53" fitToHeight="0" orientation="landscape" r:id="rId1"/>
    </customSheetView>
  </customSheetViews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53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77" activePane="bottomLeft" state="frozen"/>
      <selection pane="bottomLeft" activeCell="K89" sqref="K8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15" t="str">
        <f>+Master!G251</f>
        <v>Ostvarenje budžeta</v>
      </c>
      <c r="C7" s="515"/>
      <c r="D7" s="515"/>
      <c r="E7" s="515"/>
      <c r="F7" s="515"/>
      <c r="G7" s="523">
        <v>2021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7"/>
      <c r="S7" s="235" t="str">
        <f>+Master!G248</f>
        <v>BDP</v>
      </c>
      <c r="T7" s="236">
        <v>4881300000</v>
      </c>
    </row>
    <row r="8" spans="1:20" ht="16.5" customHeight="1">
      <c r="A8" s="144"/>
      <c r="B8" s="516"/>
      <c r="C8" s="517"/>
      <c r="D8" s="517"/>
      <c r="E8" s="517"/>
      <c r="F8" s="518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3" t="str">
        <f>+Master!G246</f>
        <v>Jan - Dec</v>
      </c>
      <c r="T8" s="527"/>
    </row>
    <row r="9" spans="1:20" ht="13.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6" t="str">
        <f>+VLOOKUP($A10,Master!$D$29:$G$225,4,FALSE)</f>
        <v>Prihodi budžeta</v>
      </c>
      <c r="C10" s="557"/>
      <c r="D10" s="557"/>
      <c r="E10" s="557"/>
      <c r="F10" s="557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8" t="str">
        <f>+VLOOKUP($A11,Master!$D$29:$G$225,4,FALSE)</f>
        <v>Porezi</v>
      </c>
      <c r="C11" s="559"/>
      <c r="D11" s="559"/>
      <c r="E11" s="559"/>
      <c r="F11" s="559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44" t="str">
        <f>+VLOOKUP($A12,Master!$D$29:$G$225,4,FALSE)</f>
        <v>Porez na dohodak fizičkih lica</v>
      </c>
      <c r="C12" s="545"/>
      <c r="D12" s="545"/>
      <c r="E12" s="545"/>
      <c r="F12" s="545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44" t="str">
        <f>+VLOOKUP($A13,Master!$D$29:$G$225,4,FALSE)</f>
        <v>Porez na dobit pravnih lica</v>
      </c>
      <c r="C13" s="545"/>
      <c r="D13" s="545"/>
      <c r="E13" s="545"/>
      <c r="F13" s="545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44" t="str">
        <f>+VLOOKUP($A14,Master!$D$29:$G$225,4,FALSE)</f>
        <v>Porez na promet nepokretnosti</v>
      </c>
      <c r="C14" s="545"/>
      <c r="D14" s="545"/>
      <c r="E14" s="545"/>
      <c r="F14" s="545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44" t="str">
        <f>+VLOOKUP($A15,Master!$D$29:$G$225,4,FALSE)</f>
        <v>Porez na dodatu vrijednost</v>
      </c>
      <c r="C15" s="545"/>
      <c r="D15" s="545"/>
      <c r="E15" s="545"/>
      <c r="F15" s="545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44" t="str">
        <f>+VLOOKUP($A16,Master!$D$29:$G$225,4,FALSE)</f>
        <v>Akcize</v>
      </c>
      <c r="C16" s="545"/>
      <c r="D16" s="545"/>
      <c r="E16" s="545"/>
      <c r="F16" s="545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44" t="str">
        <f>+VLOOKUP($A17,Master!$D$29:$G$225,4,FALSE)</f>
        <v>Porez na međunarodnu trgovinu i transakcije</v>
      </c>
      <c r="C17" s="545"/>
      <c r="D17" s="545"/>
      <c r="E17" s="545"/>
      <c r="F17" s="545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44" t="str">
        <f>+VLOOKUP($A18,Master!$D$29:$G$225,4,FALSE)</f>
        <v>Ostali državni porezi</v>
      </c>
      <c r="C18" s="545"/>
      <c r="D18" s="545"/>
      <c r="E18" s="545"/>
      <c r="F18" s="545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54" t="str">
        <f>+VLOOKUP($A19,Master!$D$29:$G$225,4,FALSE)</f>
        <v>Doprinosi</v>
      </c>
      <c r="C19" s="555"/>
      <c r="D19" s="555"/>
      <c r="E19" s="555"/>
      <c r="F19" s="555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44" t="str">
        <f>+VLOOKUP($A20,Master!$D$29:$G$225,4,FALSE)</f>
        <v>Doprinosi za penzijsko i invalidsko osiguranje</v>
      </c>
      <c r="C20" s="545"/>
      <c r="D20" s="545"/>
      <c r="E20" s="545"/>
      <c r="F20" s="545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44" t="str">
        <f>+VLOOKUP($A21,Master!$D$29:$G$225,4,FALSE)</f>
        <v>Doprinosi za zdravstveno osiguranje</v>
      </c>
      <c r="C21" s="545"/>
      <c r="D21" s="545"/>
      <c r="E21" s="545"/>
      <c r="F21" s="545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44" t="str">
        <f>+VLOOKUP($A22,Master!$D$29:$G$225,4,FALSE)</f>
        <v>Doprinosi za osiguranje od nezaposlenosti</v>
      </c>
      <c r="C22" s="545"/>
      <c r="D22" s="545"/>
      <c r="E22" s="545"/>
      <c r="F22" s="545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44" t="str">
        <f>+VLOOKUP($A23,Master!$D$29:$G$225,4,FALSE)</f>
        <v>Ostali doprinosi</v>
      </c>
      <c r="C23" s="545"/>
      <c r="D23" s="545"/>
      <c r="E23" s="545"/>
      <c r="F23" s="545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46" t="str">
        <f>+VLOOKUP($A24,Master!$D$29:$G$225,4,FALSE)</f>
        <v>Takse</v>
      </c>
      <c r="C24" s="547"/>
      <c r="D24" s="547"/>
      <c r="E24" s="547"/>
      <c r="F24" s="547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46" t="str">
        <f>+VLOOKUP($A25,Master!$D$29:$G$225,4,FALSE)</f>
        <v>Naknade</v>
      </c>
      <c r="C25" s="547"/>
      <c r="D25" s="547"/>
      <c r="E25" s="547"/>
      <c r="F25" s="547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46" t="str">
        <f>+VLOOKUP($A26,Master!$D$29:$G$225,4,FALSE)</f>
        <v>Ostali prihodi</v>
      </c>
      <c r="C26" s="547"/>
      <c r="D26" s="547"/>
      <c r="E26" s="547"/>
      <c r="F26" s="547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46" t="str">
        <f>+VLOOKUP($A27,Master!$D$29:$G$225,4,FALSE)</f>
        <v>Primici od otplate kredita i sredstva prenesena iz prethodne godine</v>
      </c>
      <c r="C27" s="547"/>
      <c r="D27" s="547"/>
      <c r="E27" s="547"/>
      <c r="F27" s="547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8" t="str">
        <f>+VLOOKUP($A28,Master!$D$29:$G$225,4,FALSE)</f>
        <v>Donacije i transferi</v>
      </c>
      <c r="C28" s="549"/>
      <c r="D28" s="549"/>
      <c r="E28" s="549"/>
      <c r="F28" s="549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34" t="str">
        <f>+VLOOKUP($A29,Master!$D$29:$G$225,4,FALSE)</f>
        <v>Izdaci budžeta</v>
      </c>
      <c r="C29" s="535"/>
      <c r="D29" s="535"/>
      <c r="E29" s="535"/>
      <c r="F29" s="535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52" t="str">
        <f>+VLOOKUP($A30,Master!$D$29:$G$225,4,FALSE)</f>
        <v>Tekući izdaci</v>
      </c>
      <c r="C30" s="553"/>
      <c r="D30" s="553"/>
      <c r="E30" s="553"/>
      <c r="F30" s="553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44" t="str">
        <f>+VLOOKUP($A31,Master!$D$29:$G$225,4,FALSE)</f>
        <v>Bruto zarade i doprinosi na teret poslodavca</v>
      </c>
      <c r="C31" s="545"/>
      <c r="D31" s="545"/>
      <c r="E31" s="545"/>
      <c r="F31" s="545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44" t="str">
        <f>+VLOOKUP($A32,Master!$D$29:$G$225,4,FALSE)</f>
        <v>Ostala lična primanja</v>
      </c>
      <c r="C32" s="545"/>
      <c r="D32" s="545"/>
      <c r="E32" s="545"/>
      <c r="F32" s="545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44" t="str">
        <f>+VLOOKUP($A33,Master!$D$29:$G$225,4,FALSE)</f>
        <v>Rashodi za materijal</v>
      </c>
      <c r="C33" s="545"/>
      <c r="D33" s="545"/>
      <c r="E33" s="545"/>
      <c r="F33" s="545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13" t="str">
        <f>+VLOOKUP($A34,Master!$D$29:$G$225,4,FALSE)</f>
        <v>Rashodi za usluge</v>
      </c>
      <c r="C34" s="614"/>
      <c r="D34" s="614"/>
      <c r="E34" s="614"/>
      <c r="F34" s="614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44" t="str">
        <f>+VLOOKUP($A35,Master!$D$29:$G$225,4,FALSE)</f>
        <v>Rashodi za tekuće održavanje</v>
      </c>
      <c r="C35" s="545"/>
      <c r="D35" s="545"/>
      <c r="E35" s="545"/>
      <c r="F35" s="545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44" t="str">
        <f>+VLOOKUP($A36,Master!$D$29:$G$225,4,FALSE)</f>
        <v>Kamate</v>
      </c>
      <c r="C36" s="545"/>
      <c r="D36" s="545"/>
      <c r="E36" s="545"/>
      <c r="F36" s="545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44" t="str">
        <f>+VLOOKUP($A37,Master!$D$29:$G$225,4,FALSE)</f>
        <v>Renta</v>
      </c>
      <c r="C37" s="545"/>
      <c r="D37" s="545"/>
      <c r="E37" s="545"/>
      <c r="F37" s="545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44" t="str">
        <f>+VLOOKUP($A38,Master!$D$29:$G$225,4,FALSE)</f>
        <v>Subvencije</v>
      </c>
      <c r="C38" s="545"/>
      <c r="D38" s="545"/>
      <c r="E38" s="545"/>
      <c r="F38" s="545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13" t="str">
        <f>+VLOOKUP($A39,Master!$D$29:$G$225,4,FALSE)</f>
        <v>Ostali izdaci</v>
      </c>
      <c r="C39" s="614"/>
      <c r="D39" s="614"/>
      <c r="E39" s="614"/>
      <c r="F39" s="614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40" t="str">
        <f>+VLOOKUP($A40,Master!$D$29:$G$225,4,FALSE)</f>
        <v>Transferi za socijalnu zaštitu</v>
      </c>
      <c r="C40" s="541"/>
      <c r="D40" s="541"/>
      <c r="E40" s="541"/>
      <c r="F40" s="541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44" t="str">
        <f>+VLOOKUP($A41,Master!$D$29:$G$225,4,FALSE)</f>
        <v>Prava iz oblasti socijalne zaštite</v>
      </c>
      <c r="C41" s="545"/>
      <c r="D41" s="545"/>
      <c r="E41" s="545"/>
      <c r="F41" s="545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44" t="str">
        <f>+VLOOKUP($A42,Master!$D$29:$G$225,4,FALSE)</f>
        <v>Sredstva za tehnološke viškove</v>
      </c>
      <c r="C42" s="545"/>
      <c r="D42" s="545"/>
      <c r="E42" s="545"/>
      <c r="F42" s="545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44" t="str">
        <f>+VLOOKUP($A43,Master!$D$29:$G$225,4,FALSE)</f>
        <v>Prava iz oblasti penzijskog i invalidskog osiguranja</v>
      </c>
      <c r="C43" s="545"/>
      <c r="D43" s="545"/>
      <c r="E43" s="545"/>
      <c r="F43" s="545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44" t="str">
        <f>+VLOOKUP($A44,Master!$D$29:$G$225,4,FALSE)</f>
        <v>Ostala prava iz oblasti zdravstvene zaštite</v>
      </c>
      <c r="C44" s="545"/>
      <c r="D44" s="545"/>
      <c r="E44" s="545"/>
      <c r="F44" s="545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9" t="str">
        <f>+VLOOKUP($A45,Master!$D$29:$G$225,4,FALSE)</f>
        <v>Ostala prava iz zdravstvenog osiguranja</v>
      </c>
      <c r="C45" s="610"/>
      <c r="D45" s="610"/>
      <c r="E45" s="610"/>
      <c r="F45" s="610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42" t="str">
        <f>+VLOOKUP($A46,Master!$D$29:$G$225,4,FALSE)</f>
        <v xml:space="preserve">Transferi institucijama, pojedincima, nevladinom i javnom sektoru </v>
      </c>
      <c r="C46" s="543"/>
      <c r="D46" s="543"/>
      <c r="E46" s="543"/>
      <c r="F46" s="543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42" t="str">
        <f>+VLOOKUP($A47,Master!$D$29:$G$225,4,FALSE)</f>
        <v>Kapitalni izdaci</v>
      </c>
      <c r="C47" s="543"/>
      <c r="D47" s="543"/>
      <c r="E47" s="543"/>
      <c r="F47" s="543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11" t="str">
        <f>+VLOOKUP($A48,Master!$D$29:$G$225,4,FALSE)</f>
        <v>Pozajmice i krediti</v>
      </c>
      <c r="C48" s="612"/>
      <c r="D48" s="612"/>
      <c r="E48" s="612"/>
      <c r="F48" s="612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603" t="str">
        <f>+VLOOKUP($A49,Master!$D$29:$G$225,4,FALSE)</f>
        <v>Rezerve</v>
      </c>
      <c r="C49" s="604"/>
      <c r="D49" s="604"/>
      <c r="E49" s="604"/>
      <c r="F49" s="604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30" t="str">
        <f>+VLOOKUP($A50,Master!$D$29:$G$225,4,FALSE)</f>
        <v>Otplata garancija</v>
      </c>
      <c r="C50" s="531"/>
      <c r="D50" s="531"/>
      <c r="E50" s="531"/>
      <c r="F50" s="531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605" t="str">
        <f>+VLOOKUP($A51,Master!$D$29:$G$225,4,TRUE)</f>
        <v>Otplata obaveza iz prethodnog perioda</v>
      </c>
      <c r="C51" s="606"/>
      <c r="D51" s="606"/>
      <c r="E51" s="606"/>
      <c r="F51" s="606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607" t="str">
        <f>+VLOOKUP($A52,Master!$D$29:$G$227,4,FALSE)</f>
        <v>Neto povećanje obaveza</v>
      </c>
      <c r="C52" s="608"/>
      <c r="D52" s="608"/>
      <c r="E52" s="608"/>
      <c r="F52" s="60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6" t="str">
        <f>+VLOOKUP($A53,Master!$D$29:$G$225,4,FALSE)</f>
        <v>Suficit / deficit</v>
      </c>
      <c r="C53" s="537"/>
      <c r="D53" s="537"/>
      <c r="E53" s="537"/>
      <c r="F53" s="537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8" t="str">
        <f>+VLOOKUP($A54,Master!$D$29:$G$225,4,FALSE)</f>
        <v>Primarni suficit/deficit</v>
      </c>
      <c r="C54" s="539"/>
      <c r="D54" s="539"/>
      <c r="E54" s="539"/>
      <c r="F54" s="539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60" t="str">
        <f>+VLOOKUP($A55,Master!$D$29:$G$225,4,FALSE)</f>
        <v>Otplata dugova</v>
      </c>
      <c r="C55" s="561"/>
      <c r="D55" s="561"/>
      <c r="E55" s="561"/>
      <c r="F55" s="561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8" t="str">
        <f>+VLOOKUP($A56,Master!$D$29:$G$225,4,FALSE)</f>
        <v>Otplata hartija od vrijednosti i kredita rezidentima</v>
      </c>
      <c r="C56" s="529"/>
      <c r="D56" s="529"/>
      <c r="E56" s="529"/>
      <c r="F56" s="529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12" t="str">
        <f>+VLOOKUP($A57,Master!$D$29:$G$225,4,FALSE)</f>
        <v>Otplata hartija od vrijednosti i kredita nerezidentima</v>
      </c>
      <c r="C57" s="513"/>
      <c r="D57" s="513"/>
      <c r="E57" s="513"/>
      <c r="F57" s="513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50" t="str">
        <f>+VLOOKUP($A58,Master!$D$29:$G$225,4,FALSE)</f>
        <v>Izdaci za kupovinu hartija od vrijednosti</v>
      </c>
      <c r="C58" s="551"/>
      <c r="D58" s="551"/>
      <c r="E58" s="551"/>
      <c r="F58" s="551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34" t="str">
        <f>+VLOOKUP($A60,Master!$D$29:$G$225,4,FALSE)</f>
        <v>Finansiranje</v>
      </c>
      <c r="C60" s="535"/>
      <c r="D60" s="535"/>
      <c r="E60" s="535"/>
      <c r="F60" s="535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8" t="str">
        <f>+VLOOKUP($A61,Master!$D$29:$G$225,4,FALSE)</f>
        <v>Pozajmice i krediti od domaćih izvora</v>
      </c>
      <c r="C61" s="529"/>
      <c r="D61" s="529"/>
      <c r="E61" s="529"/>
      <c r="F61" s="529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2" t="str">
        <f>+VLOOKUP($A62,Master!$D$29:$G$225,4,FALSE)</f>
        <v>Pozajmice i krediti od inostranih izvora</v>
      </c>
      <c r="C62" s="513"/>
      <c r="D62" s="513"/>
      <c r="E62" s="513"/>
      <c r="F62" s="513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12" t="str">
        <f>+VLOOKUP($A63,Master!$D$29:$G$225,4,FALSE)</f>
        <v>Primici od prodaje imovine</v>
      </c>
      <c r="C63" s="513"/>
      <c r="D63" s="513"/>
      <c r="E63" s="513"/>
      <c r="F63" s="513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2" t="str">
        <f>+Master!G252</f>
        <v>Plan ostvarenja budžeta</v>
      </c>
      <c r="C81" s="593"/>
      <c r="D81" s="593"/>
      <c r="E81" s="593"/>
      <c r="F81" s="593"/>
      <c r="G81" s="600">
        <v>2021</v>
      </c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2"/>
      <c r="S81" s="107" t="str">
        <f>+S7</f>
        <v>BDP</v>
      </c>
      <c r="T81" s="108">
        <v>4636600000</v>
      </c>
    </row>
    <row r="82" spans="1:21" ht="15.75" customHeight="1">
      <c r="B82" s="594"/>
      <c r="C82" s="595"/>
      <c r="D82" s="595"/>
      <c r="E82" s="595"/>
      <c r="F82" s="596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0" t="str">
        <f>+Master!G246</f>
        <v>Jan - Dec</v>
      </c>
      <c r="T82" s="602">
        <f>+T8</f>
        <v>0</v>
      </c>
    </row>
    <row r="83" spans="1:21" ht="13.5" thickBot="1">
      <c r="B83" s="597"/>
      <c r="C83" s="598"/>
      <c r="D83" s="598"/>
      <c r="E83" s="598"/>
      <c r="F83" s="599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8" t="str">
        <f>+VLOOKUP(LEFT($A84,LEN(A84)-1)*1,Master!$D$29:$G$225,4,FALSE)</f>
        <v>Prihodi budžeta</v>
      </c>
      <c r="C84" s="589"/>
      <c r="D84" s="589"/>
      <c r="E84" s="589"/>
      <c r="F84" s="589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90" t="str">
        <f>+VLOOKUP(LEFT($A85,LEN(A85)-1)*1,Master!$D$29:$G$225,4,FALSE)</f>
        <v>Porezi</v>
      </c>
      <c r="C85" s="591"/>
      <c r="D85" s="591"/>
      <c r="E85" s="591"/>
      <c r="F85" s="591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8" t="str">
        <f>+VLOOKUP(LEFT($A86,LEN(A86)-1)*1,Master!$D$29:$G$228,4,FALSE)</f>
        <v>Porez na dohodak fizičkih lica</v>
      </c>
      <c r="C86" s="579"/>
      <c r="D86" s="579"/>
      <c r="E86" s="579"/>
      <c r="F86" s="579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8" t="str">
        <f>+VLOOKUP(LEFT($A87,LEN(A87)-1)*1,Master!$D$29:$G$228,4,FALSE)</f>
        <v>Porez na dobit pravnih lica</v>
      </c>
      <c r="C87" s="579"/>
      <c r="D87" s="579"/>
      <c r="E87" s="579"/>
      <c r="F87" s="579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8" t="str">
        <f>+VLOOKUP(LEFT($A88,LEN(A88)-1)*1,Master!$D$29:$G$228,4,FALSE)</f>
        <v>Porez na promet nepokretnosti</v>
      </c>
      <c r="C88" s="579"/>
      <c r="D88" s="579"/>
      <c r="E88" s="579"/>
      <c r="F88" s="579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8" t="str">
        <f>+VLOOKUP(LEFT($A89,LEN(A89)-1)*1,Master!$D$29:$G$228,4,FALSE)</f>
        <v>Porez na dodatu vrijednost</v>
      </c>
      <c r="C89" s="579"/>
      <c r="D89" s="579"/>
      <c r="E89" s="579"/>
      <c r="F89" s="579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8" t="str">
        <f>+VLOOKUP(LEFT($A90,LEN(A90)-1)*1,Master!$D$29:$G$228,4,FALSE)</f>
        <v>Akcize</v>
      </c>
      <c r="C90" s="579"/>
      <c r="D90" s="579"/>
      <c r="E90" s="579"/>
      <c r="F90" s="579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8" t="str">
        <f>+VLOOKUP(LEFT($A91,LEN(A91)-1)*1,Master!$D$29:$G$228,4,FALSE)</f>
        <v>Porez na međunarodnu trgovinu i transakcije</v>
      </c>
      <c r="C91" s="579"/>
      <c r="D91" s="579"/>
      <c r="E91" s="579"/>
      <c r="F91" s="579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8" t="str">
        <f>+VLOOKUP(LEFT($A92,LEN(A92)-1)*1,Master!$D$29:$G$228,4,FALSE)</f>
        <v>Ostali državni porezi</v>
      </c>
      <c r="C92" s="579"/>
      <c r="D92" s="579"/>
      <c r="E92" s="579"/>
      <c r="F92" s="579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6" t="str">
        <f>+VLOOKUP(LEFT($A93,LEN(A93)-1)*1,Master!$D$29:$G$228,4,FALSE)</f>
        <v>Doprinosi</v>
      </c>
      <c r="C93" s="587"/>
      <c r="D93" s="587"/>
      <c r="E93" s="587"/>
      <c r="F93" s="587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8" t="str">
        <f>+VLOOKUP(LEFT($A94,LEN(A94)-1)*1,Master!$D$29:$G$228,4,FALSE)</f>
        <v>Doprinosi za penzijsko i invalidsko osiguranje</v>
      </c>
      <c r="C94" s="579"/>
      <c r="D94" s="579"/>
      <c r="E94" s="579"/>
      <c r="F94" s="579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8" t="str">
        <f>+VLOOKUP(LEFT($A95,LEN(A95)-1)*1,Master!$D$29:$G$228,4,FALSE)</f>
        <v>Doprinosi za zdravstveno osiguranje</v>
      </c>
      <c r="C95" s="579"/>
      <c r="D95" s="579"/>
      <c r="E95" s="579"/>
      <c r="F95" s="579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8" t="str">
        <f>+VLOOKUP(LEFT($A96,LEN(A96)-1)*1,Master!$D$29:$G$228,4,FALSE)</f>
        <v>Doprinosi za osiguranje od nezaposlenosti</v>
      </c>
      <c r="C96" s="579"/>
      <c r="D96" s="579"/>
      <c r="E96" s="579"/>
      <c r="F96" s="579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8" t="str">
        <f>+VLOOKUP(LEFT($A97,LEN(A97)-1)*1,Master!$D$29:$G$228,4,FALSE)</f>
        <v>Ostali doprinosi</v>
      </c>
      <c r="C97" s="579"/>
      <c r="D97" s="579"/>
      <c r="E97" s="579"/>
      <c r="F97" s="579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4" t="str">
        <f>+VLOOKUP(LEFT($A98,LEN(A98)-1)*1,Master!$D$29:$G$228,4,FALSE)</f>
        <v>Takse</v>
      </c>
      <c r="C98" s="585"/>
      <c r="D98" s="585"/>
      <c r="E98" s="585"/>
      <c r="F98" s="585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4" t="str">
        <f>+VLOOKUP(LEFT($A99,LEN(A99)-1)*1,Master!$D$29:$G$228,4,FALSE)</f>
        <v>Naknade</v>
      </c>
      <c r="C99" s="585"/>
      <c r="D99" s="585"/>
      <c r="E99" s="585"/>
      <c r="F99" s="585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4" t="str">
        <f>+VLOOKUP(LEFT($A100,LEN(A100)-1)*1,Master!$D$29:$G$228,4,FALSE)</f>
        <v>Ostali prihodi</v>
      </c>
      <c r="C100" s="585"/>
      <c r="D100" s="585"/>
      <c r="E100" s="585"/>
      <c r="F100" s="585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4" t="str">
        <f>+VLOOKUP(LEFT($A101,LEN(A101)-1)*1,Master!$D$29:$G$228,4,FALSE)</f>
        <v>Primici od otplate kredita i sredstva prenesena iz prethodne godine</v>
      </c>
      <c r="C101" s="585"/>
      <c r="D101" s="585"/>
      <c r="E101" s="585"/>
      <c r="F101" s="585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0" t="str">
        <f>+VLOOKUP(LEFT($A102,LEN(A102)-1)*1,Master!$D$29:$G$228,4,FALSE)</f>
        <v>Donacije i transferi</v>
      </c>
      <c r="C102" s="581"/>
      <c r="D102" s="581"/>
      <c r="E102" s="581"/>
      <c r="F102" s="581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62" t="str">
        <f>+VLOOKUP(LEFT($A103,LEN(A103)-1)*1,Master!$D$29:$G$228,4,FALSE)</f>
        <v>Izdaci budžeta</v>
      </c>
      <c r="C103" s="563"/>
      <c r="D103" s="563"/>
      <c r="E103" s="563"/>
      <c r="F103" s="563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82" t="str">
        <f>+VLOOKUP(LEFT($A104,LEN(A104)-1)*1,Master!$D$29:$G$228,4,FALSE)</f>
        <v>Tekući izdaci</v>
      </c>
      <c r="C104" s="583"/>
      <c r="D104" s="583"/>
      <c r="E104" s="583"/>
      <c r="F104" s="583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8" t="str">
        <f>+VLOOKUP(LEFT($A105,LEN(A105)-1)*1,Master!$D$29:$G$228,4,FALSE)</f>
        <v>Bruto zarade i doprinosi na teret poslodavca</v>
      </c>
      <c r="C105" s="579"/>
      <c r="D105" s="579"/>
      <c r="E105" s="579"/>
      <c r="F105" s="579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8" t="str">
        <f>+VLOOKUP(LEFT($A106,LEN(A106)-1)*1,Master!$D$29:$G$228,4,FALSE)</f>
        <v>Ostala lična primanja</v>
      </c>
      <c r="C106" s="579"/>
      <c r="D106" s="579"/>
      <c r="E106" s="579"/>
      <c r="F106" s="579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8" t="str">
        <f>+VLOOKUP(LEFT($A107,LEN(A107)-1)*1,Master!$D$29:$G$228,4,FALSE)</f>
        <v>Rashodi za materijal</v>
      </c>
      <c r="C107" s="579"/>
      <c r="D107" s="579"/>
      <c r="E107" s="579"/>
      <c r="F107" s="579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8" t="str">
        <f>+VLOOKUP(LEFT($A108,LEN(A108)-1)*1,Master!$D$29:$G$228,4,FALSE)</f>
        <v>Rashodi za usluge</v>
      </c>
      <c r="C108" s="579"/>
      <c r="D108" s="579"/>
      <c r="E108" s="579"/>
      <c r="F108" s="579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8" t="str">
        <f>+VLOOKUP(LEFT($A109,LEN(A109)-1)*1,Master!$D$29:$G$228,4,FALSE)</f>
        <v>Rashodi za tekuće održavanje</v>
      </c>
      <c r="C109" s="579"/>
      <c r="D109" s="579"/>
      <c r="E109" s="579"/>
      <c r="F109" s="579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8" t="str">
        <f>+VLOOKUP(LEFT($A110,LEN(A110)-1)*1,Master!$D$29:$G$228,4,FALSE)</f>
        <v>Kamate</v>
      </c>
      <c r="C110" s="579"/>
      <c r="D110" s="579"/>
      <c r="E110" s="579"/>
      <c r="F110" s="579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8" t="str">
        <f>+VLOOKUP(LEFT($A111,LEN(A111)-1)*1,Master!$D$29:$G$228,4,FALSE)</f>
        <v>Renta</v>
      </c>
      <c r="C111" s="579"/>
      <c r="D111" s="579"/>
      <c r="E111" s="579"/>
      <c r="F111" s="579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8" t="str">
        <f>+VLOOKUP(LEFT($A112,LEN(A112)-1)*1,Master!$D$29:$G$228,4,FALSE)</f>
        <v>Subvencije</v>
      </c>
      <c r="C112" s="579"/>
      <c r="D112" s="579"/>
      <c r="E112" s="579"/>
      <c r="F112" s="579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8" t="str">
        <f>+VLOOKUP(LEFT($A113,LEN(A113)-1)*1,Master!$D$29:$G$228,4,FALSE)</f>
        <v>Ostali izdaci</v>
      </c>
      <c r="C113" s="579"/>
      <c r="D113" s="579"/>
      <c r="E113" s="579"/>
      <c r="F113" s="579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74" t="str">
        <f>+VLOOKUP(LEFT($A114,LEN(A114)-1)*1,Master!$D$29:$G$228,4,FALSE)</f>
        <v>Transferi za socijalnu zaštitu</v>
      </c>
      <c r="C114" s="575"/>
      <c r="D114" s="575"/>
      <c r="E114" s="575"/>
      <c r="F114" s="575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8" t="str">
        <f>+VLOOKUP(LEFT($A115,LEN(A115)-1)*1,Master!$D$29:$G$228,4,FALSE)</f>
        <v>Prava iz oblasti socijalne zaštite</v>
      </c>
      <c r="C115" s="579"/>
      <c r="D115" s="579"/>
      <c r="E115" s="579"/>
      <c r="F115" s="579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8" t="str">
        <f>+VLOOKUP(LEFT($A116,LEN(A116)-1)*1,Master!$D$29:$G$228,4,FALSE)</f>
        <v>Sredstva za tehnološke viškove</v>
      </c>
      <c r="C116" s="579"/>
      <c r="D116" s="579"/>
      <c r="E116" s="579"/>
      <c r="F116" s="579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8" t="str">
        <f>+VLOOKUP(LEFT($A117,LEN(A117)-1)*1,Master!$D$29:$G$228,4,FALSE)</f>
        <v>Prava iz oblasti penzijskog i invalidskog osiguranja</v>
      </c>
      <c r="C117" s="579"/>
      <c r="D117" s="579"/>
      <c r="E117" s="579"/>
      <c r="F117" s="579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8" t="str">
        <f>+VLOOKUP(LEFT($A118,LEN(A118)-1)*1,Master!$D$29:$G$228,4,FALSE)</f>
        <v>Ostala prava iz oblasti zdravstvene zaštite</v>
      </c>
      <c r="C118" s="579"/>
      <c r="D118" s="579"/>
      <c r="E118" s="579"/>
      <c r="F118" s="579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8" t="str">
        <f>+VLOOKUP(LEFT($A119,LEN(A119)-1)*1,Master!$D$29:$G$228,4,FALSE)</f>
        <v>Ostala prava iz zdravstvenog osiguranja</v>
      </c>
      <c r="C119" s="579"/>
      <c r="D119" s="579"/>
      <c r="E119" s="579"/>
      <c r="F119" s="579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76" t="str">
        <f>+VLOOKUP(LEFT($A120,LEN(A120)-1)*1,Master!$D$29:$G$228,4,FALSE)</f>
        <v xml:space="preserve">Transferi institucijama, pojedincima, nevladinom i javnom sektoru </v>
      </c>
      <c r="C120" s="577"/>
      <c r="D120" s="577"/>
      <c r="E120" s="577"/>
      <c r="F120" s="577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76" t="str">
        <f>+VLOOKUP(LEFT($A121,LEN(A121)-1)*1,Master!$D$29:$G$228,4,FALSE)</f>
        <v>Kapitalni izdaci</v>
      </c>
      <c r="C121" s="577"/>
      <c r="D121" s="577"/>
      <c r="E121" s="577"/>
      <c r="F121" s="577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8" t="str">
        <f>+VLOOKUP(LEFT($A122,LEN(A122)-1)*1,Master!$D$29:$G$228,4,FALSE)</f>
        <v>Pozajmice i krediti</v>
      </c>
      <c r="C122" s="569"/>
      <c r="D122" s="569"/>
      <c r="E122" s="569"/>
      <c r="F122" s="569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8" t="str">
        <f>+VLOOKUP(LEFT($A123,LEN(A123)-1)*1,Master!$D$29:$G$228,4,FALSE)</f>
        <v>Rezerve</v>
      </c>
      <c r="C123" s="569"/>
      <c r="D123" s="569"/>
      <c r="E123" s="569"/>
      <c r="F123" s="569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8" t="str">
        <f>+VLOOKUP(LEFT($A124,LEN(A124)-1)*1,Master!$D$29:$G$228,4,FALSE)</f>
        <v>Otplata garancija</v>
      </c>
      <c r="C124" s="569"/>
      <c r="D124" s="569"/>
      <c r="E124" s="569"/>
      <c r="F124" s="569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8" t="str">
        <f>+VLOOKUP(LEFT($A125,LEN(A125)-1)*1,Master!$D$29:$G$228,4,FALSE)</f>
        <v>Otplata obaveza iz prethodnog perioda</v>
      </c>
      <c r="C125" s="569"/>
      <c r="D125" s="569"/>
      <c r="E125" s="569"/>
      <c r="F125" s="569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8" t="str">
        <f>+VLOOKUP(LEFT($A126,LEN(A126)-1)*1,Master!$D$29:$G$228,4,FALSE)</f>
        <v>Neto povećanje obaveza</v>
      </c>
      <c r="C126" s="569"/>
      <c r="D126" s="569"/>
      <c r="E126" s="569"/>
      <c r="F126" s="56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70" t="str">
        <f>+VLOOKUP(LEFT($A127,LEN(A127)-1)*1,Master!$D$29:$G$225,4,FALSE)</f>
        <v>Suficit / deficit</v>
      </c>
      <c r="C127" s="571"/>
      <c r="D127" s="571"/>
      <c r="E127" s="571"/>
      <c r="F127" s="571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72" t="str">
        <f>+VLOOKUP(LEFT($A128,LEN(A128)-1)*1,Master!$D$29:$G$225,4,FALSE)</f>
        <v>Primarni suficit/deficit</v>
      </c>
      <c r="C128" s="573"/>
      <c r="D128" s="573"/>
      <c r="E128" s="573"/>
      <c r="F128" s="573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74" t="str">
        <f>+VLOOKUP(LEFT($A129,LEN(A129)-1)*1,Master!$D$29:$G$225,4,FALSE)</f>
        <v>Otplata dugova</v>
      </c>
      <c r="C129" s="575"/>
      <c r="D129" s="575"/>
      <c r="E129" s="575"/>
      <c r="F129" s="575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66" t="str">
        <f>+VLOOKUP(LEFT($A130,LEN(A130)-1)*1,Master!$D$29:$G$225,4,FALSE)</f>
        <v>Otplata hartija od vrijednosti i kredita rezidentima</v>
      </c>
      <c r="C130" s="567"/>
      <c r="D130" s="567"/>
      <c r="E130" s="567"/>
      <c r="F130" s="567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8" t="str">
        <f>+VLOOKUP(LEFT($A131,LEN(A131)-1)*1,Master!$D$29:$G$225,4,FALSE)</f>
        <v>Otplata hartija od vrijednosti i kredita nerezidentima</v>
      </c>
      <c r="C131" s="569"/>
      <c r="D131" s="569"/>
      <c r="E131" s="569"/>
      <c r="F131" s="569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62" t="str">
        <f>+VLOOKUP(LEFT($A132,LEN(A132)-1)*1,Master!$D$29:$G$225,4,FALSE)</f>
        <v>Izdaci za kupovinu hartija od vrijednosti</v>
      </c>
      <c r="C132" s="563"/>
      <c r="D132" s="563"/>
      <c r="E132" s="563"/>
      <c r="F132" s="563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64" t="str">
        <f>+VLOOKUP(LEFT($A133,LEN(A133)-1)*1,Master!$D$29:$G$225,4,FALSE)</f>
        <v>Nedostajuća sredstva</v>
      </c>
      <c r="C133" s="565"/>
      <c r="D133" s="565"/>
      <c r="E133" s="565"/>
      <c r="F133" s="565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62" t="str">
        <f>+VLOOKUP(LEFT($A134,LEN(A134)-1)*1,Master!$D$29:$G$225,4,FALSE)</f>
        <v>Finansiranje</v>
      </c>
      <c r="C134" s="563"/>
      <c r="D134" s="563"/>
      <c r="E134" s="563"/>
      <c r="F134" s="563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66" t="str">
        <f>+VLOOKUP(LEFT($A135,LEN(A135)-1)*1,Master!$D$29:$G$225,4,FALSE)</f>
        <v>Pozajmice i krediti od domaćih izvora</v>
      </c>
      <c r="C135" s="567"/>
      <c r="D135" s="567"/>
      <c r="E135" s="567"/>
      <c r="F135" s="567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8" t="str">
        <f>+VLOOKUP(LEFT($A136,LEN(A136)-1)*1,Master!$D$29:$G$225,4,FALSE)</f>
        <v>Pozajmice i krediti od inostranih izvora</v>
      </c>
      <c r="C136" s="569"/>
      <c r="D136" s="569"/>
      <c r="E136" s="569"/>
      <c r="F136" s="569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8" t="str">
        <f>+VLOOKUP(LEFT($A137,LEN(A137)-1)*1,Master!$D$29:$G$225,4,FALSE)</f>
        <v>Primici od prodaje imovine</v>
      </c>
      <c r="C137" s="569"/>
      <c r="D137" s="569"/>
      <c r="E137" s="569"/>
      <c r="F137" s="569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customSheetViews>
    <customSheetView guid="{59E4E612-301A-4B15-B14A-FF0442744080}" fitToPage="1" state="hidden">
      <pane ySplit="1" topLeftCell="A77" activePane="bottomLeft" state="frozen"/>
      <selection pane="bottomLeft" activeCell="K89" sqref="K89"/>
      <pageMargins left="0" right="0" top="0" bottom="0" header="0.31496062992125984" footer="0.31496062992125984"/>
      <pageSetup paperSize="9" scale="31" orientation="landscape" r:id="rId1"/>
    </customSheetView>
  </customSheetViews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38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15" t="str">
        <f>+Master!G251</f>
        <v>Ostvarenje budžeta</v>
      </c>
      <c r="C7" s="515"/>
      <c r="D7" s="515"/>
      <c r="E7" s="515"/>
      <c r="F7" s="515"/>
      <c r="G7" s="523">
        <v>2020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7"/>
      <c r="S7" s="235" t="str">
        <f>+Master!G248</f>
        <v>BDP</v>
      </c>
      <c r="T7" s="236">
        <v>4185600000</v>
      </c>
    </row>
    <row r="8" spans="1:20" ht="16.5" customHeight="1">
      <c r="A8" s="144"/>
      <c r="B8" s="516"/>
      <c r="C8" s="517"/>
      <c r="D8" s="517"/>
      <c r="E8" s="517"/>
      <c r="F8" s="518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3" t="str">
        <f>+Master!G246</f>
        <v>Jan - Dec</v>
      </c>
      <c r="T8" s="527"/>
    </row>
    <row r="9" spans="1:20" ht="13.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6" t="str">
        <f>+VLOOKUP($A10,Master!$D$29:$G$225,4,FALSE)</f>
        <v>Prihodi budžeta</v>
      </c>
      <c r="C10" s="557"/>
      <c r="D10" s="557"/>
      <c r="E10" s="557"/>
      <c r="F10" s="557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8" t="str">
        <f>+VLOOKUP($A11,Master!$D$29:$G$225,4,FALSE)</f>
        <v>Porezi</v>
      </c>
      <c r="C11" s="559"/>
      <c r="D11" s="559"/>
      <c r="E11" s="559"/>
      <c r="F11" s="559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44" t="str">
        <f>+VLOOKUP($A12,Master!$D$29:$G$225,4,FALSE)</f>
        <v>Porez na dohodak fizičkih lica</v>
      </c>
      <c r="C12" s="545"/>
      <c r="D12" s="545"/>
      <c r="E12" s="545"/>
      <c r="F12" s="545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44" t="str">
        <f>+VLOOKUP($A13,Master!$D$29:$G$225,4,FALSE)</f>
        <v>Porez na dobit pravnih lica</v>
      </c>
      <c r="C13" s="545"/>
      <c r="D13" s="545"/>
      <c r="E13" s="545"/>
      <c r="F13" s="545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44" t="str">
        <f>+VLOOKUP($A14,Master!$D$29:$G$225,4,FALSE)</f>
        <v>Porez na promet nepokretnosti</v>
      </c>
      <c r="C14" s="545"/>
      <c r="D14" s="545"/>
      <c r="E14" s="545"/>
      <c r="F14" s="545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44" t="str">
        <f>+VLOOKUP($A15,Master!$D$29:$G$225,4,FALSE)</f>
        <v>Porez na dodatu vrijednost</v>
      </c>
      <c r="C15" s="545"/>
      <c r="D15" s="545"/>
      <c r="E15" s="545"/>
      <c r="F15" s="545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44" t="str">
        <f>+VLOOKUP($A16,Master!$D$29:$G$225,4,FALSE)</f>
        <v>Akcize</v>
      </c>
      <c r="C16" s="545"/>
      <c r="D16" s="545"/>
      <c r="E16" s="545"/>
      <c r="F16" s="545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44" t="str">
        <f>+VLOOKUP($A17,Master!$D$29:$G$225,4,FALSE)</f>
        <v>Porez na međunarodnu trgovinu i transakcije</v>
      </c>
      <c r="C17" s="545"/>
      <c r="D17" s="545"/>
      <c r="E17" s="545"/>
      <c r="F17" s="545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44" t="str">
        <f>+VLOOKUP($A18,Master!$D$29:$G$225,4,FALSE)</f>
        <v>Ostali državni porezi</v>
      </c>
      <c r="C18" s="545"/>
      <c r="D18" s="545"/>
      <c r="E18" s="545"/>
      <c r="F18" s="545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54" t="str">
        <f>+VLOOKUP($A19,Master!$D$29:$G$225,4,FALSE)</f>
        <v>Doprinosi</v>
      </c>
      <c r="C19" s="555"/>
      <c r="D19" s="555"/>
      <c r="E19" s="555"/>
      <c r="F19" s="555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44" t="str">
        <f>+VLOOKUP($A20,Master!$D$29:$G$225,4,FALSE)</f>
        <v>Doprinosi za penzijsko i invalidsko osiguranje</v>
      </c>
      <c r="C20" s="545"/>
      <c r="D20" s="545"/>
      <c r="E20" s="545"/>
      <c r="F20" s="545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44" t="str">
        <f>+VLOOKUP($A21,Master!$D$29:$G$225,4,FALSE)</f>
        <v>Doprinosi za zdravstveno osiguranje</v>
      </c>
      <c r="C21" s="545"/>
      <c r="D21" s="545"/>
      <c r="E21" s="545"/>
      <c r="F21" s="545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44" t="str">
        <f>+VLOOKUP($A22,Master!$D$29:$G$225,4,FALSE)</f>
        <v>Doprinosi za osiguranje od nezaposlenosti</v>
      </c>
      <c r="C22" s="545"/>
      <c r="D22" s="545"/>
      <c r="E22" s="545"/>
      <c r="F22" s="545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44" t="str">
        <f>+VLOOKUP($A23,Master!$D$29:$G$225,4,FALSE)</f>
        <v>Ostali doprinosi</v>
      </c>
      <c r="C23" s="545"/>
      <c r="D23" s="545"/>
      <c r="E23" s="545"/>
      <c r="F23" s="545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46" t="str">
        <f>+VLOOKUP($A24,Master!$D$29:$G$225,4,FALSE)</f>
        <v>Takse</v>
      </c>
      <c r="C24" s="547"/>
      <c r="D24" s="547"/>
      <c r="E24" s="547"/>
      <c r="F24" s="547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46" t="str">
        <f>+VLOOKUP($A25,Master!$D$29:$G$225,4,FALSE)</f>
        <v>Naknade</v>
      </c>
      <c r="C25" s="547"/>
      <c r="D25" s="547"/>
      <c r="E25" s="547"/>
      <c r="F25" s="547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46" t="str">
        <f>+VLOOKUP($A26,Master!$D$29:$G$225,4,FALSE)</f>
        <v>Ostali prihodi</v>
      </c>
      <c r="C26" s="547"/>
      <c r="D26" s="547"/>
      <c r="E26" s="547"/>
      <c r="F26" s="547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46" t="str">
        <f>+VLOOKUP($A27,Master!$D$29:$G$225,4,FALSE)</f>
        <v>Primici od otplate kredita i sredstva prenesena iz prethodne godine</v>
      </c>
      <c r="C27" s="547"/>
      <c r="D27" s="547"/>
      <c r="E27" s="547"/>
      <c r="F27" s="547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8" t="str">
        <f>+VLOOKUP($A28,Master!$D$29:$G$225,4,FALSE)</f>
        <v>Donacije i transferi</v>
      </c>
      <c r="C28" s="549"/>
      <c r="D28" s="549"/>
      <c r="E28" s="549"/>
      <c r="F28" s="549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34" t="str">
        <f>+VLOOKUP($A29,Master!$D$29:$G$225,4,FALSE)</f>
        <v>Izdaci budžeta</v>
      </c>
      <c r="C29" s="535"/>
      <c r="D29" s="535"/>
      <c r="E29" s="535"/>
      <c r="F29" s="535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52" t="str">
        <f>+VLOOKUP($A30,Master!$D$29:$G$225,4,FALSE)</f>
        <v>Tekući izdaci</v>
      </c>
      <c r="C30" s="553"/>
      <c r="D30" s="553"/>
      <c r="E30" s="553"/>
      <c r="F30" s="553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44" t="str">
        <f>+VLOOKUP($A31,Master!$D$29:$G$225,4,FALSE)</f>
        <v>Bruto zarade i doprinosi na teret poslodavca</v>
      </c>
      <c r="C31" s="545"/>
      <c r="D31" s="545"/>
      <c r="E31" s="545"/>
      <c r="F31" s="545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44" t="str">
        <f>+VLOOKUP($A32,Master!$D$29:$G$225,4,FALSE)</f>
        <v>Ostala lična primanja</v>
      </c>
      <c r="C32" s="545"/>
      <c r="D32" s="545"/>
      <c r="E32" s="545"/>
      <c r="F32" s="545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44" t="str">
        <f>+VLOOKUP($A33,Master!$D$29:$G$225,4,FALSE)</f>
        <v>Rashodi za materijal</v>
      </c>
      <c r="C33" s="545"/>
      <c r="D33" s="545"/>
      <c r="E33" s="545"/>
      <c r="F33" s="545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13" t="str">
        <f>+VLOOKUP($A34,Master!$D$29:$G$225,4,FALSE)</f>
        <v>Rashodi za usluge</v>
      </c>
      <c r="C34" s="614"/>
      <c r="D34" s="614"/>
      <c r="E34" s="614"/>
      <c r="F34" s="614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44" t="str">
        <f>+VLOOKUP($A35,Master!$D$29:$G$225,4,FALSE)</f>
        <v>Rashodi za tekuće održavanje</v>
      </c>
      <c r="C35" s="545"/>
      <c r="D35" s="545"/>
      <c r="E35" s="545"/>
      <c r="F35" s="545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44" t="str">
        <f>+VLOOKUP($A36,Master!$D$29:$G$225,4,FALSE)</f>
        <v>Kamate</v>
      </c>
      <c r="C36" s="545"/>
      <c r="D36" s="545"/>
      <c r="E36" s="545"/>
      <c r="F36" s="545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44" t="str">
        <f>+VLOOKUP($A37,Master!$D$29:$G$225,4,FALSE)</f>
        <v>Renta</v>
      </c>
      <c r="C37" s="545"/>
      <c r="D37" s="545"/>
      <c r="E37" s="545"/>
      <c r="F37" s="545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44" t="str">
        <f>+VLOOKUP($A38,Master!$D$29:$G$225,4,FALSE)</f>
        <v>Subvencije</v>
      </c>
      <c r="C38" s="545"/>
      <c r="D38" s="545"/>
      <c r="E38" s="545"/>
      <c r="F38" s="545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13" t="str">
        <f>+VLOOKUP($A39,Master!$D$29:$G$225,4,FALSE)</f>
        <v>Ostali izdaci</v>
      </c>
      <c r="C39" s="614"/>
      <c r="D39" s="614"/>
      <c r="E39" s="614"/>
      <c r="F39" s="614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40" t="str">
        <f>+VLOOKUP($A40,Master!$D$29:$G$225,4,FALSE)</f>
        <v>Transferi za socijalnu zaštitu</v>
      </c>
      <c r="C40" s="541"/>
      <c r="D40" s="541"/>
      <c r="E40" s="541"/>
      <c r="F40" s="541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44" t="str">
        <f>+VLOOKUP($A41,Master!$D$29:$G$225,4,FALSE)</f>
        <v>Prava iz oblasti socijalne zaštite</v>
      </c>
      <c r="C41" s="545"/>
      <c r="D41" s="545"/>
      <c r="E41" s="545"/>
      <c r="F41" s="545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44" t="str">
        <f>+VLOOKUP($A42,Master!$D$29:$G$225,4,FALSE)</f>
        <v>Sredstva za tehnološke viškove</v>
      </c>
      <c r="C42" s="545"/>
      <c r="D42" s="545"/>
      <c r="E42" s="545"/>
      <c r="F42" s="545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44" t="str">
        <f>+VLOOKUP($A43,Master!$D$29:$G$225,4,FALSE)</f>
        <v>Prava iz oblasti penzijskog i invalidskog osiguranja</v>
      </c>
      <c r="C43" s="545"/>
      <c r="D43" s="545"/>
      <c r="E43" s="545"/>
      <c r="F43" s="545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44" t="str">
        <f>+VLOOKUP($A44,Master!$D$29:$G$225,4,FALSE)</f>
        <v>Ostala prava iz oblasti zdravstvene zaštite</v>
      </c>
      <c r="C44" s="545"/>
      <c r="D44" s="545"/>
      <c r="E44" s="545"/>
      <c r="F44" s="545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9" t="str">
        <f>+VLOOKUP($A45,Master!$D$29:$G$225,4,FALSE)</f>
        <v>Ostala prava iz zdravstvenog osiguranja</v>
      </c>
      <c r="C45" s="610"/>
      <c r="D45" s="610"/>
      <c r="E45" s="610"/>
      <c r="F45" s="610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42" t="str">
        <f>+VLOOKUP($A46,Master!$D$29:$G$225,4,FALSE)</f>
        <v xml:space="preserve">Transferi institucijama, pojedincima, nevladinom i javnom sektoru </v>
      </c>
      <c r="C46" s="543"/>
      <c r="D46" s="543"/>
      <c r="E46" s="543"/>
      <c r="F46" s="543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42" t="str">
        <f>+VLOOKUP($A47,Master!$D$29:$G$225,4,FALSE)</f>
        <v>Kapitalni izdaci</v>
      </c>
      <c r="C47" s="543"/>
      <c r="D47" s="543"/>
      <c r="E47" s="543"/>
      <c r="F47" s="543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11" t="str">
        <f>+VLOOKUP($A48,Master!$D$29:$G$225,4,FALSE)</f>
        <v>Pozajmice i krediti</v>
      </c>
      <c r="C48" s="612"/>
      <c r="D48" s="612"/>
      <c r="E48" s="612"/>
      <c r="F48" s="612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603" t="str">
        <f>+VLOOKUP($A49,Master!$D$29:$G$225,4,FALSE)</f>
        <v>Rezerve</v>
      </c>
      <c r="C49" s="604"/>
      <c r="D49" s="604"/>
      <c r="E49" s="604"/>
      <c r="F49" s="60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30" t="str">
        <f>+VLOOKUP($A50,Master!$D$29:$G$225,4,FALSE)</f>
        <v>Otplata garancija</v>
      </c>
      <c r="C50" s="531"/>
      <c r="D50" s="531"/>
      <c r="E50" s="531"/>
      <c r="F50" s="531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605" t="str">
        <f>+VLOOKUP($A51,Master!$D$29:$G$225,4,TRUE)</f>
        <v>Otplata obaveza iz prethodnog perioda</v>
      </c>
      <c r="C51" s="606"/>
      <c r="D51" s="606"/>
      <c r="E51" s="606"/>
      <c r="F51" s="60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607" t="str">
        <f>+VLOOKUP($A52,Master!$D$29:$G$227,4,FALSE)</f>
        <v>Neto povećanje obaveza</v>
      </c>
      <c r="C52" s="608"/>
      <c r="D52" s="608"/>
      <c r="E52" s="608"/>
      <c r="F52" s="60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36" t="str">
        <f>+VLOOKUP($A53,Master!$D$29:$G$225,4,FALSE)</f>
        <v>Suficit / deficit</v>
      </c>
      <c r="C53" s="537"/>
      <c r="D53" s="537"/>
      <c r="E53" s="537"/>
      <c r="F53" s="537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8" t="str">
        <f>+VLOOKUP($A54,Master!$D$29:$G$225,4,FALSE)</f>
        <v>Primarni suficit/deficit</v>
      </c>
      <c r="C54" s="539"/>
      <c r="D54" s="539"/>
      <c r="E54" s="539"/>
      <c r="F54" s="539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60" t="str">
        <f>+VLOOKUP($A55,Master!$D$29:$G$225,4,FALSE)</f>
        <v>Otplata dugova</v>
      </c>
      <c r="C55" s="561"/>
      <c r="D55" s="561"/>
      <c r="E55" s="561"/>
      <c r="F55" s="561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8" t="str">
        <f>+VLOOKUP($A56,Master!$D$29:$G$225,4,FALSE)</f>
        <v>Otplata hartija od vrijednosti i kredita rezidentima</v>
      </c>
      <c r="C56" s="529"/>
      <c r="D56" s="529"/>
      <c r="E56" s="529"/>
      <c r="F56" s="529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12" t="str">
        <f>+VLOOKUP($A57,Master!$D$29:$G$225,4,FALSE)</f>
        <v>Otplata hartija od vrijednosti i kredita nerezidentima</v>
      </c>
      <c r="C57" s="513"/>
      <c r="D57" s="513"/>
      <c r="E57" s="513"/>
      <c r="F57" s="513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50" t="str">
        <f>+VLOOKUP($A58,Master!$D$29:$G$225,4,FALSE)</f>
        <v>Izdaci za kupovinu hartija od vrijednosti</v>
      </c>
      <c r="C58" s="551"/>
      <c r="D58" s="551"/>
      <c r="E58" s="551"/>
      <c r="F58" s="551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32" t="str">
        <f>+VLOOKUP($A59,Master!$D$29:$G$225,4,FALSE)</f>
        <v>Nedostajuća sredstva</v>
      </c>
      <c r="C59" s="533"/>
      <c r="D59" s="533"/>
      <c r="E59" s="533"/>
      <c r="F59" s="533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34" t="str">
        <f>+VLOOKUP($A60,Master!$D$29:$G$225,4,FALSE)</f>
        <v>Finansiranje</v>
      </c>
      <c r="C60" s="535"/>
      <c r="D60" s="535"/>
      <c r="E60" s="535"/>
      <c r="F60" s="535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8" t="str">
        <f>+VLOOKUP($A61,Master!$D$29:$G$225,4,FALSE)</f>
        <v>Pozajmice i krediti od domaćih izvora</v>
      </c>
      <c r="C61" s="529"/>
      <c r="D61" s="529"/>
      <c r="E61" s="529"/>
      <c r="F61" s="529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12" t="str">
        <f>+VLOOKUP($A62,Master!$D$29:$G$225,4,FALSE)</f>
        <v>Pozajmice i krediti od inostranih izvora</v>
      </c>
      <c r="C62" s="513"/>
      <c r="D62" s="513"/>
      <c r="E62" s="513"/>
      <c r="F62" s="513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12" t="str">
        <f>+VLOOKUP($A63,Master!$D$29:$G$225,4,FALSE)</f>
        <v>Primici od prodaje imovine</v>
      </c>
      <c r="C63" s="513"/>
      <c r="D63" s="513"/>
      <c r="E63" s="513"/>
      <c r="F63" s="513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2" t="str">
        <f>+Master!G252</f>
        <v>Plan ostvarenja budžeta</v>
      </c>
      <c r="C100" s="593"/>
      <c r="D100" s="593"/>
      <c r="E100" s="593"/>
      <c r="F100" s="593"/>
      <c r="G100" s="600">
        <v>2020</v>
      </c>
      <c r="H100" s="601"/>
      <c r="I100" s="601"/>
      <c r="J100" s="601"/>
      <c r="K100" s="601"/>
      <c r="L100" s="601"/>
      <c r="M100" s="601"/>
      <c r="N100" s="601"/>
      <c r="O100" s="601"/>
      <c r="P100" s="601"/>
      <c r="Q100" s="601"/>
      <c r="R100" s="602"/>
      <c r="S100" s="107" t="str">
        <f>+S7</f>
        <v>BDP</v>
      </c>
      <c r="T100" s="108">
        <v>4607300000</v>
      </c>
    </row>
    <row r="101" spans="1:21" ht="15.75" customHeight="1">
      <c r="B101" s="594"/>
      <c r="C101" s="595"/>
      <c r="D101" s="595"/>
      <c r="E101" s="595"/>
      <c r="F101" s="596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0" t="str">
        <f>+Master!G246</f>
        <v>Jan - Dec</v>
      </c>
      <c r="T101" s="602">
        <f>+T8</f>
        <v>0</v>
      </c>
    </row>
    <row r="102" spans="1:21" ht="13.5" thickBot="1">
      <c r="B102" s="597"/>
      <c r="C102" s="598"/>
      <c r="D102" s="598"/>
      <c r="E102" s="598"/>
      <c r="F102" s="599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8" t="str">
        <f>+VLOOKUP(LEFT($A103,LEN(A103)-1)*1,Master!$D$29:$G$225,4,FALSE)</f>
        <v>Prihodi budžeta</v>
      </c>
      <c r="C103" s="589"/>
      <c r="D103" s="589"/>
      <c r="E103" s="589"/>
      <c r="F103" s="589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90" t="str">
        <f>+VLOOKUP(LEFT($A104,LEN(A104)-1)*1,Master!$D$29:$G$225,4,FALSE)</f>
        <v>Porezi</v>
      </c>
      <c r="C104" s="591"/>
      <c r="D104" s="591"/>
      <c r="E104" s="591"/>
      <c r="F104" s="591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8" t="str">
        <f>+VLOOKUP(LEFT($A105,LEN(A105)-1)*1,Master!$D$29:$G$228,4,FALSE)</f>
        <v>Porez na dohodak fizičkih lica</v>
      </c>
      <c r="C105" s="579"/>
      <c r="D105" s="579"/>
      <c r="E105" s="579"/>
      <c r="F105" s="579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8" t="str">
        <f>+VLOOKUP(LEFT($A106,LEN(A106)-1)*1,Master!$D$29:$G$228,4,FALSE)</f>
        <v>Porez na dobit pravnih lica</v>
      </c>
      <c r="C106" s="579"/>
      <c r="D106" s="579"/>
      <c r="E106" s="579"/>
      <c r="F106" s="579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8" t="str">
        <f>+VLOOKUP(LEFT($A107,LEN(A107)-1)*1,Master!$D$29:$G$228,4,FALSE)</f>
        <v>Porez na promet nepokretnosti</v>
      </c>
      <c r="C107" s="579"/>
      <c r="D107" s="579"/>
      <c r="E107" s="579"/>
      <c r="F107" s="579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8" t="str">
        <f>+VLOOKUP(LEFT($A108,LEN(A108)-1)*1,Master!$D$29:$G$228,4,FALSE)</f>
        <v>Porez na dodatu vrijednost</v>
      </c>
      <c r="C108" s="579"/>
      <c r="D108" s="579"/>
      <c r="E108" s="579"/>
      <c r="F108" s="579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8" t="str">
        <f>+VLOOKUP(LEFT($A109,LEN(A109)-1)*1,Master!$D$29:$G$228,4,FALSE)</f>
        <v>Akcize</v>
      </c>
      <c r="C109" s="579"/>
      <c r="D109" s="579"/>
      <c r="E109" s="579"/>
      <c r="F109" s="579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8" t="str">
        <f>+VLOOKUP(LEFT($A110,LEN(A110)-1)*1,Master!$D$29:$G$228,4,FALSE)</f>
        <v>Porez na međunarodnu trgovinu i transakcije</v>
      </c>
      <c r="C110" s="579"/>
      <c r="D110" s="579"/>
      <c r="E110" s="579"/>
      <c r="F110" s="579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8" t="str">
        <f>+VLOOKUP(LEFT($A111,LEN(A111)-1)*1,Master!$D$29:$G$228,4,FALSE)</f>
        <v>Ostali državni porezi</v>
      </c>
      <c r="C111" s="579"/>
      <c r="D111" s="579"/>
      <c r="E111" s="579"/>
      <c r="F111" s="579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6" t="str">
        <f>+VLOOKUP(LEFT($A112,LEN(A112)-1)*1,Master!$D$29:$G$228,4,FALSE)</f>
        <v>Doprinosi</v>
      </c>
      <c r="C112" s="587"/>
      <c r="D112" s="587"/>
      <c r="E112" s="587"/>
      <c r="F112" s="587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8" t="str">
        <f>+VLOOKUP(LEFT($A113,LEN(A113)-1)*1,Master!$D$29:$G$228,4,FALSE)</f>
        <v>Doprinosi za penzijsko i invalidsko osiguranje</v>
      </c>
      <c r="C113" s="579"/>
      <c r="D113" s="579"/>
      <c r="E113" s="579"/>
      <c r="F113" s="579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8" t="str">
        <f>+VLOOKUP(LEFT($A114,LEN(A114)-1)*1,Master!$D$29:$G$228,4,FALSE)</f>
        <v>Doprinosi za zdravstveno osiguranje</v>
      </c>
      <c r="C114" s="579"/>
      <c r="D114" s="579"/>
      <c r="E114" s="579"/>
      <c r="F114" s="579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8" t="str">
        <f>+VLOOKUP(LEFT($A115,LEN(A115)-1)*1,Master!$D$29:$G$228,4,FALSE)</f>
        <v>Doprinosi za osiguranje od nezaposlenosti</v>
      </c>
      <c r="C115" s="579"/>
      <c r="D115" s="579"/>
      <c r="E115" s="579"/>
      <c r="F115" s="579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8" t="str">
        <f>+VLOOKUP(LEFT($A116,LEN(A116)-1)*1,Master!$D$29:$G$228,4,FALSE)</f>
        <v>Ostali doprinosi</v>
      </c>
      <c r="C116" s="579"/>
      <c r="D116" s="579"/>
      <c r="E116" s="579"/>
      <c r="F116" s="579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4" t="str">
        <f>+VLOOKUP(LEFT($A117,LEN(A117)-1)*1,Master!$D$29:$G$228,4,FALSE)</f>
        <v>Takse</v>
      </c>
      <c r="C117" s="585"/>
      <c r="D117" s="585"/>
      <c r="E117" s="585"/>
      <c r="F117" s="585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4" t="str">
        <f>+VLOOKUP(LEFT($A118,LEN(A118)-1)*1,Master!$D$29:$G$228,4,FALSE)</f>
        <v>Naknade</v>
      </c>
      <c r="C118" s="585"/>
      <c r="D118" s="585"/>
      <c r="E118" s="585"/>
      <c r="F118" s="585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4" t="str">
        <f>+VLOOKUP(LEFT($A119,LEN(A119)-1)*1,Master!$D$29:$G$228,4,FALSE)</f>
        <v>Ostali prihodi</v>
      </c>
      <c r="C119" s="585"/>
      <c r="D119" s="585"/>
      <c r="E119" s="585"/>
      <c r="F119" s="585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4" t="str">
        <f>+VLOOKUP(LEFT($A120,LEN(A120)-1)*1,Master!$D$29:$G$228,4,FALSE)</f>
        <v>Primici od otplate kredita i sredstva prenesena iz prethodne godine</v>
      </c>
      <c r="C120" s="585"/>
      <c r="D120" s="585"/>
      <c r="E120" s="585"/>
      <c r="F120" s="585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0" t="str">
        <f>+VLOOKUP(LEFT($A121,LEN(A121)-1)*1,Master!$D$29:$G$228,4,FALSE)</f>
        <v>Donacije i transferi</v>
      </c>
      <c r="C121" s="581"/>
      <c r="D121" s="581"/>
      <c r="E121" s="581"/>
      <c r="F121" s="58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62" t="str">
        <f>+VLOOKUP(LEFT($A122,LEN(A122)-1)*1,Master!$D$29:$G$228,4,FALSE)</f>
        <v>Izdaci budžeta</v>
      </c>
      <c r="C122" s="563"/>
      <c r="D122" s="563"/>
      <c r="E122" s="563"/>
      <c r="F122" s="563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82" t="str">
        <f>+VLOOKUP(LEFT($A123,LEN(A123)-1)*1,Master!$D$29:$G$228,4,FALSE)</f>
        <v>Tekući izdaci</v>
      </c>
      <c r="C123" s="583"/>
      <c r="D123" s="583"/>
      <c r="E123" s="583"/>
      <c r="F123" s="58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8" t="str">
        <f>+VLOOKUP(LEFT($A124,LEN(A124)-1)*1,Master!$D$29:$G$228,4,FALSE)</f>
        <v>Bruto zarade i doprinosi na teret poslodavca</v>
      </c>
      <c r="C124" s="579"/>
      <c r="D124" s="579"/>
      <c r="E124" s="579"/>
      <c r="F124" s="579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8" t="str">
        <f>+VLOOKUP(LEFT($A125,LEN(A125)-1)*1,Master!$D$29:$G$228,4,FALSE)</f>
        <v>Ostala lična primanja</v>
      </c>
      <c r="C125" s="579"/>
      <c r="D125" s="579"/>
      <c r="E125" s="579"/>
      <c r="F125" s="579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8" t="str">
        <f>+VLOOKUP(LEFT($A126,LEN(A126)-1)*1,Master!$D$29:$G$228,4,FALSE)</f>
        <v>Rashodi za materijal</v>
      </c>
      <c r="C126" s="579"/>
      <c r="D126" s="579"/>
      <c r="E126" s="579"/>
      <c r="F126" s="579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8" t="str">
        <f>+VLOOKUP(LEFT($A127,LEN(A127)-1)*1,Master!$D$29:$G$228,4,FALSE)</f>
        <v>Rashodi za usluge</v>
      </c>
      <c r="C127" s="579"/>
      <c r="D127" s="579"/>
      <c r="E127" s="579"/>
      <c r="F127" s="579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8" t="str">
        <f>+VLOOKUP(LEFT($A128,LEN(A128)-1)*1,Master!$D$29:$G$228,4,FALSE)</f>
        <v>Rashodi za tekuće održavanje</v>
      </c>
      <c r="C128" s="579"/>
      <c r="D128" s="579"/>
      <c r="E128" s="579"/>
      <c r="F128" s="579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8" t="str">
        <f>+VLOOKUP(LEFT($A129,LEN(A129)-1)*1,Master!$D$29:$G$228,4,FALSE)</f>
        <v>Kamate</v>
      </c>
      <c r="C129" s="579"/>
      <c r="D129" s="579"/>
      <c r="E129" s="579"/>
      <c r="F129" s="579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8" t="str">
        <f>+VLOOKUP(LEFT($A130,LEN(A130)-1)*1,Master!$D$29:$G$228,4,FALSE)</f>
        <v>Renta</v>
      </c>
      <c r="C130" s="579"/>
      <c r="D130" s="579"/>
      <c r="E130" s="579"/>
      <c r="F130" s="579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8" t="str">
        <f>+VLOOKUP(LEFT($A131,LEN(A131)-1)*1,Master!$D$29:$G$228,4,FALSE)</f>
        <v>Subvencije</v>
      </c>
      <c r="C131" s="579"/>
      <c r="D131" s="579"/>
      <c r="E131" s="579"/>
      <c r="F131" s="579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8" t="str">
        <f>+VLOOKUP(LEFT($A132,LEN(A132)-1)*1,Master!$D$29:$G$228,4,FALSE)</f>
        <v>Ostali izdaci</v>
      </c>
      <c r="C132" s="579"/>
      <c r="D132" s="579"/>
      <c r="E132" s="579"/>
      <c r="F132" s="579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74" t="str">
        <f>+VLOOKUP(LEFT($A133,LEN(A133)-1)*1,Master!$D$29:$G$228,4,FALSE)</f>
        <v>Transferi za socijalnu zaštitu</v>
      </c>
      <c r="C133" s="575"/>
      <c r="D133" s="575"/>
      <c r="E133" s="575"/>
      <c r="F133" s="575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8" t="str">
        <f>+VLOOKUP(LEFT($A134,LEN(A134)-1)*1,Master!$D$29:$G$228,4,FALSE)</f>
        <v>Prava iz oblasti socijalne zaštite</v>
      </c>
      <c r="C134" s="579"/>
      <c r="D134" s="579"/>
      <c r="E134" s="579"/>
      <c r="F134" s="579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8" t="str">
        <f>+VLOOKUP(LEFT($A135,LEN(A135)-1)*1,Master!$D$29:$G$228,4,FALSE)</f>
        <v>Sredstva za tehnološke viškove</v>
      </c>
      <c r="C135" s="579"/>
      <c r="D135" s="579"/>
      <c r="E135" s="579"/>
      <c r="F135" s="579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8" t="str">
        <f>+VLOOKUP(LEFT($A136,LEN(A136)-1)*1,Master!$D$29:$G$228,4,FALSE)</f>
        <v>Prava iz oblasti penzijskog i invalidskog osiguranja</v>
      </c>
      <c r="C136" s="579"/>
      <c r="D136" s="579"/>
      <c r="E136" s="579"/>
      <c r="F136" s="579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8" t="str">
        <f>+VLOOKUP(LEFT($A137,LEN(A137)-1)*1,Master!$D$29:$G$228,4,FALSE)</f>
        <v>Ostala prava iz oblasti zdravstvene zaštite</v>
      </c>
      <c r="C137" s="579"/>
      <c r="D137" s="579"/>
      <c r="E137" s="579"/>
      <c r="F137" s="579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8" t="str">
        <f>+VLOOKUP(LEFT($A138,LEN(A138)-1)*1,Master!$D$29:$G$228,4,FALSE)</f>
        <v>Ostala prava iz zdravstvenog osiguranja</v>
      </c>
      <c r="C138" s="579"/>
      <c r="D138" s="579"/>
      <c r="E138" s="579"/>
      <c r="F138" s="579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76" t="str">
        <f>+VLOOKUP(LEFT($A139,LEN(A139)-1)*1,Master!$D$29:$G$228,4,FALSE)</f>
        <v xml:space="preserve">Transferi institucijama, pojedincima, nevladinom i javnom sektoru </v>
      </c>
      <c r="C139" s="577"/>
      <c r="D139" s="577"/>
      <c r="E139" s="577"/>
      <c r="F139" s="57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76" t="str">
        <f>+VLOOKUP(LEFT($A140,LEN(A140)-1)*1,Master!$D$29:$G$228,4,FALSE)</f>
        <v>Kapitalni izdaci</v>
      </c>
      <c r="C140" s="577"/>
      <c r="D140" s="577"/>
      <c r="E140" s="577"/>
      <c r="F140" s="57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8" t="str">
        <f>+VLOOKUP(LEFT($A141,LEN(A141)-1)*1,Master!$D$29:$G$228,4,FALSE)</f>
        <v>Pozajmice i krediti</v>
      </c>
      <c r="C141" s="569"/>
      <c r="D141" s="569"/>
      <c r="E141" s="569"/>
      <c r="F141" s="569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8" t="str">
        <f>+VLOOKUP(LEFT($A142,LEN(A142)-1)*1,Master!$D$29:$G$228,4,FALSE)</f>
        <v>Rezerve</v>
      </c>
      <c r="C142" s="569"/>
      <c r="D142" s="569"/>
      <c r="E142" s="569"/>
      <c r="F142" s="569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8" t="str">
        <f>+VLOOKUP(LEFT($A143,LEN(A143)-1)*1,Master!$D$29:$G$228,4,FALSE)</f>
        <v>Otplata garancija</v>
      </c>
      <c r="C143" s="569"/>
      <c r="D143" s="569"/>
      <c r="E143" s="569"/>
      <c r="F143" s="569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8" t="str">
        <f>+VLOOKUP(LEFT($A144,LEN(A144)-1)*1,Master!$D$29:$G$228,4,FALSE)</f>
        <v>Otplata obaveza iz prethodnog perioda</v>
      </c>
      <c r="C144" s="569"/>
      <c r="D144" s="569"/>
      <c r="E144" s="569"/>
      <c r="F144" s="569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8" t="str">
        <f>+VLOOKUP(LEFT($A145,LEN(A145)-1)*1,Master!$D$29:$G$228,4,FALSE)</f>
        <v>Neto povećanje obaveza</v>
      </c>
      <c r="C145" s="569"/>
      <c r="D145" s="569"/>
      <c r="E145" s="569"/>
      <c r="F145" s="569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70" t="str">
        <f>+VLOOKUP(LEFT($A146,LEN(A146)-1)*1,Master!$D$29:$G$225,4,FALSE)</f>
        <v>Suficit / deficit</v>
      </c>
      <c r="C146" s="571"/>
      <c r="D146" s="571"/>
      <c r="E146" s="571"/>
      <c r="F146" s="571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72" t="str">
        <f>+VLOOKUP(LEFT($A147,LEN(A147)-1)*1,Master!$D$29:$G$225,4,FALSE)</f>
        <v>Primarni suficit/deficit</v>
      </c>
      <c r="C147" s="573"/>
      <c r="D147" s="573"/>
      <c r="E147" s="573"/>
      <c r="F147" s="573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74" t="str">
        <f>+VLOOKUP(LEFT($A148,LEN(A148)-1)*1,Master!$D$29:$G$225,4,FALSE)</f>
        <v>Otplata dugova</v>
      </c>
      <c r="C148" s="575"/>
      <c r="D148" s="575"/>
      <c r="E148" s="575"/>
      <c r="F148" s="575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66" t="str">
        <f>+VLOOKUP(LEFT($A149,LEN(A149)-1)*1,Master!$D$29:$G$225,4,FALSE)</f>
        <v>Otplata hartija od vrijednosti i kredita rezidentima</v>
      </c>
      <c r="C149" s="567"/>
      <c r="D149" s="567"/>
      <c r="E149" s="567"/>
      <c r="F149" s="567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8" t="str">
        <f>+VLOOKUP(LEFT($A150,LEN(A150)-1)*1,Master!$D$29:$G$225,4,FALSE)</f>
        <v>Otplata hartija od vrijednosti i kredita nerezidentima</v>
      </c>
      <c r="C150" s="569"/>
      <c r="D150" s="569"/>
      <c r="E150" s="569"/>
      <c r="F150" s="569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62" t="str">
        <f>+VLOOKUP(LEFT($A151,LEN(A151)-1)*1,Master!$D$29:$G$225,4,FALSE)</f>
        <v>Izdaci za kupovinu hartija od vrijednosti</v>
      </c>
      <c r="C151" s="563"/>
      <c r="D151" s="563"/>
      <c r="E151" s="563"/>
      <c r="F151" s="563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64" t="str">
        <f>+VLOOKUP(LEFT($A152,LEN(A152)-1)*1,Master!$D$29:$G$225,4,FALSE)</f>
        <v>Nedostajuća sredstva</v>
      </c>
      <c r="C152" s="565"/>
      <c r="D152" s="565"/>
      <c r="E152" s="565"/>
      <c r="F152" s="565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62" t="str">
        <f>+VLOOKUP(LEFT($A153,LEN(A153)-1)*1,Master!$D$29:$G$225,4,FALSE)</f>
        <v>Finansiranje</v>
      </c>
      <c r="C153" s="563"/>
      <c r="D153" s="563"/>
      <c r="E153" s="563"/>
      <c r="F153" s="563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66" t="str">
        <f>+VLOOKUP(LEFT($A154,LEN(A154)-1)*1,Master!$D$29:$G$225,4,FALSE)</f>
        <v>Pozajmice i krediti od domaćih izvora</v>
      </c>
      <c r="C154" s="567"/>
      <c r="D154" s="567"/>
      <c r="E154" s="567"/>
      <c r="F154" s="567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8" t="str">
        <f>+VLOOKUP(LEFT($A155,LEN(A155)-1)*1,Master!$D$29:$G$225,4,FALSE)</f>
        <v>Pozajmice i krediti od inostranih izvora</v>
      </c>
      <c r="C155" s="569"/>
      <c r="D155" s="569"/>
      <c r="E155" s="569"/>
      <c r="F155" s="569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8" t="str">
        <f>+VLOOKUP(LEFT($A156,LEN(A156)-1)*1,Master!$D$29:$G$225,4,FALSE)</f>
        <v>Primici od prodaje imovine</v>
      </c>
      <c r="C156" s="569"/>
      <c r="D156" s="569"/>
      <c r="E156" s="569"/>
      <c r="F156" s="569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customSheetViews>
    <customSheetView guid="{59E4E612-301A-4B15-B14A-FF0442744080}" state="hidden">
      <pane ySplit="1" topLeftCell="A38" activePane="bottomLeft" state="frozen"/>
      <selection pane="bottomLeft" activeCell="I53" sqref="I53"/>
      <pageMargins left="0" right="0" top="0" bottom="0" header="0.31496062992126" footer="0.31496062992126"/>
      <pageSetup paperSize="9" scale="75" orientation="landscape" r:id="rId1"/>
    </customSheetView>
  </customSheetViews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5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15" t="s">
        <v>554</v>
      </c>
      <c r="C7" s="515"/>
      <c r="D7" s="515"/>
      <c r="E7" s="515"/>
      <c r="F7" s="515"/>
      <c r="G7" s="523">
        <v>2019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7"/>
      <c r="S7" s="235" t="s">
        <v>419</v>
      </c>
      <c r="T7" s="236">
        <v>4951000000</v>
      </c>
    </row>
    <row r="8" spans="1:20" ht="16.5" customHeight="1">
      <c r="A8" s="144"/>
      <c r="B8" s="516"/>
      <c r="C8" s="517"/>
      <c r="D8" s="517"/>
      <c r="E8" s="517"/>
      <c r="F8" s="51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3" t="s">
        <v>809</v>
      </c>
      <c r="T8" s="527"/>
    </row>
    <row r="9" spans="1:20" ht="13.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4" t="s">
        <v>681</v>
      </c>
      <c r="C10" s="535"/>
      <c r="D10" s="535"/>
      <c r="E10" s="535"/>
      <c r="F10" s="535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8" t="s">
        <v>21</v>
      </c>
      <c r="C11" s="559"/>
      <c r="D11" s="559"/>
      <c r="E11" s="559"/>
      <c r="F11" s="559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44" t="s">
        <v>23</v>
      </c>
      <c r="C12" s="545"/>
      <c r="D12" s="545"/>
      <c r="E12" s="545"/>
      <c r="F12" s="545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44" t="s">
        <v>25</v>
      </c>
      <c r="C13" s="545"/>
      <c r="D13" s="545"/>
      <c r="E13" s="545"/>
      <c r="F13" s="545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44" t="s">
        <v>27</v>
      </c>
      <c r="C14" s="545"/>
      <c r="D14" s="545"/>
      <c r="E14" s="545"/>
      <c r="F14" s="545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44" t="s">
        <v>29</v>
      </c>
      <c r="C15" s="545"/>
      <c r="D15" s="545"/>
      <c r="E15" s="545"/>
      <c r="F15" s="545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44" t="s">
        <v>31</v>
      </c>
      <c r="C16" s="545"/>
      <c r="D16" s="545"/>
      <c r="E16" s="545"/>
      <c r="F16" s="545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44" t="s">
        <v>33</v>
      </c>
      <c r="C17" s="545"/>
      <c r="D17" s="545"/>
      <c r="E17" s="545"/>
      <c r="F17" s="545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44" t="s">
        <v>722</v>
      </c>
      <c r="C18" s="545"/>
      <c r="D18" s="545"/>
      <c r="E18" s="545"/>
      <c r="F18" s="545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54" t="s">
        <v>37</v>
      </c>
      <c r="C19" s="555"/>
      <c r="D19" s="555"/>
      <c r="E19" s="555"/>
      <c r="F19" s="555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44" t="s">
        <v>39</v>
      </c>
      <c r="C20" s="545"/>
      <c r="D20" s="545"/>
      <c r="E20" s="545"/>
      <c r="F20" s="545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44" t="s">
        <v>41</v>
      </c>
      <c r="C21" s="545"/>
      <c r="D21" s="545"/>
      <c r="E21" s="545"/>
      <c r="F21" s="545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44" t="s">
        <v>43</v>
      </c>
      <c r="C22" s="545"/>
      <c r="D22" s="545"/>
      <c r="E22" s="545"/>
      <c r="F22" s="545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44" t="s">
        <v>45</v>
      </c>
      <c r="C23" s="545"/>
      <c r="D23" s="545"/>
      <c r="E23" s="545"/>
      <c r="F23" s="545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46" t="s">
        <v>47</v>
      </c>
      <c r="C24" s="547"/>
      <c r="D24" s="547"/>
      <c r="E24" s="547"/>
      <c r="F24" s="547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46" t="s">
        <v>61</v>
      </c>
      <c r="C25" s="547"/>
      <c r="D25" s="547"/>
      <c r="E25" s="547"/>
      <c r="F25" s="547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46" t="s">
        <v>81</v>
      </c>
      <c r="C26" s="547"/>
      <c r="D26" s="547"/>
      <c r="E26" s="547"/>
      <c r="F26" s="547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46" t="s">
        <v>99</v>
      </c>
      <c r="C27" s="547"/>
      <c r="D27" s="547"/>
      <c r="E27" s="547"/>
      <c r="F27" s="547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8" t="s">
        <v>105</v>
      </c>
      <c r="C28" s="549"/>
      <c r="D28" s="549"/>
      <c r="E28" s="549"/>
      <c r="F28" s="549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34" t="s">
        <v>802</v>
      </c>
      <c r="C29" s="535"/>
      <c r="D29" s="535"/>
      <c r="E29" s="535"/>
      <c r="F29" s="535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50" t="s">
        <v>120</v>
      </c>
      <c r="C30" s="551"/>
      <c r="D30" s="551"/>
      <c r="E30" s="551"/>
      <c r="F30" s="551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44" t="s">
        <v>122</v>
      </c>
      <c r="C31" s="545"/>
      <c r="D31" s="545"/>
      <c r="E31" s="545"/>
      <c r="F31" s="545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44" t="s">
        <v>133</v>
      </c>
      <c r="C32" s="545"/>
      <c r="D32" s="545"/>
      <c r="E32" s="545"/>
      <c r="F32" s="545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44" t="s">
        <v>148</v>
      </c>
      <c r="C33" s="545"/>
      <c r="D33" s="545"/>
      <c r="E33" s="545"/>
      <c r="F33" s="545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44" t="s">
        <v>162</v>
      </c>
      <c r="C34" s="545"/>
      <c r="D34" s="545"/>
      <c r="E34" s="545"/>
      <c r="F34" s="545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13" t="s">
        <v>182</v>
      </c>
      <c r="C35" s="614"/>
      <c r="D35" s="614"/>
      <c r="E35" s="614"/>
      <c r="F35" s="614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44" t="s">
        <v>190</v>
      </c>
      <c r="C36" s="545"/>
      <c r="D36" s="545"/>
      <c r="E36" s="545"/>
      <c r="F36" s="545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44" t="s">
        <v>196</v>
      </c>
      <c r="C37" s="545"/>
      <c r="D37" s="545"/>
      <c r="E37" s="545"/>
      <c r="F37" s="545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44" t="s">
        <v>204</v>
      </c>
      <c r="C38" s="545"/>
      <c r="D38" s="545"/>
      <c r="E38" s="545"/>
      <c r="F38" s="545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44" t="s">
        <v>212</v>
      </c>
      <c r="C39" s="545"/>
      <c r="D39" s="545"/>
      <c r="E39" s="545"/>
      <c r="F39" s="545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40" t="s">
        <v>230</v>
      </c>
      <c r="C40" s="541"/>
      <c r="D40" s="541"/>
      <c r="E40" s="541"/>
      <c r="F40" s="541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44" t="s">
        <v>232</v>
      </c>
      <c r="C41" s="545"/>
      <c r="D41" s="545"/>
      <c r="E41" s="545"/>
      <c r="F41" s="545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44" t="s">
        <v>248</v>
      </c>
      <c r="C42" s="545"/>
      <c r="D42" s="545"/>
      <c r="E42" s="545"/>
      <c r="F42" s="545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44" t="s">
        <v>259</v>
      </c>
      <c r="C43" s="545"/>
      <c r="D43" s="545"/>
      <c r="E43" s="545"/>
      <c r="F43" s="545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44" t="s">
        <v>274</v>
      </c>
      <c r="C44" s="545"/>
      <c r="D44" s="545"/>
      <c r="E44" s="545"/>
      <c r="F44" s="545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44" t="s">
        <v>278</v>
      </c>
      <c r="C45" s="545"/>
      <c r="D45" s="545"/>
      <c r="E45" s="545"/>
      <c r="F45" s="545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42" t="s">
        <v>286</v>
      </c>
      <c r="C46" s="543"/>
      <c r="D46" s="543"/>
      <c r="E46" s="543"/>
      <c r="F46" s="543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42" t="s">
        <v>320</v>
      </c>
      <c r="C47" s="543"/>
      <c r="D47" s="543"/>
      <c r="E47" s="543"/>
      <c r="F47" s="543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11" t="s">
        <v>113</v>
      </c>
      <c r="C48" s="612"/>
      <c r="D48" s="612"/>
      <c r="E48" s="612"/>
      <c r="F48" s="612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603" t="s">
        <v>366</v>
      </c>
      <c r="C49" s="604"/>
      <c r="D49" s="604"/>
      <c r="E49" s="604"/>
      <c r="F49" s="60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30" t="s">
        <v>359</v>
      </c>
      <c r="C50" s="531"/>
      <c r="D50" s="531"/>
      <c r="E50" s="531"/>
      <c r="F50" s="531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605" t="s">
        <v>795</v>
      </c>
      <c r="C51" s="606"/>
      <c r="D51" s="606"/>
      <c r="E51" s="606"/>
      <c r="F51" s="60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607" t="s">
        <v>685</v>
      </c>
      <c r="C52" s="608"/>
      <c r="D52" s="608"/>
      <c r="E52" s="608"/>
      <c r="F52" s="60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36" t="s">
        <v>545</v>
      </c>
      <c r="C53" s="537"/>
      <c r="D53" s="537"/>
      <c r="E53" s="537"/>
      <c r="F53" s="537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8" t="s">
        <v>793</v>
      </c>
      <c r="C54" s="539"/>
      <c r="D54" s="539"/>
      <c r="E54" s="539"/>
      <c r="F54" s="539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60" t="s">
        <v>352</v>
      </c>
      <c r="C55" s="561"/>
      <c r="D55" s="561"/>
      <c r="E55" s="561"/>
      <c r="F55" s="561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8" t="s">
        <v>355</v>
      </c>
      <c r="C56" s="529"/>
      <c r="D56" s="529"/>
      <c r="E56" s="529"/>
      <c r="F56" s="529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12" t="s">
        <v>357</v>
      </c>
      <c r="C57" s="513"/>
      <c r="D57" s="513"/>
      <c r="E57" s="513"/>
      <c r="F57" s="513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16" t="s">
        <v>336</v>
      </c>
      <c r="C58" s="617"/>
      <c r="D58" s="617"/>
      <c r="E58" s="617"/>
      <c r="F58" s="617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32" t="s">
        <v>543</v>
      </c>
      <c r="C59" s="533"/>
      <c r="D59" s="533"/>
      <c r="E59" s="533"/>
      <c r="F59" s="533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34" t="s">
        <v>544</v>
      </c>
      <c r="C60" s="535"/>
      <c r="D60" s="535"/>
      <c r="E60" s="535"/>
      <c r="F60" s="535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8" t="s">
        <v>114</v>
      </c>
      <c r="C61" s="529"/>
      <c r="D61" s="529"/>
      <c r="E61" s="529"/>
      <c r="F61" s="529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12" t="s">
        <v>116</v>
      </c>
      <c r="C62" s="513"/>
      <c r="D62" s="513"/>
      <c r="E62" s="513"/>
      <c r="F62" s="513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12" t="s">
        <v>93</v>
      </c>
      <c r="C63" s="513"/>
      <c r="D63" s="513"/>
      <c r="E63" s="513"/>
      <c r="F63" s="513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92" t="s">
        <v>552</v>
      </c>
      <c r="C100" s="593"/>
      <c r="D100" s="593"/>
      <c r="E100" s="593"/>
      <c r="F100" s="593"/>
      <c r="G100" s="600">
        <v>2019</v>
      </c>
      <c r="H100" s="601"/>
      <c r="I100" s="601"/>
      <c r="J100" s="601"/>
      <c r="K100" s="601"/>
      <c r="L100" s="601"/>
      <c r="M100" s="601"/>
      <c r="N100" s="601"/>
      <c r="O100" s="601"/>
      <c r="P100" s="601"/>
      <c r="Q100" s="601"/>
      <c r="R100" s="602"/>
      <c r="S100" s="107" t="str">
        <f>+S7</f>
        <v>BDP</v>
      </c>
      <c r="T100" s="108">
        <f>+T7</f>
        <v>4951000000</v>
      </c>
    </row>
    <row r="101" spans="1:21" ht="15.75" customHeight="1">
      <c r="B101" s="594"/>
      <c r="C101" s="595"/>
      <c r="D101" s="595"/>
      <c r="E101" s="595"/>
      <c r="F101" s="596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0" t="s">
        <v>809</v>
      </c>
      <c r="T101" s="602">
        <f>+T8</f>
        <v>0</v>
      </c>
    </row>
    <row r="102" spans="1:21" ht="13.5" thickBot="1">
      <c r="B102" s="597"/>
      <c r="C102" s="598"/>
      <c r="D102" s="598"/>
      <c r="E102" s="598"/>
      <c r="F102" s="599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8" t="s">
        <v>681</v>
      </c>
      <c r="C103" s="589"/>
      <c r="D103" s="589"/>
      <c r="E103" s="589"/>
      <c r="F103" s="589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90" t="s">
        <v>21</v>
      </c>
      <c r="C104" s="591"/>
      <c r="D104" s="591"/>
      <c r="E104" s="591"/>
      <c r="F104" s="591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8" t="s">
        <v>23</v>
      </c>
      <c r="C105" s="579"/>
      <c r="D105" s="579"/>
      <c r="E105" s="579"/>
      <c r="F105" s="579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8" t="s">
        <v>25</v>
      </c>
      <c r="C106" s="579"/>
      <c r="D106" s="579"/>
      <c r="E106" s="579"/>
      <c r="F106" s="579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8" t="s">
        <v>27</v>
      </c>
      <c r="C107" s="579"/>
      <c r="D107" s="579"/>
      <c r="E107" s="579"/>
      <c r="F107" s="579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8" t="s">
        <v>29</v>
      </c>
      <c r="C108" s="579"/>
      <c r="D108" s="579"/>
      <c r="E108" s="579"/>
      <c r="F108" s="579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8" t="s">
        <v>31</v>
      </c>
      <c r="C109" s="579"/>
      <c r="D109" s="579"/>
      <c r="E109" s="579"/>
      <c r="F109" s="579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8" t="s">
        <v>33</v>
      </c>
      <c r="C110" s="579"/>
      <c r="D110" s="579"/>
      <c r="E110" s="579"/>
      <c r="F110" s="579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8" t="s">
        <v>722</v>
      </c>
      <c r="C111" s="579"/>
      <c r="D111" s="579"/>
      <c r="E111" s="579"/>
      <c r="F111" s="579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6" t="s">
        <v>37</v>
      </c>
      <c r="C112" s="587"/>
      <c r="D112" s="587"/>
      <c r="E112" s="587"/>
      <c r="F112" s="587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8" t="s">
        <v>39</v>
      </c>
      <c r="C113" s="579"/>
      <c r="D113" s="579"/>
      <c r="E113" s="579"/>
      <c r="F113" s="579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8" t="s">
        <v>41</v>
      </c>
      <c r="C114" s="579"/>
      <c r="D114" s="579"/>
      <c r="E114" s="579"/>
      <c r="F114" s="579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8" t="s">
        <v>43</v>
      </c>
      <c r="C115" s="579"/>
      <c r="D115" s="579"/>
      <c r="E115" s="579"/>
      <c r="F115" s="579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8" t="s">
        <v>45</v>
      </c>
      <c r="C116" s="579"/>
      <c r="D116" s="579"/>
      <c r="E116" s="579"/>
      <c r="F116" s="579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4" t="s">
        <v>47</v>
      </c>
      <c r="C117" s="585"/>
      <c r="D117" s="585"/>
      <c r="E117" s="585"/>
      <c r="F117" s="585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4" t="s">
        <v>61</v>
      </c>
      <c r="C118" s="585"/>
      <c r="D118" s="585"/>
      <c r="E118" s="585"/>
      <c r="F118" s="585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4" t="s">
        <v>81</v>
      </c>
      <c r="C119" s="585"/>
      <c r="D119" s="585"/>
      <c r="E119" s="585"/>
      <c r="F119" s="585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4" t="s">
        <v>99</v>
      </c>
      <c r="C120" s="585"/>
      <c r="D120" s="585"/>
      <c r="E120" s="585"/>
      <c r="F120" s="585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0" t="s">
        <v>105</v>
      </c>
      <c r="C121" s="581"/>
      <c r="D121" s="581"/>
      <c r="E121" s="581"/>
      <c r="F121" s="581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62" t="s">
        <v>811</v>
      </c>
      <c r="C122" s="563"/>
      <c r="D122" s="563"/>
      <c r="E122" s="563"/>
      <c r="F122" s="563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20" t="s">
        <v>774</v>
      </c>
      <c r="C123" s="621"/>
      <c r="D123" s="621"/>
      <c r="E123" s="621"/>
      <c r="F123" s="621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82" t="e">
        <v>#REF!</v>
      </c>
      <c r="C124" s="583"/>
      <c r="D124" s="583"/>
      <c r="E124" s="583"/>
      <c r="F124" s="58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8" t="s">
        <v>122</v>
      </c>
      <c r="C125" s="579"/>
      <c r="D125" s="579"/>
      <c r="E125" s="579"/>
      <c r="F125" s="579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8" t="s">
        <v>133</v>
      </c>
      <c r="C126" s="579"/>
      <c r="D126" s="579"/>
      <c r="E126" s="579"/>
      <c r="F126" s="579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8" t="s">
        <v>148</v>
      </c>
      <c r="C127" s="579"/>
      <c r="D127" s="579"/>
      <c r="E127" s="579"/>
      <c r="F127" s="579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8" t="s">
        <v>162</v>
      </c>
      <c r="C128" s="579"/>
      <c r="D128" s="579"/>
      <c r="E128" s="579"/>
      <c r="F128" s="579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8" t="s">
        <v>182</v>
      </c>
      <c r="C129" s="579"/>
      <c r="D129" s="579"/>
      <c r="E129" s="579"/>
      <c r="F129" s="579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8" t="s">
        <v>190</v>
      </c>
      <c r="C130" s="579"/>
      <c r="D130" s="579"/>
      <c r="E130" s="579"/>
      <c r="F130" s="579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8" t="s">
        <v>196</v>
      </c>
      <c r="C131" s="579"/>
      <c r="D131" s="579"/>
      <c r="E131" s="579"/>
      <c r="F131" s="579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8" t="s">
        <v>204</v>
      </c>
      <c r="C132" s="579"/>
      <c r="D132" s="579"/>
      <c r="E132" s="579"/>
      <c r="F132" s="579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8" t="s">
        <v>212</v>
      </c>
      <c r="C133" s="579"/>
      <c r="D133" s="579"/>
      <c r="E133" s="579"/>
      <c r="F133" s="579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8" t="e">
        <v>#REF!</v>
      </c>
      <c r="C134" s="579"/>
      <c r="D134" s="579"/>
      <c r="E134" s="579"/>
      <c r="F134" s="579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74" t="s">
        <v>230</v>
      </c>
      <c r="C135" s="575"/>
      <c r="D135" s="575"/>
      <c r="E135" s="575"/>
      <c r="F135" s="575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8" t="s">
        <v>232</v>
      </c>
      <c r="C136" s="579"/>
      <c r="D136" s="579"/>
      <c r="E136" s="579"/>
      <c r="F136" s="579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8" t="s">
        <v>248</v>
      </c>
      <c r="C137" s="579"/>
      <c r="D137" s="579"/>
      <c r="E137" s="579"/>
      <c r="F137" s="579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8" t="s">
        <v>259</v>
      </c>
      <c r="C138" s="579"/>
      <c r="D138" s="579"/>
      <c r="E138" s="579"/>
      <c r="F138" s="579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8" t="s">
        <v>274</v>
      </c>
      <c r="C139" s="579"/>
      <c r="D139" s="579"/>
      <c r="E139" s="579"/>
      <c r="F139" s="579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8" t="s">
        <v>278</v>
      </c>
      <c r="C140" s="579"/>
      <c r="D140" s="579"/>
      <c r="E140" s="579"/>
      <c r="F140" s="579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76" t="s">
        <v>286</v>
      </c>
      <c r="C141" s="577"/>
      <c r="D141" s="577"/>
      <c r="E141" s="577"/>
      <c r="F141" s="577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76" t="s">
        <v>812</v>
      </c>
      <c r="C142" s="577"/>
      <c r="D142" s="577"/>
      <c r="E142" s="577"/>
      <c r="F142" s="577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8" t="s">
        <v>113</v>
      </c>
      <c r="C143" s="569"/>
      <c r="D143" s="569"/>
      <c r="E143" s="569"/>
      <c r="F143" s="569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8" t="s">
        <v>366</v>
      </c>
      <c r="C144" s="569"/>
      <c r="D144" s="569"/>
      <c r="E144" s="569"/>
      <c r="F144" s="569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8" t="s">
        <v>359</v>
      </c>
      <c r="C145" s="569"/>
      <c r="D145" s="569"/>
      <c r="E145" s="569"/>
      <c r="F145" s="569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8" t="s">
        <v>365</v>
      </c>
      <c r="C146" s="569"/>
      <c r="D146" s="569"/>
      <c r="E146" s="569"/>
      <c r="F146" s="569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8" t="s">
        <v>686</v>
      </c>
      <c r="C147" s="619"/>
      <c r="D147" s="619"/>
      <c r="E147" s="619"/>
      <c r="F147" s="619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70" t="s">
        <v>545</v>
      </c>
      <c r="C148" s="571"/>
      <c r="D148" s="571"/>
      <c r="E148" s="571"/>
      <c r="F148" s="571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72" t="s">
        <v>813</v>
      </c>
      <c r="C149" s="573"/>
      <c r="D149" s="573"/>
      <c r="E149" s="573"/>
      <c r="F149" s="573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74" t="s">
        <v>352</v>
      </c>
      <c r="C150" s="575"/>
      <c r="D150" s="575"/>
      <c r="E150" s="575"/>
      <c r="F150" s="575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66" t="s">
        <v>355</v>
      </c>
      <c r="C151" s="567"/>
      <c r="D151" s="567"/>
      <c r="E151" s="567"/>
      <c r="F151" s="567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8" t="s">
        <v>357</v>
      </c>
      <c r="C152" s="569"/>
      <c r="D152" s="569"/>
      <c r="E152" s="569"/>
      <c r="F152" s="569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16" t="s">
        <v>336</v>
      </c>
      <c r="C153" s="617"/>
      <c r="D153" s="617"/>
      <c r="E153" s="617"/>
      <c r="F153" s="617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64" t="s">
        <v>543</v>
      </c>
      <c r="C154" s="565"/>
      <c r="D154" s="565"/>
      <c r="E154" s="565"/>
      <c r="F154" s="565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62" t="s">
        <v>544</v>
      </c>
      <c r="C155" s="563"/>
      <c r="D155" s="563"/>
      <c r="E155" s="563"/>
      <c r="F155" s="563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66" t="s">
        <v>114</v>
      </c>
      <c r="C156" s="567"/>
      <c r="D156" s="567"/>
      <c r="E156" s="567"/>
      <c r="F156" s="567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8" t="s">
        <v>116</v>
      </c>
      <c r="C157" s="569"/>
      <c r="D157" s="569"/>
      <c r="E157" s="569"/>
      <c r="F157" s="569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8" t="s">
        <v>93</v>
      </c>
      <c r="C158" s="569"/>
      <c r="D158" s="569"/>
      <c r="E158" s="569"/>
      <c r="F158" s="569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customSheetViews>
    <customSheetView guid="{59E4E612-301A-4B15-B14A-FF0442744080}" state="hidden">
      <pane ySplit="1" topLeftCell="A35" activePane="bottomLeft" state="frozen"/>
      <selection pane="bottomLeft" activeCell="I53" sqref="I53"/>
      <pageMargins left="0" right="0" top="0" bottom="0" header="0.31496062992126" footer="0.31496062992126"/>
      <pageSetup paperSize="9" scale="75" orientation="landscape" r:id="rId1"/>
    </customSheetView>
  </customSheetViews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9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15" t="s">
        <v>554</v>
      </c>
      <c r="C7" s="515"/>
      <c r="D7" s="515"/>
      <c r="E7" s="515"/>
      <c r="F7" s="515"/>
      <c r="G7" s="523">
        <v>2018</v>
      </c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7"/>
      <c r="S7" s="235" t="s">
        <v>419</v>
      </c>
      <c r="T7" s="236">
        <v>4663130000</v>
      </c>
    </row>
    <row r="8" spans="1:20" ht="16.5" customHeight="1">
      <c r="A8" s="144"/>
      <c r="B8" s="516"/>
      <c r="C8" s="517"/>
      <c r="D8" s="517"/>
      <c r="E8" s="517"/>
      <c r="F8" s="51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3" t="s">
        <v>809</v>
      </c>
      <c r="T8" s="527"/>
    </row>
    <row r="9" spans="1:20" ht="13.5" thickBot="1">
      <c r="A9" s="144"/>
      <c r="B9" s="519"/>
      <c r="C9" s="520"/>
      <c r="D9" s="520"/>
      <c r="E9" s="520"/>
      <c r="F9" s="52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56" t="s">
        <v>681</v>
      </c>
      <c r="C10" s="557"/>
      <c r="D10" s="557"/>
      <c r="E10" s="557"/>
      <c r="F10" s="557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8" t="s">
        <v>21</v>
      </c>
      <c r="C11" s="559"/>
      <c r="D11" s="559"/>
      <c r="E11" s="559"/>
      <c r="F11" s="559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44" t="s">
        <v>23</v>
      </c>
      <c r="C12" s="545"/>
      <c r="D12" s="545"/>
      <c r="E12" s="545"/>
      <c r="F12" s="545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44" t="s">
        <v>25</v>
      </c>
      <c r="C13" s="545"/>
      <c r="D13" s="545"/>
      <c r="E13" s="545"/>
      <c r="F13" s="545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44" t="s">
        <v>27</v>
      </c>
      <c r="C14" s="545"/>
      <c r="D14" s="545"/>
      <c r="E14" s="545"/>
      <c r="F14" s="545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44" t="s">
        <v>29</v>
      </c>
      <c r="C15" s="545"/>
      <c r="D15" s="545"/>
      <c r="E15" s="545"/>
      <c r="F15" s="545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44" t="s">
        <v>31</v>
      </c>
      <c r="C16" s="545"/>
      <c r="D16" s="545"/>
      <c r="E16" s="545"/>
      <c r="F16" s="545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44" t="s">
        <v>33</v>
      </c>
      <c r="C17" s="545"/>
      <c r="D17" s="545"/>
      <c r="E17" s="545"/>
      <c r="F17" s="545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44" t="s">
        <v>722</v>
      </c>
      <c r="C18" s="545"/>
      <c r="D18" s="545"/>
      <c r="E18" s="545"/>
      <c r="F18" s="545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54" t="s">
        <v>37</v>
      </c>
      <c r="C19" s="555"/>
      <c r="D19" s="555"/>
      <c r="E19" s="555"/>
      <c r="F19" s="555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44" t="s">
        <v>39</v>
      </c>
      <c r="C20" s="545"/>
      <c r="D20" s="545"/>
      <c r="E20" s="545"/>
      <c r="F20" s="545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44" t="s">
        <v>41</v>
      </c>
      <c r="C21" s="545"/>
      <c r="D21" s="545"/>
      <c r="E21" s="545"/>
      <c r="F21" s="545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44" t="s">
        <v>43</v>
      </c>
      <c r="C22" s="545"/>
      <c r="D22" s="545"/>
      <c r="E22" s="545"/>
      <c r="F22" s="545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44" t="s">
        <v>45</v>
      </c>
      <c r="C23" s="545"/>
      <c r="D23" s="545"/>
      <c r="E23" s="545"/>
      <c r="F23" s="545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46" t="s">
        <v>47</v>
      </c>
      <c r="C24" s="547"/>
      <c r="D24" s="547"/>
      <c r="E24" s="547"/>
      <c r="F24" s="547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46" t="s">
        <v>61</v>
      </c>
      <c r="C25" s="547"/>
      <c r="D25" s="547"/>
      <c r="E25" s="547"/>
      <c r="F25" s="547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46" t="s">
        <v>81</v>
      </c>
      <c r="C26" s="547"/>
      <c r="D26" s="547"/>
      <c r="E26" s="547"/>
      <c r="F26" s="547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46" t="s">
        <v>99</v>
      </c>
      <c r="C27" s="547"/>
      <c r="D27" s="547"/>
      <c r="E27" s="547"/>
      <c r="F27" s="547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8" t="s">
        <v>105</v>
      </c>
      <c r="C28" s="549"/>
      <c r="D28" s="549"/>
      <c r="E28" s="549"/>
      <c r="F28" s="549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34" t="s">
        <v>802</v>
      </c>
      <c r="C29" s="535"/>
      <c r="D29" s="535"/>
      <c r="E29" s="535"/>
      <c r="F29" s="535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50" t="s">
        <v>774</v>
      </c>
      <c r="C30" s="551"/>
      <c r="D30" s="551"/>
      <c r="E30" s="551"/>
      <c r="F30" s="551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52" t="s">
        <v>120</v>
      </c>
      <c r="C31" s="553"/>
      <c r="D31" s="553"/>
      <c r="E31" s="553"/>
      <c r="F31" s="553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44" t="s">
        <v>122</v>
      </c>
      <c r="C32" s="545"/>
      <c r="D32" s="545"/>
      <c r="E32" s="545"/>
      <c r="F32" s="545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44" t="s">
        <v>133</v>
      </c>
      <c r="C33" s="545"/>
      <c r="D33" s="545"/>
      <c r="E33" s="545"/>
      <c r="F33" s="545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44" t="s">
        <v>148</v>
      </c>
      <c r="C34" s="545"/>
      <c r="D34" s="545"/>
      <c r="E34" s="545"/>
      <c r="F34" s="545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44" t="s">
        <v>162</v>
      </c>
      <c r="C35" s="545"/>
      <c r="D35" s="545"/>
      <c r="E35" s="545"/>
      <c r="F35" s="545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44" t="s">
        <v>182</v>
      </c>
      <c r="C36" s="545"/>
      <c r="D36" s="545"/>
      <c r="E36" s="545"/>
      <c r="F36" s="545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44" t="s">
        <v>190</v>
      </c>
      <c r="C37" s="545"/>
      <c r="D37" s="545"/>
      <c r="E37" s="545"/>
      <c r="F37" s="545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44" t="s">
        <v>196</v>
      </c>
      <c r="C38" s="545"/>
      <c r="D38" s="545"/>
      <c r="E38" s="545"/>
      <c r="F38" s="545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44" t="s">
        <v>204</v>
      </c>
      <c r="C39" s="545"/>
      <c r="D39" s="545"/>
      <c r="E39" s="545"/>
      <c r="F39" s="545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44" t="s">
        <v>212</v>
      </c>
      <c r="C40" s="545"/>
      <c r="D40" s="545"/>
      <c r="E40" s="545"/>
      <c r="F40" s="545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44" t="s">
        <v>803</v>
      </c>
      <c r="C41" s="545"/>
      <c r="D41" s="545"/>
      <c r="E41" s="545"/>
      <c r="F41" s="545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40" t="s">
        <v>230</v>
      </c>
      <c r="C42" s="541"/>
      <c r="D42" s="541"/>
      <c r="E42" s="541"/>
      <c r="F42" s="541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44" t="s">
        <v>232</v>
      </c>
      <c r="C43" s="545"/>
      <c r="D43" s="545"/>
      <c r="E43" s="545"/>
      <c r="F43" s="545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44" t="s">
        <v>248</v>
      </c>
      <c r="C44" s="545"/>
      <c r="D44" s="545"/>
      <c r="E44" s="545"/>
      <c r="F44" s="545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44" t="s">
        <v>259</v>
      </c>
      <c r="C45" s="545"/>
      <c r="D45" s="545"/>
      <c r="E45" s="545"/>
      <c r="F45" s="545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44" t="s">
        <v>274</v>
      </c>
      <c r="C46" s="545"/>
      <c r="D46" s="545"/>
      <c r="E46" s="545"/>
      <c r="F46" s="545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24" t="s">
        <v>278</v>
      </c>
      <c r="C47" s="625"/>
      <c r="D47" s="625"/>
      <c r="E47" s="625"/>
      <c r="F47" s="625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42" t="s">
        <v>286</v>
      </c>
      <c r="C48" s="543"/>
      <c r="D48" s="543"/>
      <c r="E48" s="543"/>
      <c r="F48" s="543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42" t="s">
        <v>320</v>
      </c>
      <c r="C49" s="543"/>
      <c r="D49" s="543"/>
      <c r="E49" s="543"/>
      <c r="F49" s="543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11" t="s">
        <v>113</v>
      </c>
      <c r="C50" s="612"/>
      <c r="D50" s="612"/>
      <c r="E50" s="612"/>
      <c r="F50" s="612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12" t="s">
        <v>366</v>
      </c>
      <c r="C51" s="513"/>
      <c r="D51" s="513"/>
      <c r="E51" s="513"/>
      <c r="F51" s="513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30" t="s">
        <v>359</v>
      </c>
      <c r="C52" s="531"/>
      <c r="D52" s="531"/>
      <c r="E52" s="531"/>
      <c r="F52" s="531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605" t="s">
        <v>795</v>
      </c>
      <c r="C53" s="606"/>
      <c r="D53" s="606"/>
      <c r="E53" s="606"/>
      <c r="F53" s="60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607" t="s">
        <v>685</v>
      </c>
      <c r="C54" s="608"/>
      <c r="D54" s="608"/>
      <c r="E54" s="608"/>
      <c r="F54" s="60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36" t="s">
        <v>545</v>
      </c>
      <c r="C55" s="537"/>
      <c r="D55" s="537"/>
      <c r="E55" s="537"/>
      <c r="F55" s="537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8" t="s">
        <v>794</v>
      </c>
      <c r="C57" s="539"/>
      <c r="D57" s="539"/>
      <c r="E57" s="539"/>
      <c r="F57" s="539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60" t="s">
        <v>352</v>
      </c>
      <c r="C58" s="561"/>
      <c r="D58" s="561"/>
      <c r="E58" s="561"/>
      <c r="F58" s="561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8" t="s">
        <v>355</v>
      </c>
      <c r="C59" s="529"/>
      <c r="D59" s="529"/>
      <c r="E59" s="529"/>
      <c r="F59" s="529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12" t="s">
        <v>357</v>
      </c>
      <c r="C60" s="513"/>
      <c r="D60" s="513"/>
      <c r="E60" s="513"/>
      <c r="F60" s="513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22" t="s">
        <v>336</v>
      </c>
      <c r="C61" s="623"/>
      <c r="D61" s="623"/>
      <c r="E61" s="623"/>
      <c r="F61" s="623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32" t="s">
        <v>543</v>
      </c>
      <c r="C62" s="533"/>
      <c r="D62" s="533"/>
      <c r="E62" s="533"/>
      <c r="F62" s="533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34" t="s">
        <v>544</v>
      </c>
      <c r="C63" s="535"/>
      <c r="D63" s="535"/>
      <c r="E63" s="535"/>
      <c r="F63" s="535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8" t="s">
        <v>114</v>
      </c>
      <c r="C64" s="529"/>
      <c r="D64" s="529"/>
      <c r="E64" s="529"/>
      <c r="F64" s="529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12" t="s">
        <v>116</v>
      </c>
      <c r="C65" s="513"/>
      <c r="D65" s="513"/>
      <c r="E65" s="513"/>
      <c r="F65" s="513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12" t="s">
        <v>93</v>
      </c>
      <c r="C66" s="513"/>
      <c r="D66" s="513"/>
      <c r="E66" s="513"/>
      <c r="F66" s="513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2" t="s">
        <v>552</v>
      </c>
      <c r="C103" s="593"/>
      <c r="D103" s="593"/>
      <c r="E103" s="593"/>
      <c r="F103" s="593"/>
      <c r="G103" s="600">
        <v>2018</v>
      </c>
      <c r="H103" s="601"/>
      <c r="I103" s="601"/>
      <c r="J103" s="601"/>
      <c r="K103" s="601"/>
      <c r="L103" s="601"/>
      <c r="M103" s="601"/>
      <c r="N103" s="601"/>
      <c r="O103" s="601"/>
      <c r="P103" s="601"/>
      <c r="Q103" s="601"/>
      <c r="R103" s="602"/>
      <c r="S103" s="107" t="str">
        <f>+S7</f>
        <v>BDP</v>
      </c>
      <c r="T103" s="108">
        <f>+T7</f>
        <v>4663130000</v>
      </c>
    </row>
    <row r="104" spans="1:21" ht="15.75" customHeight="1">
      <c r="B104" s="594"/>
      <c r="C104" s="595"/>
      <c r="D104" s="595"/>
      <c r="E104" s="595"/>
      <c r="F104" s="596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0" t="s">
        <v>809</v>
      </c>
      <c r="T104" s="602">
        <f>+T8</f>
        <v>0</v>
      </c>
    </row>
    <row r="105" spans="1:21" ht="13.5" thickBot="1">
      <c r="B105" s="597"/>
      <c r="C105" s="598"/>
      <c r="D105" s="598"/>
      <c r="E105" s="598"/>
      <c r="F105" s="599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8" t="s">
        <v>681</v>
      </c>
      <c r="C106" s="589"/>
      <c r="D106" s="589"/>
      <c r="E106" s="589"/>
      <c r="F106" s="589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90" t="s">
        <v>21</v>
      </c>
      <c r="C107" s="591"/>
      <c r="D107" s="591"/>
      <c r="E107" s="591"/>
      <c r="F107" s="591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8" t="s">
        <v>23</v>
      </c>
      <c r="C108" s="579"/>
      <c r="D108" s="579"/>
      <c r="E108" s="579"/>
      <c r="F108" s="579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8" t="s">
        <v>25</v>
      </c>
      <c r="C109" s="579"/>
      <c r="D109" s="579"/>
      <c r="E109" s="579"/>
      <c r="F109" s="579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8" t="s">
        <v>27</v>
      </c>
      <c r="C110" s="579"/>
      <c r="D110" s="579"/>
      <c r="E110" s="579"/>
      <c r="F110" s="579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8" t="s">
        <v>29</v>
      </c>
      <c r="C111" s="579"/>
      <c r="D111" s="579"/>
      <c r="E111" s="579"/>
      <c r="F111" s="579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8" t="s">
        <v>31</v>
      </c>
      <c r="C112" s="579"/>
      <c r="D112" s="579"/>
      <c r="E112" s="579"/>
      <c r="F112" s="579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8" t="s">
        <v>33</v>
      </c>
      <c r="C113" s="579"/>
      <c r="D113" s="579"/>
      <c r="E113" s="579"/>
      <c r="F113" s="579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8" t="s">
        <v>722</v>
      </c>
      <c r="C114" s="579"/>
      <c r="D114" s="579"/>
      <c r="E114" s="579"/>
      <c r="F114" s="579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6" t="s">
        <v>37</v>
      </c>
      <c r="C115" s="587"/>
      <c r="D115" s="587"/>
      <c r="E115" s="587"/>
      <c r="F115" s="587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8" t="s">
        <v>39</v>
      </c>
      <c r="C116" s="579"/>
      <c r="D116" s="579"/>
      <c r="E116" s="579"/>
      <c r="F116" s="579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8" t="s">
        <v>41</v>
      </c>
      <c r="C117" s="579"/>
      <c r="D117" s="579"/>
      <c r="E117" s="579"/>
      <c r="F117" s="579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8" t="s">
        <v>43</v>
      </c>
      <c r="C118" s="579"/>
      <c r="D118" s="579"/>
      <c r="E118" s="579"/>
      <c r="F118" s="579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8" t="s">
        <v>45</v>
      </c>
      <c r="C119" s="579"/>
      <c r="D119" s="579"/>
      <c r="E119" s="579"/>
      <c r="F119" s="579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4" t="s">
        <v>47</v>
      </c>
      <c r="C120" s="585"/>
      <c r="D120" s="585"/>
      <c r="E120" s="585"/>
      <c r="F120" s="585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4" t="s">
        <v>61</v>
      </c>
      <c r="C121" s="585"/>
      <c r="D121" s="585"/>
      <c r="E121" s="585"/>
      <c r="F121" s="585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4" t="s">
        <v>81</v>
      </c>
      <c r="C122" s="585"/>
      <c r="D122" s="585"/>
      <c r="E122" s="585"/>
      <c r="F122" s="585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4" t="s">
        <v>99</v>
      </c>
      <c r="C123" s="585"/>
      <c r="D123" s="585"/>
      <c r="E123" s="585"/>
      <c r="F123" s="585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0" t="s">
        <v>105</v>
      </c>
      <c r="C124" s="581"/>
      <c r="D124" s="581"/>
      <c r="E124" s="581"/>
      <c r="F124" s="581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62" t="s">
        <v>811</v>
      </c>
      <c r="C125" s="563"/>
      <c r="D125" s="563"/>
      <c r="E125" s="563"/>
      <c r="F125" s="563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20" t="s">
        <v>774</v>
      </c>
      <c r="C126" s="621"/>
      <c r="D126" s="621"/>
      <c r="E126" s="621"/>
      <c r="F126" s="621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82" t="s">
        <v>120</v>
      </c>
      <c r="C127" s="583"/>
      <c r="D127" s="583"/>
      <c r="E127" s="583"/>
      <c r="F127" s="58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8" t="s">
        <v>122</v>
      </c>
      <c r="C128" s="579"/>
      <c r="D128" s="579"/>
      <c r="E128" s="579"/>
      <c r="F128" s="579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8" t="s">
        <v>133</v>
      </c>
      <c r="C129" s="579"/>
      <c r="D129" s="579"/>
      <c r="E129" s="579"/>
      <c r="F129" s="579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8" t="s">
        <v>148</v>
      </c>
      <c r="C130" s="579"/>
      <c r="D130" s="579"/>
      <c r="E130" s="579"/>
      <c r="F130" s="579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8" t="s">
        <v>162</v>
      </c>
      <c r="C131" s="579"/>
      <c r="D131" s="579"/>
      <c r="E131" s="579"/>
      <c r="F131" s="579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8" t="s">
        <v>182</v>
      </c>
      <c r="C132" s="579"/>
      <c r="D132" s="579"/>
      <c r="E132" s="579"/>
      <c r="F132" s="579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8" t="s">
        <v>190</v>
      </c>
      <c r="C133" s="579"/>
      <c r="D133" s="579"/>
      <c r="E133" s="579"/>
      <c r="F133" s="579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8" t="s">
        <v>196</v>
      </c>
      <c r="C134" s="579"/>
      <c r="D134" s="579"/>
      <c r="E134" s="579"/>
      <c r="F134" s="579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8" t="s">
        <v>204</v>
      </c>
      <c r="C135" s="579"/>
      <c r="D135" s="579"/>
      <c r="E135" s="579"/>
      <c r="F135" s="579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8" t="s">
        <v>212</v>
      </c>
      <c r="C136" s="579"/>
      <c r="D136" s="579"/>
      <c r="E136" s="579"/>
      <c r="F136" s="579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8" t="s">
        <v>803</v>
      </c>
      <c r="C137" s="579"/>
      <c r="D137" s="579"/>
      <c r="E137" s="579"/>
      <c r="F137" s="579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74" t="s">
        <v>230</v>
      </c>
      <c r="C138" s="575"/>
      <c r="D138" s="575"/>
      <c r="E138" s="575"/>
      <c r="F138" s="575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8" t="s">
        <v>232</v>
      </c>
      <c r="C139" s="579"/>
      <c r="D139" s="579"/>
      <c r="E139" s="579"/>
      <c r="F139" s="579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8" t="s">
        <v>248</v>
      </c>
      <c r="C140" s="579"/>
      <c r="D140" s="579"/>
      <c r="E140" s="579"/>
      <c r="F140" s="579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8" t="s">
        <v>259</v>
      </c>
      <c r="C141" s="579"/>
      <c r="D141" s="579"/>
      <c r="E141" s="579"/>
      <c r="F141" s="579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8" t="s">
        <v>274</v>
      </c>
      <c r="C142" s="579"/>
      <c r="D142" s="579"/>
      <c r="E142" s="579"/>
      <c r="F142" s="579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8" t="s">
        <v>278</v>
      </c>
      <c r="C143" s="579"/>
      <c r="D143" s="579"/>
      <c r="E143" s="579"/>
      <c r="F143" s="579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76" t="s">
        <v>286</v>
      </c>
      <c r="C144" s="577"/>
      <c r="D144" s="577"/>
      <c r="E144" s="577"/>
      <c r="F144" s="577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76" t="s">
        <v>812</v>
      </c>
      <c r="C145" s="577"/>
      <c r="D145" s="577"/>
      <c r="E145" s="577"/>
      <c r="F145" s="577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8" t="s">
        <v>113</v>
      </c>
      <c r="C146" s="569"/>
      <c r="D146" s="569"/>
      <c r="E146" s="569"/>
      <c r="F146" s="569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8" t="s">
        <v>366</v>
      </c>
      <c r="C147" s="569"/>
      <c r="D147" s="569"/>
      <c r="E147" s="569"/>
      <c r="F147" s="569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8" t="s">
        <v>359</v>
      </c>
      <c r="C148" s="569"/>
      <c r="D148" s="569"/>
      <c r="E148" s="569"/>
      <c r="F148" s="569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70" t="s">
        <v>545</v>
      </c>
      <c r="C150" s="571"/>
      <c r="D150" s="571"/>
      <c r="E150" s="571"/>
      <c r="F150" s="571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72" t="s">
        <v>813</v>
      </c>
      <c r="C151" s="573"/>
      <c r="D151" s="573"/>
      <c r="E151" s="573"/>
      <c r="F151" s="573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74" t="s">
        <v>352</v>
      </c>
      <c r="C152" s="575"/>
      <c r="D152" s="575"/>
      <c r="E152" s="575"/>
      <c r="F152" s="575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66" t="s">
        <v>355</v>
      </c>
      <c r="C153" s="567"/>
      <c r="D153" s="567"/>
      <c r="E153" s="567"/>
      <c r="F153" s="567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8" t="s">
        <v>357</v>
      </c>
      <c r="C154" s="569"/>
      <c r="D154" s="569"/>
      <c r="E154" s="569"/>
      <c r="F154" s="569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8" t="s">
        <v>365</v>
      </c>
      <c r="C155" s="569"/>
      <c r="D155" s="569"/>
      <c r="E155" s="569"/>
      <c r="F155" s="569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64" t="s">
        <v>543</v>
      </c>
      <c r="C157" s="565"/>
      <c r="D157" s="565"/>
      <c r="E157" s="565"/>
      <c r="F157" s="565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62" t="s">
        <v>544</v>
      </c>
      <c r="C158" s="563"/>
      <c r="D158" s="563"/>
      <c r="E158" s="563"/>
      <c r="F158" s="563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66" t="s">
        <v>114</v>
      </c>
      <c r="C159" s="567"/>
      <c r="D159" s="567"/>
      <c r="E159" s="567"/>
      <c r="F159" s="567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8" t="s">
        <v>116</v>
      </c>
      <c r="C160" s="569"/>
      <c r="D160" s="569"/>
      <c r="E160" s="569"/>
      <c r="F160" s="569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8" t="s">
        <v>93</v>
      </c>
      <c r="C161" s="569"/>
      <c r="D161" s="569"/>
      <c r="E161" s="569"/>
      <c r="F161" s="569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customSheetViews>
    <customSheetView guid="{59E4E612-301A-4B15-B14A-FF0442744080}" state="hidden">
      <pane ySplit="1" topLeftCell="A29" activePane="bottomLeft" state="frozen"/>
      <selection pane="bottomLeft" activeCell="I23" sqref="I23"/>
      <pageMargins left="0" right="0" top="0" bottom="0" header="0.31496062992126" footer="0.31496062992126"/>
      <pageSetup paperSize="9" scale="75" orientation="landscape" r:id="rId1"/>
    </customSheetView>
  </customSheetViews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5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6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173" ySplit="7" topLeftCell="FZ51" activePane="bottomRight" state="frozen"/>
      <selection pane="topRight" activeCell="FR1" sqref="FR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9" t="s">
        <v>555</v>
      </c>
      <c r="F6" s="626">
        <v>2006</v>
      </c>
      <c r="G6" s="627"/>
      <c r="H6" s="627"/>
      <c r="I6" s="627"/>
      <c r="J6" s="627"/>
      <c r="K6" s="627"/>
      <c r="L6" s="627"/>
      <c r="M6" s="627"/>
      <c r="N6" s="627"/>
      <c r="O6" s="627"/>
      <c r="P6" s="627"/>
      <c r="Q6" s="628"/>
      <c r="R6" s="626">
        <v>2007</v>
      </c>
      <c r="S6" s="627"/>
      <c r="T6" s="627"/>
      <c r="U6" s="627"/>
      <c r="V6" s="627"/>
      <c r="W6" s="627"/>
      <c r="X6" s="627"/>
      <c r="Y6" s="627"/>
      <c r="Z6" s="627"/>
      <c r="AA6" s="627"/>
      <c r="AB6" s="627"/>
      <c r="AC6" s="628"/>
      <c r="AD6" s="626">
        <v>2008</v>
      </c>
      <c r="AE6" s="627"/>
      <c r="AF6" s="627"/>
      <c r="AG6" s="627"/>
      <c r="AH6" s="627"/>
      <c r="AI6" s="627"/>
      <c r="AJ6" s="627"/>
      <c r="AK6" s="627"/>
      <c r="AL6" s="627"/>
      <c r="AM6" s="627"/>
      <c r="AN6" s="627"/>
      <c r="AO6" s="628"/>
      <c r="AP6" s="626">
        <v>2009</v>
      </c>
      <c r="AQ6" s="627"/>
      <c r="AR6" s="627"/>
      <c r="AS6" s="627"/>
      <c r="AT6" s="627"/>
      <c r="AU6" s="627"/>
      <c r="AV6" s="627"/>
      <c r="AW6" s="627"/>
      <c r="AX6" s="627"/>
      <c r="AY6" s="627"/>
      <c r="AZ6" s="627"/>
      <c r="BA6" s="628"/>
      <c r="BB6" s="626">
        <v>2010</v>
      </c>
      <c r="BC6" s="627"/>
      <c r="BD6" s="627"/>
      <c r="BE6" s="627"/>
      <c r="BF6" s="627"/>
      <c r="BG6" s="627"/>
      <c r="BH6" s="627"/>
      <c r="BI6" s="627"/>
      <c r="BJ6" s="627"/>
      <c r="BK6" s="627"/>
      <c r="BL6" s="627"/>
      <c r="BM6" s="628"/>
      <c r="BN6" s="626">
        <v>2011</v>
      </c>
      <c r="BO6" s="627"/>
      <c r="BP6" s="627"/>
      <c r="BQ6" s="627"/>
      <c r="BR6" s="627"/>
      <c r="BS6" s="627"/>
      <c r="BT6" s="627"/>
      <c r="BU6" s="627"/>
      <c r="BV6" s="627"/>
      <c r="BW6" s="627"/>
      <c r="BX6" s="627"/>
      <c r="BY6" s="628"/>
      <c r="BZ6" s="627">
        <v>2012</v>
      </c>
      <c r="CA6" s="627"/>
      <c r="CB6" s="627"/>
      <c r="CC6" s="627"/>
      <c r="CD6" s="627"/>
      <c r="CE6" s="627"/>
      <c r="CF6" s="627"/>
      <c r="CG6" s="627"/>
      <c r="CH6" s="627"/>
      <c r="CI6" s="627"/>
      <c r="CJ6" s="627"/>
      <c r="CK6" s="627"/>
      <c r="CL6" s="626">
        <v>2013</v>
      </c>
      <c r="CM6" s="627"/>
      <c r="CN6" s="627"/>
      <c r="CO6" s="627"/>
      <c r="CP6" s="627"/>
      <c r="CQ6" s="627"/>
      <c r="CR6" s="627"/>
      <c r="CS6" s="627"/>
      <c r="CT6" s="627"/>
      <c r="CU6" s="627"/>
      <c r="CV6" s="627"/>
      <c r="CW6" s="628"/>
      <c r="CX6" s="626">
        <v>2014</v>
      </c>
      <c r="CY6" s="627"/>
      <c r="CZ6" s="627"/>
      <c r="DA6" s="627"/>
      <c r="DB6" s="627"/>
      <c r="DC6" s="627"/>
      <c r="DD6" s="627"/>
      <c r="DE6" s="627"/>
      <c r="DF6" s="627"/>
      <c r="DG6" s="627"/>
      <c r="DH6" s="627"/>
      <c r="DI6" s="628"/>
      <c r="DJ6" s="626">
        <v>2015</v>
      </c>
      <c r="DK6" s="627"/>
      <c r="DL6" s="627"/>
      <c r="DM6" s="627"/>
      <c r="DN6" s="627"/>
      <c r="DO6" s="627"/>
      <c r="DP6" s="627"/>
      <c r="DQ6" s="627"/>
      <c r="DR6" s="627"/>
      <c r="DS6" s="627"/>
      <c r="DT6" s="627"/>
      <c r="DU6" s="628"/>
    </row>
    <row r="7" spans="1:321">
      <c r="E7" s="629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9" t="s">
        <v>676</v>
      </c>
      <c r="F214" s="626">
        <v>2006</v>
      </c>
      <c r="G214" s="627"/>
      <c r="H214" s="627"/>
      <c r="I214" s="627"/>
      <c r="J214" s="627"/>
      <c r="K214" s="627"/>
      <c r="L214" s="627"/>
      <c r="M214" s="627"/>
      <c r="N214" s="627"/>
      <c r="O214" s="627"/>
      <c r="P214" s="627"/>
      <c r="Q214" s="628"/>
      <c r="R214" s="626">
        <v>2007</v>
      </c>
      <c r="S214" s="627"/>
      <c r="T214" s="627"/>
      <c r="U214" s="627"/>
      <c r="V214" s="627"/>
      <c r="W214" s="627"/>
      <c r="X214" s="627"/>
      <c r="Y214" s="627"/>
      <c r="Z214" s="627"/>
      <c r="AA214" s="627"/>
      <c r="AB214" s="627"/>
      <c r="AC214" s="628"/>
      <c r="AD214" s="626">
        <v>2008</v>
      </c>
      <c r="AE214" s="627"/>
      <c r="AF214" s="627"/>
      <c r="AG214" s="627"/>
      <c r="AH214" s="627"/>
      <c r="AI214" s="627"/>
      <c r="AJ214" s="627"/>
      <c r="AK214" s="627"/>
      <c r="AL214" s="627"/>
      <c r="AM214" s="627"/>
      <c r="AN214" s="627"/>
      <c r="AO214" s="628"/>
      <c r="AP214" s="626">
        <v>2009</v>
      </c>
      <c r="AQ214" s="627"/>
      <c r="AR214" s="627"/>
      <c r="AS214" s="627"/>
      <c r="AT214" s="627"/>
      <c r="AU214" s="627"/>
      <c r="AV214" s="627"/>
      <c r="AW214" s="627"/>
      <c r="AX214" s="627"/>
      <c r="AY214" s="627"/>
      <c r="AZ214" s="627"/>
      <c r="BA214" s="628"/>
      <c r="BB214" s="626">
        <v>2010</v>
      </c>
      <c r="BC214" s="627"/>
      <c r="BD214" s="627"/>
      <c r="BE214" s="627"/>
      <c r="BF214" s="627"/>
      <c r="BG214" s="627"/>
      <c r="BH214" s="627"/>
      <c r="BI214" s="627"/>
      <c r="BJ214" s="627"/>
      <c r="BK214" s="627"/>
      <c r="BL214" s="627"/>
      <c r="BM214" s="628"/>
      <c r="BN214" s="626">
        <v>2011</v>
      </c>
      <c r="BO214" s="627"/>
      <c r="BP214" s="627"/>
      <c r="BQ214" s="627"/>
      <c r="BR214" s="627"/>
      <c r="BS214" s="627"/>
      <c r="BT214" s="627"/>
      <c r="BU214" s="627"/>
      <c r="BV214" s="627"/>
      <c r="BW214" s="627"/>
      <c r="BX214" s="627"/>
      <c r="BY214" s="628"/>
      <c r="BZ214" s="627">
        <v>2012</v>
      </c>
      <c r="CA214" s="627"/>
      <c r="CB214" s="627"/>
      <c r="CC214" s="627"/>
      <c r="CD214" s="627"/>
      <c r="CE214" s="627"/>
      <c r="CF214" s="627"/>
      <c r="CG214" s="627"/>
      <c r="CH214" s="627"/>
      <c r="CI214" s="627"/>
      <c r="CJ214" s="627"/>
      <c r="CK214" s="627"/>
      <c r="CL214" s="626">
        <v>2013</v>
      </c>
      <c r="CM214" s="627"/>
      <c r="CN214" s="627"/>
      <c r="CO214" s="627"/>
      <c r="CP214" s="627"/>
      <c r="CQ214" s="627"/>
      <c r="CR214" s="627"/>
      <c r="CS214" s="627"/>
      <c r="CT214" s="627"/>
      <c r="CU214" s="627"/>
      <c r="CV214" s="627"/>
      <c r="CW214" s="628"/>
      <c r="CX214" s="626">
        <v>2014</v>
      </c>
      <c r="CY214" s="627"/>
      <c r="CZ214" s="627"/>
      <c r="DA214" s="627"/>
      <c r="DB214" s="627"/>
      <c r="DC214" s="627"/>
      <c r="DD214" s="627"/>
      <c r="DE214" s="627"/>
      <c r="DF214" s="627"/>
      <c r="DG214" s="627"/>
      <c r="DH214" s="627"/>
      <c r="DI214" s="628"/>
      <c r="DJ214" s="626">
        <v>2015</v>
      </c>
      <c r="DK214" s="627"/>
      <c r="DL214" s="627"/>
      <c r="DM214" s="627"/>
      <c r="DN214" s="627"/>
      <c r="DO214" s="627"/>
      <c r="DP214" s="627"/>
      <c r="DQ214" s="627"/>
      <c r="DR214" s="627"/>
      <c r="DS214" s="627"/>
      <c r="DT214" s="627"/>
      <c r="DU214" s="628"/>
    </row>
    <row r="215" spans="1:187">
      <c r="E215" s="629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customSheetViews>
    <customSheetView guid="{59E4E612-301A-4B15-B14A-FF0442744080}" hiddenColumns="1" state="hidden">
      <pane xSplit="172" ySplit="7" topLeftCell="FZ51" activePane="bottomRight" state="frozen"/>
      <selection pane="bottomRight" activeCell="GA58" sqref="GA58"/>
      <pageMargins left="0.7" right="0.7" top="0.75" bottom="0.75" header="0.3" footer="0.3"/>
      <pageSetup orientation="portrait" verticalDpi="0" r:id="rId1"/>
    </customSheetView>
  </customSheetViews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Gordana Stanisic</cp:lastModifiedBy>
  <cp:lastPrinted>2022-10-28T13:57:09Z</cp:lastPrinted>
  <dcterms:created xsi:type="dcterms:W3CDTF">2014-09-15T13:41:17Z</dcterms:created>
  <dcterms:modified xsi:type="dcterms:W3CDTF">2022-11-04T12:56:10Z</dcterms:modified>
</cp:coreProperties>
</file>