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00_GDDS\Arhiva GDDS_ montly data_f\2017\"/>
    </mc:Choice>
  </mc:AlternateContent>
  <bookViews>
    <workbookView xWindow="0" yWindow="0" windowWidth="24240" windowHeight="10635" tabRatio="593" firstSheet="1" activeTab="1"/>
  </bookViews>
  <sheets>
    <sheet name="Analitika - 2014" sheetId="3" state="hidden" r:id="rId1"/>
    <sheet name="Breakdown" sheetId="1" r:id="rId2"/>
    <sheet name="Analitika - 2017" sheetId="11" r:id="rId3"/>
    <sheet name="2017" sheetId="13" r:id="rId4"/>
    <sheet name="2016" sheetId="12" state="hidden" r:id="rId5"/>
    <sheet name="2015" sheetId="10" state="hidden" r:id="rId6"/>
    <sheet name="2014" sheetId="4" state="hidden" r:id="rId7"/>
    <sheet name="2013" sheetId="8" state="hidden" r:id="rId8"/>
    <sheet name="Dug" sheetId="9" state="hidden" r:id="rId9"/>
    <sheet name="DataEx" sheetId="6" state="hidden" r:id="rId10"/>
    <sheet name="Master" sheetId="2" state="hidden" r:id="rId11"/>
    <sheet name="Sheet1" sheetId="14" state="hidden" r:id="rId12"/>
  </sheets>
  <definedNames>
    <definedName name="_2013plan" localSheetId="7">'2013'!$A$102:$A$160</definedName>
    <definedName name="_2013plan" localSheetId="8">Dug!$A$101:$A$159</definedName>
    <definedName name="_2014plan" localSheetId="6">'2014'!$A$101:$A$159</definedName>
    <definedName name="_2015plan" localSheetId="5">'2015'!$A$101:$A$158</definedName>
    <definedName name="_2015plan" localSheetId="4">'2016'!$A$101:$A$159</definedName>
    <definedName name="_2015plan" localSheetId="3">'2017'!$A$101:$A$159</definedName>
  </definedNames>
  <calcPr calcId="162913"/>
</workbook>
</file>

<file path=xl/calcChain.xml><?xml version="1.0" encoding="utf-8"?>
<calcChain xmlns="http://schemas.openxmlformats.org/spreadsheetml/2006/main">
  <c r="EP8" i="6" l="1"/>
  <c r="EP9" i="6"/>
  <c r="EO9" i="6" l="1"/>
  <c r="EO8" i="6" s="1"/>
  <c r="EN8" i="6" l="1"/>
  <c r="EN9" i="6"/>
  <c r="EM9" i="6" l="1"/>
  <c r="EM8" i="6" s="1"/>
  <c r="EM219" i="6"/>
  <c r="EM218" i="6" s="1"/>
  <c r="EM217" i="6" s="1"/>
  <c r="EM228" i="6"/>
  <c r="EM233" i="6"/>
  <c r="EM240" i="6"/>
  <c r="EM250" i="6"/>
  <c r="EM266" i="6"/>
  <c r="EM393" i="6"/>
  <c r="EM392" i="6" s="1"/>
  <c r="R53" i="13" l="1"/>
  <c r="EL9" i="6" l="1"/>
  <c r="EL8" i="6" s="1"/>
  <c r="EK9" i="6" l="1"/>
  <c r="EK8" i="6" s="1"/>
  <c r="EJ9" i="6" l="1"/>
  <c r="EJ8" i="6" s="1"/>
  <c r="M60" i="11" l="1"/>
  <c r="L60" i="11"/>
  <c r="EI10" i="6" l="1"/>
  <c r="EI18" i="6"/>
  <c r="EI9" i="6" l="1"/>
  <c r="EI8" i="6" s="1"/>
  <c r="G126" i="13"/>
  <c r="T60" i="11" l="1"/>
  <c r="S60" i="11"/>
  <c r="G63" i="13"/>
  <c r="EH18" i="6" l="1"/>
  <c r="EH10" i="6"/>
  <c r="EH9" i="6" s="1"/>
  <c r="EH8" i="6" s="1"/>
  <c r="H144" i="13" l="1"/>
  <c r="I144" i="13"/>
  <c r="J144" i="13"/>
  <c r="K144" i="13"/>
  <c r="L144" i="13"/>
  <c r="M144" i="13"/>
  <c r="N144" i="13"/>
  <c r="O144" i="13"/>
  <c r="P144" i="13"/>
  <c r="Q144" i="13"/>
  <c r="R144" i="13"/>
  <c r="H145" i="13"/>
  <c r="I145" i="13"/>
  <c r="J145" i="13"/>
  <c r="K145" i="13"/>
  <c r="L145" i="13"/>
  <c r="M145" i="13"/>
  <c r="N145" i="13"/>
  <c r="O145" i="13"/>
  <c r="P145" i="13"/>
  <c r="Q145" i="13"/>
  <c r="R145" i="13"/>
  <c r="H146" i="13"/>
  <c r="I146" i="13"/>
  <c r="J146" i="13"/>
  <c r="K146" i="13"/>
  <c r="L146" i="13"/>
  <c r="M146" i="13"/>
  <c r="N146" i="13"/>
  <c r="O146" i="13"/>
  <c r="P146" i="13"/>
  <c r="Q146" i="13"/>
  <c r="R146" i="13"/>
  <c r="G153" i="13"/>
  <c r="O60" i="11" s="1"/>
  <c r="G152" i="13"/>
  <c r="G151" i="13"/>
  <c r="G146" i="13"/>
  <c r="G145" i="13"/>
  <c r="G144" i="13"/>
  <c r="G143" i="13"/>
  <c r="G142" i="13"/>
  <c r="H137" i="13"/>
  <c r="I137" i="13"/>
  <c r="J137" i="13"/>
  <c r="K137" i="13"/>
  <c r="L137" i="13"/>
  <c r="M137" i="13"/>
  <c r="N137" i="13"/>
  <c r="O137" i="13"/>
  <c r="P137" i="13"/>
  <c r="Q137" i="13"/>
  <c r="R137" i="13"/>
  <c r="H138" i="13"/>
  <c r="I138" i="13"/>
  <c r="J138" i="13"/>
  <c r="K138" i="13"/>
  <c r="L138" i="13"/>
  <c r="M138" i="13"/>
  <c r="N138" i="13"/>
  <c r="O138" i="13"/>
  <c r="P138" i="13"/>
  <c r="Q138" i="13"/>
  <c r="R138" i="13"/>
  <c r="H139" i="13"/>
  <c r="I139" i="13"/>
  <c r="J139" i="13"/>
  <c r="K139" i="13"/>
  <c r="L139" i="13"/>
  <c r="M139" i="13"/>
  <c r="N139" i="13"/>
  <c r="O139" i="13"/>
  <c r="P139" i="13"/>
  <c r="Q139" i="13"/>
  <c r="R139" i="13"/>
  <c r="H140" i="13"/>
  <c r="I140" i="13"/>
  <c r="J140" i="13"/>
  <c r="K140" i="13"/>
  <c r="L140" i="13"/>
  <c r="M140" i="13"/>
  <c r="N140" i="13"/>
  <c r="O140" i="13"/>
  <c r="P140" i="13"/>
  <c r="Q140" i="13"/>
  <c r="R140" i="13"/>
  <c r="H141" i="13"/>
  <c r="I141" i="13"/>
  <c r="J141" i="13"/>
  <c r="K141" i="13"/>
  <c r="L141" i="13"/>
  <c r="M141" i="13"/>
  <c r="N141" i="13"/>
  <c r="O141" i="13"/>
  <c r="P141" i="13"/>
  <c r="Q141" i="13"/>
  <c r="R141" i="13"/>
  <c r="G141" i="13"/>
  <c r="G140" i="13"/>
  <c r="G139" i="13"/>
  <c r="G138" i="13"/>
  <c r="G137" i="13"/>
  <c r="H126" i="13"/>
  <c r="I126" i="13"/>
  <c r="J126" i="13"/>
  <c r="K126" i="13"/>
  <c r="L126" i="13"/>
  <c r="M126" i="13"/>
  <c r="N126" i="13"/>
  <c r="O126" i="13"/>
  <c r="P126" i="13"/>
  <c r="Q126" i="13"/>
  <c r="R126" i="13"/>
  <c r="H127" i="13"/>
  <c r="I127" i="13"/>
  <c r="J127" i="13"/>
  <c r="K127" i="13"/>
  <c r="L127" i="13"/>
  <c r="M127" i="13"/>
  <c r="N127" i="13"/>
  <c r="O127" i="13"/>
  <c r="P127" i="13"/>
  <c r="Q127" i="13"/>
  <c r="R127" i="13"/>
  <c r="H128" i="13"/>
  <c r="I128" i="13"/>
  <c r="J128" i="13"/>
  <c r="K128" i="13"/>
  <c r="L128" i="13"/>
  <c r="M128" i="13"/>
  <c r="N128" i="13"/>
  <c r="O128" i="13"/>
  <c r="P128" i="13"/>
  <c r="Q128" i="13"/>
  <c r="R128" i="13"/>
  <c r="H129" i="13"/>
  <c r="I129" i="13"/>
  <c r="J129" i="13"/>
  <c r="K129" i="13"/>
  <c r="L129" i="13"/>
  <c r="M129" i="13"/>
  <c r="N129" i="13"/>
  <c r="O129" i="13"/>
  <c r="P129" i="13"/>
  <c r="Q129" i="13"/>
  <c r="R129" i="13"/>
  <c r="H130" i="13"/>
  <c r="I130" i="13"/>
  <c r="J130" i="13"/>
  <c r="K130" i="13"/>
  <c r="L130" i="13"/>
  <c r="M130" i="13"/>
  <c r="N130" i="13"/>
  <c r="O130" i="13"/>
  <c r="P130" i="13"/>
  <c r="Q130" i="13"/>
  <c r="R130" i="13"/>
  <c r="H131" i="13"/>
  <c r="I131" i="13"/>
  <c r="J131" i="13"/>
  <c r="K131" i="13"/>
  <c r="L131" i="13"/>
  <c r="M131" i="13"/>
  <c r="N131" i="13"/>
  <c r="O131" i="13"/>
  <c r="P131" i="13"/>
  <c r="Q131" i="13"/>
  <c r="R131" i="13"/>
  <c r="H132" i="13"/>
  <c r="I132" i="13"/>
  <c r="J132" i="13"/>
  <c r="K132" i="13"/>
  <c r="L132" i="13"/>
  <c r="M132" i="13"/>
  <c r="N132" i="13"/>
  <c r="O132" i="13"/>
  <c r="P132" i="13"/>
  <c r="Q132" i="13"/>
  <c r="R132" i="13"/>
  <c r="H133" i="13"/>
  <c r="I133" i="13"/>
  <c r="J133" i="13"/>
  <c r="K133" i="13"/>
  <c r="L133" i="13"/>
  <c r="M133" i="13"/>
  <c r="N133" i="13"/>
  <c r="O133" i="13"/>
  <c r="P133" i="13"/>
  <c r="Q133" i="13"/>
  <c r="R133" i="13"/>
  <c r="H134" i="13"/>
  <c r="I134" i="13"/>
  <c r="J134" i="13"/>
  <c r="K134" i="13"/>
  <c r="L134" i="13"/>
  <c r="M134" i="13"/>
  <c r="N134" i="13"/>
  <c r="O134" i="13"/>
  <c r="P134" i="13"/>
  <c r="Q134" i="13"/>
  <c r="R134" i="13"/>
  <c r="H135" i="13"/>
  <c r="I135" i="13"/>
  <c r="J135" i="13"/>
  <c r="K135" i="13"/>
  <c r="L135" i="13"/>
  <c r="M135" i="13"/>
  <c r="N135" i="13"/>
  <c r="O135" i="13"/>
  <c r="P135" i="13"/>
  <c r="Q135" i="13"/>
  <c r="R135" i="13"/>
  <c r="G135" i="13"/>
  <c r="G134" i="13"/>
  <c r="G133" i="13"/>
  <c r="G132" i="13"/>
  <c r="G131" i="13"/>
  <c r="G130" i="13"/>
  <c r="G129" i="13"/>
  <c r="G128" i="13"/>
  <c r="G127" i="13"/>
  <c r="H112" i="13"/>
  <c r="I112" i="13"/>
  <c r="J112" i="13"/>
  <c r="K112" i="13"/>
  <c r="L112" i="13"/>
  <c r="M112" i="13"/>
  <c r="N112" i="13"/>
  <c r="O112" i="13"/>
  <c r="P112" i="13"/>
  <c r="Q112" i="13"/>
  <c r="R112" i="13"/>
  <c r="H121" i="13"/>
  <c r="I121" i="13"/>
  <c r="J121" i="13"/>
  <c r="K121" i="13"/>
  <c r="L121" i="13"/>
  <c r="M121" i="13"/>
  <c r="N121" i="13"/>
  <c r="O121" i="13"/>
  <c r="P121" i="13"/>
  <c r="Q121" i="13"/>
  <c r="R121" i="13"/>
  <c r="H122" i="13"/>
  <c r="I122" i="13"/>
  <c r="J122" i="13"/>
  <c r="K122" i="13"/>
  <c r="L122" i="13"/>
  <c r="M122" i="13"/>
  <c r="N122" i="13"/>
  <c r="O122" i="13"/>
  <c r="P122" i="13"/>
  <c r="Q122" i="13"/>
  <c r="R122" i="13"/>
  <c r="G122" i="13"/>
  <c r="G121" i="13"/>
  <c r="H114" i="13"/>
  <c r="I114" i="13"/>
  <c r="J114" i="13"/>
  <c r="K114" i="13"/>
  <c r="L114" i="13"/>
  <c r="M114" i="13"/>
  <c r="N114" i="13"/>
  <c r="O114" i="13"/>
  <c r="P114" i="13"/>
  <c r="Q114" i="13"/>
  <c r="R114" i="13"/>
  <c r="H115" i="13"/>
  <c r="I115" i="13"/>
  <c r="J115" i="13"/>
  <c r="K115" i="13"/>
  <c r="L115" i="13"/>
  <c r="M115" i="13"/>
  <c r="N115" i="13"/>
  <c r="O115" i="13"/>
  <c r="P115" i="13"/>
  <c r="Q115" i="13"/>
  <c r="R115" i="13"/>
  <c r="H116" i="13"/>
  <c r="I116" i="13"/>
  <c r="J116" i="13"/>
  <c r="K116" i="13"/>
  <c r="L116" i="13"/>
  <c r="M116" i="13"/>
  <c r="N116" i="13"/>
  <c r="O116" i="13"/>
  <c r="P116" i="13"/>
  <c r="Q116" i="13"/>
  <c r="R116" i="13"/>
  <c r="H117" i="13"/>
  <c r="I117" i="13"/>
  <c r="J117" i="13"/>
  <c r="K117" i="13"/>
  <c r="L117" i="13"/>
  <c r="M117" i="13"/>
  <c r="N117" i="13"/>
  <c r="O117" i="13"/>
  <c r="P117" i="13"/>
  <c r="Q117" i="13"/>
  <c r="R117" i="13"/>
  <c r="G115" i="13"/>
  <c r="G116" i="13"/>
  <c r="G117" i="13"/>
  <c r="G114" i="13"/>
  <c r="G112" i="13"/>
  <c r="H106" i="13"/>
  <c r="I106" i="13"/>
  <c r="J106" i="13"/>
  <c r="K106" i="13"/>
  <c r="L106" i="13"/>
  <c r="M106" i="13"/>
  <c r="N106" i="13"/>
  <c r="O106" i="13"/>
  <c r="P106" i="13"/>
  <c r="Q106" i="13"/>
  <c r="R106" i="13"/>
  <c r="H107" i="13"/>
  <c r="I107" i="13"/>
  <c r="J107" i="13"/>
  <c r="K107" i="13"/>
  <c r="L107" i="13"/>
  <c r="M107" i="13"/>
  <c r="N107" i="13"/>
  <c r="O107" i="13"/>
  <c r="P107" i="13"/>
  <c r="Q107" i="13"/>
  <c r="R107" i="13"/>
  <c r="H108" i="13"/>
  <c r="I108" i="13"/>
  <c r="J108" i="13"/>
  <c r="K108" i="13"/>
  <c r="L108" i="13"/>
  <c r="M108" i="13"/>
  <c r="N108" i="13"/>
  <c r="O108" i="13"/>
  <c r="P108" i="13"/>
  <c r="Q108" i="13"/>
  <c r="R108" i="13"/>
  <c r="H109" i="13"/>
  <c r="I109" i="13"/>
  <c r="J109" i="13"/>
  <c r="K109" i="13"/>
  <c r="L109" i="13"/>
  <c r="M109" i="13"/>
  <c r="N109" i="13"/>
  <c r="O109" i="13"/>
  <c r="P109" i="13"/>
  <c r="Q109" i="13"/>
  <c r="R109" i="13"/>
  <c r="H110" i="13"/>
  <c r="I110" i="13"/>
  <c r="J110" i="13"/>
  <c r="K110" i="13"/>
  <c r="L110" i="13"/>
  <c r="M110" i="13"/>
  <c r="N110" i="13"/>
  <c r="O110" i="13"/>
  <c r="P110" i="13"/>
  <c r="Q110" i="13"/>
  <c r="R110" i="13"/>
  <c r="H111" i="13"/>
  <c r="I111" i="13"/>
  <c r="J111" i="13"/>
  <c r="K111" i="13"/>
  <c r="L111" i="13"/>
  <c r="M111" i="13"/>
  <c r="N111" i="13"/>
  <c r="O111" i="13"/>
  <c r="P111" i="13"/>
  <c r="Q111" i="13"/>
  <c r="R111" i="13"/>
  <c r="G107" i="13"/>
  <c r="G108" i="13"/>
  <c r="G109" i="13"/>
  <c r="G110" i="13"/>
  <c r="G111" i="13"/>
  <c r="G106" i="13"/>
  <c r="Q60" i="11" l="1"/>
  <c r="P60" i="11"/>
  <c r="EE393" i="6"/>
  <c r="EH393" i="6"/>
  <c r="EH392" i="6" s="1"/>
  <c r="EI393" i="6"/>
  <c r="EI392" i="6" s="1"/>
  <c r="EJ393" i="6"/>
  <c r="EJ392" i="6" s="1"/>
  <c r="EK393" i="6"/>
  <c r="EK392" i="6" s="1"/>
  <c r="EL393" i="6"/>
  <c r="EL392" i="6" s="1"/>
  <c r="EN393" i="6"/>
  <c r="EN392" i="6" s="1"/>
  <c r="EO393" i="6"/>
  <c r="EO392" i="6" s="1"/>
  <c r="EP393" i="6"/>
  <c r="EP392" i="6" s="1"/>
  <c r="EQ393" i="6"/>
  <c r="EQ392" i="6" s="1"/>
  <c r="ER393" i="6"/>
  <c r="ER392" i="6" s="1"/>
  <c r="ES393" i="6"/>
  <c r="ES392" i="6" s="1"/>
  <c r="DV393" i="6"/>
  <c r="DW393" i="6"/>
  <c r="DX393" i="6"/>
  <c r="DY393" i="6"/>
  <c r="DZ393" i="6"/>
  <c r="EA393" i="6"/>
  <c r="EB393" i="6"/>
  <c r="EC393" i="6"/>
  <c r="ED393" i="6"/>
  <c r="EF393" i="6"/>
  <c r="EG393" i="6"/>
  <c r="EH266" i="6"/>
  <c r="EI266" i="6"/>
  <c r="EJ266" i="6"/>
  <c r="EK266" i="6"/>
  <c r="EL266" i="6"/>
  <c r="EN266" i="6"/>
  <c r="EO266" i="6"/>
  <c r="EP266" i="6"/>
  <c r="EQ266" i="6"/>
  <c r="ER266" i="6"/>
  <c r="ES266" i="6"/>
  <c r="EG266" i="6" l="1"/>
  <c r="EH250" i="6"/>
  <c r="G120" i="13" s="1"/>
  <c r="EI250" i="6"/>
  <c r="H120" i="13" s="1"/>
  <c r="EJ250" i="6"/>
  <c r="I120" i="13" s="1"/>
  <c r="EK250" i="6"/>
  <c r="J120" i="13" s="1"/>
  <c r="EL250" i="6"/>
  <c r="K120" i="13" s="1"/>
  <c r="L120" i="13"/>
  <c r="EN250" i="6"/>
  <c r="M120" i="13" s="1"/>
  <c r="EO250" i="6"/>
  <c r="N120" i="13" s="1"/>
  <c r="EP250" i="6"/>
  <c r="O120" i="13" s="1"/>
  <c r="EQ250" i="6"/>
  <c r="P120" i="13" s="1"/>
  <c r="ER250" i="6"/>
  <c r="Q120" i="13" s="1"/>
  <c r="ES250" i="6"/>
  <c r="R120" i="13" s="1"/>
  <c r="EH240" i="6"/>
  <c r="G119" i="13" s="1"/>
  <c r="EI240" i="6"/>
  <c r="H119" i="13" s="1"/>
  <c r="EJ240" i="6"/>
  <c r="I119" i="13" s="1"/>
  <c r="EK240" i="6"/>
  <c r="J119" i="13" s="1"/>
  <c r="EL240" i="6"/>
  <c r="K119" i="13" s="1"/>
  <c r="L119" i="13"/>
  <c r="EN240" i="6"/>
  <c r="M119" i="13" s="1"/>
  <c r="EO240" i="6"/>
  <c r="N119" i="13" s="1"/>
  <c r="EP240" i="6"/>
  <c r="O119" i="13" s="1"/>
  <c r="EQ240" i="6"/>
  <c r="P119" i="13" s="1"/>
  <c r="ER240" i="6"/>
  <c r="Q119" i="13" s="1"/>
  <c r="ES240" i="6"/>
  <c r="R119" i="13" s="1"/>
  <c r="EH233" i="6"/>
  <c r="G118" i="13" s="1"/>
  <c r="EI233" i="6"/>
  <c r="H118" i="13" s="1"/>
  <c r="EJ233" i="6"/>
  <c r="I118" i="13" s="1"/>
  <c r="EK233" i="6"/>
  <c r="J118" i="13" s="1"/>
  <c r="EL233" i="6"/>
  <c r="K118" i="13" s="1"/>
  <c r="L118" i="13"/>
  <c r="EN233" i="6"/>
  <c r="M118" i="13" s="1"/>
  <c r="EO233" i="6"/>
  <c r="N118" i="13" s="1"/>
  <c r="EP233" i="6"/>
  <c r="O118" i="13" s="1"/>
  <c r="EQ233" i="6"/>
  <c r="P118" i="13" s="1"/>
  <c r="ER233" i="6"/>
  <c r="Q118" i="13" s="1"/>
  <c r="ES233" i="6"/>
  <c r="R118" i="13" s="1"/>
  <c r="EH228" i="6"/>
  <c r="EI228" i="6"/>
  <c r="EJ228" i="6"/>
  <c r="EK228" i="6"/>
  <c r="EL228" i="6"/>
  <c r="EN228" i="6"/>
  <c r="EO228" i="6"/>
  <c r="EP228" i="6"/>
  <c r="EQ228" i="6"/>
  <c r="ER228" i="6"/>
  <c r="ES228" i="6"/>
  <c r="EH219" i="6"/>
  <c r="EH218" i="6" s="1"/>
  <c r="EH217" i="6" s="1"/>
  <c r="EI219" i="6"/>
  <c r="EJ219" i="6"/>
  <c r="EK219" i="6"/>
  <c r="EK218" i="6" s="1"/>
  <c r="EK217" i="6" s="1"/>
  <c r="EL219" i="6"/>
  <c r="EL218" i="6" s="1"/>
  <c r="EL217" i="6" s="1"/>
  <c r="EN219" i="6"/>
  <c r="EO219" i="6"/>
  <c r="EP219" i="6"/>
  <c r="EP218" i="6" s="1"/>
  <c r="EP217" i="6" s="1"/>
  <c r="EQ219" i="6"/>
  <c r="ER219" i="6"/>
  <c r="ES219" i="6"/>
  <c r="ES218" i="6" l="1"/>
  <c r="ES217" i="6" s="1"/>
  <c r="EJ218" i="6"/>
  <c r="EJ217" i="6" s="1"/>
  <c r="ER218" i="6"/>
  <c r="ER217" i="6" s="1"/>
  <c r="EN218" i="6"/>
  <c r="EN217" i="6" s="1"/>
  <c r="EI218" i="6"/>
  <c r="EI217" i="6" s="1"/>
  <c r="EO218" i="6"/>
  <c r="EO217" i="6" s="1"/>
  <c r="EQ218" i="6"/>
  <c r="EQ217" i="6" s="1"/>
  <c r="G17" i="2"/>
  <c r="G16" i="2"/>
  <c r="G11" i="2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G147" i="13"/>
  <c r="S147" i="13" s="1"/>
  <c r="T147" i="13" s="1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I113" i="13"/>
  <c r="A114" i="13"/>
  <c r="A113" i="13"/>
  <c r="A112" i="13"/>
  <c r="A111" i="13"/>
  <c r="A110" i="13"/>
  <c r="A109" i="13"/>
  <c r="A108" i="13"/>
  <c r="A107" i="13"/>
  <c r="A106" i="13"/>
  <c r="A105" i="13"/>
  <c r="A104" i="13"/>
  <c r="T102" i="13"/>
  <c r="T101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R63" i="13"/>
  <c r="Q63" i="13"/>
  <c r="P63" i="13"/>
  <c r="O63" i="13"/>
  <c r="N63" i="13"/>
  <c r="M63" i="13"/>
  <c r="L63" i="13"/>
  <c r="K63" i="13"/>
  <c r="J63" i="13"/>
  <c r="I63" i="13"/>
  <c r="H63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Q53" i="13"/>
  <c r="P53" i="13"/>
  <c r="O53" i="13"/>
  <c r="N53" i="13"/>
  <c r="M53" i="13"/>
  <c r="L53" i="13"/>
  <c r="K53" i="13"/>
  <c r="J53" i="13"/>
  <c r="I53" i="13"/>
  <c r="H53" i="13"/>
  <c r="G53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R5" i="13"/>
  <c r="Q5" i="13"/>
  <c r="P5" i="13"/>
  <c r="O5" i="13"/>
  <c r="N5" i="13"/>
  <c r="M5" i="13"/>
  <c r="L5" i="13"/>
  <c r="K5" i="13"/>
  <c r="J5" i="13"/>
  <c r="I5" i="13"/>
  <c r="H5" i="13"/>
  <c r="G5" i="13"/>
  <c r="G15" i="11" l="1"/>
  <c r="G16" i="11"/>
  <c r="G19" i="11"/>
  <c r="G20" i="11"/>
  <c r="G21" i="11"/>
  <c r="G22" i="11"/>
  <c r="G23" i="11"/>
  <c r="G24" i="11"/>
  <c r="H41" i="11"/>
  <c r="G12" i="11"/>
  <c r="G13" i="11"/>
  <c r="G14" i="11"/>
  <c r="G17" i="11"/>
  <c r="G18" i="11"/>
  <c r="G25" i="11"/>
  <c r="G26" i="11"/>
  <c r="G27" i="11"/>
  <c r="G28" i="11"/>
  <c r="G32" i="11"/>
  <c r="G33" i="11"/>
  <c r="G34" i="11"/>
  <c r="G35" i="11"/>
  <c r="G36" i="11"/>
  <c r="G37" i="11"/>
  <c r="G38" i="11"/>
  <c r="G39" i="11"/>
  <c r="G40" i="11"/>
  <c r="G41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8" i="11"/>
  <c r="G59" i="11"/>
  <c r="G63" i="11"/>
  <c r="G64" i="11"/>
  <c r="G65" i="11"/>
  <c r="K57" i="13"/>
  <c r="O57" i="13"/>
  <c r="H57" i="13"/>
  <c r="L57" i="13"/>
  <c r="P57" i="13"/>
  <c r="S58" i="13"/>
  <c r="T58" i="13" s="1"/>
  <c r="J57" i="13"/>
  <c r="N57" i="13"/>
  <c r="R57" i="13"/>
  <c r="S62" i="13"/>
  <c r="T62" i="13" s="1"/>
  <c r="G42" i="13"/>
  <c r="K42" i="13"/>
  <c r="O42" i="13"/>
  <c r="I42" i="13"/>
  <c r="M42" i="13"/>
  <c r="Q42" i="13"/>
  <c r="S48" i="13"/>
  <c r="T48" i="13" s="1"/>
  <c r="S52" i="13"/>
  <c r="T52" i="13" s="1"/>
  <c r="R11" i="13"/>
  <c r="R10" i="13" s="1"/>
  <c r="P11" i="13"/>
  <c r="P10" i="13" s="1"/>
  <c r="H11" i="13"/>
  <c r="H10" i="13" s="1"/>
  <c r="S14" i="13"/>
  <c r="T14" i="13" s="1"/>
  <c r="S18" i="13"/>
  <c r="T18" i="13" s="1"/>
  <c r="S22" i="13"/>
  <c r="T22" i="13" s="1"/>
  <c r="N11" i="13"/>
  <c r="N10" i="13" s="1"/>
  <c r="J31" i="13"/>
  <c r="N31" i="13"/>
  <c r="R31" i="13"/>
  <c r="S35" i="13"/>
  <c r="T35" i="13" s="1"/>
  <c r="S39" i="13"/>
  <c r="T39" i="13" s="1"/>
  <c r="L11" i="13"/>
  <c r="L10" i="13" s="1"/>
  <c r="J11" i="13"/>
  <c r="J10" i="13" s="1"/>
  <c r="S15" i="13"/>
  <c r="T15" i="13" s="1"/>
  <c r="S19" i="13"/>
  <c r="T19" i="13" s="1"/>
  <c r="S23" i="13"/>
  <c r="T23" i="13" s="1"/>
  <c r="S27" i="13"/>
  <c r="T27" i="13" s="1"/>
  <c r="G31" i="13"/>
  <c r="K31" i="13"/>
  <c r="O31" i="13"/>
  <c r="I31" i="13"/>
  <c r="M31" i="13"/>
  <c r="Q31" i="13"/>
  <c r="S36" i="13"/>
  <c r="T36" i="13" s="1"/>
  <c r="S40" i="13"/>
  <c r="T40" i="13" s="1"/>
  <c r="S45" i="13"/>
  <c r="T45" i="13" s="1"/>
  <c r="S49" i="13"/>
  <c r="T49" i="13" s="1"/>
  <c r="S53" i="13"/>
  <c r="T53" i="13" s="1"/>
  <c r="G57" i="13"/>
  <c r="S59" i="13"/>
  <c r="T59" i="13" s="1"/>
  <c r="S63" i="13"/>
  <c r="T63" i="13" s="1"/>
  <c r="O113" i="13"/>
  <c r="S26" i="13"/>
  <c r="T26" i="13" s="1"/>
  <c r="S12" i="13"/>
  <c r="T12" i="13" s="1"/>
  <c r="K11" i="13"/>
  <c r="K10" i="13" s="1"/>
  <c r="O11" i="13"/>
  <c r="O10" i="13" s="1"/>
  <c r="I11" i="13"/>
  <c r="I10" i="13" s="1"/>
  <c r="M11" i="13"/>
  <c r="M10" i="13" s="1"/>
  <c r="Q11" i="13"/>
  <c r="Q10" i="13" s="1"/>
  <c r="S16" i="13"/>
  <c r="T16" i="13" s="1"/>
  <c r="S20" i="13"/>
  <c r="T20" i="13" s="1"/>
  <c r="S24" i="13"/>
  <c r="T24" i="13" s="1"/>
  <c r="S28" i="13"/>
  <c r="T28" i="13" s="1"/>
  <c r="S33" i="13"/>
  <c r="T33" i="13" s="1"/>
  <c r="S37" i="13"/>
  <c r="T37" i="13" s="1"/>
  <c r="S41" i="13"/>
  <c r="T41" i="13" s="1"/>
  <c r="J42" i="13"/>
  <c r="N42" i="13"/>
  <c r="R42" i="13"/>
  <c r="H42" i="13"/>
  <c r="L42" i="13"/>
  <c r="P42" i="13"/>
  <c r="S46" i="13"/>
  <c r="T46" i="13" s="1"/>
  <c r="S50" i="13"/>
  <c r="T50" i="13" s="1"/>
  <c r="S54" i="13"/>
  <c r="T54" i="13" s="1"/>
  <c r="I57" i="13"/>
  <c r="M57" i="13"/>
  <c r="Q57" i="13"/>
  <c r="S13" i="13"/>
  <c r="T13" i="13" s="1"/>
  <c r="S17" i="13"/>
  <c r="T17" i="13" s="1"/>
  <c r="S21" i="13"/>
  <c r="T21" i="13" s="1"/>
  <c r="S25" i="13"/>
  <c r="T25" i="13" s="1"/>
  <c r="H31" i="13"/>
  <c r="L31" i="13"/>
  <c r="P31" i="13"/>
  <c r="S34" i="13"/>
  <c r="T34" i="13" s="1"/>
  <c r="S38" i="13"/>
  <c r="T38" i="13" s="1"/>
  <c r="S43" i="13"/>
  <c r="T43" i="13" s="1"/>
  <c r="S47" i="13"/>
  <c r="T47" i="13" s="1"/>
  <c r="S51" i="13"/>
  <c r="T51" i="13" s="1"/>
  <c r="H113" i="13"/>
  <c r="H43" i="11"/>
  <c r="S32" i="13"/>
  <c r="T32" i="13" s="1"/>
  <c r="S44" i="13"/>
  <c r="T44" i="13" s="1"/>
  <c r="S64" i="13"/>
  <c r="T64" i="13" s="1"/>
  <c r="H32" i="11"/>
  <c r="H34" i="11"/>
  <c r="H36" i="11"/>
  <c r="H38" i="11"/>
  <c r="H40" i="11"/>
  <c r="G11" i="13"/>
  <c r="H12" i="11"/>
  <c r="H13" i="11"/>
  <c r="H14" i="11"/>
  <c r="H15" i="11"/>
  <c r="H16" i="11"/>
  <c r="H17" i="11"/>
  <c r="Q105" i="13"/>
  <c r="H18" i="11"/>
  <c r="H20" i="11"/>
  <c r="H21" i="11"/>
  <c r="H22" i="11"/>
  <c r="H23" i="11"/>
  <c r="H24" i="11"/>
  <c r="H25" i="11"/>
  <c r="H26" i="11"/>
  <c r="H27" i="11"/>
  <c r="H28" i="11"/>
  <c r="H33" i="11"/>
  <c r="H37" i="11"/>
  <c r="H39" i="11"/>
  <c r="S135" i="13"/>
  <c r="T135" i="13" s="1"/>
  <c r="S137" i="13"/>
  <c r="T137" i="13" s="1"/>
  <c r="M136" i="13"/>
  <c r="Q136" i="13"/>
  <c r="O136" i="13"/>
  <c r="H44" i="11"/>
  <c r="H45" i="11"/>
  <c r="H47" i="11"/>
  <c r="H51" i="11"/>
  <c r="J136" i="13"/>
  <c r="N136" i="13"/>
  <c r="R35" i="12"/>
  <c r="R19" i="12"/>
  <c r="L29" i="13" l="1"/>
  <c r="L30" i="13" s="1"/>
  <c r="P29" i="13"/>
  <c r="P30" i="13" s="1"/>
  <c r="G29" i="13"/>
  <c r="G30" i="13" s="1"/>
  <c r="O29" i="13"/>
  <c r="O30" i="13" s="1"/>
  <c r="G11" i="11"/>
  <c r="N29" i="13"/>
  <c r="N55" i="13" s="1"/>
  <c r="N60" i="13" s="1"/>
  <c r="N65" i="13" s="1"/>
  <c r="N61" i="13" s="1"/>
  <c r="S146" i="13"/>
  <c r="T146" i="13" s="1"/>
  <c r="H52" i="11"/>
  <c r="S140" i="13"/>
  <c r="T140" i="13" s="1"/>
  <c r="H46" i="11"/>
  <c r="S129" i="13"/>
  <c r="T129" i="13" s="1"/>
  <c r="H35" i="11"/>
  <c r="J29" i="13"/>
  <c r="J30" i="13" s="1"/>
  <c r="G31" i="11"/>
  <c r="G57" i="11"/>
  <c r="I29" i="13"/>
  <c r="I30" i="13" s="1"/>
  <c r="S144" i="13"/>
  <c r="T144" i="13" s="1"/>
  <c r="H50" i="11"/>
  <c r="G42" i="11"/>
  <c r="S31" i="13"/>
  <c r="T31" i="13" s="1"/>
  <c r="S42" i="13"/>
  <c r="T42" i="13" s="1"/>
  <c r="R29" i="13"/>
  <c r="R30" i="13" s="1"/>
  <c r="H29" i="13"/>
  <c r="H30" i="13" s="1"/>
  <c r="Q29" i="13"/>
  <c r="K29" i="13"/>
  <c r="M29" i="13"/>
  <c r="S57" i="13"/>
  <c r="T57" i="13" s="1"/>
  <c r="S139" i="13"/>
  <c r="T139" i="13" s="1"/>
  <c r="M113" i="13"/>
  <c r="S131" i="13"/>
  <c r="T131" i="13" s="1"/>
  <c r="S120" i="13"/>
  <c r="T120" i="13" s="1"/>
  <c r="S116" i="13"/>
  <c r="T116" i="13" s="1"/>
  <c r="Q113" i="13"/>
  <c r="Q104" i="13" s="1"/>
  <c r="S111" i="13"/>
  <c r="T111" i="13" s="1"/>
  <c r="P105" i="13"/>
  <c r="S108" i="13"/>
  <c r="T108" i="13" s="1"/>
  <c r="O105" i="13"/>
  <c r="O104" i="13" s="1"/>
  <c r="O125" i="13"/>
  <c r="N105" i="13"/>
  <c r="S145" i="13"/>
  <c r="T145" i="13" s="1"/>
  <c r="S141" i="13"/>
  <c r="T141" i="13" s="1"/>
  <c r="K136" i="13"/>
  <c r="M125" i="13"/>
  <c r="L136" i="13"/>
  <c r="G150" i="13"/>
  <c r="M105" i="13"/>
  <c r="R136" i="13"/>
  <c r="S133" i="13"/>
  <c r="T133" i="13" s="1"/>
  <c r="S121" i="13"/>
  <c r="T121" i="13" s="1"/>
  <c r="S117" i="13"/>
  <c r="T117" i="13" s="1"/>
  <c r="L113" i="13"/>
  <c r="S112" i="13"/>
  <c r="T112" i="13" s="1"/>
  <c r="L105" i="13"/>
  <c r="I125" i="13"/>
  <c r="J113" i="13"/>
  <c r="S109" i="13"/>
  <c r="T109" i="13" s="1"/>
  <c r="K105" i="13"/>
  <c r="S132" i="13"/>
  <c r="T132" i="13" s="1"/>
  <c r="S128" i="13"/>
  <c r="T128" i="13" s="1"/>
  <c r="H125" i="13"/>
  <c r="J125" i="13"/>
  <c r="J105" i="13"/>
  <c r="I136" i="13"/>
  <c r="P136" i="13"/>
  <c r="H136" i="13"/>
  <c r="I105" i="13"/>
  <c r="I104" i="13" s="1"/>
  <c r="S127" i="13"/>
  <c r="T127" i="13" s="1"/>
  <c r="S122" i="13"/>
  <c r="T122" i="13" s="1"/>
  <c r="S118" i="13"/>
  <c r="T118" i="13" s="1"/>
  <c r="S114" i="13"/>
  <c r="T114" i="13" s="1"/>
  <c r="G113" i="13"/>
  <c r="H105" i="13"/>
  <c r="H104" i="13" s="1"/>
  <c r="P113" i="13"/>
  <c r="N113" i="13"/>
  <c r="S110" i="13"/>
  <c r="T110" i="13" s="1"/>
  <c r="S106" i="13"/>
  <c r="T106" i="13" s="1"/>
  <c r="G105" i="13"/>
  <c r="Q125" i="13"/>
  <c r="L125" i="13"/>
  <c r="N125" i="13"/>
  <c r="S138" i="13"/>
  <c r="T138" i="13" s="1"/>
  <c r="G136" i="13"/>
  <c r="K125" i="13"/>
  <c r="S119" i="13"/>
  <c r="T119" i="13" s="1"/>
  <c r="S115" i="13"/>
  <c r="T115" i="13" s="1"/>
  <c r="K113" i="13"/>
  <c r="R113" i="13"/>
  <c r="S107" i="13"/>
  <c r="T107" i="13" s="1"/>
  <c r="G10" i="13"/>
  <c r="G10" i="11" s="1"/>
  <c r="S11" i="13"/>
  <c r="T11" i="13" s="1"/>
  <c r="S134" i="13"/>
  <c r="T134" i="13" s="1"/>
  <c r="S130" i="13"/>
  <c r="T130" i="13" s="1"/>
  <c r="G125" i="13"/>
  <c r="S126" i="13"/>
  <c r="T126" i="13" s="1"/>
  <c r="P125" i="13"/>
  <c r="R125" i="13"/>
  <c r="R105" i="13"/>
  <c r="Q35" i="12"/>
  <c r="G123" i="13" l="1"/>
  <c r="P55" i="13"/>
  <c r="P56" i="13" s="1"/>
  <c r="N30" i="13"/>
  <c r="L55" i="13"/>
  <c r="L60" i="13" s="1"/>
  <c r="L65" i="13" s="1"/>
  <c r="L61" i="13" s="1"/>
  <c r="H31" i="11"/>
  <c r="H19" i="11"/>
  <c r="H11" i="11"/>
  <c r="O55" i="13"/>
  <c r="J55" i="13"/>
  <c r="J60" i="13" s="1"/>
  <c r="J65" i="13" s="1"/>
  <c r="J61" i="13" s="1"/>
  <c r="I55" i="13"/>
  <c r="I56" i="13" s="1"/>
  <c r="G29" i="11"/>
  <c r="S136" i="13"/>
  <c r="T136" i="13" s="1"/>
  <c r="H42" i="11"/>
  <c r="R55" i="13"/>
  <c r="R60" i="13" s="1"/>
  <c r="R65" i="13" s="1"/>
  <c r="R61" i="13" s="1"/>
  <c r="N56" i="13"/>
  <c r="H55" i="13"/>
  <c r="H60" i="13" s="1"/>
  <c r="H65" i="13" s="1"/>
  <c r="H61" i="13" s="1"/>
  <c r="S29" i="13"/>
  <c r="T29" i="13" s="1"/>
  <c r="K30" i="13"/>
  <c r="K55" i="13"/>
  <c r="Q30" i="13"/>
  <c r="Q55" i="13"/>
  <c r="M104" i="13"/>
  <c r="M30" i="13"/>
  <c r="M55" i="13"/>
  <c r="L104" i="13"/>
  <c r="R104" i="13"/>
  <c r="J104" i="13"/>
  <c r="S125" i="13"/>
  <c r="T125" i="13" s="1"/>
  <c r="K104" i="13"/>
  <c r="S105" i="13"/>
  <c r="T105" i="13" s="1"/>
  <c r="G104" i="13"/>
  <c r="N104" i="13"/>
  <c r="P104" i="13"/>
  <c r="S10" i="13"/>
  <c r="T10" i="13" s="1"/>
  <c r="G55" i="13"/>
  <c r="S113" i="13"/>
  <c r="T113" i="13" s="1"/>
  <c r="Q19" i="12"/>
  <c r="P60" i="13" l="1"/>
  <c r="P65" i="13" s="1"/>
  <c r="P61" i="13" s="1"/>
  <c r="L56" i="13"/>
  <c r="H10" i="11"/>
  <c r="O60" i="13"/>
  <c r="O65" i="13" s="1"/>
  <c r="O61" i="13" s="1"/>
  <c r="O56" i="13"/>
  <c r="J56" i="13"/>
  <c r="I60" i="13"/>
  <c r="I65" i="13" s="1"/>
  <c r="I61" i="13" s="1"/>
  <c r="G30" i="11"/>
  <c r="G55" i="11"/>
  <c r="R56" i="13"/>
  <c r="H56" i="13"/>
  <c r="S30" i="13"/>
  <c r="T30" i="13" s="1"/>
  <c r="Q56" i="13"/>
  <c r="Q60" i="13"/>
  <c r="Q65" i="13" s="1"/>
  <c r="Q61" i="13" s="1"/>
  <c r="K60" i="13"/>
  <c r="K65" i="13" s="1"/>
  <c r="K61" i="13" s="1"/>
  <c r="K56" i="13"/>
  <c r="M60" i="13"/>
  <c r="M65" i="13" s="1"/>
  <c r="M61" i="13" s="1"/>
  <c r="M56" i="13"/>
  <c r="G124" i="13"/>
  <c r="G148" i="13"/>
  <c r="S104" i="13"/>
  <c r="T104" i="13" s="1"/>
  <c r="S55" i="13"/>
  <c r="T55" i="13" s="1"/>
  <c r="G60" i="13"/>
  <c r="G56" i="13"/>
  <c r="P63" i="12"/>
  <c r="P19" i="12"/>
  <c r="P35" i="12"/>
  <c r="G61" i="11" l="1"/>
  <c r="S56" i="13"/>
  <c r="T56" i="13" s="1"/>
  <c r="G56" i="11"/>
  <c r="G154" i="13"/>
  <c r="G149" i="13"/>
  <c r="G65" i="13"/>
  <c r="G66" i="11" s="1"/>
  <c r="S60" i="13"/>
  <c r="T60" i="13" s="1"/>
  <c r="O37" i="12"/>
  <c r="O35" i="12"/>
  <c r="O19" i="12"/>
  <c r="N35" i="12"/>
  <c r="M35" i="12"/>
  <c r="M33" i="12"/>
  <c r="G62" i="12"/>
  <c r="L48" i="12"/>
  <c r="L35" i="12"/>
  <c r="G94" i="2"/>
  <c r="K35" i="12"/>
  <c r="G146" i="2"/>
  <c r="CY40" i="6"/>
  <c r="J35" i="12"/>
  <c r="G40" i="12"/>
  <c r="H35" i="12"/>
  <c r="I35" i="12"/>
  <c r="G242" i="2"/>
  <c r="G147" i="12"/>
  <c r="DW392" i="6"/>
  <c r="DX392" i="6"/>
  <c r="DY392" i="6"/>
  <c r="DZ392" i="6"/>
  <c r="EA392" i="6"/>
  <c r="EB392" i="6"/>
  <c r="EC392" i="6"/>
  <c r="ED392" i="6"/>
  <c r="EE392" i="6"/>
  <c r="EF392" i="6"/>
  <c r="EG392" i="6"/>
  <c r="DV392" i="6"/>
  <c r="A153" i="12"/>
  <c r="DW270" i="6"/>
  <c r="DW269" i="6" s="1"/>
  <c r="DX270" i="6"/>
  <c r="DX269" i="6" s="1"/>
  <c r="DY270" i="6"/>
  <c r="DY269" i="6" s="1"/>
  <c r="DZ270" i="6"/>
  <c r="DZ269" i="6" s="1"/>
  <c r="EA270" i="6"/>
  <c r="EA269" i="6" s="1"/>
  <c r="EB270" i="6"/>
  <c r="EB269" i="6" s="1"/>
  <c r="EC270" i="6"/>
  <c r="EC269" i="6" s="1"/>
  <c r="ED270" i="6"/>
  <c r="ED269" i="6" s="1"/>
  <c r="EE270" i="6"/>
  <c r="EE269" i="6" s="1"/>
  <c r="EF270" i="6"/>
  <c r="EF269" i="6" s="1"/>
  <c r="EG270" i="6"/>
  <c r="EG269" i="6" s="1"/>
  <c r="DV270" i="6"/>
  <c r="DV269" i="6" s="1"/>
  <c r="DW266" i="6"/>
  <c r="DX266" i="6"/>
  <c r="DY266" i="6"/>
  <c r="DZ266" i="6"/>
  <c r="EA266" i="6"/>
  <c r="EB266" i="6"/>
  <c r="EC266" i="6"/>
  <c r="ED266" i="6"/>
  <c r="EE266" i="6"/>
  <c r="EF266" i="6"/>
  <c r="DV266" i="6"/>
  <c r="DW250" i="6"/>
  <c r="DX250" i="6"/>
  <c r="DY250" i="6"/>
  <c r="DZ250" i="6"/>
  <c r="EA250" i="6"/>
  <c r="EB250" i="6"/>
  <c r="EC250" i="6"/>
  <c r="ED250" i="6"/>
  <c r="EE250" i="6"/>
  <c r="EF250" i="6"/>
  <c r="EG250" i="6"/>
  <c r="DV250" i="6"/>
  <c r="DW240" i="6"/>
  <c r="DX240" i="6"/>
  <c r="DY240" i="6"/>
  <c r="DZ240" i="6"/>
  <c r="EA240" i="6"/>
  <c r="EB240" i="6"/>
  <c r="EC240" i="6"/>
  <c r="ED240" i="6"/>
  <c r="EE240" i="6"/>
  <c r="EF240" i="6"/>
  <c r="EG240" i="6"/>
  <c r="DV240" i="6"/>
  <c r="DW233" i="6"/>
  <c r="DX233" i="6"/>
  <c r="DY233" i="6"/>
  <c r="DZ233" i="6"/>
  <c r="EA233" i="6"/>
  <c r="EB233" i="6"/>
  <c r="EC233" i="6"/>
  <c r="ED233" i="6"/>
  <c r="EE233" i="6"/>
  <c r="EF233" i="6"/>
  <c r="EG233" i="6"/>
  <c r="DV233" i="6"/>
  <c r="DW228" i="6"/>
  <c r="DX228" i="6"/>
  <c r="DY228" i="6"/>
  <c r="DZ228" i="6"/>
  <c r="EA228" i="6"/>
  <c r="EB228" i="6"/>
  <c r="EC228" i="6"/>
  <c r="ED228" i="6"/>
  <c r="EE228" i="6"/>
  <c r="EF228" i="6"/>
  <c r="EG228" i="6"/>
  <c r="DV228" i="6"/>
  <c r="DW219" i="6"/>
  <c r="DW218" i="6" s="1"/>
  <c r="DX219" i="6"/>
  <c r="DX218" i="6" s="1"/>
  <c r="DX217" i="6" s="1"/>
  <c r="DY219" i="6"/>
  <c r="DY218" i="6" s="1"/>
  <c r="DZ219" i="6"/>
  <c r="DZ218" i="6" s="1"/>
  <c r="EA219" i="6"/>
  <c r="EA218" i="6" s="1"/>
  <c r="EB219" i="6"/>
  <c r="EB218" i="6" s="1"/>
  <c r="EB217" i="6" s="1"/>
  <c r="EC219" i="6"/>
  <c r="EC218" i="6" s="1"/>
  <c r="ED219" i="6"/>
  <c r="ED218" i="6" s="1"/>
  <c r="EE219" i="6"/>
  <c r="EE218" i="6" s="1"/>
  <c r="EF219" i="6"/>
  <c r="EF218" i="6" s="1"/>
  <c r="EF217" i="6" s="1"/>
  <c r="EG219" i="6"/>
  <c r="EG218" i="6" s="1"/>
  <c r="EG217" i="6" s="1"/>
  <c r="DV219" i="6"/>
  <c r="DV218" i="6" s="1"/>
  <c r="DV217" i="6" s="1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43" i="4"/>
  <c r="G44" i="4"/>
  <c r="G45" i="4"/>
  <c r="G46" i="4"/>
  <c r="G47" i="4"/>
  <c r="H19" i="4"/>
  <c r="H43" i="4"/>
  <c r="H44" i="4"/>
  <c r="H45" i="4"/>
  <c r="H46" i="4"/>
  <c r="H47" i="4"/>
  <c r="I19" i="4"/>
  <c r="I43" i="4"/>
  <c r="I44" i="4"/>
  <c r="I45" i="4"/>
  <c r="I46" i="4"/>
  <c r="I47" i="4"/>
  <c r="J19" i="4"/>
  <c r="J43" i="4"/>
  <c r="J44" i="4"/>
  <c r="J45" i="4"/>
  <c r="J46" i="4"/>
  <c r="J47" i="4"/>
  <c r="K19" i="4"/>
  <c r="K43" i="4"/>
  <c r="K44" i="4"/>
  <c r="K45" i="4"/>
  <c r="K46" i="4"/>
  <c r="K47" i="4"/>
  <c r="L19" i="4"/>
  <c r="L43" i="4"/>
  <c r="L44" i="4"/>
  <c r="L45" i="4"/>
  <c r="L46" i="4"/>
  <c r="L47" i="4"/>
  <c r="M19" i="4"/>
  <c r="M43" i="4"/>
  <c r="M44" i="4"/>
  <c r="M45" i="4"/>
  <c r="M46" i="4"/>
  <c r="M47" i="4"/>
  <c r="N19" i="4"/>
  <c r="N43" i="4"/>
  <c r="N44" i="4"/>
  <c r="N45" i="4"/>
  <c r="N46" i="4"/>
  <c r="N47" i="4"/>
  <c r="O19" i="4"/>
  <c r="O43" i="4"/>
  <c r="O44" i="4"/>
  <c r="O45" i="4"/>
  <c r="O46" i="4"/>
  <c r="O47" i="4"/>
  <c r="P19" i="4"/>
  <c r="P43" i="4"/>
  <c r="P44" i="4"/>
  <c r="P45" i="4"/>
  <c r="P46" i="4"/>
  <c r="P47" i="4"/>
  <c r="Q19" i="4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0" i="6"/>
  <c r="DU240" i="6"/>
  <c r="DR240" i="6"/>
  <c r="DT240" i="6"/>
  <c r="N6" i="11"/>
  <c r="O6" i="11" s="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9" i="2"/>
  <c r="G277" i="2"/>
  <c r="G275" i="2"/>
  <c r="G266" i="2"/>
  <c r="G265" i="2"/>
  <c r="G260" i="2"/>
  <c r="G258" i="2"/>
  <c r="G256" i="2"/>
  <c r="G255" i="2"/>
  <c r="G250" i="2"/>
  <c r="B101" i="13" s="1"/>
  <c r="G249" i="2"/>
  <c r="B7" i="13" s="1"/>
  <c r="G246" i="2"/>
  <c r="S7" i="13" s="1"/>
  <c r="S101" i="13" s="1"/>
  <c r="G240" i="2"/>
  <c r="R8" i="13" s="1"/>
  <c r="R102" i="13" s="1"/>
  <c r="G239" i="2"/>
  <c r="Q8" i="13" s="1"/>
  <c r="Q102" i="13" s="1"/>
  <c r="G238" i="2"/>
  <c r="P8" i="13" s="1"/>
  <c r="P102" i="13" s="1"/>
  <c r="G237" i="2"/>
  <c r="O8" i="13" s="1"/>
  <c r="O102" i="13" s="1"/>
  <c r="G236" i="2"/>
  <c r="N8" i="13" s="1"/>
  <c r="N102" i="13" s="1"/>
  <c r="G235" i="2"/>
  <c r="M8" i="13" s="1"/>
  <c r="M102" i="13" s="1"/>
  <c r="G234" i="2"/>
  <c r="L8" i="13" s="1"/>
  <c r="L102" i="13" s="1"/>
  <c r="G233" i="2"/>
  <c r="K8" i="13" s="1"/>
  <c r="K102" i="13" s="1"/>
  <c r="G232" i="2"/>
  <c r="J8" i="13" s="1"/>
  <c r="J102" i="13" s="1"/>
  <c r="G231" i="2"/>
  <c r="I8" i="13" s="1"/>
  <c r="I102" i="13" s="1"/>
  <c r="G230" i="2"/>
  <c r="H8" i="13" s="1"/>
  <c r="H102" i="13" s="1"/>
  <c r="G229" i="2"/>
  <c r="G8" i="13" s="1"/>
  <c r="G102" i="13" s="1"/>
  <c r="G228" i="2"/>
  <c r="G227" i="2"/>
  <c r="G225" i="2"/>
  <c r="B54" i="13" s="1"/>
  <c r="G223" i="2"/>
  <c r="B65" i="12" s="1"/>
  <c r="G222" i="2"/>
  <c r="G221" i="2"/>
  <c r="B61" i="12" s="1"/>
  <c r="G220" i="2"/>
  <c r="B60" i="12" s="1"/>
  <c r="G219" i="2"/>
  <c r="G218" i="2"/>
  <c r="B56" i="12" s="1"/>
  <c r="G217" i="2"/>
  <c r="B55" i="12" s="1"/>
  <c r="G215" i="2"/>
  <c r="G214" i="2"/>
  <c r="G213" i="2"/>
  <c r="G212" i="2"/>
  <c r="B51" i="12" s="1"/>
  <c r="G211" i="2"/>
  <c r="B153" i="12" s="1"/>
  <c r="G210" i="2"/>
  <c r="G209" i="2"/>
  <c r="G208" i="2"/>
  <c r="B52" i="12" s="1"/>
  <c r="G207" i="2"/>
  <c r="B59" i="12" s="1"/>
  <c r="G206" i="2"/>
  <c r="B58" i="12" s="1"/>
  <c r="G205" i="2"/>
  <c r="G204" i="2"/>
  <c r="B57" i="12" s="1"/>
  <c r="G203" i="2"/>
  <c r="G202" i="2"/>
  <c r="G201" i="2"/>
  <c r="G200" i="2"/>
  <c r="G199" i="2"/>
  <c r="G198" i="2"/>
  <c r="B50" i="12" s="1"/>
  <c r="G197" i="2"/>
  <c r="G196" i="2"/>
  <c r="G195" i="2"/>
  <c r="G194" i="2"/>
  <c r="G193" i="2"/>
  <c r="G192" i="2"/>
  <c r="G191" i="2"/>
  <c r="G190" i="2"/>
  <c r="G189" i="2"/>
  <c r="G188" i="2"/>
  <c r="G187" i="2"/>
  <c r="G186" i="2"/>
  <c r="B41" i="12" s="1"/>
  <c r="G185" i="2"/>
  <c r="B49" i="12" s="1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B48" i="12" s="1"/>
  <c r="G166" i="2"/>
  <c r="G165" i="2"/>
  <c r="G164" i="2"/>
  <c r="G163" i="2"/>
  <c r="B47" i="12" s="1"/>
  <c r="G162" i="2"/>
  <c r="G161" i="2"/>
  <c r="B46" i="12" s="1"/>
  <c r="G160" i="2"/>
  <c r="G159" i="2"/>
  <c r="G158" i="2"/>
  <c r="G157" i="2"/>
  <c r="G156" i="2"/>
  <c r="G155" i="2"/>
  <c r="G154" i="2"/>
  <c r="G153" i="2"/>
  <c r="B45" i="12" s="1"/>
  <c r="G152" i="2"/>
  <c r="G151" i="2"/>
  <c r="G150" i="2"/>
  <c r="G149" i="2"/>
  <c r="G148" i="2"/>
  <c r="G147" i="2"/>
  <c r="B44" i="12" s="1"/>
  <c r="G145" i="2"/>
  <c r="G144" i="2"/>
  <c r="G143" i="2"/>
  <c r="G142" i="2"/>
  <c r="G141" i="2"/>
  <c r="G140" i="2"/>
  <c r="G139" i="2"/>
  <c r="G138" i="2"/>
  <c r="B43" i="12" s="1"/>
  <c r="G137" i="2"/>
  <c r="B42" i="12" s="1"/>
  <c r="G136" i="2"/>
  <c r="G135" i="2"/>
  <c r="G134" i="2"/>
  <c r="G133" i="2"/>
  <c r="G132" i="2"/>
  <c r="G131" i="2"/>
  <c r="G130" i="2"/>
  <c r="G129" i="2"/>
  <c r="G128" i="2"/>
  <c r="G127" i="2"/>
  <c r="B40" i="12" s="1"/>
  <c r="G126" i="2"/>
  <c r="G125" i="2"/>
  <c r="G124" i="2"/>
  <c r="G123" i="2"/>
  <c r="B39" i="12" s="1"/>
  <c r="G122" i="2"/>
  <c r="G121" i="2"/>
  <c r="G120" i="2"/>
  <c r="G119" i="2"/>
  <c r="B38" i="12" s="1"/>
  <c r="G118" i="2"/>
  <c r="G117" i="2"/>
  <c r="G116" i="2"/>
  <c r="B37" i="12" s="1"/>
  <c r="G115" i="2"/>
  <c r="G114" i="2"/>
  <c r="G113" i="2"/>
  <c r="G112" i="2"/>
  <c r="B36" i="12" s="1"/>
  <c r="G111" i="2"/>
  <c r="G110" i="2"/>
  <c r="G109" i="2"/>
  <c r="G108" i="2"/>
  <c r="G107" i="2"/>
  <c r="G106" i="2"/>
  <c r="G105" i="2"/>
  <c r="G104" i="2"/>
  <c r="G103" i="2"/>
  <c r="G102" i="2"/>
  <c r="B35" i="12" s="1"/>
  <c r="G101" i="2"/>
  <c r="G100" i="2"/>
  <c r="G99" i="2"/>
  <c r="G98" i="2"/>
  <c r="G97" i="2"/>
  <c r="G96" i="2"/>
  <c r="G95" i="2"/>
  <c r="B34" i="12" s="1"/>
  <c r="G93" i="2"/>
  <c r="G92" i="2"/>
  <c r="G91" i="2"/>
  <c r="G90" i="2"/>
  <c r="G89" i="2"/>
  <c r="G88" i="2"/>
  <c r="G87" i="2"/>
  <c r="G86" i="2"/>
  <c r="B33" i="12" s="1"/>
  <c r="G85" i="2"/>
  <c r="G84" i="2"/>
  <c r="G83" i="2"/>
  <c r="G82" i="2"/>
  <c r="G81" i="2"/>
  <c r="G80" i="2"/>
  <c r="B32" i="12" s="1"/>
  <c r="G79" i="2"/>
  <c r="B30" i="12" s="1"/>
  <c r="G78" i="2"/>
  <c r="B31" i="12" s="1"/>
  <c r="G77" i="2"/>
  <c r="B29" i="12" s="1"/>
  <c r="G76" i="2"/>
  <c r="B63" i="12" s="1"/>
  <c r="G75" i="2"/>
  <c r="B62" i="12" s="1"/>
  <c r="G74" i="2"/>
  <c r="G73" i="2"/>
  <c r="G72" i="2"/>
  <c r="G71" i="2"/>
  <c r="G70" i="2"/>
  <c r="B28" i="12" s="1"/>
  <c r="G69" i="2"/>
  <c r="G68" i="2"/>
  <c r="G67" i="2"/>
  <c r="B27" i="12" s="1"/>
  <c r="G66" i="2"/>
  <c r="G65" i="2"/>
  <c r="G64" i="2"/>
  <c r="B64" i="12" s="1"/>
  <c r="G63" i="2"/>
  <c r="G62" i="2"/>
  <c r="G61" i="2"/>
  <c r="G60" i="2"/>
  <c r="G59" i="2"/>
  <c r="G58" i="2"/>
  <c r="B26" i="12" s="1"/>
  <c r="G57" i="2"/>
  <c r="G56" i="2"/>
  <c r="G55" i="2"/>
  <c r="G54" i="2"/>
  <c r="G53" i="2"/>
  <c r="G52" i="2"/>
  <c r="G51" i="2"/>
  <c r="G50" i="2"/>
  <c r="G49" i="2"/>
  <c r="G48" i="2"/>
  <c r="B25" i="12" s="1"/>
  <c r="G47" i="2"/>
  <c r="G46" i="2"/>
  <c r="G45" i="2"/>
  <c r="G44" i="2"/>
  <c r="G43" i="2"/>
  <c r="G42" i="2"/>
  <c r="G41" i="2"/>
  <c r="B24" i="12" s="1"/>
  <c r="G40" i="2"/>
  <c r="B23" i="12" s="1"/>
  <c r="G39" i="2"/>
  <c r="B22" i="12" s="1"/>
  <c r="G38" i="2"/>
  <c r="G37" i="2"/>
  <c r="B20" i="12" s="1"/>
  <c r="G36" i="2"/>
  <c r="B19" i="12" s="1"/>
  <c r="G35" i="2"/>
  <c r="B18" i="12" s="1"/>
  <c r="G33" i="2"/>
  <c r="B17" i="12" s="1"/>
  <c r="G32" i="2"/>
  <c r="B16" i="12" s="1"/>
  <c r="G31" i="2"/>
  <c r="B15" i="12" s="1"/>
  <c r="G30" i="2"/>
  <c r="B14" i="12" s="1"/>
  <c r="G29" i="2"/>
  <c r="B13" i="12" s="1"/>
  <c r="G28" i="2"/>
  <c r="B12" i="12" s="1"/>
  <c r="G27" i="2"/>
  <c r="B11" i="12" s="1"/>
  <c r="G26" i="2"/>
  <c r="G25" i="2"/>
  <c r="B10" i="12" s="1"/>
  <c r="G24" i="2"/>
  <c r="G23" i="2"/>
  <c r="G22" i="2"/>
  <c r="G21" i="2"/>
  <c r="G20" i="2"/>
  <c r="H8" i="11" s="1"/>
  <c r="O8" i="11" s="1"/>
  <c r="G19" i="2"/>
  <c r="G18" i="2"/>
  <c r="G15" i="2"/>
  <c r="G14" i="2"/>
  <c r="G13" i="2"/>
  <c r="G12" i="2"/>
  <c r="G10" i="2"/>
  <c r="G9" i="2"/>
  <c r="G8" i="2"/>
  <c r="E4" i="4" s="1"/>
  <c r="G7" i="2"/>
  <c r="G6" i="2"/>
  <c r="G5" i="2"/>
  <c r="G3" i="2"/>
  <c r="D403" i="6"/>
  <c r="D402" i="6"/>
  <c r="D401" i="6"/>
  <c r="DU400" i="6"/>
  <c r="DT400" i="6"/>
  <c r="DS400" i="6"/>
  <c r="DR400" i="6"/>
  <c r="DQ400" i="6"/>
  <c r="DP400" i="6"/>
  <c r="DO400" i="6"/>
  <c r="DN400" i="6"/>
  <c r="DM400" i="6"/>
  <c r="DL400" i="6"/>
  <c r="DK400" i="6"/>
  <c r="DJ400" i="6"/>
  <c r="DI400" i="6"/>
  <c r="DH400" i="6"/>
  <c r="DG400" i="6"/>
  <c r="DF400" i="6"/>
  <c r="DE400" i="6"/>
  <c r="DD400" i="6"/>
  <c r="DC400" i="6"/>
  <c r="DB400" i="6"/>
  <c r="DA400" i="6"/>
  <c r="CZ400" i="6"/>
  <c r="CY400" i="6"/>
  <c r="CX400" i="6"/>
  <c r="CW400" i="6"/>
  <c r="CV400" i="6"/>
  <c r="CU400" i="6"/>
  <c r="CT400" i="6"/>
  <c r="CS400" i="6"/>
  <c r="CR400" i="6"/>
  <c r="CQ400" i="6"/>
  <c r="CP400" i="6"/>
  <c r="CO400" i="6"/>
  <c r="CN400" i="6"/>
  <c r="CM400" i="6"/>
  <c r="CL400" i="6"/>
  <c r="D400" i="6"/>
  <c r="D399" i="6"/>
  <c r="D398" i="6"/>
  <c r="D397" i="6"/>
  <c r="DU396" i="6"/>
  <c r="DT396" i="6"/>
  <c r="DS396" i="6"/>
  <c r="DR396" i="6"/>
  <c r="DQ396" i="6"/>
  <c r="DP396" i="6"/>
  <c r="DO396" i="6"/>
  <c r="DN396" i="6"/>
  <c r="DM396" i="6"/>
  <c r="DL396" i="6"/>
  <c r="DK396" i="6"/>
  <c r="DJ396" i="6"/>
  <c r="DI396" i="6"/>
  <c r="DH396" i="6"/>
  <c r="DG396" i="6"/>
  <c r="DF396" i="6"/>
  <c r="DE396" i="6"/>
  <c r="DD396" i="6"/>
  <c r="DC396" i="6"/>
  <c r="DB396" i="6"/>
  <c r="DA396" i="6"/>
  <c r="CZ396" i="6"/>
  <c r="CY396" i="6"/>
  <c r="CX396" i="6"/>
  <c r="CW396" i="6"/>
  <c r="CV396" i="6"/>
  <c r="CU396" i="6"/>
  <c r="CT396" i="6"/>
  <c r="CS396" i="6"/>
  <c r="CS393" i="6"/>
  <c r="CR396" i="6"/>
  <c r="CQ396" i="6"/>
  <c r="CP396" i="6"/>
  <c r="CO396" i="6"/>
  <c r="CO393" i="6"/>
  <c r="CN396" i="6"/>
  <c r="CM396" i="6"/>
  <c r="CL396" i="6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R393" i="6"/>
  <c r="CQ393" i="6"/>
  <c r="CP393" i="6"/>
  <c r="CN393" i="6"/>
  <c r="CM393" i="6"/>
  <c r="CL393" i="6"/>
  <c r="D393" i="6"/>
  <c r="D392" i="6"/>
  <c r="D391" i="6"/>
  <c r="D390" i="6"/>
  <c r="D389" i="6"/>
  <c r="D388" i="6"/>
  <c r="D387" i="6"/>
  <c r="DU386" i="6"/>
  <c r="DU385" i="6" s="1"/>
  <c r="DT386" i="6"/>
  <c r="DT385" i="6" s="1"/>
  <c r="DS386" i="6"/>
  <c r="DS385" i="6" s="1"/>
  <c r="DR386" i="6"/>
  <c r="DR385" i="6" s="1"/>
  <c r="DQ386" i="6"/>
  <c r="DQ385" i="6" s="1"/>
  <c r="DP386" i="6"/>
  <c r="DP385" i="6" s="1"/>
  <c r="DO386" i="6"/>
  <c r="DO385" i="6" s="1"/>
  <c r="DN386" i="6"/>
  <c r="DN385" i="6" s="1"/>
  <c r="DM386" i="6"/>
  <c r="DM385" i="6" s="1"/>
  <c r="DL386" i="6"/>
  <c r="DL385" i="6" s="1"/>
  <c r="DK386" i="6"/>
  <c r="DK385" i="6" s="1"/>
  <c r="DJ386" i="6"/>
  <c r="DJ385" i="6" s="1"/>
  <c r="DI386" i="6"/>
  <c r="DI385" i="6" s="1"/>
  <c r="DH386" i="6"/>
  <c r="DH385" i="6" s="1"/>
  <c r="DG386" i="6"/>
  <c r="DG385" i="6" s="1"/>
  <c r="DF386" i="6"/>
  <c r="DF385" i="6" s="1"/>
  <c r="DE386" i="6"/>
  <c r="DE385" i="6" s="1"/>
  <c r="DD386" i="6"/>
  <c r="DD385" i="6" s="1"/>
  <c r="DC386" i="6"/>
  <c r="DC385" i="6" s="1"/>
  <c r="DB386" i="6"/>
  <c r="DB385" i="6" s="1"/>
  <c r="DA386" i="6"/>
  <c r="DA385" i="6" s="1"/>
  <c r="CZ386" i="6"/>
  <c r="CZ385" i="6" s="1"/>
  <c r="CY386" i="6"/>
  <c r="CY385" i="6" s="1"/>
  <c r="CX386" i="6"/>
  <c r="CX385" i="6" s="1"/>
  <c r="CW386" i="6"/>
  <c r="CW385" i="6" s="1"/>
  <c r="CV386" i="6"/>
  <c r="CV385" i="6" s="1"/>
  <c r="CU386" i="6"/>
  <c r="CU385" i="6" s="1"/>
  <c r="CT386" i="6"/>
  <c r="CT385" i="6" s="1"/>
  <c r="CS386" i="6"/>
  <c r="CS385" i="6" s="1"/>
  <c r="CR386" i="6"/>
  <c r="CR385" i="6" s="1"/>
  <c r="CQ386" i="6"/>
  <c r="CQ385" i="6" s="1"/>
  <c r="CP386" i="6"/>
  <c r="CP385" i="6" s="1"/>
  <c r="CO386" i="6"/>
  <c r="CO385" i="6" s="1"/>
  <c r="CN386" i="6"/>
  <c r="CN385" i="6" s="1"/>
  <c r="CM386" i="6"/>
  <c r="CM385" i="6" s="1"/>
  <c r="CL386" i="6"/>
  <c r="CL385" i="6" s="1"/>
  <c r="D386" i="6"/>
  <c r="D385" i="6"/>
  <c r="D384" i="6"/>
  <c r="D383" i="6"/>
  <c r="D382" i="6"/>
  <c r="D381" i="6"/>
  <c r="D380" i="6"/>
  <c r="D379" i="6"/>
  <c r="D378" i="6"/>
  <c r="D377" i="6"/>
  <c r="D376" i="6"/>
  <c r="DU375" i="6"/>
  <c r="DT375" i="6"/>
  <c r="DS375" i="6"/>
  <c r="DR375" i="6"/>
  <c r="DQ375" i="6"/>
  <c r="DP375" i="6"/>
  <c r="DO375" i="6"/>
  <c r="DN375" i="6"/>
  <c r="DM375" i="6"/>
  <c r="DL375" i="6"/>
  <c r="DK375" i="6"/>
  <c r="DJ375" i="6"/>
  <c r="DI375" i="6"/>
  <c r="DH375" i="6"/>
  <c r="DG375" i="6"/>
  <c r="DF375" i="6"/>
  <c r="DE375" i="6"/>
  <c r="DD375" i="6"/>
  <c r="DC375" i="6"/>
  <c r="DB375" i="6"/>
  <c r="DA375" i="6"/>
  <c r="CZ375" i="6"/>
  <c r="CY375" i="6"/>
  <c r="CX375" i="6"/>
  <c r="CW375" i="6"/>
  <c r="CV375" i="6"/>
  <c r="CU375" i="6"/>
  <c r="CT375" i="6"/>
  <c r="CS375" i="6"/>
  <c r="CR375" i="6"/>
  <c r="CQ375" i="6"/>
  <c r="CP375" i="6"/>
  <c r="CO375" i="6"/>
  <c r="CN375" i="6"/>
  <c r="CM375" i="6"/>
  <c r="CL375" i="6"/>
  <c r="D375" i="6"/>
  <c r="D374" i="6"/>
  <c r="D373" i="6"/>
  <c r="D372" i="6"/>
  <c r="D371" i="6"/>
  <c r="D370" i="6"/>
  <c r="D369" i="6"/>
  <c r="D368" i="6"/>
  <c r="DU367" i="6"/>
  <c r="DT367" i="6"/>
  <c r="DS367" i="6"/>
  <c r="DS357" i="6"/>
  <c r="DR367" i="6"/>
  <c r="DQ367" i="6"/>
  <c r="DP367" i="6"/>
  <c r="DO367" i="6"/>
  <c r="DN367" i="6"/>
  <c r="DM367" i="6"/>
  <c r="DL367" i="6"/>
  <c r="DK367" i="6"/>
  <c r="DJ367" i="6"/>
  <c r="DI367" i="6"/>
  <c r="DH367" i="6"/>
  <c r="DG367" i="6"/>
  <c r="DF367" i="6"/>
  <c r="DE367" i="6"/>
  <c r="DD367" i="6"/>
  <c r="DC367" i="6"/>
  <c r="DB367" i="6"/>
  <c r="DA367" i="6"/>
  <c r="CZ367" i="6"/>
  <c r="CY367" i="6"/>
  <c r="CX367" i="6"/>
  <c r="CW367" i="6"/>
  <c r="CV367" i="6"/>
  <c r="CU367" i="6"/>
  <c r="CT367" i="6"/>
  <c r="CS367" i="6"/>
  <c r="CR367" i="6"/>
  <c r="CQ367" i="6"/>
  <c r="CP367" i="6"/>
  <c r="CO367" i="6"/>
  <c r="CN367" i="6"/>
  <c r="CM367" i="6"/>
  <c r="CL367" i="6"/>
  <c r="D367" i="6"/>
  <c r="D366" i="6"/>
  <c r="D365" i="6"/>
  <c r="D364" i="6"/>
  <c r="D363" i="6"/>
  <c r="D362" i="6"/>
  <c r="D361" i="6"/>
  <c r="D360" i="6"/>
  <c r="D359" i="6"/>
  <c r="D358" i="6"/>
  <c r="DU357" i="6"/>
  <c r="DT357" i="6"/>
  <c r="DR357" i="6"/>
  <c r="DQ357" i="6"/>
  <c r="DP357" i="6"/>
  <c r="DO357" i="6"/>
  <c r="DN357" i="6"/>
  <c r="DM357" i="6"/>
  <c r="DL357" i="6"/>
  <c r="DK357" i="6"/>
  <c r="DJ357" i="6"/>
  <c r="DI357" i="6"/>
  <c r="DH357" i="6"/>
  <c r="DG357" i="6"/>
  <c r="DF357" i="6"/>
  <c r="DE357" i="6"/>
  <c r="DD357" i="6"/>
  <c r="DC357" i="6"/>
  <c r="DB357" i="6"/>
  <c r="DA357" i="6"/>
  <c r="CZ357" i="6"/>
  <c r="CY357" i="6"/>
  <c r="CX357" i="6"/>
  <c r="CW357" i="6"/>
  <c r="CV357" i="6"/>
  <c r="CU357" i="6"/>
  <c r="CT357" i="6"/>
  <c r="CS357" i="6"/>
  <c r="CR357" i="6"/>
  <c r="CQ357" i="6"/>
  <c r="CP357" i="6"/>
  <c r="CO357" i="6"/>
  <c r="CN357" i="6"/>
  <c r="CM357" i="6"/>
  <c r="CL357" i="6"/>
  <c r="D357" i="6"/>
  <c r="D356" i="6"/>
  <c r="D355" i="6"/>
  <c r="D354" i="6"/>
  <c r="D353" i="6"/>
  <c r="DU352" i="6"/>
  <c r="DT352" i="6"/>
  <c r="DS352" i="6"/>
  <c r="DR352" i="6"/>
  <c r="DQ352" i="6"/>
  <c r="DP352" i="6"/>
  <c r="DO352" i="6"/>
  <c r="DN352" i="6"/>
  <c r="DM352" i="6"/>
  <c r="DL352" i="6"/>
  <c r="DK352" i="6"/>
  <c r="DJ352" i="6"/>
  <c r="DI352" i="6"/>
  <c r="DH352" i="6"/>
  <c r="DG352" i="6"/>
  <c r="DF352" i="6"/>
  <c r="DE352" i="6"/>
  <c r="DD352" i="6"/>
  <c r="DC352" i="6"/>
  <c r="DB352" i="6"/>
  <c r="DA352" i="6"/>
  <c r="CZ352" i="6"/>
  <c r="CY352" i="6"/>
  <c r="CX352" i="6"/>
  <c r="CW352" i="6"/>
  <c r="CV352" i="6"/>
  <c r="CU352" i="6"/>
  <c r="CT352" i="6"/>
  <c r="CS352" i="6"/>
  <c r="CR352" i="6"/>
  <c r="CQ352" i="6"/>
  <c r="CP352" i="6"/>
  <c r="CO352" i="6"/>
  <c r="CN352" i="6"/>
  <c r="CM352" i="6"/>
  <c r="CL352" i="6"/>
  <c r="D352" i="6"/>
  <c r="D351" i="6"/>
  <c r="DU350" i="6"/>
  <c r="DT350" i="6"/>
  <c r="DS350" i="6"/>
  <c r="DR350" i="6"/>
  <c r="DQ350" i="6"/>
  <c r="DP350" i="6"/>
  <c r="DO350" i="6"/>
  <c r="DN350" i="6"/>
  <c r="DM350" i="6"/>
  <c r="DL350" i="6"/>
  <c r="DK350" i="6"/>
  <c r="DJ350" i="6"/>
  <c r="DI350" i="6"/>
  <c r="DH350" i="6"/>
  <c r="DG350" i="6"/>
  <c r="DF350" i="6"/>
  <c r="DE350" i="6"/>
  <c r="DD350" i="6"/>
  <c r="DC350" i="6"/>
  <c r="DB350" i="6"/>
  <c r="DA350" i="6"/>
  <c r="CZ350" i="6"/>
  <c r="CY350" i="6"/>
  <c r="CX350" i="6"/>
  <c r="CW350" i="6"/>
  <c r="CV350" i="6"/>
  <c r="CU350" i="6"/>
  <c r="CT350" i="6"/>
  <c r="CS350" i="6"/>
  <c r="CR350" i="6"/>
  <c r="CQ350" i="6"/>
  <c r="CP350" i="6"/>
  <c r="CO350" i="6"/>
  <c r="CN350" i="6"/>
  <c r="CM350" i="6"/>
  <c r="CL350" i="6"/>
  <c r="D350" i="6"/>
  <c r="D349" i="6"/>
  <c r="D348" i="6"/>
  <c r="D347" i="6"/>
  <c r="D346" i="6"/>
  <c r="D345" i="6"/>
  <c r="D344" i="6"/>
  <c r="D343" i="6"/>
  <c r="DU342" i="6"/>
  <c r="DT342" i="6"/>
  <c r="DS342" i="6"/>
  <c r="DR342" i="6"/>
  <c r="DQ342" i="6"/>
  <c r="DP342" i="6"/>
  <c r="DO342" i="6"/>
  <c r="DN342" i="6"/>
  <c r="DM342" i="6"/>
  <c r="DL342" i="6"/>
  <c r="DK342" i="6"/>
  <c r="DJ342" i="6"/>
  <c r="DI342" i="6"/>
  <c r="DH342" i="6"/>
  <c r="DG342" i="6"/>
  <c r="DF342" i="6"/>
  <c r="DE342" i="6"/>
  <c r="DD342" i="6"/>
  <c r="DC342" i="6"/>
  <c r="DC328" i="6"/>
  <c r="DC336" i="6"/>
  <c r="DB342" i="6"/>
  <c r="DA342" i="6"/>
  <c r="CZ342" i="6"/>
  <c r="CY342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330" i="6"/>
  <c r="D329" i="6"/>
  <c r="DU328" i="6"/>
  <c r="DT328" i="6"/>
  <c r="DS328" i="6"/>
  <c r="DR328" i="6"/>
  <c r="DQ328" i="6"/>
  <c r="DP328" i="6"/>
  <c r="DO328" i="6"/>
  <c r="DN328" i="6"/>
  <c r="DM328" i="6"/>
  <c r="DL328" i="6"/>
  <c r="DK328" i="6"/>
  <c r="DJ328" i="6"/>
  <c r="DI328" i="6"/>
  <c r="DH328" i="6"/>
  <c r="DG328" i="6"/>
  <c r="DF328" i="6"/>
  <c r="DE328" i="6"/>
  <c r="DD328" i="6"/>
  <c r="DB328" i="6"/>
  <c r="DA328" i="6"/>
  <c r="CZ328" i="6"/>
  <c r="CY328" i="6"/>
  <c r="CX328" i="6"/>
  <c r="CW328" i="6"/>
  <c r="CV328" i="6"/>
  <c r="CU328" i="6"/>
  <c r="CT328" i="6"/>
  <c r="CS328" i="6"/>
  <c r="CR328" i="6"/>
  <c r="CQ328" i="6"/>
  <c r="CP328" i="6"/>
  <c r="CO328" i="6"/>
  <c r="CN328" i="6"/>
  <c r="CM328" i="6"/>
  <c r="CL328" i="6"/>
  <c r="D328" i="6"/>
  <c r="D327" i="6"/>
  <c r="D326" i="6"/>
  <c r="D325" i="6"/>
  <c r="D324" i="6"/>
  <c r="D323" i="6"/>
  <c r="D322" i="6"/>
  <c r="D321" i="6"/>
  <c r="D320" i="6"/>
  <c r="D319" i="6"/>
  <c r="D318" i="6"/>
  <c r="DU317" i="6"/>
  <c r="DT317" i="6"/>
  <c r="DS317" i="6"/>
  <c r="DR317" i="6"/>
  <c r="DQ317" i="6"/>
  <c r="DP317" i="6"/>
  <c r="DO317" i="6"/>
  <c r="DN317" i="6"/>
  <c r="DM317" i="6"/>
  <c r="DL317" i="6"/>
  <c r="DK317" i="6"/>
  <c r="DJ317" i="6"/>
  <c r="DI317" i="6"/>
  <c r="DH317" i="6"/>
  <c r="DG317" i="6"/>
  <c r="DF317" i="6"/>
  <c r="DE317" i="6"/>
  <c r="DD317" i="6"/>
  <c r="DC317" i="6"/>
  <c r="DB317" i="6"/>
  <c r="DA317" i="6"/>
  <c r="CZ317" i="6"/>
  <c r="CY317" i="6"/>
  <c r="CX317" i="6"/>
  <c r="CW317" i="6"/>
  <c r="CV317" i="6"/>
  <c r="CU317" i="6"/>
  <c r="CT317" i="6"/>
  <c r="CS317" i="6"/>
  <c r="CR317" i="6"/>
  <c r="CQ317" i="6"/>
  <c r="CP317" i="6"/>
  <c r="CO317" i="6"/>
  <c r="CN317" i="6"/>
  <c r="CM317" i="6"/>
  <c r="CL317" i="6"/>
  <c r="D317" i="6"/>
  <c r="D316" i="6"/>
  <c r="D315" i="6"/>
  <c r="D314" i="6"/>
  <c r="DU313" i="6"/>
  <c r="DT313" i="6"/>
  <c r="DS313" i="6"/>
  <c r="DR313" i="6"/>
  <c r="DQ313" i="6"/>
  <c r="DP313" i="6"/>
  <c r="DO313" i="6"/>
  <c r="DN313" i="6"/>
  <c r="DM313" i="6"/>
  <c r="DL313" i="6"/>
  <c r="DK313" i="6"/>
  <c r="DJ313" i="6"/>
  <c r="DI313" i="6"/>
  <c r="DH313" i="6"/>
  <c r="DG313" i="6"/>
  <c r="DF313" i="6"/>
  <c r="DE313" i="6"/>
  <c r="DD313" i="6"/>
  <c r="DC313" i="6"/>
  <c r="DB313" i="6"/>
  <c r="DA313" i="6"/>
  <c r="CZ313" i="6"/>
  <c r="CY313" i="6"/>
  <c r="CX313" i="6"/>
  <c r="CW313" i="6"/>
  <c r="CV313" i="6"/>
  <c r="CU313" i="6"/>
  <c r="CT313" i="6"/>
  <c r="CS313" i="6"/>
  <c r="CR313" i="6"/>
  <c r="CQ313" i="6"/>
  <c r="CP313" i="6"/>
  <c r="CO313" i="6"/>
  <c r="CN313" i="6"/>
  <c r="CM313" i="6"/>
  <c r="CL313" i="6"/>
  <c r="D313" i="6"/>
  <c r="D312" i="6"/>
  <c r="D311" i="6"/>
  <c r="D310" i="6"/>
  <c r="DU309" i="6"/>
  <c r="DT309" i="6"/>
  <c r="DS309" i="6"/>
  <c r="DR309" i="6"/>
  <c r="DQ309" i="6"/>
  <c r="DP309" i="6"/>
  <c r="DO309" i="6"/>
  <c r="DN309" i="6"/>
  <c r="DM309" i="6"/>
  <c r="DL309" i="6"/>
  <c r="DK309" i="6"/>
  <c r="DJ309" i="6"/>
  <c r="DI309" i="6"/>
  <c r="DH309" i="6"/>
  <c r="DG309" i="6"/>
  <c r="DF309" i="6"/>
  <c r="DE309" i="6"/>
  <c r="DD309" i="6"/>
  <c r="DC309" i="6"/>
  <c r="DB309" i="6"/>
  <c r="DA309" i="6"/>
  <c r="CZ309" i="6"/>
  <c r="CY309" i="6"/>
  <c r="CX309" i="6"/>
  <c r="CW309" i="6"/>
  <c r="CV309" i="6"/>
  <c r="CU309" i="6"/>
  <c r="CT309" i="6"/>
  <c r="CS309" i="6"/>
  <c r="CR309" i="6"/>
  <c r="CQ309" i="6"/>
  <c r="CP309" i="6"/>
  <c r="CO309" i="6"/>
  <c r="CN309" i="6"/>
  <c r="CM309" i="6"/>
  <c r="CL309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I303" i="6"/>
  <c r="DI302" i="6" s="1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299" i="6"/>
  <c r="D298" i="6"/>
  <c r="D297" i="6"/>
  <c r="D296" i="6"/>
  <c r="D295" i="6"/>
  <c r="D294" i="6"/>
  <c r="D293" i="6"/>
  <c r="DU292" i="6"/>
  <c r="DT292" i="6"/>
  <c r="DS292" i="6"/>
  <c r="DR292" i="6"/>
  <c r="DQ292" i="6"/>
  <c r="DP292" i="6"/>
  <c r="DO292" i="6"/>
  <c r="DN292" i="6"/>
  <c r="DM292" i="6"/>
  <c r="DL292" i="6"/>
  <c r="DK292" i="6"/>
  <c r="DJ292" i="6"/>
  <c r="DI292" i="6"/>
  <c r="DH292" i="6"/>
  <c r="DG292" i="6"/>
  <c r="DF292" i="6"/>
  <c r="DE292" i="6"/>
  <c r="DD292" i="6"/>
  <c r="DC292" i="6"/>
  <c r="DB292" i="6"/>
  <c r="DA292" i="6"/>
  <c r="CZ292" i="6"/>
  <c r="CY292" i="6"/>
  <c r="CX292" i="6"/>
  <c r="CW292" i="6"/>
  <c r="CV292" i="6"/>
  <c r="CU292" i="6"/>
  <c r="CT292" i="6"/>
  <c r="CS292" i="6"/>
  <c r="CR292" i="6"/>
  <c r="CQ292" i="6"/>
  <c r="CP292" i="6"/>
  <c r="CO292" i="6"/>
  <c r="CN292" i="6"/>
  <c r="CM292" i="6"/>
  <c r="CL292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278" i="6"/>
  <c r="DU277" i="6"/>
  <c r="DT277" i="6"/>
  <c r="DS277" i="6"/>
  <c r="DR277" i="6"/>
  <c r="DQ277" i="6"/>
  <c r="DP277" i="6"/>
  <c r="DO277" i="6"/>
  <c r="DN277" i="6"/>
  <c r="DM277" i="6"/>
  <c r="DL277" i="6"/>
  <c r="DK277" i="6"/>
  <c r="DJ277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D277" i="6"/>
  <c r="D276" i="6"/>
  <c r="D275" i="6"/>
  <c r="D274" i="6"/>
  <c r="D273" i="6"/>
  <c r="D272" i="6"/>
  <c r="DU271" i="6"/>
  <c r="DT271" i="6"/>
  <c r="DS271" i="6"/>
  <c r="DR271" i="6"/>
  <c r="DQ271" i="6"/>
  <c r="DP271" i="6"/>
  <c r="DO271" i="6"/>
  <c r="DN271" i="6"/>
  <c r="DM271" i="6"/>
  <c r="DL271" i="6"/>
  <c r="DK271" i="6"/>
  <c r="DJ271" i="6"/>
  <c r="DI271" i="6"/>
  <c r="DH271" i="6"/>
  <c r="DG271" i="6"/>
  <c r="DF271" i="6"/>
  <c r="DE271" i="6"/>
  <c r="DD271" i="6"/>
  <c r="DC271" i="6"/>
  <c r="DB271" i="6"/>
  <c r="DA271" i="6"/>
  <c r="CZ271" i="6"/>
  <c r="CY271" i="6"/>
  <c r="CX271" i="6"/>
  <c r="CW271" i="6"/>
  <c r="CV271" i="6"/>
  <c r="CU271" i="6"/>
  <c r="CT271" i="6"/>
  <c r="CS271" i="6"/>
  <c r="CR271" i="6"/>
  <c r="CQ271" i="6"/>
  <c r="CP271" i="6"/>
  <c r="CO271" i="6"/>
  <c r="CN271" i="6"/>
  <c r="CM271" i="6"/>
  <c r="CL271" i="6"/>
  <c r="D271" i="6"/>
  <c r="D270" i="6"/>
  <c r="D269" i="6"/>
  <c r="D268" i="6"/>
  <c r="D267" i="6"/>
  <c r="DU266" i="6"/>
  <c r="DU217" i="6" s="1"/>
  <c r="DT266" i="6"/>
  <c r="DT217" i="6" s="1"/>
  <c r="DS266" i="6"/>
  <c r="DS217" i="6" s="1"/>
  <c r="DR266" i="6"/>
  <c r="DR217" i="6" s="1"/>
  <c r="DQ266" i="6"/>
  <c r="DQ217" i="6" s="1"/>
  <c r="DP266" i="6"/>
  <c r="DP217" i="6" s="1"/>
  <c r="DO266" i="6"/>
  <c r="DO217" i="6" s="1"/>
  <c r="DN266" i="6"/>
  <c r="DN217" i="6" s="1"/>
  <c r="DM266" i="6"/>
  <c r="DM217" i="6" s="1"/>
  <c r="DL266" i="6"/>
  <c r="DL217" i="6" s="1"/>
  <c r="DK266" i="6"/>
  <c r="DK217" i="6" s="1"/>
  <c r="DJ266" i="6"/>
  <c r="DI266" i="6"/>
  <c r="DH266" i="6"/>
  <c r="DG266" i="6"/>
  <c r="DF266" i="6"/>
  <c r="DE266" i="6"/>
  <c r="DD266" i="6"/>
  <c r="DC266" i="6"/>
  <c r="DB266" i="6"/>
  <c r="DA266" i="6"/>
  <c r="CZ266" i="6"/>
  <c r="CY266" i="6"/>
  <c r="CX266" i="6"/>
  <c r="CW266" i="6"/>
  <c r="CV266" i="6"/>
  <c r="CU266" i="6"/>
  <c r="CT266" i="6"/>
  <c r="CS266" i="6"/>
  <c r="CR266" i="6"/>
  <c r="CQ266" i="6"/>
  <c r="CP266" i="6"/>
  <c r="CO266" i="6"/>
  <c r="CN266" i="6"/>
  <c r="CM266" i="6"/>
  <c r="CL266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U250" i="6"/>
  <c r="DT250" i="6"/>
  <c r="DS250" i="6"/>
  <c r="DR250" i="6"/>
  <c r="DQ250" i="6"/>
  <c r="DP250" i="6"/>
  <c r="DO250" i="6"/>
  <c r="DN250" i="6"/>
  <c r="DM250" i="6"/>
  <c r="DL250" i="6"/>
  <c r="DK250" i="6"/>
  <c r="DJ250" i="6"/>
  <c r="DI250" i="6"/>
  <c r="DH250" i="6"/>
  <c r="DG250" i="6"/>
  <c r="DF250" i="6"/>
  <c r="DE250" i="6"/>
  <c r="DD250" i="6"/>
  <c r="DC250" i="6"/>
  <c r="DB250" i="6"/>
  <c r="DA250" i="6"/>
  <c r="CZ250" i="6"/>
  <c r="CY250" i="6"/>
  <c r="CX250" i="6"/>
  <c r="CW250" i="6"/>
  <c r="CV250" i="6"/>
  <c r="CU250" i="6"/>
  <c r="CT250" i="6"/>
  <c r="CS250" i="6"/>
  <c r="CR250" i="6"/>
  <c r="CQ250" i="6"/>
  <c r="CP250" i="6"/>
  <c r="CO250" i="6"/>
  <c r="CN250" i="6"/>
  <c r="CM250" i="6"/>
  <c r="CL250" i="6"/>
  <c r="D250" i="6"/>
  <c r="D249" i="6"/>
  <c r="D248" i="6"/>
  <c r="D247" i="6"/>
  <c r="D246" i="6"/>
  <c r="D245" i="6"/>
  <c r="D244" i="6"/>
  <c r="D243" i="6"/>
  <c r="D242" i="6"/>
  <c r="D241" i="6"/>
  <c r="DQ240" i="6"/>
  <c r="DP240" i="6"/>
  <c r="DO240" i="6"/>
  <c r="DN240" i="6"/>
  <c r="DM240" i="6"/>
  <c r="DL240" i="6"/>
  <c r="DK240" i="6"/>
  <c r="DJ240" i="6"/>
  <c r="DI240" i="6"/>
  <c r="DH240" i="6"/>
  <c r="DG240" i="6"/>
  <c r="DF240" i="6"/>
  <c r="DE240" i="6"/>
  <c r="DD240" i="6"/>
  <c r="DC240" i="6"/>
  <c r="DB240" i="6"/>
  <c r="DA240" i="6"/>
  <c r="CZ240" i="6"/>
  <c r="CY240" i="6"/>
  <c r="CX240" i="6"/>
  <c r="CW240" i="6"/>
  <c r="CV240" i="6"/>
  <c r="CU240" i="6"/>
  <c r="CT240" i="6"/>
  <c r="CS240" i="6"/>
  <c r="CR240" i="6"/>
  <c r="CQ240" i="6"/>
  <c r="CP240" i="6"/>
  <c r="CO240" i="6"/>
  <c r="CN240" i="6"/>
  <c r="CM240" i="6"/>
  <c r="CL240" i="6"/>
  <c r="D240" i="6"/>
  <c r="D239" i="6"/>
  <c r="D238" i="6"/>
  <c r="D237" i="6"/>
  <c r="D236" i="6"/>
  <c r="D235" i="6"/>
  <c r="D234" i="6"/>
  <c r="DU233" i="6"/>
  <c r="DT233" i="6"/>
  <c r="DS233" i="6"/>
  <c r="DR233" i="6"/>
  <c r="DQ233" i="6"/>
  <c r="DP233" i="6"/>
  <c r="DO233" i="6"/>
  <c r="DN233" i="6"/>
  <c r="DM233" i="6"/>
  <c r="DL233" i="6"/>
  <c r="DK233" i="6"/>
  <c r="DJ233" i="6"/>
  <c r="DI233" i="6"/>
  <c r="DH233" i="6"/>
  <c r="DG233" i="6"/>
  <c r="DF233" i="6"/>
  <c r="DE233" i="6"/>
  <c r="DD233" i="6"/>
  <c r="DC233" i="6"/>
  <c r="DB233" i="6"/>
  <c r="DA233" i="6"/>
  <c r="CZ233" i="6"/>
  <c r="CY233" i="6"/>
  <c r="CX233" i="6"/>
  <c r="CW233" i="6"/>
  <c r="CV233" i="6"/>
  <c r="CU233" i="6"/>
  <c r="CT233" i="6"/>
  <c r="CS233" i="6"/>
  <c r="CR233" i="6"/>
  <c r="CQ233" i="6"/>
  <c r="CP233" i="6"/>
  <c r="CO233" i="6"/>
  <c r="CN233" i="6"/>
  <c r="CM233" i="6"/>
  <c r="CL233" i="6"/>
  <c r="D233" i="6"/>
  <c r="D232" i="6"/>
  <c r="D231" i="6"/>
  <c r="D230" i="6"/>
  <c r="D229" i="6"/>
  <c r="DU228" i="6"/>
  <c r="DT228" i="6"/>
  <c r="DS228" i="6"/>
  <c r="DR228" i="6"/>
  <c r="DQ228" i="6"/>
  <c r="DP228" i="6"/>
  <c r="DO228" i="6"/>
  <c r="DN228" i="6"/>
  <c r="DM228" i="6"/>
  <c r="DL228" i="6"/>
  <c r="DK228" i="6"/>
  <c r="DJ228" i="6"/>
  <c r="DI228" i="6"/>
  <c r="DH228" i="6"/>
  <c r="DG228" i="6"/>
  <c r="DF228" i="6"/>
  <c r="DE228" i="6"/>
  <c r="DD228" i="6"/>
  <c r="DC228" i="6"/>
  <c r="DB228" i="6"/>
  <c r="DA228" i="6"/>
  <c r="CZ228" i="6"/>
  <c r="CY228" i="6"/>
  <c r="CX228" i="6"/>
  <c r="CW228" i="6"/>
  <c r="CV228" i="6"/>
  <c r="CU228" i="6"/>
  <c r="CT228" i="6"/>
  <c r="CS228" i="6"/>
  <c r="CR228" i="6"/>
  <c r="CQ228" i="6"/>
  <c r="CP228" i="6"/>
  <c r="CO228" i="6"/>
  <c r="CN228" i="6"/>
  <c r="CM228" i="6"/>
  <c r="CL228" i="6"/>
  <c r="D228" i="6"/>
  <c r="D227" i="6"/>
  <c r="D225" i="6"/>
  <c r="D224" i="6"/>
  <c r="D223" i="6"/>
  <c r="D222" i="6"/>
  <c r="D221" i="6"/>
  <c r="D220" i="6"/>
  <c r="DU219" i="6"/>
  <c r="DT219" i="6"/>
  <c r="DS219" i="6"/>
  <c r="DR219" i="6"/>
  <c r="DQ219" i="6"/>
  <c r="DP219" i="6"/>
  <c r="DO219" i="6"/>
  <c r="DN219" i="6"/>
  <c r="DM219" i="6"/>
  <c r="DL219" i="6"/>
  <c r="DK219" i="6"/>
  <c r="DJ219" i="6"/>
  <c r="DI219" i="6"/>
  <c r="DH219" i="6"/>
  <c r="DG219" i="6"/>
  <c r="DF219" i="6"/>
  <c r="DE219" i="6"/>
  <c r="DD219" i="6"/>
  <c r="DC219" i="6"/>
  <c r="DB219" i="6"/>
  <c r="DA219" i="6"/>
  <c r="CZ219" i="6"/>
  <c r="CY219" i="6"/>
  <c r="CX219" i="6"/>
  <c r="CW219" i="6"/>
  <c r="CV219" i="6"/>
  <c r="CU219" i="6"/>
  <c r="CT219" i="6"/>
  <c r="CS219" i="6"/>
  <c r="CR219" i="6"/>
  <c r="CQ219" i="6"/>
  <c r="CP219" i="6"/>
  <c r="CO219" i="6"/>
  <c r="CN219" i="6"/>
  <c r="CM219" i="6"/>
  <c r="CL219" i="6"/>
  <c r="D219" i="6"/>
  <c r="D218" i="6"/>
  <c r="D217" i="6"/>
  <c r="A142" i="9"/>
  <c r="G100" i="9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3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A106" i="9"/>
  <c r="A107" i="9"/>
  <c r="A108" i="9"/>
  <c r="A109" i="9"/>
  <c r="A110" i="9"/>
  <c r="A111" i="9"/>
  <c r="A112" i="9"/>
  <c r="A113" i="9"/>
  <c r="A115" i="9"/>
  <c r="A116" i="9"/>
  <c r="A117" i="9"/>
  <c r="A118" i="9"/>
  <c r="A119" i="9"/>
  <c r="A120" i="9"/>
  <c r="A121" i="9"/>
  <c r="B121" i="9" s="1"/>
  <c r="A122" i="9"/>
  <c r="A123" i="9"/>
  <c r="A127" i="9"/>
  <c r="A128" i="9"/>
  <c r="A129" i="9"/>
  <c r="B129" i="9" s="1"/>
  <c r="A130" i="9"/>
  <c r="A131" i="9"/>
  <c r="A132" i="9"/>
  <c r="A133" i="9"/>
  <c r="A134" i="9"/>
  <c r="A135" i="9"/>
  <c r="A136" i="9"/>
  <c r="A138" i="9"/>
  <c r="A139" i="9"/>
  <c r="A140" i="9"/>
  <c r="A141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 s="1"/>
  <c r="A154" i="9"/>
  <c r="A150" i="9"/>
  <c r="B150" i="9"/>
  <c r="A149" i="9"/>
  <c r="A148" i="9"/>
  <c r="B148" i="9" s="1"/>
  <c r="A137" i="9"/>
  <c r="A126" i="9"/>
  <c r="A125" i="9"/>
  <c r="A124" i="9"/>
  <c r="A114" i="9"/>
  <c r="A105" i="9"/>
  <c r="A104" i="9"/>
  <c r="T102" i="9"/>
  <c r="K8" i="9"/>
  <c r="K102" i="9" s="1"/>
  <c r="I8" i="9"/>
  <c r="I102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2" i="9"/>
  <c r="B61" i="9"/>
  <c r="B60" i="9"/>
  <c r="B56" i="9"/>
  <c r="B54" i="9"/>
  <c r="B53" i="9"/>
  <c r="B52" i="9"/>
  <c r="B49" i="9"/>
  <c r="B48" i="9"/>
  <c r="B41" i="9"/>
  <c r="B40" i="9"/>
  <c r="B39" i="9"/>
  <c r="B38" i="9"/>
  <c r="B36" i="9"/>
  <c r="B35" i="9"/>
  <c r="B34" i="9"/>
  <c r="B32" i="9"/>
  <c r="B30" i="9"/>
  <c r="B29" i="9"/>
  <c r="B27" i="9"/>
  <c r="G24" i="9"/>
  <c r="H24" i="9"/>
  <c r="I24" i="9"/>
  <c r="J24" i="9"/>
  <c r="K24" i="9"/>
  <c r="L24" i="9"/>
  <c r="M24" i="9"/>
  <c r="N24" i="9"/>
  <c r="O24" i="9"/>
  <c r="P24" i="9"/>
  <c r="Q24" i="9"/>
  <c r="R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18" i="9"/>
  <c r="B17" i="9"/>
  <c r="B16" i="9"/>
  <c r="B14" i="9"/>
  <c r="B13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3" i="9"/>
  <c r="E2" i="9"/>
  <c r="A107" i="8"/>
  <c r="H101" i="8"/>
  <c r="G101" i="8"/>
  <c r="A108" i="8"/>
  <c r="A109" i="8"/>
  <c r="A110" i="8"/>
  <c r="A111" i="8"/>
  <c r="A112" i="8"/>
  <c r="A113" i="8"/>
  <c r="A114" i="8"/>
  <c r="S101" i="8"/>
  <c r="A116" i="8"/>
  <c r="A117" i="8"/>
  <c r="A118" i="8"/>
  <c r="A119" i="8"/>
  <c r="A120" i="8"/>
  <c r="A121" i="8"/>
  <c r="A122" i="8"/>
  <c r="B122" i="8" s="1"/>
  <c r="A123" i="8"/>
  <c r="B123" i="8" s="1"/>
  <c r="A124" i="8"/>
  <c r="B124" i="8" s="1"/>
  <c r="O101" i="8"/>
  <c r="A128" i="8"/>
  <c r="A129" i="8"/>
  <c r="B129" i="8"/>
  <c r="A130" i="8"/>
  <c r="A131" i="8"/>
  <c r="B131" i="8" s="1"/>
  <c r="A132" i="8"/>
  <c r="A133" i="8"/>
  <c r="A134" i="8"/>
  <c r="B134" i="8" s="1"/>
  <c r="A135" i="8"/>
  <c r="A136" i="8"/>
  <c r="A137" i="8"/>
  <c r="A139" i="8"/>
  <c r="A140" i="8"/>
  <c r="A141" i="8"/>
  <c r="A142" i="8"/>
  <c r="A143" i="8"/>
  <c r="B143" i="8" s="1"/>
  <c r="A144" i="8"/>
  <c r="B144" i="8" s="1"/>
  <c r="A145" i="8"/>
  <c r="A146" i="8"/>
  <c r="A147" i="8"/>
  <c r="A148" i="8"/>
  <c r="B148" i="8" s="1"/>
  <c r="A152" i="8"/>
  <c r="A153" i="8"/>
  <c r="A154" i="8"/>
  <c r="B154" i="8" s="1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A151" i="8"/>
  <c r="B151" i="8" s="1"/>
  <c r="A150" i="8"/>
  <c r="A149" i="8"/>
  <c r="B149" i="8"/>
  <c r="A138" i="8"/>
  <c r="A127" i="8"/>
  <c r="B127" i="8" s="1"/>
  <c r="A126" i="8"/>
  <c r="A125" i="8"/>
  <c r="A115" i="8"/>
  <c r="A106" i="8"/>
  <c r="A105" i="8"/>
  <c r="B105" i="8" s="1"/>
  <c r="X103" i="8"/>
  <c r="U8" i="8"/>
  <c r="U103" i="8" s="1"/>
  <c r="T8" i="8"/>
  <c r="T103" i="8" s="1"/>
  <c r="S8" i="8"/>
  <c r="S103" i="8" s="1"/>
  <c r="O8" i="8"/>
  <c r="O103" i="8" s="1"/>
  <c r="K8" i="8"/>
  <c r="K103" i="8" s="1"/>
  <c r="I8" i="8"/>
  <c r="I103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3" i="8"/>
  <c r="B62" i="8"/>
  <c r="B60" i="8"/>
  <c r="B58" i="8"/>
  <c r="B56" i="8"/>
  <c r="B54" i="8"/>
  <c r="B53" i="8"/>
  <c r="B52" i="8"/>
  <c r="B48" i="8"/>
  <c r="B47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19" i="8"/>
  <c r="B18" i="8"/>
  <c r="B17" i="8"/>
  <c r="B15" i="8"/>
  <c r="B14" i="8"/>
  <c r="B13" i="8"/>
  <c r="B11" i="8"/>
  <c r="B10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A108" i="4"/>
  <c r="B108" i="4" s="1"/>
  <c r="A109" i="4"/>
  <c r="P100" i="4"/>
  <c r="A110" i="4"/>
  <c r="I110" i="4" s="1"/>
  <c r="Q100" i="4"/>
  <c r="A111" i="4"/>
  <c r="N100" i="4"/>
  <c r="A112" i="4"/>
  <c r="B112" i="4" s="1"/>
  <c r="A113" i="4"/>
  <c r="A115" i="4"/>
  <c r="M100" i="4"/>
  <c r="A116" i="4"/>
  <c r="A117" i="4"/>
  <c r="A118" i="4"/>
  <c r="A119" i="4"/>
  <c r="A120" i="4"/>
  <c r="A121" i="4"/>
  <c r="A122" i="4"/>
  <c r="B122" i="4"/>
  <c r="A123" i="4"/>
  <c r="A127" i="4"/>
  <c r="R100" i="4"/>
  <c r="A128" i="4"/>
  <c r="B128" i="4" s="1"/>
  <c r="A129" i="4"/>
  <c r="B129" i="4" s="1"/>
  <c r="H100" i="4"/>
  <c r="H112" i="4" s="1"/>
  <c r="A130" i="4"/>
  <c r="A131" i="4"/>
  <c r="A133" i="4"/>
  <c r="A134" i="4"/>
  <c r="A135" i="4"/>
  <c r="B135" i="4" s="1"/>
  <c r="A136" i="4"/>
  <c r="A138" i="4"/>
  <c r="A139" i="4"/>
  <c r="A140" i="4"/>
  <c r="B140" i="4" s="1"/>
  <c r="A141" i="4"/>
  <c r="A142" i="4"/>
  <c r="A143" i="4"/>
  <c r="A144" i="4"/>
  <c r="A145" i="4"/>
  <c r="B145" i="4" s="1"/>
  <c r="A146" i="4"/>
  <c r="A147" i="4"/>
  <c r="A151" i="4"/>
  <c r="A152" i="4"/>
  <c r="A153" i="4"/>
  <c r="A156" i="4"/>
  <c r="A157" i="4"/>
  <c r="A158" i="4"/>
  <c r="I100" i="4"/>
  <c r="J100" i="4"/>
  <c r="K100" i="4"/>
  <c r="O100" i="4"/>
  <c r="A159" i="4"/>
  <c r="A155" i="4"/>
  <c r="B155" i="4" s="1"/>
  <c r="A154" i="4"/>
  <c r="A150" i="4"/>
  <c r="B150" i="4" s="1"/>
  <c r="A149" i="4"/>
  <c r="A148" i="4"/>
  <c r="B148" i="4" s="1"/>
  <c r="A137" i="4"/>
  <c r="A126" i="4"/>
  <c r="B126" i="4" s="1"/>
  <c r="A125" i="4"/>
  <c r="B125" i="4" s="1"/>
  <c r="A124" i="4"/>
  <c r="A114" i="4"/>
  <c r="A105" i="4"/>
  <c r="A104" i="4"/>
  <c r="B104" i="4" s="1"/>
  <c r="T102" i="4"/>
  <c r="R8" i="4"/>
  <c r="R102" i="4" s="1"/>
  <c r="Q8" i="4"/>
  <c r="Q102" i="4" s="1"/>
  <c r="P8" i="4"/>
  <c r="P102" i="4" s="1"/>
  <c r="N8" i="4"/>
  <c r="N102" i="4" s="1"/>
  <c r="M8" i="4"/>
  <c r="M102" i="4" s="1"/>
  <c r="L8" i="4"/>
  <c r="L102" i="4" s="1"/>
  <c r="J8" i="4"/>
  <c r="J102" i="4" s="1"/>
  <c r="I8" i="4"/>
  <c r="I102" i="4" s="1"/>
  <c r="B101" i="4"/>
  <c r="B61" i="4"/>
  <c r="B57" i="4"/>
  <c r="B55" i="4"/>
  <c r="B52" i="4"/>
  <c r="B51" i="4"/>
  <c r="B49" i="4"/>
  <c r="B47" i="4"/>
  <c r="B45" i="4"/>
  <c r="B40" i="4"/>
  <c r="B39" i="4"/>
  <c r="B38" i="4"/>
  <c r="B37" i="4"/>
  <c r="B35" i="4"/>
  <c r="B34" i="4"/>
  <c r="B33" i="4"/>
  <c r="B31" i="4"/>
  <c r="B29" i="4"/>
  <c r="B28" i="4"/>
  <c r="B27" i="4"/>
  <c r="B26" i="4"/>
  <c r="B25" i="4"/>
  <c r="B24" i="4"/>
  <c r="B21" i="4"/>
  <c r="B17" i="4"/>
  <c r="B16" i="4"/>
  <c r="B14" i="4"/>
  <c r="B13" i="4"/>
  <c r="B12" i="4"/>
  <c r="B10" i="4"/>
  <c r="R5" i="4"/>
  <c r="Q5" i="4"/>
  <c r="P5" i="4"/>
  <c r="O5" i="4"/>
  <c r="N5" i="4"/>
  <c r="M5" i="4"/>
  <c r="L5" i="4"/>
  <c r="K5" i="4"/>
  <c r="J5" i="4"/>
  <c r="I5" i="4"/>
  <c r="H5" i="4"/>
  <c r="G5" i="4"/>
  <c r="E3" i="4"/>
  <c r="E2" i="4"/>
  <c r="A106" i="10"/>
  <c r="B106" i="10" s="1"/>
  <c r="G100" i="10"/>
  <c r="A107" i="10"/>
  <c r="B107" i="10" s="1"/>
  <c r="A108" i="10"/>
  <c r="B108" i="10" s="1"/>
  <c r="A109" i="10"/>
  <c r="A110" i="10"/>
  <c r="A111" i="10"/>
  <c r="A112" i="10"/>
  <c r="A114" i="10"/>
  <c r="A115" i="10"/>
  <c r="B115" i="10" s="1"/>
  <c r="A116" i="10"/>
  <c r="A117" i="10"/>
  <c r="A118" i="10"/>
  <c r="B118" i="10" s="1"/>
  <c r="A119" i="10"/>
  <c r="A120" i="10"/>
  <c r="A121" i="10"/>
  <c r="A122" i="10"/>
  <c r="B122" i="10" s="1"/>
  <c r="A126" i="10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A138" i="10"/>
  <c r="B138" i="10" s="1"/>
  <c r="A139" i="10"/>
  <c r="J100" i="10"/>
  <c r="A140" i="10"/>
  <c r="M100" i="10"/>
  <c r="A141" i="10"/>
  <c r="A142" i="10"/>
  <c r="A143" i="10"/>
  <c r="A144" i="10"/>
  <c r="B144" i="10" s="1"/>
  <c r="A145" i="10"/>
  <c r="A146" i="10"/>
  <c r="A150" i="10"/>
  <c r="A151" i="10"/>
  <c r="B151" i="10" s="1"/>
  <c r="A152" i="10"/>
  <c r="A155" i="10"/>
  <c r="A156" i="10"/>
  <c r="A157" i="10"/>
  <c r="H100" i="10"/>
  <c r="I100" i="10"/>
  <c r="K100" i="10"/>
  <c r="P100" i="10"/>
  <c r="Q100" i="10"/>
  <c r="R100" i="10"/>
  <c r="A158" i="10"/>
  <c r="B157" i="10"/>
  <c r="A154" i="10"/>
  <c r="B154" i="10"/>
  <c r="A153" i="10"/>
  <c r="B153" i="10"/>
  <c r="A149" i="10"/>
  <c r="B149" i="10"/>
  <c r="A148" i="10"/>
  <c r="B148" i="10"/>
  <c r="A147" i="10"/>
  <c r="B147" i="10"/>
  <c r="A136" i="10"/>
  <c r="A125" i="10"/>
  <c r="B125" i="10" s="1"/>
  <c r="A124" i="10"/>
  <c r="B124" i="10" s="1"/>
  <c r="A123" i="10"/>
  <c r="A113" i="10"/>
  <c r="B109" i="10"/>
  <c r="A105" i="10"/>
  <c r="A104" i="10"/>
  <c r="B104" i="10"/>
  <c r="T102" i="10"/>
  <c r="Q8" i="10"/>
  <c r="Q102" i="10" s="1"/>
  <c r="O8" i="10"/>
  <c r="O102" i="10" s="1"/>
  <c r="N8" i="10"/>
  <c r="N102" i="10" s="1"/>
  <c r="M8" i="10"/>
  <c r="M102" i="10" s="1"/>
  <c r="K8" i="10"/>
  <c r="K102" i="10" s="1"/>
  <c r="J8" i="10"/>
  <c r="J102" i="10" s="1"/>
  <c r="I8" i="10"/>
  <c r="I102" i="10" s="1"/>
  <c r="G8" i="10"/>
  <c r="G102" i="10" s="1"/>
  <c r="T101" i="10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R6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5" i="10"/>
  <c r="B62" i="10"/>
  <c r="B61" i="10"/>
  <c r="B60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3" i="10"/>
  <c r="B52" i="10"/>
  <c r="B51" i="10"/>
  <c r="B49" i="10"/>
  <c r="B48" i="10"/>
  <c r="B47" i="10"/>
  <c r="B46" i="10"/>
  <c r="B45" i="10"/>
  <c r="B44" i="10"/>
  <c r="B43" i="10"/>
  <c r="B41" i="10"/>
  <c r="B40" i="10"/>
  <c r="B39" i="10"/>
  <c r="B38" i="10"/>
  <c r="B37" i="10"/>
  <c r="B36" i="10"/>
  <c r="B35" i="10"/>
  <c r="B34" i="10"/>
  <c r="B33" i="10"/>
  <c r="B31" i="10"/>
  <c r="B30" i="10"/>
  <c r="B29" i="10"/>
  <c r="B28" i="10"/>
  <c r="B27" i="10"/>
  <c r="B26" i="10"/>
  <c r="B25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20" i="10"/>
  <c r="B18" i="10"/>
  <c r="B17" i="10"/>
  <c r="B16" i="10"/>
  <c r="B14" i="10"/>
  <c r="B13" i="10"/>
  <c r="B12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3" i="3"/>
  <c r="E2" i="3"/>
  <c r="B64" i="11"/>
  <c r="B63" i="11"/>
  <c r="B62" i="11"/>
  <c r="B53" i="11"/>
  <c r="B59" i="11"/>
  <c r="B57" i="11"/>
  <c r="B56" i="11"/>
  <c r="B55" i="11"/>
  <c r="B54" i="11"/>
  <c r="B52" i="11"/>
  <c r="B51" i="11"/>
  <c r="B50" i="11"/>
  <c r="B49" i="11"/>
  <c r="B48" i="11"/>
  <c r="B46" i="11"/>
  <c r="B45" i="11"/>
  <c r="B44" i="11"/>
  <c r="B42" i="11"/>
  <c r="B40" i="11"/>
  <c r="B39" i="11"/>
  <c r="B38" i="11"/>
  <c r="B37" i="11"/>
  <c r="B36" i="11"/>
  <c r="B35" i="11"/>
  <c r="B34" i="11"/>
  <c r="B33" i="11"/>
  <c r="B31" i="11"/>
  <c r="B30" i="11"/>
  <c r="B28" i="11"/>
  <c r="B27" i="11"/>
  <c r="B26" i="11"/>
  <c r="B23" i="11"/>
  <c r="B22" i="11"/>
  <c r="B21" i="11"/>
  <c r="B19" i="11"/>
  <c r="B18" i="11"/>
  <c r="B17" i="11"/>
  <c r="B15" i="11"/>
  <c r="B14" i="11"/>
  <c r="B13" i="11"/>
  <c r="B11" i="11"/>
  <c r="B10" i="11"/>
  <c r="I8" i="11"/>
  <c r="P8" i="11" s="1"/>
  <c r="S8" i="11" s="1"/>
  <c r="G8" i="11"/>
  <c r="N8" i="11" s="1"/>
  <c r="E4" i="11"/>
  <c r="E3" i="11"/>
  <c r="E2" i="11"/>
  <c r="D22" i="1"/>
  <c r="H21" i="1"/>
  <c r="D17" i="1"/>
  <c r="D21" i="1"/>
  <c r="H17" i="1"/>
  <c r="H13" i="1"/>
  <c r="E3" i="1"/>
  <c r="E2" i="1"/>
  <c r="S14" i="4"/>
  <c r="T14" i="4" s="1"/>
  <c r="S16" i="4"/>
  <c r="T16" i="4" s="1"/>
  <c r="S12" i="4"/>
  <c r="T12" i="4" s="1"/>
  <c r="H118" i="4"/>
  <c r="B119" i="4"/>
  <c r="B123" i="4"/>
  <c r="R113" i="4"/>
  <c r="Q113" i="4"/>
  <c r="R110" i="4"/>
  <c r="N119" i="4"/>
  <c r="L106" i="4"/>
  <c r="J142" i="4"/>
  <c r="H119" i="4"/>
  <c r="H107" i="4"/>
  <c r="B109" i="4"/>
  <c r="B113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S17" i="4"/>
  <c r="S15" i="4"/>
  <c r="S32" i="4"/>
  <c r="T32" i="4" s="1"/>
  <c r="S35" i="4"/>
  <c r="S13" i="4"/>
  <c r="S39" i="4"/>
  <c r="B136" i="4"/>
  <c r="DK356" i="6"/>
  <c r="CV327" i="6"/>
  <c r="DH327" i="6"/>
  <c r="CY356" i="6"/>
  <c r="DG356" i="6"/>
  <c r="DO356" i="6"/>
  <c r="CO356" i="6"/>
  <c r="CW356" i="6"/>
  <c r="R143" i="9" s="1"/>
  <c r="DE356" i="6"/>
  <c r="DM356" i="6"/>
  <c r="DU356" i="6"/>
  <c r="CL327" i="6"/>
  <c r="CP327" i="6"/>
  <c r="CT327" i="6"/>
  <c r="DF327" i="6"/>
  <c r="DJ327" i="6"/>
  <c r="DN327" i="6"/>
  <c r="CN327" i="6"/>
  <c r="CZ327" i="6"/>
  <c r="DD327" i="6"/>
  <c r="DT327" i="6"/>
  <c r="S28" i="4"/>
  <c r="T28" i="4"/>
  <c r="CN392" i="6"/>
  <c r="CR392" i="6"/>
  <c r="CV392" i="6"/>
  <c r="CZ392" i="6"/>
  <c r="DD392" i="6"/>
  <c r="DH392" i="6"/>
  <c r="DL392" i="6"/>
  <c r="DP392" i="6"/>
  <c r="DT392" i="6"/>
  <c r="CS327" i="6"/>
  <c r="CW327" i="6"/>
  <c r="DA327" i="6"/>
  <c r="DI327" i="6"/>
  <c r="DM327" i="6"/>
  <c r="DQ327" i="6"/>
  <c r="CL356" i="6"/>
  <c r="CP356" i="6"/>
  <c r="L144" i="8" s="1"/>
  <c r="CT356" i="6"/>
  <c r="O143" i="9" s="1"/>
  <c r="DB356" i="6"/>
  <c r="DF356" i="6"/>
  <c r="DJ356" i="6"/>
  <c r="DR356" i="6"/>
  <c r="CL392" i="6"/>
  <c r="CP392" i="6"/>
  <c r="CT392" i="6"/>
  <c r="CX392" i="6"/>
  <c r="DB392" i="6"/>
  <c r="DF392" i="6"/>
  <c r="DJ392" i="6"/>
  <c r="DN392" i="6"/>
  <c r="DR392" i="6"/>
  <c r="DA5" i="6"/>
  <c r="DA4" i="6" s="1"/>
  <c r="DE5" i="6"/>
  <c r="DE4" i="6" s="1"/>
  <c r="DB5" i="6"/>
  <c r="DB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S37" i="4"/>
  <c r="S33" i="4"/>
  <c r="S53" i="4"/>
  <c r="T53" i="4"/>
  <c r="S49" i="4"/>
  <c r="T49" i="4"/>
  <c r="S51" i="4"/>
  <c r="T51" i="4"/>
  <c r="S52" i="4"/>
  <c r="T52" i="4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 s="1"/>
  <c r="S59" i="4"/>
  <c r="T59" i="4" s="1"/>
  <c r="S27" i="4"/>
  <c r="T27" i="4" s="1"/>
  <c r="S26" i="4"/>
  <c r="S25" i="4"/>
  <c r="S24" i="4"/>
  <c r="N155" i="10"/>
  <c r="B141" i="10"/>
  <c r="O108" i="10"/>
  <c r="G108" i="10"/>
  <c r="L108" i="10"/>
  <c r="J108" i="10"/>
  <c r="M108" i="10"/>
  <c r="H108" i="10"/>
  <c r="I157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17" i="4"/>
  <c r="K158" i="4"/>
  <c r="K133" i="4"/>
  <c r="K112" i="4"/>
  <c r="K106" i="4"/>
  <c r="J139" i="4"/>
  <c r="J119" i="4"/>
  <c r="J113" i="4"/>
  <c r="J107" i="4"/>
  <c r="I115" i="4"/>
  <c r="I109" i="4"/>
  <c r="H108" i="4"/>
  <c r="S119" i="8"/>
  <c r="Q133" i="8"/>
  <c r="Q128" i="8"/>
  <c r="Q119" i="8"/>
  <c r="Q108" i="8"/>
  <c r="Q135" i="8"/>
  <c r="P109" i="8"/>
  <c r="L145" i="10"/>
  <c r="P138" i="10"/>
  <c r="L135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18" i="6"/>
  <c r="DJ217" i="6" s="1"/>
  <c r="DK327" i="6"/>
  <c r="DO327" i="6"/>
  <c r="DS327" i="6"/>
  <c r="CN356" i="6"/>
  <c r="CR356" i="6"/>
  <c r="CV356" i="6"/>
  <c r="Q143" i="9" s="1"/>
  <c r="CZ356" i="6"/>
  <c r="I143" i="4" s="1"/>
  <c r="DD356" i="6"/>
  <c r="M143" i="4" s="1"/>
  <c r="DH356" i="6"/>
  <c r="Q143" i="4" s="1"/>
  <c r="DL356" i="6"/>
  <c r="I142" i="10" s="1"/>
  <c r="DP356" i="6"/>
  <c r="M142" i="10" s="1"/>
  <c r="DT356" i="6"/>
  <c r="Q142" i="10" s="1"/>
  <c r="T22" i="4"/>
  <c r="T34" i="4"/>
  <c r="T40" i="4"/>
  <c r="T20" i="4"/>
  <c r="T41" i="4"/>
  <c r="T39" i="4"/>
  <c r="T24" i="4"/>
  <c r="T25" i="4"/>
  <c r="T26" i="4"/>
  <c r="T37" i="4"/>
  <c r="T35" i="4"/>
  <c r="T17" i="4"/>
  <c r="T15" i="4"/>
  <c r="T18" i="4"/>
  <c r="T21" i="4"/>
  <c r="T23" i="4"/>
  <c r="T33" i="4"/>
  <c r="T38" i="4"/>
  <c r="T13" i="4"/>
  <c r="S11" i="4"/>
  <c r="T11" i="4" s="1"/>
  <c r="G143" i="9"/>
  <c r="Q144" i="8"/>
  <c r="K143" i="9"/>
  <c r="S31" i="4"/>
  <c r="T31" i="4" s="1"/>
  <c r="S57" i="4"/>
  <c r="T57" i="4" s="1"/>
  <c r="S65" i="4"/>
  <c r="T65" i="4" s="1"/>
  <c r="S64" i="4"/>
  <c r="T64" i="4" s="1"/>
  <c r="R8" i="10"/>
  <c r="R102" i="10" s="1"/>
  <c r="B112" i="10"/>
  <c r="B131" i="10"/>
  <c r="B155" i="10"/>
  <c r="B121" i="10"/>
  <c r="B36" i="4"/>
  <c r="B56" i="4"/>
  <c r="E4" i="8"/>
  <c r="B38" i="8"/>
  <c r="B57" i="8"/>
  <c r="B106" i="8"/>
  <c r="B118" i="8"/>
  <c r="B150" i="8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49" i="4"/>
  <c r="B117" i="4"/>
  <c r="B31" i="8"/>
  <c r="B46" i="8"/>
  <c r="B50" i="8"/>
  <c r="P8" i="8"/>
  <c r="P103" i="8" s="1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 s="1"/>
  <c r="B113" i="9"/>
  <c r="B149" i="9"/>
  <c r="B140" i="9"/>
  <c r="B33" i="8"/>
  <c r="B65" i="8"/>
  <c r="G8" i="8"/>
  <c r="G103" i="8" s="1"/>
  <c r="Q8" i="8"/>
  <c r="Q103" i="8" s="1"/>
  <c r="B107" i="8"/>
  <c r="B138" i="8"/>
  <c r="B33" i="9"/>
  <c r="B57" i="9"/>
  <c r="B65" i="9"/>
  <c r="B26" i="8"/>
  <c r="B42" i="8"/>
  <c r="B66" i="8"/>
  <c r="B42" i="9"/>
  <c r="B114" i="9"/>
  <c r="B127" i="9"/>
  <c r="B158" i="9"/>
  <c r="B43" i="8"/>
  <c r="B51" i="8"/>
  <c r="B115" i="8"/>
  <c r="B119" i="8"/>
  <c r="B128" i="8"/>
  <c r="B43" i="9"/>
  <c r="B51" i="9"/>
  <c r="B63" i="9"/>
  <c r="R8" i="9"/>
  <c r="R102" i="9" s="1"/>
  <c r="B137" i="9"/>
  <c r="B145" i="9"/>
  <c r="B159" i="9"/>
  <c r="G244" i="2"/>
  <c r="S102" i="13" s="1"/>
  <c r="G247" i="2"/>
  <c r="T9" i="13" s="1"/>
  <c r="T103" i="13" s="1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7" i="12"/>
  <c r="B121" i="12"/>
  <c r="B125" i="12"/>
  <c r="B150" i="12"/>
  <c r="B155" i="12"/>
  <c r="B159" i="12"/>
  <c r="B53" i="12"/>
  <c r="B114" i="12"/>
  <c r="B118" i="12"/>
  <c r="B122" i="12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56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0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27" i="6"/>
  <c r="CW392" i="6"/>
  <c r="P135" i="12"/>
  <c r="G106" i="12"/>
  <c r="O106" i="12"/>
  <c r="J121" i="12"/>
  <c r="L133" i="12"/>
  <c r="L129" i="12"/>
  <c r="N120" i="12"/>
  <c r="M122" i="12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Q152" i="8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56" i="6"/>
  <c r="N142" i="10" s="1"/>
  <c r="CQ392" i="6"/>
  <c r="CU392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27" i="6"/>
  <c r="CY392" i="6"/>
  <c r="DC392" i="6"/>
  <c r="DA392" i="6"/>
  <c r="DI392" i="6"/>
  <c r="DQ392" i="6"/>
  <c r="S61" i="4"/>
  <c r="T61" i="4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27" i="6"/>
  <c r="CM327" i="6"/>
  <c r="DG327" i="6"/>
  <c r="DG392" i="6"/>
  <c r="DK392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N150" i="4" s="1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W113" i="8" s="1"/>
  <c r="X113" i="8" s="1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08" i="9"/>
  <c r="Q156" i="9"/>
  <c r="Q128" i="9"/>
  <c r="O116" i="9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10" i="9"/>
  <c r="M156" i="9"/>
  <c r="L128" i="9"/>
  <c r="H140" i="9"/>
  <c r="H118" i="9"/>
  <c r="H127" i="9"/>
  <c r="H106" i="9"/>
  <c r="H131" i="9"/>
  <c r="H139" i="9"/>
  <c r="R112" i="9"/>
  <c r="R134" i="9"/>
  <c r="L132" i="9"/>
  <c r="L146" i="9"/>
  <c r="G156" i="9"/>
  <c r="H156" i="9"/>
  <c r="L156" i="9"/>
  <c r="K151" i="9"/>
  <c r="R151" i="9"/>
  <c r="G151" i="9"/>
  <c r="H151" i="9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42" i="8"/>
  <c r="L130" i="8"/>
  <c r="L110" i="8"/>
  <c r="K132" i="8"/>
  <c r="K116" i="8"/>
  <c r="I141" i="8"/>
  <c r="I124" i="8"/>
  <c r="I108" i="8"/>
  <c r="H112" i="8"/>
  <c r="B156" i="9"/>
  <c r="R116" i="9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18" i="9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I143" i="10"/>
  <c r="P139" i="4"/>
  <c r="J130" i="4"/>
  <c r="G147" i="4"/>
  <c r="O131" i="4"/>
  <c r="Q123" i="4"/>
  <c r="U159" i="8"/>
  <c r="P117" i="8"/>
  <c r="K132" i="9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56" i="6"/>
  <c r="S144" i="8" s="1"/>
  <c r="DC356" i="6"/>
  <c r="L143" i="4" s="1"/>
  <c r="DI356" i="6"/>
  <c r="R143" i="4" s="1"/>
  <c r="J143" i="9"/>
  <c r="P136" i="4"/>
  <c r="G112" i="4"/>
  <c r="S112" i="4" s="1"/>
  <c r="T112" i="4" s="1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1" i="6"/>
  <c r="DD5" i="6"/>
  <c r="DD4" i="6" s="1"/>
  <c r="DH5" i="6"/>
  <c r="DH4" i="6" s="1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O112" i="4"/>
  <c r="O111" i="4"/>
  <c r="O130" i="4"/>
  <c r="J139" i="10"/>
  <c r="B139" i="10"/>
  <c r="O132" i="10"/>
  <c r="B132" i="10"/>
  <c r="G157" i="4"/>
  <c r="R157" i="4"/>
  <c r="J106" i="4"/>
  <c r="J135" i="4"/>
  <c r="H138" i="4"/>
  <c r="R134" i="4"/>
  <c r="U120" i="8"/>
  <c r="O147" i="8"/>
  <c r="B114" i="8"/>
  <c r="L107" i="8"/>
  <c r="DI5" i="6"/>
  <c r="DI4" i="6" s="1"/>
  <c r="CQ327" i="6"/>
  <c r="CU327" i="6"/>
  <c r="Q141" i="4"/>
  <c r="Q112" i="4"/>
  <c r="L131" i="4"/>
  <c r="B147" i="8"/>
  <c r="T132" i="8"/>
  <c r="DG5" i="6"/>
  <c r="DG4" i="6" s="1"/>
  <c r="G142" i="9"/>
  <c r="DC327" i="6"/>
  <c r="CM356" i="6"/>
  <c r="H143" i="9" s="1"/>
  <c r="CS392" i="6"/>
  <c r="DE392" i="6"/>
  <c r="DU392" i="6"/>
  <c r="I137" i="12"/>
  <c r="M137" i="12"/>
  <c r="Q137" i="12"/>
  <c r="G137" i="12"/>
  <c r="N137" i="12"/>
  <c r="O137" i="12"/>
  <c r="L137" i="12"/>
  <c r="H137" i="10"/>
  <c r="L137" i="10"/>
  <c r="R137" i="10"/>
  <c r="K137" i="10"/>
  <c r="M137" i="10"/>
  <c r="N137" i="10"/>
  <c r="J137" i="10"/>
  <c r="P137" i="10"/>
  <c r="G137" i="10"/>
  <c r="B137" i="12"/>
  <c r="P137" i="12"/>
  <c r="H137" i="12"/>
  <c r="J137" i="12"/>
  <c r="O137" i="10"/>
  <c r="Q137" i="10"/>
  <c r="Q134" i="4"/>
  <c r="B115" i="4"/>
  <c r="Q150" i="10"/>
  <c r="P150" i="10"/>
  <c r="O156" i="10"/>
  <c r="L150" i="10"/>
  <c r="H135" i="10"/>
  <c r="L151" i="10"/>
  <c r="B152" i="4"/>
  <c r="O152" i="4"/>
  <c r="I116" i="4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N139" i="9"/>
  <c r="B120" i="8"/>
  <c r="B159" i="8"/>
  <c r="T107" i="8"/>
  <c r="P143" i="9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H20" i="12"/>
  <c r="H21" i="12"/>
  <c r="H49" i="12"/>
  <c r="H50" i="12"/>
  <c r="H36" i="12"/>
  <c r="H38" i="12"/>
  <c r="H37" i="12"/>
  <c r="H27" i="12"/>
  <c r="H62" i="12"/>
  <c r="I62" i="12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G28" i="12"/>
  <c r="H28" i="12"/>
  <c r="G39" i="12"/>
  <c r="H39" i="12"/>
  <c r="H63" i="12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H41" i="12"/>
  <c r="H59" i="12"/>
  <c r="G21" i="12"/>
  <c r="G27" i="12"/>
  <c r="H22" i="12"/>
  <c r="G59" i="12"/>
  <c r="G49" i="12"/>
  <c r="G41" i="12"/>
  <c r="G22" i="12"/>
  <c r="G36" i="12"/>
  <c r="G25" i="12"/>
  <c r="H25" i="12"/>
  <c r="G34" i="12"/>
  <c r="H34" i="12"/>
  <c r="G63" i="12"/>
  <c r="G26" i="12"/>
  <c r="H26" i="12"/>
  <c r="H40" i="12"/>
  <c r="G35" i="12"/>
  <c r="G24" i="12"/>
  <c r="H24" i="12"/>
  <c r="CR327" i="6"/>
  <c r="DE327" i="6"/>
  <c r="DU327" i="6"/>
  <c r="DR327" i="6"/>
  <c r="DB327" i="6"/>
  <c r="DL327" i="6"/>
  <c r="CX356" i="6"/>
  <c r="G143" i="4" s="1"/>
  <c r="DN356" i="6"/>
  <c r="K142" i="10" s="1"/>
  <c r="B107" i="12"/>
  <c r="B148" i="12"/>
  <c r="L108" i="4"/>
  <c r="S114" i="8"/>
  <c r="S110" i="8"/>
  <c r="H144" i="8"/>
  <c r="Q119" i="4"/>
  <c r="M113" i="4"/>
  <c r="N142" i="4"/>
  <c r="P113" i="4"/>
  <c r="DA356" i="6"/>
  <c r="J143" i="4" s="1"/>
  <c r="R116" i="10"/>
  <c r="F251" i="2"/>
  <c r="I140" i="4"/>
  <c r="O119" i="4"/>
  <c r="N121" i="4"/>
  <c r="CZ5" i="6"/>
  <c r="CZ4" i="6" s="1"/>
  <c r="L127" i="4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20" i="4"/>
  <c r="J156" i="4"/>
  <c r="J127" i="4"/>
  <c r="I156" i="4"/>
  <c r="I129" i="4"/>
  <c r="H147" i="4"/>
  <c r="S141" i="8"/>
  <c r="Q147" i="8"/>
  <c r="H138" i="10"/>
  <c r="N131" i="10"/>
  <c r="N129" i="4"/>
  <c r="L145" i="4"/>
  <c r="J152" i="4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M139" i="4"/>
  <c r="L112" i="4"/>
  <c r="K139" i="4"/>
  <c r="J147" i="4"/>
  <c r="I146" i="4"/>
  <c r="I120" i="4"/>
  <c r="H130" i="4"/>
  <c r="S133" i="8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1" i="4"/>
  <c r="G120" i="4"/>
  <c r="Q143" i="8"/>
  <c r="P119" i="10"/>
  <c r="H119" i="10"/>
  <c r="T152" i="8"/>
  <c r="S152" i="8"/>
  <c r="S121" i="8"/>
  <c r="Q158" i="8"/>
  <c r="Q136" i="8"/>
  <c r="U135" i="8"/>
  <c r="O141" i="8"/>
  <c r="O121" i="8"/>
  <c r="M158" i="8"/>
  <c r="O143" i="4"/>
  <c r="G144" i="8"/>
  <c r="R142" i="10"/>
  <c r="H143" i="4"/>
  <c r="K143" i="4"/>
  <c r="O142" i="10"/>
  <c r="N143" i="4"/>
  <c r="U18" i="8"/>
  <c r="CO327" i="6"/>
  <c r="CQ356" i="6"/>
  <c r="M144" i="8" s="1"/>
  <c r="DO392" i="6"/>
  <c r="DS392" i="6"/>
  <c r="O130" i="10"/>
  <c r="H153" i="4"/>
  <c r="P18" i="8"/>
  <c r="Q18" i="8"/>
  <c r="S18" i="8"/>
  <c r="V18" i="8" s="1"/>
  <c r="T18" i="8"/>
  <c r="M18" i="9"/>
  <c r="N18" i="9"/>
  <c r="P18" i="9"/>
  <c r="G132" i="4"/>
  <c r="H123" i="4"/>
  <c r="Q133" i="4"/>
  <c r="M155" i="10"/>
  <c r="Q122" i="4"/>
  <c r="H106" i="4"/>
  <c r="Q129" i="4"/>
  <c r="O156" i="4"/>
  <c r="N158" i="4"/>
  <c r="L140" i="4"/>
  <c r="K113" i="4"/>
  <c r="I106" i="4"/>
  <c r="H113" i="4"/>
  <c r="R156" i="4"/>
  <c r="Q107" i="4"/>
  <c r="R142" i="4"/>
  <c r="Q142" i="4"/>
  <c r="P156" i="4"/>
  <c r="O135" i="4"/>
  <c r="P121" i="4"/>
  <c r="L120" i="4"/>
  <c r="J134" i="4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H131" i="10"/>
  <c r="R138" i="10"/>
  <c r="M122" i="10"/>
  <c r="O122" i="10"/>
  <c r="J118" i="10"/>
  <c r="O118" i="10"/>
  <c r="H114" i="10"/>
  <c r="P135" i="4"/>
  <c r="O146" i="4"/>
  <c r="O117" i="4"/>
  <c r="N133" i="4"/>
  <c r="N108" i="4"/>
  <c r="M129" i="4"/>
  <c r="R18" i="9"/>
  <c r="L138" i="4"/>
  <c r="Q151" i="4"/>
  <c r="G18" i="9"/>
  <c r="S18" i="9" s="1"/>
  <c r="T18" i="9" s="1"/>
  <c r="H18" i="9"/>
  <c r="I18" i="9"/>
  <c r="J18" i="9"/>
  <c r="K18" i="9"/>
  <c r="L18" i="9"/>
  <c r="O18" i="9"/>
  <c r="Q18" i="9"/>
  <c r="U157" i="8"/>
  <c r="Q118" i="4"/>
  <c r="O155" i="10"/>
  <c r="H144" i="12"/>
  <c r="L130" i="12"/>
  <c r="P122" i="12"/>
  <c r="O111" i="12"/>
  <c r="O115" i="12"/>
  <c r="R119" i="12"/>
  <c r="K127" i="12"/>
  <c r="K131" i="12"/>
  <c r="H135" i="12"/>
  <c r="O139" i="12"/>
  <c r="H143" i="12"/>
  <c r="L152" i="12"/>
  <c r="L157" i="12"/>
  <c r="M153" i="12"/>
  <c r="P109" i="4"/>
  <c r="L147" i="8"/>
  <c r="T121" i="8"/>
  <c r="R127" i="4"/>
  <c r="DM392" i="6"/>
  <c r="P144" i="10"/>
  <c r="Q156" i="4"/>
  <c r="T159" i="8"/>
  <c r="O124" i="8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M130" i="10"/>
  <c r="G130" i="10"/>
  <c r="B135" i="10"/>
  <c r="N135" i="10"/>
  <c r="M135" i="10"/>
  <c r="J135" i="10"/>
  <c r="G135" i="10"/>
  <c r="R135" i="10"/>
  <c r="O135" i="10"/>
  <c r="K135" i="10"/>
  <c r="P135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K111" i="10"/>
  <c r="Q116" i="10"/>
  <c r="O120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I110" i="10"/>
  <c r="P110" i="10"/>
  <c r="R152" i="10"/>
  <c r="I152" i="10"/>
  <c r="L152" i="10"/>
  <c r="B152" i="10"/>
  <c r="M152" i="10"/>
  <c r="P152" i="10"/>
  <c r="H152" i="10"/>
  <c r="G152" i="10"/>
  <c r="N152" i="10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I137" i="10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G131" i="10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N107" i="12"/>
  <c r="K115" i="12"/>
  <c r="K119" i="12"/>
  <c r="G107" i="12"/>
  <c r="G111" i="12"/>
  <c r="M152" i="12"/>
  <c r="N152" i="12"/>
  <c r="O152" i="12"/>
  <c r="Q111" i="12"/>
  <c r="L134" i="12"/>
  <c r="L126" i="12"/>
  <c r="L131" i="12"/>
  <c r="L135" i="12"/>
  <c r="N153" i="12"/>
  <c r="R153" i="12"/>
  <c r="G153" i="12"/>
  <c r="B119" i="12"/>
  <c r="P133" i="12"/>
  <c r="P131" i="12"/>
  <c r="P129" i="12"/>
  <c r="P127" i="12"/>
  <c r="H122" i="12"/>
  <c r="P120" i="12"/>
  <c r="L119" i="12"/>
  <c r="H118" i="12"/>
  <c r="P116" i="12"/>
  <c r="L115" i="12"/>
  <c r="H114" i="12"/>
  <c r="P111" i="12"/>
  <c r="L110" i="12"/>
  <c r="H109" i="12"/>
  <c r="P107" i="12"/>
  <c r="L106" i="12"/>
  <c r="Q157" i="12"/>
  <c r="R157" i="12"/>
  <c r="H157" i="12"/>
  <c r="P140" i="12"/>
  <c r="B131" i="12"/>
  <c r="G131" i="12"/>
  <c r="B127" i="12"/>
  <c r="G127" i="12"/>
  <c r="R107" i="12"/>
  <c r="M143" i="12"/>
  <c r="N143" i="12"/>
  <c r="O143" i="12"/>
  <c r="I139" i="12"/>
  <c r="J139" i="12"/>
  <c r="K139" i="12"/>
  <c r="P139" i="12"/>
  <c r="O135" i="12"/>
  <c r="N111" i="12"/>
  <c r="K107" i="12"/>
  <c r="K111" i="12"/>
  <c r="Q152" i="12"/>
  <c r="R152" i="12"/>
  <c r="H152" i="12"/>
  <c r="L132" i="12"/>
  <c r="L122" i="12"/>
  <c r="Q115" i="12"/>
  <c r="L127" i="12"/>
  <c r="O153" i="12"/>
  <c r="H153" i="12"/>
  <c r="P153" i="12"/>
  <c r="B111" i="12"/>
  <c r="B115" i="12"/>
  <c r="P138" i="12"/>
  <c r="H133" i="12"/>
  <c r="H131" i="12"/>
  <c r="H129" i="12"/>
  <c r="H127" i="12"/>
  <c r="P121" i="12"/>
  <c r="L120" i="12"/>
  <c r="H119" i="12"/>
  <c r="P117" i="12"/>
  <c r="L116" i="12"/>
  <c r="H115" i="12"/>
  <c r="P112" i="12"/>
  <c r="L111" i="12"/>
  <c r="H110" i="12"/>
  <c r="P108" i="12"/>
  <c r="L107" i="12"/>
  <c r="H106" i="12"/>
  <c r="B157" i="12"/>
  <c r="G157" i="12"/>
  <c r="J131" i="12"/>
  <c r="J127" i="12"/>
  <c r="R115" i="12"/>
  <c r="R111" i="12"/>
  <c r="Q143" i="12"/>
  <c r="R143" i="12"/>
  <c r="M139" i="12"/>
  <c r="N139" i="12"/>
  <c r="J111" i="12"/>
  <c r="J115" i="12"/>
  <c r="O107" i="12"/>
  <c r="O119" i="12"/>
  <c r="B152" i="12"/>
  <c r="G152" i="12"/>
  <c r="Q107" i="12"/>
  <c r="Q153" i="12"/>
  <c r="L153" i="12"/>
  <c r="B127" i="4"/>
  <c r="E17" i="1" l="1"/>
  <c r="E21" i="1" s="1"/>
  <c r="X9" i="8"/>
  <c r="X104" i="8" s="1"/>
  <c r="B113" i="12"/>
  <c r="B158" i="8"/>
  <c r="B59" i="8"/>
  <c r="B136" i="9"/>
  <c r="B26" i="9"/>
  <c r="B120" i="9"/>
  <c r="B160" i="8"/>
  <c r="L8" i="8"/>
  <c r="L103" i="8" s="1"/>
  <c r="B105" i="4"/>
  <c r="B105" i="9"/>
  <c r="B121" i="8"/>
  <c r="B12" i="11"/>
  <c r="B16" i="11"/>
  <c r="B20" i="11"/>
  <c r="B24" i="11"/>
  <c r="B29" i="11"/>
  <c r="B43" i="11"/>
  <c r="B47" i="11"/>
  <c r="B61" i="11"/>
  <c r="B16" i="3"/>
  <c r="B21" i="3"/>
  <c r="B26" i="3"/>
  <c r="B30" i="3"/>
  <c r="B42" i="3"/>
  <c r="B54" i="3"/>
  <c r="B61" i="3" s="1"/>
  <c r="B66" i="3"/>
  <c r="E4" i="10"/>
  <c r="B24" i="10"/>
  <c r="B32" i="10"/>
  <c r="B54" i="10"/>
  <c r="B59" i="10"/>
  <c r="B64" i="10"/>
  <c r="H8" i="10"/>
  <c r="H102" i="10" s="1"/>
  <c r="L8" i="10"/>
  <c r="L102" i="10" s="1"/>
  <c r="P8" i="10"/>
  <c r="P102" i="10" s="1"/>
  <c r="B123" i="10"/>
  <c r="B142" i="10"/>
  <c r="B137" i="10"/>
  <c r="B20" i="4"/>
  <c r="B43" i="4"/>
  <c r="B48" i="4"/>
  <c r="B53" i="4"/>
  <c r="B59" i="4"/>
  <c r="H8" i="4"/>
  <c r="H102" i="4" s="1"/>
  <c r="B154" i="4"/>
  <c r="B12" i="8"/>
  <c r="B16" i="8"/>
  <c r="B21" i="8"/>
  <c r="B44" i="8"/>
  <c r="B49" i="8"/>
  <c r="B55" i="8"/>
  <c r="B61" i="8"/>
  <c r="W7" i="8"/>
  <c r="W102" i="8" s="1"/>
  <c r="M8" i="8"/>
  <c r="M103" i="8" s="1"/>
  <c r="B146" i="8"/>
  <c r="B137" i="8"/>
  <c r="B12" i="9"/>
  <c r="B25" i="9"/>
  <c r="B44" i="9"/>
  <c r="B58" i="9"/>
  <c r="B115" i="9"/>
  <c r="B110" i="9"/>
  <c r="E192" i="6"/>
  <c r="B7" i="4"/>
  <c r="B44" i="4"/>
  <c r="B54" i="4"/>
  <c r="B60" i="4"/>
  <c r="B124" i="4"/>
  <c r="B143" i="4"/>
  <c r="B139" i="4"/>
  <c r="B7" i="8"/>
  <c r="B45" i="8"/>
  <c r="H8" i="8"/>
  <c r="H103" i="8" s="1"/>
  <c r="B125" i="8"/>
  <c r="B155" i="8"/>
  <c r="B45" i="9"/>
  <c r="B59" i="9"/>
  <c r="B64" i="9"/>
  <c r="B142" i="9"/>
  <c r="P8" i="3"/>
  <c r="S8" i="3" s="1"/>
  <c r="B113" i="10"/>
  <c r="B136" i="10"/>
  <c r="B158" i="10"/>
  <c r="B58" i="4"/>
  <c r="B63" i="4"/>
  <c r="S7" i="4"/>
  <c r="S101" i="4" s="1"/>
  <c r="B114" i="4"/>
  <c r="B137" i="4"/>
  <c r="B20" i="8"/>
  <c r="B24" i="8"/>
  <c r="S7" i="9"/>
  <c r="S101" i="9" s="1"/>
  <c r="O8" i="9"/>
  <c r="O102" i="9" s="1"/>
  <c r="I13" i="1"/>
  <c r="B157" i="4"/>
  <c r="B32" i="11"/>
  <c r="B65" i="11"/>
  <c r="E4" i="3"/>
  <c r="B11" i="3"/>
  <c r="B15" i="3"/>
  <c r="B43" i="3"/>
  <c r="B51" i="3"/>
  <c r="B42" i="10"/>
  <c r="B50" i="10"/>
  <c r="B58" i="10"/>
  <c r="S7" i="10"/>
  <c r="S101" i="10" s="1"/>
  <c r="B105" i="10"/>
  <c r="B23" i="4"/>
  <c r="B32" i="4"/>
  <c r="B41" i="4"/>
  <c r="B50" i="4"/>
  <c r="B64" i="4"/>
  <c r="G8" i="4"/>
  <c r="G102" i="4" s="1"/>
  <c r="K8" i="4"/>
  <c r="K102" i="4" s="1"/>
  <c r="O8" i="4"/>
  <c r="O102" i="4" s="1"/>
  <c r="B64" i="8"/>
  <c r="E4" i="9"/>
  <c r="B24" i="9"/>
  <c r="G8" i="9"/>
  <c r="G102" i="9" s="1"/>
  <c r="E4" i="1"/>
  <c r="B25" i="11"/>
  <c r="B41" i="11"/>
  <c r="B58" i="11"/>
  <c r="B66" i="11"/>
  <c r="B20" i="3"/>
  <c r="B24" i="3"/>
  <c r="B65" i="3"/>
  <c r="B11" i="10"/>
  <c r="B15" i="10"/>
  <c r="B19" i="10"/>
  <c r="B23" i="10"/>
  <c r="B63" i="10"/>
  <c r="B126" i="10"/>
  <c r="B119" i="10"/>
  <c r="B19" i="4"/>
  <c r="B42" i="4"/>
  <c r="B65" i="4"/>
  <c r="B159" i="4"/>
  <c r="B120" i="4"/>
  <c r="B20" i="9"/>
  <c r="B118" i="9"/>
  <c r="L143" i="9"/>
  <c r="EE217" i="6"/>
  <c r="EA217" i="6"/>
  <c r="DW217" i="6"/>
  <c r="EC217" i="6"/>
  <c r="DY217" i="6"/>
  <c r="T144" i="8"/>
  <c r="H107" i="8"/>
  <c r="W107" i="8" s="1"/>
  <c r="X107" i="8" s="1"/>
  <c r="DS356" i="6"/>
  <c r="CM392" i="6"/>
  <c r="CO392" i="6"/>
  <c r="Q10" i="4"/>
  <c r="DH191" i="6" s="1"/>
  <c r="O10" i="4"/>
  <c r="DF191" i="6" s="1"/>
  <c r="M10" i="4"/>
  <c r="DD191" i="6" s="1"/>
  <c r="K10" i="4"/>
  <c r="DB191" i="6" s="1"/>
  <c r="I10" i="4"/>
  <c r="CZ191" i="6" s="1"/>
  <c r="G10" i="4"/>
  <c r="CX191" i="6" s="1"/>
  <c r="E251" i="2"/>
  <c r="N7" i="11"/>
  <c r="E2" i="13"/>
  <c r="E2" i="12"/>
  <c r="B21" i="12"/>
  <c r="B21" i="13"/>
  <c r="R10" i="4"/>
  <c r="DI191" i="6" s="1"/>
  <c r="P10" i="4"/>
  <c r="DG191" i="6" s="1"/>
  <c r="N10" i="4"/>
  <c r="DE191" i="6" s="1"/>
  <c r="L10" i="4"/>
  <c r="DC191" i="6" s="1"/>
  <c r="J10" i="4"/>
  <c r="DA191" i="6" s="1"/>
  <c r="H10" i="4"/>
  <c r="CY191" i="6" s="1"/>
  <c r="ED217" i="6"/>
  <c r="DZ217" i="6"/>
  <c r="R131" i="4"/>
  <c r="S131" i="4" s="1"/>
  <c r="T131" i="4" s="1"/>
  <c r="DJ269" i="6"/>
  <c r="E3" i="13"/>
  <c r="E3" i="12"/>
  <c r="Q143" i="13"/>
  <c r="L152" i="13"/>
  <c r="R152" i="13"/>
  <c r="M152" i="13"/>
  <c r="H156" i="13"/>
  <c r="R156" i="13"/>
  <c r="M156" i="13"/>
  <c r="L153" i="13"/>
  <c r="R153" i="13"/>
  <c r="M153" i="13"/>
  <c r="H157" i="13"/>
  <c r="R157" i="13"/>
  <c r="M157" i="13"/>
  <c r="H158" i="13"/>
  <c r="R158" i="13"/>
  <c r="M158" i="13"/>
  <c r="H151" i="13"/>
  <c r="N151" i="13"/>
  <c r="I151" i="13"/>
  <c r="N142" i="13"/>
  <c r="K143" i="13"/>
  <c r="M143" i="13"/>
  <c r="H142" i="13"/>
  <c r="N152" i="13"/>
  <c r="O156" i="13"/>
  <c r="I156" i="13"/>
  <c r="N153" i="13"/>
  <c r="O157" i="13"/>
  <c r="I157" i="13"/>
  <c r="N158" i="13"/>
  <c r="O151" i="13"/>
  <c r="J142" i="13"/>
  <c r="O152" i="13"/>
  <c r="P156" i="13"/>
  <c r="J156" i="13"/>
  <c r="P157" i="13"/>
  <c r="P158" i="13"/>
  <c r="P151" i="13"/>
  <c r="I143" i="13"/>
  <c r="H152" i="13"/>
  <c r="I152" i="13"/>
  <c r="N156" i="13"/>
  <c r="H153" i="13"/>
  <c r="I153" i="13"/>
  <c r="N157" i="13"/>
  <c r="O158" i="13"/>
  <c r="I158" i="13"/>
  <c r="J151" i="13"/>
  <c r="O142" i="13"/>
  <c r="R143" i="13"/>
  <c r="P142" i="13"/>
  <c r="J153" i="13"/>
  <c r="J157" i="13"/>
  <c r="J158" i="13"/>
  <c r="Q151" i="13"/>
  <c r="M142" i="13"/>
  <c r="H143" i="13"/>
  <c r="L142" i="13"/>
  <c r="I142" i="13"/>
  <c r="I123" i="13" s="1"/>
  <c r="J152" i="13"/>
  <c r="K156" i="13"/>
  <c r="O153" i="13"/>
  <c r="K157" i="13"/>
  <c r="K158" i="13"/>
  <c r="K151" i="13"/>
  <c r="K142" i="13"/>
  <c r="N143" i="13"/>
  <c r="L143" i="13"/>
  <c r="Q142" i="13"/>
  <c r="Q123" i="13" s="1"/>
  <c r="P152" i="13"/>
  <c r="K152" i="13"/>
  <c r="Q152" i="13"/>
  <c r="L156" i="13"/>
  <c r="G156" i="13"/>
  <c r="Q156" i="13"/>
  <c r="P153" i="13"/>
  <c r="K153" i="13"/>
  <c r="Q153" i="13"/>
  <c r="L157" i="13"/>
  <c r="G157" i="13"/>
  <c r="Q157" i="13"/>
  <c r="L158" i="13"/>
  <c r="G158" i="13"/>
  <c r="Q158" i="13"/>
  <c r="L151" i="13"/>
  <c r="R151" i="13"/>
  <c r="M151" i="13"/>
  <c r="R142" i="13"/>
  <c r="O143" i="13"/>
  <c r="J143" i="13"/>
  <c r="P143" i="13"/>
  <c r="P142" i="10"/>
  <c r="S142" i="10" s="1"/>
  <c r="T142" i="10" s="1"/>
  <c r="E4" i="13"/>
  <c r="E4" i="12"/>
  <c r="CX5" i="6"/>
  <c r="CX4" i="6" s="1"/>
  <c r="DF5" i="6"/>
  <c r="DF4" i="6" s="1"/>
  <c r="Q58" i="8"/>
  <c r="S49" i="10"/>
  <c r="T49" i="10" s="1"/>
  <c r="N57" i="10"/>
  <c r="K57" i="10"/>
  <c r="Q57" i="10"/>
  <c r="U58" i="8"/>
  <c r="P58" i="8"/>
  <c r="K58" i="8"/>
  <c r="R56" i="9"/>
  <c r="Q56" i="9"/>
  <c r="N56" i="9"/>
  <c r="I56" i="9"/>
  <c r="J16" i="8"/>
  <c r="J12" i="8"/>
  <c r="N17" i="8"/>
  <c r="R19" i="8"/>
  <c r="R14" i="8"/>
  <c r="V20" i="8"/>
  <c r="V15" i="8"/>
  <c r="L57" i="12"/>
  <c r="P57" i="12"/>
  <c r="O57" i="10"/>
  <c r="J57" i="12"/>
  <c r="N57" i="12"/>
  <c r="R57" i="12"/>
  <c r="M57" i="10"/>
  <c r="I57" i="10"/>
  <c r="G58" i="8"/>
  <c r="P11" i="10"/>
  <c r="P10" i="10" s="1"/>
  <c r="J42" i="10"/>
  <c r="J149" i="10"/>
  <c r="N114" i="9"/>
  <c r="P150" i="12"/>
  <c r="H136" i="12"/>
  <c r="P31" i="10"/>
  <c r="O42" i="10"/>
  <c r="K42" i="10"/>
  <c r="W23" i="8"/>
  <c r="X23" i="8" s="1"/>
  <c r="T58" i="8"/>
  <c r="Q43" i="9"/>
  <c r="L43" i="9"/>
  <c r="K56" i="9"/>
  <c r="W49" i="8"/>
  <c r="X49" i="8" s="1"/>
  <c r="W29" i="8"/>
  <c r="X29" i="8" s="1"/>
  <c r="W52" i="8"/>
  <c r="X52" i="8" s="1"/>
  <c r="W35" i="8"/>
  <c r="X35" i="8" s="1"/>
  <c r="P43" i="8"/>
  <c r="O42" i="4"/>
  <c r="O29" i="4" s="1"/>
  <c r="O30" i="4" s="1"/>
  <c r="L11" i="12"/>
  <c r="L10" i="12" s="1"/>
  <c r="J11" i="12"/>
  <c r="J10" i="12" s="1"/>
  <c r="R11" i="12"/>
  <c r="R10" i="12" s="1"/>
  <c r="L31" i="12"/>
  <c r="K31" i="12"/>
  <c r="J31" i="12"/>
  <c r="R31" i="12"/>
  <c r="L42" i="12"/>
  <c r="K42" i="12"/>
  <c r="N42" i="12"/>
  <c r="Q114" i="9"/>
  <c r="L58" i="8"/>
  <c r="N14" i="8"/>
  <c r="R15" i="8"/>
  <c r="K57" i="12"/>
  <c r="O57" i="12"/>
  <c r="G114" i="9"/>
  <c r="T115" i="8"/>
  <c r="S41" i="10"/>
  <c r="T41" i="10" s="1"/>
  <c r="S40" i="10"/>
  <c r="T40" i="10" s="1"/>
  <c r="W53" i="8"/>
  <c r="X53" i="8" s="1"/>
  <c r="W36" i="8"/>
  <c r="X36" i="8" s="1"/>
  <c r="W25" i="8"/>
  <c r="X25" i="8" s="1"/>
  <c r="W28" i="8"/>
  <c r="X28" i="8" s="1"/>
  <c r="W51" i="8"/>
  <c r="X51" i="8" s="1"/>
  <c r="W34" i="8"/>
  <c r="X34" i="8" s="1"/>
  <c r="J19" i="8"/>
  <c r="K43" i="8"/>
  <c r="R17" i="8"/>
  <c r="V17" i="8"/>
  <c r="K42" i="4"/>
  <c r="K29" i="4" s="1"/>
  <c r="K30" i="4" s="1"/>
  <c r="P11" i="12"/>
  <c r="P10" i="12" s="1"/>
  <c r="O11" i="12"/>
  <c r="O10" i="12" s="1"/>
  <c r="N11" i="12"/>
  <c r="N10" i="12" s="1"/>
  <c r="M11" i="12"/>
  <c r="M10" i="12" s="1"/>
  <c r="P31" i="12"/>
  <c r="M42" i="12"/>
  <c r="P42" i="12"/>
  <c r="R42" i="12"/>
  <c r="S21" i="12"/>
  <c r="T21" i="12" s="1"/>
  <c r="S15" i="10"/>
  <c r="T15" i="10" s="1"/>
  <c r="M149" i="10"/>
  <c r="I105" i="9"/>
  <c r="O31" i="10"/>
  <c r="O29" i="10" s="1"/>
  <c r="O30" i="10" s="1"/>
  <c r="S45" i="10"/>
  <c r="T45" i="10" s="1"/>
  <c r="W22" i="8"/>
  <c r="X22" i="8" s="1"/>
  <c r="K105" i="9"/>
  <c r="S64" i="10"/>
  <c r="T64" i="10" s="1"/>
  <c r="J57" i="10"/>
  <c r="H32" i="9"/>
  <c r="S29" i="9"/>
  <c r="T29" i="9" s="1"/>
  <c r="K138" i="8"/>
  <c r="P126" i="9"/>
  <c r="S54" i="10"/>
  <c r="T54" i="10" s="1"/>
  <c r="I11" i="10"/>
  <c r="I10" i="10" s="1"/>
  <c r="S46" i="10"/>
  <c r="T46" i="10" s="1"/>
  <c r="W24" i="8"/>
  <c r="X24" i="8" s="1"/>
  <c r="M32" i="9"/>
  <c r="J32" i="9"/>
  <c r="S15" i="9"/>
  <c r="T15" i="9" s="1"/>
  <c r="H43" i="8"/>
  <c r="K32" i="8"/>
  <c r="W59" i="8"/>
  <c r="X59" i="8" s="1"/>
  <c r="O105" i="9"/>
  <c r="S59" i="10"/>
  <c r="T59" i="10" s="1"/>
  <c r="P32" i="9"/>
  <c r="J43" i="9"/>
  <c r="S62" i="9"/>
  <c r="T62" i="9" s="1"/>
  <c r="W54" i="8"/>
  <c r="X54" i="8" s="1"/>
  <c r="T43" i="8"/>
  <c r="S45" i="4"/>
  <c r="T45" i="4" s="1"/>
  <c r="G42" i="4"/>
  <c r="G29" i="4" s="1"/>
  <c r="CX192" i="6" s="1"/>
  <c r="J150" i="9"/>
  <c r="R105" i="9"/>
  <c r="J150" i="12"/>
  <c r="H57" i="10"/>
  <c r="S58" i="8"/>
  <c r="M58" i="8"/>
  <c r="H58" i="8"/>
  <c r="L11" i="10"/>
  <c r="L10" i="10" s="1"/>
  <c r="S63" i="10"/>
  <c r="T63" i="10" s="1"/>
  <c r="G11" i="10"/>
  <c r="G10" i="10" s="1"/>
  <c r="S22" i="9"/>
  <c r="T22" i="9" s="1"/>
  <c r="R32" i="9"/>
  <c r="S46" i="9"/>
  <c r="T46" i="9" s="1"/>
  <c r="S44" i="9"/>
  <c r="T44" i="9" s="1"/>
  <c r="G32" i="9"/>
  <c r="I32" i="8"/>
  <c r="P32" i="8"/>
  <c r="M31" i="10"/>
  <c r="S46" i="4"/>
  <c r="T46" i="4" s="1"/>
  <c r="M31" i="12"/>
  <c r="L150" i="9"/>
  <c r="S14" i="10"/>
  <c r="T14" i="10" s="1"/>
  <c r="S58" i="10"/>
  <c r="T58" i="10" s="1"/>
  <c r="S38" i="9"/>
  <c r="T38" i="9" s="1"/>
  <c r="W50" i="8"/>
  <c r="X50" i="8" s="1"/>
  <c r="O31" i="12"/>
  <c r="S43" i="4"/>
  <c r="T43" i="4" s="1"/>
  <c r="L126" i="9"/>
  <c r="G138" i="8"/>
  <c r="G150" i="4"/>
  <c r="M150" i="9"/>
  <c r="H114" i="9"/>
  <c r="M138" i="8"/>
  <c r="M113" i="12"/>
  <c r="S117" i="9"/>
  <c r="T117" i="9" s="1"/>
  <c r="S53" i="10"/>
  <c r="T53" i="10" s="1"/>
  <c r="O32" i="9"/>
  <c r="S50" i="9"/>
  <c r="T50" i="9" s="1"/>
  <c r="I32" i="9"/>
  <c r="S40" i="9"/>
  <c r="T40" i="9" s="1"/>
  <c r="S16" i="9"/>
  <c r="T16" i="9" s="1"/>
  <c r="S48" i="9"/>
  <c r="T48" i="9" s="1"/>
  <c r="S43" i="8"/>
  <c r="S44" i="4"/>
  <c r="T44" i="4" s="1"/>
  <c r="S12" i="10"/>
  <c r="T12" i="10" s="1"/>
  <c r="O113" i="12"/>
  <c r="G57" i="10"/>
  <c r="W132" i="8"/>
  <c r="X132" i="8" s="1"/>
  <c r="W108" i="8"/>
  <c r="X108" i="8" s="1"/>
  <c r="W131" i="8"/>
  <c r="X131" i="8" s="1"/>
  <c r="L105" i="9"/>
  <c r="O106" i="8"/>
  <c r="S158" i="12"/>
  <c r="T158" i="12" s="1"/>
  <c r="G113" i="12"/>
  <c r="H114" i="4"/>
  <c r="W122" i="8"/>
  <c r="X122" i="8" s="1"/>
  <c r="N126" i="9"/>
  <c r="P137" i="9"/>
  <c r="W130" i="8"/>
  <c r="X130" i="8" s="1"/>
  <c r="W139" i="8"/>
  <c r="X139" i="8" s="1"/>
  <c r="W134" i="8"/>
  <c r="X134" i="8" s="1"/>
  <c r="H138" i="8"/>
  <c r="K106" i="8"/>
  <c r="P137" i="4"/>
  <c r="J105" i="10"/>
  <c r="S21" i="10"/>
  <c r="T21" i="10" s="1"/>
  <c r="S23" i="10"/>
  <c r="T23" i="10" s="1"/>
  <c r="R31" i="10"/>
  <c r="R11" i="10"/>
  <c r="R10" i="10" s="1"/>
  <c r="Q31" i="10"/>
  <c r="Q11" i="10"/>
  <c r="Q10" i="10" s="1"/>
  <c r="R42" i="10"/>
  <c r="O11" i="10"/>
  <c r="O10" i="10" s="1"/>
  <c r="S13" i="10"/>
  <c r="T13" i="10" s="1"/>
  <c r="S48" i="10"/>
  <c r="T48" i="10" s="1"/>
  <c r="L42" i="10"/>
  <c r="L31" i="10"/>
  <c r="S37" i="10"/>
  <c r="T37" i="10" s="1"/>
  <c r="K31" i="10"/>
  <c r="S24" i="10"/>
  <c r="T24" i="10" s="1"/>
  <c r="S16" i="10"/>
  <c r="T16" i="10" s="1"/>
  <c r="S36" i="10"/>
  <c r="T36" i="10" s="1"/>
  <c r="J11" i="10"/>
  <c r="J10" i="10" s="1"/>
  <c r="I42" i="10"/>
  <c r="S39" i="10"/>
  <c r="T39" i="10" s="1"/>
  <c r="I31" i="10"/>
  <c r="S25" i="10"/>
  <c r="T25" i="10" s="1"/>
  <c r="S17" i="10"/>
  <c r="T17" i="10" s="1"/>
  <c r="S50" i="10"/>
  <c r="T50" i="10" s="1"/>
  <c r="H42" i="10"/>
  <c r="S33" i="10"/>
  <c r="T33" i="10" s="1"/>
  <c r="S26" i="10"/>
  <c r="T26" i="10" s="1"/>
  <c r="S18" i="10"/>
  <c r="T18" i="10" s="1"/>
  <c r="H11" i="10"/>
  <c r="H10" i="10" s="1"/>
  <c r="S62" i="10"/>
  <c r="T62" i="10" s="1"/>
  <c r="P57" i="10"/>
  <c r="L57" i="10"/>
  <c r="S52" i="10"/>
  <c r="T52" i="10" s="1"/>
  <c r="S47" i="10"/>
  <c r="T47" i="10" s="1"/>
  <c r="G42" i="10"/>
  <c r="S38" i="10"/>
  <c r="T38" i="10" s="1"/>
  <c r="G31" i="10"/>
  <c r="S27" i="10"/>
  <c r="T27" i="10" s="1"/>
  <c r="W21" i="8"/>
  <c r="X21" i="8" s="1"/>
  <c r="O58" i="8"/>
  <c r="W65" i="8"/>
  <c r="X65" i="8" s="1"/>
  <c r="I58" i="8"/>
  <c r="W63" i="8"/>
  <c r="X63" i="8" s="1"/>
  <c r="H106" i="8"/>
  <c r="S21" i="9"/>
  <c r="T21" i="9" s="1"/>
  <c r="S23" i="9"/>
  <c r="T23" i="9" s="1"/>
  <c r="S24" i="9"/>
  <c r="T24" i="9" s="1"/>
  <c r="R43" i="9"/>
  <c r="P56" i="9"/>
  <c r="O56" i="9"/>
  <c r="O43" i="9"/>
  <c r="N43" i="9"/>
  <c r="M56" i="9"/>
  <c r="M43" i="9"/>
  <c r="L56" i="9"/>
  <c r="L32" i="9"/>
  <c r="L30" i="9" s="1"/>
  <c r="N32" i="9"/>
  <c r="K32" i="9"/>
  <c r="J56" i="9"/>
  <c r="S41" i="9"/>
  <c r="T41" i="9" s="1"/>
  <c r="S26" i="9"/>
  <c r="T26" i="9" s="1"/>
  <c r="S17" i="9"/>
  <c r="T17" i="9" s="1"/>
  <c r="S53" i="9"/>
  <c r="T53" i="9" s="1"/>
  <c r="I43" i="9"/>
  <c r="H56" i="9"/>
  <c r="H43" i="9"/>
  <c r="S39" i="9"/>
  <c r="T39" i="9" s="1"/>
  <c r="S35" i="9"/>
  <c r="T35" i="9" s="1"/>
  <c r="S28" i="9"/>
  <c r="T28" i="9" s="1"/>
  <c r="S64" i="9"/>
  <c r="T64" i="9" s="1"/>
  <c r="S58" i="9"/>
  <c r="T58" i="9" s="1"/>
  <c r="S51" i="9"/>
  <c r="T51" i="9" s="1"/>
  <c r="S47" i="9"/>
  <c r="T47" i="9" s="1"/>
  <c r="S42" i="9"/>
  <c r="T42" i="9" s="1"/>
  <c r="S34" i="9"/>
  <c r="T34" i="9" s="1"/>
  <c r="S27" i="9"/>
  <c r="T27" i="9" s="1"/>
  <c r="S19" i="9"/>
  <c r="T19" i="9" s="1"/>
  <c r="S14" i="9"/>
  <c r="T14" i="9" s="1"/>
  <c r="W48" i="8"/>
  <c r="X48" i="8" s="1"/>
  <c r="G43" i="8"/>
  <c r="W39" i="8"/>
  <c r="X39" i="8" s="1"/>
  <c r="G32" i="8"/>
  <c r="J20" i="8"/>
  <c r="J15" i="8"/>
  <c r="W55" i="8"/>
  <c r="X55" i="8" s="1"/>
  <c r="W47" i="8"/>
  <c r="X47" i="8" s="1"/>
  <c r="W42" i="8"/>
  <c r="X42" i="8" s="1"/>
  <c r="W38" i="8"/>
  <c r="X38" i="8" s="1"/>
  <c r="H32" i="8"/>
  <c r="W27" i="8"/>
  <c r="X27" i="8" s="1"/>
  <c r="I43" i="8"/>
  <c r="W41" i="8"/>
  <c r="X41" i="8" s="1"/>
  <c r="W37" i="8"/>
  <c r="X37" i="8" s="1"/>
  <c r="W33" i="8"/>
  <c r="X33" i="8" s="1"/>
  <c r="W26" i="8"/>
  <c r="X26" i="8" s="1"/>
  <c r="J17" i="8"/>
  <c r="J13" i="8"/>
  <c r="W45" i="8"/>
  <c r="X45" i="8" s="1"/>
  <c r="N16" i="8"/>
  <c r="L43" i="8"/>
  <c r="L32" i="8"/>
  <c r="N20" i="8"/>
  <c r="N15" i="8"/>
  <c r="M32" i="8"/>
  <c r="N19" i="8"/>
  <c r="O43" i="8"/>
  <c r="O32" i="8"/>
  <c r="R13" i="8"/>
  <c r="R16" i="8"/>
  <c r="R12" i="8"/>
  <c r="Q43" i="8"/>
  <c r="Q32" i="8"/>
  <c r="R20" i="8"/>
  <c r="S32" i="8"/>
  <c r="S30" i="8" s="1"/>
  <c r="CU192" i="6" s="1"/>
  <c r="V19" i="8"/>
  <c r="V14" i="8"/>
  <c r="T32" i="8"/>
  <c r="T30" i="8" s="1"/>
  <c r="V13" i="8"/>
  <c r="U43" i="8"/>
  <c r="V16" i="8"/>
  <c r="V12" i="8"/>
  <c r="N42" i="10"/>
  <c r="N31" i="10"/>
  <c r="N11" i="10"/>
  <c r="N10" i="10" s="1"/>
  <c r="M42" i="10"/>
  <c r="M11" i="10"/>
  <c r="M10" i="10" s="1"/>
  <c r="Q42" i="4"/>
  <c r="Q29" i="4" s="1"/>
  <c r="DH192" i="6" s="1"/>
  <c r="P42" i="4"/>
  <c r="P29" i="4" s="1"/>
  <c r="P30" i="4" s="1"/>
  <c r="N42" i="4"/>
  <c r="N29" i="4" s="1"/>
  <c r="N30" i="4" s="1"/>
  <c r="M42" i="4"/>
  <c r="M29" i="4" s="1"/>
  <c r="DD192" i="6" s="1"/>
  <c r="DD193" i="6" s="1"/>
  <c r="L42" i="4"/>
  <c r="L29" i="4" s="1"/>
  <c r="DC192" i="6" s="1"/>
  <c r="DC193" i="6" s="1"/>
  <c r="J42" i="4"/>
  <c r="J29" i="4" s="1"/>
  <c r="J30" i="4" s="1"/>
  <c r="I42" i="4"/>
  <c r="I29" i="4" s="1"/>
  <c r="CZ192" i="6" s="1"/>
  <c r="S47" i="4"/>
  <c r="T47" i="4" s="1"/>
  <c r="H42" i="4"/>
  <c r="H29" i="4" s="1"/>
  <c r="H30" i="4" s="1"/>
  <c r="R42" i="4"/>
  <c r="R29" i="4" s="1"/>
  <c r="R30" i="4" s="1"/>
  <c r="Q11" i="12"/>
  <c r="Q10" i="12" s="1"/>
  <c r="K11" i="12"/>
  <c r="K10" i="12" s="1"/>
  <c r="Q31" i="12"/>
  <c r="N31" i="12"/>
  <c r="J42" i="12"/>
  <c r="Q42" i="12"/>
  <c r="S54" i="12"/>
  <c r="T54" i="12" s="1"/>
  <c r="M57" i="12"/>
  <c r="Q57" i="12"/>
  <c r="S28" i="10"/>
  <c r="T28" i="10" s="1"/>
  <c r="S63" i="9"/>
  <c r="T63" i="9" s="1"/>
  <c r="S49" i="9"/>
  <c r="T49" i="9" s="1"/>
  <c r="U32" i="8"/>
  <c r="Q11" i="9"/>
  <c r="Q10" i="9" s="1"/>
  <c r="T11" i="8"/>
  <c r="T10" i="8" s="1"/>
  <c r="CV191" i="6" s="1"/>
  <c r="J150" i="4"/>
  <c r="R150" i="9"/>
  <c r="M105" i="12"/>
  <c r="S144" i="9"/>
  <c r="T144" i="9" s="1"/>
  <c r="S20" i="10"/>
  <c r="T20" i="10" s="1"/>
  <c r="P42" i="10"/>
  <c r="K11" i="10"/>
  <c r="K10" i="10" s="1"/>
  <c r="W64" i="8"/>
  <c r="X64" i="8" s="1"/>
  <c r="Q32" i="9"/>
  <c r="P43" i="9"/>
  <c r="K43" i="9"/>
  <c r="S57" i="9"/>
  <c r="T57" i="9" s="1"/>
  <c r="S37" i="9"/>
  <c r="T37" i="9" s="1"/>
  <c r="S13" i="9"/>
  <c r="T13" i="9" s="1"/>
  <c r="S45" i="9"/>
  <c r="T45" i="9" s="1"/>
  <c r="S36" i="9"/>
  <c r="T36" i="9" s="1"/>
  <c r="S25" i="9"/>
  <c r="T25" i="9" s="1"/>
  <c r="S12" i="9"/>
  <c r="T12" i="9" s="1"/>
  <c r="S52" i="9"/>
  <c r="T52" i="9" s="1"/>
  <c r="G43" i="9"/>
  <c r="S20" i="9"/>
  <c r="T20" i="9" s="1"/>
  <c r="M43" i="8"/>
  <c r="S32" i="12"/>
  <c r="T32" i="12" s="1"/>
  <c r="S45" i="12"/>
  <c r="T45" i="12" s="1"/>
  <c r="J11" i="9"/>
  <c r="J10" i="9" s="1"/>
  <c r="S136" i="9"/>
  <c r="T136" i="9" s="1"/>
  <c r="K136" i="12"/>
  <c r="P114" i="4"/>
  <c r="H105" i="9"/>
  <c r="M11" i="9"/>
  <c r="M10" i="9" s="1"/>
  <c r="W44" i="8"/>
  <c r="X44" i="8" s="1"/>
  <c r="S32" i="10"/>
  <c r="T32" i="10" s="1"/>
  <c r="J31" i="10"/>
  <c r="K11" i="9"/>
  <c r="K10" i="9" s="1"/>
  <c r="P11" i="8"/>
  <c r="P10" i="8" s="1"/>
  <c r="CS191" i="6" s="1"/>
  <c r="S59" i="9"/>
  <c r="T59" i="9" s="1"/>
  <c r="O105" i="10"/>
  <c r="L11" i="9"/>
  <c r="L10" i="9" s="1"/>
  <c r="H11" i="9"/>
  <c r="H10" i="9" s="1"/>
  <c r="R11" i="9"/>
  <c r="R10" i="9" s="1"/>
  <c r="N11" i="9"/>
  <c r="N10" i="9" s="1"/>
  <c r="Q11" i="8"/>
  <c r="Q10" i="8" s="1"/>
  <c r="CT191" i="6" s="1"/>
  <c r="T151" i="8"/>
  <c r="M150" i="4"/>
  <c r="S33" i="9"/>
  <c r="T33" i="9" s="1"/>
  <c r="S19" i="4"/>
  <c r="T19" i="4" s="1"/>
  <c r="W60" i="8"/>
  <c r="X60" i="8" s="1"/>
  <c r="O137" i="9"/>
  <c r="O114" i="9"/>
  <c r="R137" i="9"/>
  <c r="I150" i="4"/>
  <c r="I115" i="8"/>
  <c r="S44" i="10"/>
  <c r="T44" i="10" s="1"/>
  <c r="G56" i="9"/>
  <c r="W46" i="8"/>
  <c r="X46" i="8" s="1"/>
  <c r="R149" i="10"/>
  <c r="H31" i="10"/>
  <c r="O11" i="9"/>
  <c r="O10" i="9" s="1"/>
  <c r="I11" i="9"/>
  <c r="I10" i="9" s="1"/>
  <c r="I105" i="4"/>
  <c r="P11" i="9"/>
  <c r="P10" i="9" s="1"/>
  <c r="U11" i="8"/>
  <c r="U10" i="8" s="1"/>
  <c r="CW191" i="6" s="1"/>
  <c r="P114" i="9"/>
  <c r="K151" i="8"/>
  <c r="S115" i="8"/>
  <c r="L8" i="11"/>
  <c r="I137" i="9"/>
  <c r="S130" i="9"/>
  <c r="T130" i="9" s="1"/>
  <c r="K150" i="4"/>
  <c r="M113" i="10"/>
  <c r="O12" i="11"/>
  <c r="O16" i="11"/>
  <c r="O20" i="11"/>
  <c r="O24" i="11"/>
  <c r="O28" i="11"/>
  <c r="O32" i="11"/>
  <c r="O36" i="11"/>
  <c r="O40" i="11"/>
  <c r="O44" i="11"/>
  <c r="O52" i="11"/>
  <c r="O13" i="11"/>
  <c r="O17" i="11"/>
  <c r="O21" i="11"/>
  <c r="O25" i="11"/>
  <c r="O33" i="11"/>
  <c r="O37" i="11"/>
  <c r="O41" i="11"/>
  <c r="O45" i="11"/>
  <c r="O11" i="11"/>
  <c r="O19" i="11"/>
  <c r="O23" i="11"/>
  <c r="O31" i="11"/>
  <c r="O39" i="11"/>
  <c r="O47" i="11"/>
  <c r="O14" i="11"/>
  <c r="O18" i="11"/>
  <c r="O22" i="11"/>
  <c r="O26" i="11"/>
  <c r="O34" i="11"/>
  <c r="O38" i="11"/>
  <c r="O42" i="11"/>
  <c r="O46" i="11"/>
  <c r="O50" i="11"/>
  <c r="O10" i="11"/>
  <c r="O15" i="11"/>
  <c r="O27" i="11"/>
  <c r="O35" i="11"/>
  <c r="O43" i="11"/>
  <c r="O51" i="11"/>
  <c r="O42" i="12"/>
  <c r="H149" i="10"/>
  <c r="M105" i="10"/>
  <c r="S142" i="12"/>
  <c r="T142" i="12" s="1"/>
  <c r="N13" i="11"/>
  <c r="N17" i="11"/>
  <c r="N21" i="11"/>
  <c r="N25" i="11"/>
  <c r="N29" i="11"/>
  <c r="N33" i="11"/>
  <c r="N37" i="11"/>
  <c r="N41" i="11"/>
  <c r="N45" i="11"/>
  <c r="N49" i="11"/>
  <c r="N53" i="11"/>
  <c r="N57" i="11"/>
  <c r="N66" i="11"/>
  <c r="N14" i="11"/>
  <c r="N18" i="11"/>
  <c r="N22" i="11"/>
  <c r="N26" i="11"/>
  <c r="N30" i="11"/>
  <c r="N34" i="11"/>
  <c r="N38" i="11"/>
  <c r="N42" i="11"/>
  <c r="N46" i="11"/>
  <c r="N50" i="11"/>
  <c r="N54" i="11"/>
  <c r="N58" i="11"/>
  <c r="N63" i="11"/>
  <c r="N12" i="11"/>
  <c r="N16" i="11"/>
  <c r="N20" i="11"/>
  <c r="N24" i="11"/>
  <c r="N28" i="11"/>
  <c r="N32" i="11"/>
  <c r="N36" i="11"/>
  <c r="N44" i="11"/>
  <c r="N48" i="11"/>
  <c r="N56" i="11"/>
  <c r="N65" i="11"/>
  <c r="N11" i="11"/>
  <c r="N15" i="11"/>
  <c r="N19" i="11"/>
  <c r="N23" i="11"/>
  <c r="N27" i="11"/>
  <c r="N31" i="11"/>
  <c r="N35" i="11"/>
  <c r="N39" i="11"/>
  <c r="N43" i="11"/>
  <c r="N47" i="11"/>
  <c r="N51" i="11"/>
  <c r="N55" i="11"/>
  <c r="N59" i="11"/>
  <c r="N64" i="11"/>
  <c r="N40" i="11"/>
  <c r="N52" i="11"/>
  <c r="N61" i="11"/>
  <c r="N10" i="11"/>
  <c r="S144" i="12"/>
  <c r="T144" i="12" s="1"/>
  <c r="K34" i="11"/>
  <c r="R34" i="11"/>
  <c r="R22" i="11"/>
  <c r="K22" i="11"/>
  <c r="L22" i="11" s="1"/>
  <c r="R16" i="11"/>
  <c r="K16" i="11"/>
  <c r="M16" i="11" s="1"/>
  <c r="R39" i="11"/>
  <c r="K39" i="11"/>
  <c r="L39" i="11" s="1"/>
  <c r="R65" i="11"/>
  <c r="K65" i="11"/>
  <c r="R44" i="11"/>
  <c r="K44" i="11"/>
  <c r="L44" i="11" s="1"/>
  <c r="K48" i="11"/>
  <c r="M48" i="11" s="1"/>
  <c r="R48" i="11"/>
  <c r="R43" i="11"/>
  <c r="K43" i="11"/>
  <c r="L43" i="11" s="1"/>
  <c r="R37" i="11"/>
  <c r="K37" i="11"/>
  <c r="M37" i="11" s="1"/>
  <c r="K54" i="11"/>
  <c r="L54" i="11" s="1"/>
  <c r="R54" i="11"/>
  <c r="K24" i="11"/>
  <c r="L24" i="11" s="1"/>
  <c r="R24" i="11"/>
  <c r="K26" i="11"/>
  <c r="M26" i="11" s="1"/>
  <c r="R26" i="11"/>
  <c r="R41" i="11"/>
  <c r="K41" i="11"/>
  <c r="L41" i="11" s="1"/>
  <c r="R27" i="11"/>
  <c r="K27" i="11"/>
  <c r="M27" i="11" s="1"/>
  <c r="R14" i="11"/>
  <c r="K14" i="11"/>
  <c r="M14" i="11" s="1"/>
  <c r="R33" i="11"/>
  <c r="K33" i="11"/>
  <c r="M33" i="11" s="1"/>
  <c r="K20" i="11"/>
  <c r="L20" i="11" s="1"/>
  <c r="R20" i="11"/>
  <c r="K38" i="11"/>
  <c r="M38" i="11" s="1"/>
  <c r="R38" i="11"/>
  <c r="K52" i="11"/>
  <c r="R52" i="11"/>
  <c r="R51" i="11"/>
  <c r="K51" i="11"/>
  <c r="R35" i="11"/>
  <c r="K35" i="11"/>
  <c r="M35" i="11" s="1"/>
  <c r="R64" i="11"/>
  <c r="K64" i="11"/>
  <c r="M64" i="11" s="1"/>
  <c r="K25" i="11"/>
  <c r="L25" i="11" s="1"/>
  <c r="R25" i="11"/>
  <c r="R49" i="11"/>
  <c r="K49" i="11"/>
  <c r="L49" i="11" s="1"/>
  <c r="K21" i="11"/>
  <c r="M21" i="11" s="1"/>
  <c r="R21" i="11"/>
  <c r="R18" i="11"/>
  <c r="K18" i="11"/>
  <c r="M18" i="11" s="1"/>
  <c r="R13" i="11"/>
  <c r="K13" i="11"/>
  <c r="L13" i="11" s="1"/>
  <c r="R28" i="11"/>
  <c r="K28" i="11"/>
  <c r="L28" i="11" s="1"/>
  <c r="R23" i="11"/>
  <c r="K23" i="11"/>
  <c r="M23" i="11" s="1"/>
  <c r="K50" i="11"/>
  <c r="M50" i="11" s="1"/>
  <c r="R50" i="11"/>
  <c r="K46" i="11"/>
  <c r="L46" i="11" s="1"/>
  <c r="R46" i="11"/>
  <c r="R19" i="11"/>
  <c r="K19" i="11"/>
  <c r="M19" i="11" s="1"/>
  <c r="K32" i="11"/>
  <c r="L32" i="11" s="1"/>
  <c r="R32" i="11"/>
  <c r="R45" i="11"/>
  <c r="K45" i="11"/>
  <c r="M45" i="11" s="1"/>
  <c r="R40" i="11"/>
  <c r="K40" i="11"/>
  <c r="M40" i="11" s="1"/>
  <c r="R36" i="11"/>
  <c r="K36" i="11"/>
  <c r="R59" i="11"/>
  <c r="K59" i="11"/>
  <c r="M59" i="11" s="1"/>
  <c r="K17" i="11"/>
  <c r="M17" i="11" s="1"/>
  <c r="R17" i="11"/>
  <c r="K12" i="11"/>
  <c r="L12" i="11" s="1"/>
  <c r="R12" i="11"/>
  <c r="R53" i="11"/>
  <c r="K53" i="11"/>
  <c r="L53" i="11" s="1"/>
  <c r="K58" i="11"/>
  <c r="L58" i="11" s="1"/>
  <c r="R58" i="11"/>
  <c r="R47" i="11"/>
  <c r="K47" i="11"/>
  <c r="R15" i="11"/>
  <c r="K15" i="11"/>
  <c r="L15" i="11" s="1"/>
  <c r="K63" i="11"/>
  <c r="L63" i="11" s="1"/>
  <c r="R63" i="11"/>
  <c r="R8" i="12"/>
  <c r="R102" i="12" s="1"/>
  <c r="I17" i="1"/>
  <c r="H8" i="12"/>
  <c r="H102" i="12" s="1"/>
  <c r="B54" i="12"/>
  <c r="J8" i="12"/>
  <c r="J102" i="12" s="1"/>
  <c r="M8" i="12"/>
  <c r="M102" i="12" s="1"/>
  <c r="P8" i="12"/>
  <c r="P102" i="12" s="1"/>
  <c r="B33" i="13"/>
  <c r="B127" i="13"/>
  <c r="B36" i="13"/>
  <c r="B130" i="13"/>
  <c r="B43" i="13"/>
  <c r="B137" i="13"/>
  <c r="B45" i="13"/>
  <c r="B139" i="13"/>
  <c r="B47" i="13"/>
  <c r="B141" i="13"/>
  <c r="B49" i="13"/>
  <c r="B143" i="13"/>
  <c r="B55" i="13"/>
  <c r="B148" i="13"/>
  <c r="G8" i="12"/>
  <c r="G102" i="12" s="1"/>
  <c r="O8" i="12"/>
  <c r="O102" i="12" s="1"/>
  <c r="B7" i="12"/>
  <c r="B105" i="13"/>
  <c r="B11" i="13"/>
  <c r="B107" i="13"/>
  <c r="B13" i="13"/>
  <c r="B109" i="13"/>
  <c r="B15" i="13"/>
  <c r="B17" i="13"/>
  <c r="B111" i="13"/>
  <c r="B19" i="13"/>
  <c r="B113" i="13"/>
  <c r="B115" i="13"/>
  <c r="B23" i="13"/>
  <c r="B117" i="13"/>
  <c r="B64" i="13"/>
  <c r="B158" i="13"/>
  <c r="B27" i="13"/>
  <c r="B121" i="13"/>
  <c r="B28" i="13"/>
  <c r="B122" i="13"/>
  <c r="B63" i="13"/>
  <c r="B157" i="13"/>
  <c r="B31" i="13"/>
  <c r="B125" i="13"/>
  <c r="B32" i="13"/>
  <c r="B126" i="13"/>
  <c r="B34" i="13"/>
  <c r="B128" i="13"/>
  <c r="B35" i="13"/>
  <c r="B129" i="13"/>
  <c r="B37" i="13"/>
  <c r="B131" i="13"/>
  <c r="B38" i="13"/>
  <c r="B132" i="13"/>
  <c r="B44" i="13"/>
  <c r="B138" i="13"/>
  <c r="B46" i="13"/>
  <c r="B140" i="13"/>
  <c r="B48" i="13"/>
  <c r="B142" i="13"/>
  <c r="B58" i="13"/>
  <c r="B151" i="13"/>
  <c r="B52" i="13"/>
  <c r="B146" i="13"/>
  <c r="B53" i="13"/>
  <c r="B153" i="13"/>
  <c r="B60" i="13"/>
  <c r="B154" i="13"/>
  <c r="I8" i="12"/>
  <c r="I102" i="12" s="1"/>
  <c r="L8" i="12"/>
  <c r="L102" i="12" s="1"/>
  <c r="N8" i="12"/>
  <c r="N102" i="12" s="1"/>
  <c r="Q8" i="12"/>
  <c r="Q102" i="12" s="1"/>
  <c r="B10" i="13"/>
  <c r="B104" i="13"/>
  <c r="B26" i="13"/>
  <c r="B120" i="13"/>
  <c r="B39" i="13"/>
  <c r="B133" i="13"/>
  <c r="B42" i="13"/>
  <c r="B136" i="13"/>
  <c r="B41" i="13"/>
  <c r="B135" i="13"/>
  <c r="B57" i="13"/>
  <c r="B150" i="13"/>
  <c r="B56" i="13"/>
  <c r="B149" i="13"/>
  <c r="B65" i="13"/>
  <c r="B159" i="13"/>
  <c r="K8" i="12"/>
  <c r="K102" i="12" s="1"/>
  <c r="S7" i="12"/>
  <c r="S101" i="12" s="1"/>
  <c r="B101" i="12"/>
  <c r="B12" i="13"/>
  <c r="B106" i="13"/>
  <c r="B14" i="13"/>
  <c r="B108" i="13"/>
  <c r="B16" i="13"/>
  <c r="B110" i="13"/>
  <c r="B18" i="13"/>
  <c r="B112" i="13"/>
  <c r="B20" i="13"/>
  <c r="B114" i="13"/>
  <c r="B22" i="13"/>
  <c r="B116" i="13"/>
  <c r="B24" i="13"/>
  <c r="B118" i="13"/>
  <c r="B25" i="13"/>
  <c r="B119" i="13"/>
  <c r="B62" i="13"/>
  <c r="B156" i="13"/>
  <c r="B29" i="13"/>
  <c r="B123" i="13"/>
  <c r="B30" i="13"/>
  <c r="B124" i="13"/>
  <c r="B40" i="13"/>
  <c r="B134" i="13"/>
  <c r="B50" i="13"/>
  <c r="B144" i="13"/>
  <c r="B59" i="13"/>
  <c r="B152" i="13"/>
  <c r="B51" i="13"/>
  <c r="B145" i="13"/>
  <c r="B61" i="13"/>
  <c r="B155" i="13"/>
  <c r="G251" i="2"/>
  <c r="G271" i="2"/>
  <c r="H11" i="1" s="1"/>
  <c r="S65" i="13"/>
  <c r="T65" i="13" s="1"/>
  <c r="G61" i="13"/>
  <c r="I150" i="12"/>
  <c r="L106" i="8"/>
  <c r="K150" i="12"/>
  <c r="I151" i="8"/>
  <c r="J105" i="4"/>
  <c r="J126" i="9"/>
  <c r="S111" i="9"/>
  <c r="T111" i="9" s="1"/>
  <c r="S123" i="9"/>
  <c r="T123" i="9" s="1"/>
  <c r="S106" i="9"/>
  <c r="T106" i="9" s="1"/>
  <c r="S128" i="9"/>
  <c r="T128" i="9" s="1"/>
  <c r="M137" i="9"/>
  <c r="I106" i="8"/>
  <c r="G115" i="8"/>
  <c r="Q115" i="8"/>
  <c r="O115" i="8"/>
  <c r="S35" i="10"/>
  <c r="T35" i="10" s="1"/>
  <c r="S120" i="9"/>
  <c r="T120" i="9" s="1"/>
  <c r="S147" i="9"/>
  <c r="T147" i="9" s="1"/>
  <c r="S115" i="9"/>
  <c r="T115" i="9" s="1"/>
  <c r="S156" i="9"/>
  <c r="T156" i="9" s="1"/>
  <c r="S131" i="9"/>
  <c r="T131" i="9" s="1"/>
  <c r="H137" i="9"/>
  <c r="W114" i="8"/>
  <c r="X114" i="8" s="1"/>
  <c r="W109" i="8"/>
  <c r="X109" i="8" s="1"/>
  <c r="W142" i="8"/>
  <c r="X142" i="8" s="1"/>
  <c r="H127" i="8"/>
  <c r="G127" i="8"/>
  <c r="L114" i="4"/>
  <c r="L150" i="4"/>
  <c r="S144" i="4"/>
  <c r="T144" i="4" s="1"/>
  <c r="K105" i="4"/>
  <c r="S119" i="9"/>
  <c r="T119" i="9" s="1"/>
  <c r="O150" i="9"/>
  <c r="L127" i="8"/>
  <c r="P138" i="8"/>
  <c r="R105" i="4"/>
  <c r="K127" i="8"/>
  <c r="W145" i="8"/>
  <c r="X145" i="8" s="1"/>
  <c r="I127" i="8"/>
  <c r="I113" i="12"/>
  <c r="Q136" i="12"/>
  <c r="N113" i="12"/>
  <c r="S156" i="12"/>
  <c r="T156" i="12" s="1"/>
  <c r="Q105" i="9"/>
  <c r="S109" i="9"/>
  <c r="T109" i="9" s="1"/>
  <c r="W118" i="8"/>
  <c r="X118" i="8" s="1"/>
  <c r="T127" i="8"/>
  <c r="Q137" i="9"/>
  <c r="S135" i="9"/>
  <c r="T135" i="9" s="1"/>
  <c r="T138" i="8"/>
  <c r="U151" i="8"/>
  <c r="M126" i="9"/>
  <c r="S138" i="9"/>
  <c r="T138" i="9" s="1"/>
  <c r="I126" i="9"/>
  <c r="G150" i="9"/>
  <c r="U138" i="8"/>
  <c r="S152" i="9"/>
  <c r="T152" i="9" s="1"/>
  <c r="P150" i="9"/>
  <c r="W154" i="8"/>
  <c r="X154" i="8" s="1"/>
  <c r="M105" i="4"/>
  <c r="S22" i="10"/>
  <c r="T22" i="10" s="1"/>
  <c r="S19" i="10"/>
  <c r="T19" i="10" s="1"/>
  <c r="S44" i="12"/>
  <c r="T44" i="12" s="1"/>
  <c r="I136" i="12"/>
  <c r="I32" i="11"/>
  <c r="G136" i="12"/>
  <c r="N149" i="10"/>
  <c r="S128" i="12"/>
  <c r="T128" i="12" s="1"/>
  <c r="N105" i="9"/>
  <c r="J105" i="12"/>
  <c r="S132" i="12"/>
  <c r="T132" i="12" s="1"/>
  <c r="S140" i="12"/>
  <c r="T140" i="12" s="1"/>
  <c r="S118" i="12"/>
  <c r="T118" i="12" s="1"/>
  <c r="S138" i="8"/>
  <c r="I114" i="4"/>
  <c r="M114" i="4"/>
  <c r="S107" i="9"/>
  <c r="T107" i="9" s="1"/>
  <c r="I137" i="4"/>
  <c r="S106" i="8"/>
  <c r="Q150" i="9"/>
  <c r="Q106" i="8"/>
  <c r="N105" i="10"/>
  <c r="I114" i="9"/>
  <c r="J129" i="4"/>
  <c r="W159" i="8"/>
  <c r="X159" i="8" s="1"/>
  <c r="T106" i="8"/>
  <c r="S110" i="4"/>
  <c r="T110" i="4" s="1"/>
  <c r="W120" i="8"/>
  <c r="X120" i="8" s="1"/>
  <c r="H137" i="4"/>
  <c r="W123" i="8"/>
  <c r="X123" i="8" s="1"/>
  <c r="S133" i="9"/>
  <c r="T133" i="9" s="1"/>
  <c r="M105" i="9"/>
  <c r="K137" i="9"/>
  <c r="O114" i="4"/>
  <c r="P150" i="4"/>
  <c r="L144" i="10"/>
  <c r="S144" i="10" s="1"/>
  <c r="T144" i="10" s="1"/>
  <c r="W157" i="8"/>
  <c r="X157" i="8" s="1"/>
  <c r="H151" i="8"/>
  <c r="P143" i="4"/>
  <c r="S143" i="4" s="1"/>
  <c r="T143" i="4" s="1"/>
  <c r="R129" i="4"/>
  <c r="N136" i="12"/>
  <c r="H150" i="4"/>
  <c r="M121" i="10"/>
  <c r="S121" i="10" s="1"/>
  <c r="T121" i="10" s="1"/>
  <c r="P148" i="8"/>
  <c r="W148" i="8" s="1"/>
  <c r="X148" i="8" s="1"/>
  <c r="S124" i="8"/>
  <c r="W124" i="8" s="1"/>
  <c r="X124" i="8" s="1"/>
  <c r="I134" i="4"/>
  <c r="S134" i="4" s="1"/>
  <c r="T134" i="4" s="1"/>
  <c r="J133" i="4"/>
  <c r="S133" i="4" s="1"/>
  <c r="T133" i="4" s="1"/>
  <c r="K128" i="4"/>
  <c r="K126" i="4" s="1"/>
  <c r="L136" i="4"/>
  <c r="S136" i="4" s="1"/>
  <c r="T136" i="4" s="1"/>
  <c r="N138" i="10"/>
  <c r="S138" i="10" s="1"/>
  <c r="T138" i="10" s="1"/>
  <c r="J14" i="8"/>
  <c r="O18" i="8"/>
  <c r="R18" i="8" s="1"/>
  <c r="N12" i="8"/>
  <c r="G18" i="8"/>
  <c r="H18" i="8"/>
  <c r="H11" i="8" s="1"/>
  <c r="H10" i="8" s="1"/>
  <c r="CM191" i="6" s="1"/>
  <c r="I18" i="8"/>
  <c r="I11" i="8" s="1"/>
  <c r="I10" i="8" s="1"/>
  <c r="CN191" i="6" s="1"/>
  <c r="K18" i="8"/>
  <c r="L18" i="8"/>
  <c r="L11" i="8" s="1"/>
  <c r="L10" i="8" s="1"/>
  <c r="CP191" i="6" s="1"/>
  <c r="M18" i="8"/>
  <c r="M11" i="8" s="1"/>
  <c r="M10" i="8" s="1"/>
  <c r="CQ191" i="6" s="1"/>
  <c r="W137" i="8"/>
  <c r="X137" i="8" s="1"/>
  <c r="S158" i="4"/>
  <c r="T158" i="4" s="1"/>
  <c r="W135" i="8"/>
  <c r="X135" i="8" s="1"/>
  <c r="S153" i="4"/>
  <c r="T153" i="4" s="1"/>
  <c r="P127" i="8"/>
  <c r="K149" i="10"/>
  <c r="O149" i="10"/>
  <c r="Q114" i="4"/>
  <c r="S151" i="8"/>
  <c r="S37" i="12"/>
  <c r="T37" i="12" s="1"/>
  <c r="S11" i="8"/>
  <c r="S10" i="8" s="1"/>
  <c r="CU191" i="6" s="1"/>
  <c r="W153" i="8"/>
  <c r="X153" i="8" s="1"/>
  <c r="G273" i="2"/>
  <c r="H19" i="1" s="1"/>
  <c r="G272" i="2"/>
  <c r="H15" i="1" s="1"/>
  <c r="G267" i="2"/>
  <c r="D11" i="1" s="1"/>
  <c r="G269" i="2"/>
  <c r="D19" i="1" s="1"/>
  <c r="G243" i="2"/>
  <c r="R8" i="3"/>
  <c r="R8" i="11"/>
  <c r="G268" i="2"/>
  <c r="D15" i="1" s="1"/>
  <c r="M126" i="4"/>
  <c r="S15" i="12"/>
  <c r="T15" i="12" s="1"/>
  <c r="S50" i="12"/>
  <c r="T50" i="12" s="1"/>
  <c r="S142" i="9"/>
  <c r="T142" i="9" s="1"/>
  <c r="M115" i="8"/>
  <c r="S28" i="12"/>
  <c r="T28" i="12" s="1"/>
  <c r="S115" i="4"/>
  <c r="T115" i="4" s="1"/>
  <c r="S13" i="12"/>
  <c r="T13" i="12" s="1"/>
  <c r="U127" i="8"/>
  <c r="N105" i="4"/>
  <c r="P105" i="4"/>
  <c r="Q150" i="4"/>
  <c r="S34" i="12"/>
  <c r="T34" i="12" s="1"/>
  <c r="S38" i="12"/>
  <c r="T38" i="12" s="1"/>
  <c r="O137" i="4"/>
  <c r="S157" i="10"/>
  <c r="T157" i="10" s="1"/>
  <c r="S20" i="12"/>
  <c r="T20" i="12" s="1"/>
  <c r="H11" i="12"/>
  <c r="H10" i="12" s="1"/>
  <c r="S108" i="4"/>
  <c r="T108" i="4" s="1"/>
  <c r="J136" i="10"/>
  <c r="S109" i="4"/>
  <c r="T109" i="4" s="1"/>
  <c r="I149" i="10"/>
  <c r="Q127" i="8"/>
  <c r="S49" i="12"/>
  <c r="T49" i="12" s="1"/>
  <c r="R57" i="10"/>
  <c r="K125" i="12"/>
  <c r="S138" i="4"/>
  <c r="T138" i="4" s="1"/>
  <c r="S121" i="4"/>
  <c r="T121" i="4" s="1"/>
  <c r="S152" i="4"/>
  <c r="T152" i="4" s="1"/>
  <c r="S24" i="12"/>
  <c r="T24" i="12" s="1"/>
  <c r="S17" i="12"/>
  <c r="T17" i="12" s="1"/>
  <c r="O136" i="12"/>
  <c r="W136" i="8"/>
  <c r="X136" i="8" s="1"/>
  <c r="S106" i="4"/>
  <c r="T106" i="4" s="1"/>
  <c r="W141" i="8"/>
  <c r="X141" i="8" s="1"/>
  <c r="S127" i="8"/>
  <c r="S130" i="4"/>
  <c r="T130" i="4" s="1"/>
  <c r="N137" i="9"/>
  <c r="O150" i="4"/>
  <c r="L136" i="12"/>
  <c r="G150" i="12"/>
  <c r="M150" i="12"/>
  <c r="W152" i="8"/>
  <c r="X152" i="8" s="1"/>
  <c r="Q105" i="4"/>
  <c r="W140" i="8"/>
  <c r="X140" i="8" s="1"/>
  <c r="Q149" i="10"/>
  <c r="O126" i="9"/>
  <c r="H113" i="10"/>
  <c r="S41" i="12"/>
  <c r="T41" i="12" s="1"/>
  <c r="S36" i="12"/>
  <c r="T36" i="12" s="1"/>
  <c r="I42" i="12"/>
  <c r="I52" i="11"/>
  <c r="S143" i="9"/>
  <c r="T143" i="9" s="1"/>
  <c r="S118" i="4"/>
  <c r="T118" i="4" s="1"/>
  <c r="J114" i="4"/>
  <c r="O138" i="8"/>
  <c r="G136" i="10"/>
  <c r="S119" i="4"/>
  <c r="T119" i="4" s="1"/>
  <c r="S63" i="12"/>
  <c r="T63" i="12" s="1"/>
  <c r="L137" i="4"/>
  <c r="S135" i="10"/>
  <c r="T135" i="10" s="1"/>
  <c r="W144" i="8"/>
  <c r="X144" i="8" s="1"/>
  <c r="S126" i="10"/>
  <c r="T126" i="10" s="1"/>
  <c r="S155" i="10"/>
  <c r="T155" i="10" s="1"/>
  <c r="S113" i="4"/>
  <c r="T113" i="4" s="1"/>
  <c r="W158" i="8"/>
  <c r="X158" i="8" s="1"/>
  <c r="N126" i="4"/>
  <c r="S132" i="4"/>
  <c r="T132" i="4" s="1"/>
  <c r="S122" i="4"/>
  <c r="T122" i="4" s="1"/>
  <c r="M137" i="4"/>
  <c r="S147" i="4"/>
  <c r="T147" i="4" s="1"/>
  <c r="S156" i="4"/>
  <c r="T156" i="4" s="1"/>
  <c r="S151" i="10"/>
  <c r="T151" i="10" s="1"/>
  <c r="P136" i="10"/>
  <c r="S142" i="4"/>
  <c r="T142" i="4" s="1"/>
  <c r="G31" i="12"/>
  <c r="S14" i="12"/>
  <c r="T14" i="12" s="1"/>
  <c r="S16" i="12"/>
  <c r="T16" i="12" s="1"/>
  <c r="I11" i="12"/>
  <c r="I10" i="12" s="1"/>
  <c r="S39" i="12"/>
  <c r="T39" i="12" s="1"/>
  <c r="S64" i="12"/>
  <c r="T64" i="12" s="1"/>
  <c r="S33" i="12"/>
  <c r="T33" i="12" s="1"/>
  <c r="S48" i="12"/>
  <c r="T48" i="12" s="1"/>
  <c r="H42" i="12"/>
  <c r="G57" i="12"/>
  <c r="G42" i="12"/>
  <c r="S62" i="12"/>
  <c r="T62" i="12" s="1"/>
  <c r="S51" i="12"/>
  <c r="T51" i="12" s="1"/>
  <c r="S40" i="12"/>
  <c r="T40" i="12" s="1"/>
  <c r="S52" i="12"/>
  <c r="T52" i="12" s="1"/>
  <c r="L105" i="4"/>
  <c r="H105" i="4"/>
  <c r="O105" i="4"/>
  <c r="Q126" i="9"/>
  <c r="K126" i="9"/>
  <c r="G105" i="9"/>
  <c r="S105" i="9" s="1"/>
  <c r="T105" i="9" s="1"/>
  <c r="G126" i="4"/>
  <c r="S117" i="4"/>
  <c r="T117" i="4" s="1"/>
  <c r="S107" i="4"/>
  <c r="T107" i="4" s="1"/>
  <c r="S139" i="4"/>
  <c r="T139" i="4" s="1"/>
  <c r="P151" i="8"/>
  <c r="Q126" i="4"/>
  <c r="S18" i="12"/>
  <c r="T18" i="12" s="1"/>
  <c r="S146" i="4"/>
  <c r="T146" i="4" s="1"/>
  <c r="O126" i="4"/>
  <c r="N137" i="4"/>
  <c r="G149" i="10"/>
  <c r="S128" i="10"/>
  <c r="T128" i="10" s="1"/>
  <c r="S139" i="10"/>
  <c r="T139" i="10" s="1"/>
  <c r="H136" i="10"/>
  <c r="W147" i="8"/>
  <c r="X147" i="8" s="1"/>
  <c r="S123" i="4"/>
  <c r="T123" i="4" s="1"/>
  <c r="S140" i="4"/>
  <c r="T140" i="4" s="1"/>
  <c r="S145" i="4"/>
  <c r="T145" i="4" s="1"/>
  <c r="L136" i="10"/>
  <c r="W133" i="8"/>
  <c r="X133" i="8" s="1"/>
  <c r="P126" i="4"/>
  <c r="L115" i="8"/>
  <c r="O151" i="8"/>
  <c r="S27" i="12"/>
  <c r="T27" i="12" s="1"/>
  <c r="I31" i="12"/>
  <c r="P106" i="8"/>
  <c r="M127" i="8"/>
  <c r="Q151" i="8"/>
  <c r="S43" i="12"/>
  <c r="T43" i="12" s="1"/>
  <c r="S47" i="12"/>
  <c r="T47" i="12" s="1"/>
  <c r="S129" i="12"/>
  <c r="T129" i="12" s="1"/>
  <c r="S137" i="10"/>
  <c r="T137" i="10" s="1"/>
  <c r="S116" i="4"/>
  <c r="T116" i="4" s="1"/>
  <c r="W110" i="8"/>
  <c r="X110" i="8" s="1"/>
  <c r="S120" i="12"/>
  <c r="T120" i="12" s="1"/>
  <c r="J114" i="9"/>
  <c r="Q42" i="10"/>
  <c r="S43" i="10"/>
  <c r="T43" i="10" s="1"/>
  <c r="S51" i="10"/>
  <c r="T51" i="10" s="1"/>
  <c r="G11" i="9"/>
  <c r="G10" i="9" s="1"/>
  <c r="W121" i="8"/>
  <c r="X121" i="8" s="1"/>
  <c r="G137" i="4"/>
  <c r="S137" i="12"/>
  <c r="T137" i="12" s="1"/>
  <c r="S141" i="4"/>
  <c r="T141" i="4" s="1"/>
  <c r="S135" i="4"/>
  <c r="T135" i="4" s="1"/>
  <c r="R137" i="4"/>
  <c r="G105" i="4"/>
  <c r="S105" i="4" s="1"/>
  <c r="T105" i="4" s="1"/>
  <c r="K114" i="4"/>
  <c r="G137" i="9"/>
  <c r="S140" i="9"/>
  <c r="T140" i="9" s="1"/>
  <c r="S129" i="9"/>
  <c r="T129" i="9" s="1"/>
  <c r="S121" i="9"/>
  <c r="T121" i="9" s="1"/>
  <c r="S134" i="9"/>
  <c r="T134" i="9" s="1"/>
  <c r="S122" i="9"/>
  <c r="T122" i="9" s="1"/>
  <c r="S141" i="9"/>
  <c r="T141" i="9" s="1"/>
  <c r="H126" i="9"/>
  <c r="K114" i="9"/>
  <c r="S139" i="9"/>
  <c r="T139" i="9" s="1"/>
  <c r="S113" i="9"/>
  <c r="T113" i="9" s="1"/>
  <c r="I150" i="9"/>
  <c r="J105" i="9"/>
  <c r="S108" i="9"/>
  <c r="T108" i="9" s="1"/>
  <c r="U115" i="8"/>
  <c r="R114" i="4"/>
  <c r="U106" i="8"/>
  <c r="W143" i="8"/>
  <c r="X143" i="8" s="1"/>
  <c r="W111" i="8"/>
  <c r="X111" i="8" s="1"/>
  <c r="S153" i="9"/>
  <c r="T153" i="9" s="1"/>
  <c r="S132" i="9"/>
  <c r="T132" i="9" s="1"/>
  <c r="S145" i="12"/>
  <c r="T145" i="12" s="1"/>
  <c r="S141" i="12"/>
  <c r="T141" i="12" s="1"/>
  <c r="W40" i="8"/>
  <c r="X40" i="8" s="1"/>
  <c r="R125" i="12"/>
  <c r="G105" i="10"/>
  <c r="R113" i="10"/>
  <c r="S26" i="12"/>
  <c r="T26" i="12" s="1"/>
  <c r="S22" i="12"/>
  <c r="T22" i="12" s="1"/>
  <c r="S23" i="12"/>
  <c r="T23" i="12" s="1"/>
  <c r="S53" i="12"/>
  <c r="T53" i="12" s="1"/>
  <c r="S46" i="12"/>
  <c r="T46" i="12" s="1"/>
  <c r="S25" i="12"/>
  <c r="T25" i="12" s="1"/>
  <c r="J51" i="11"/>
  <c r="S111" i="4"/>
  <c r="T111" i="4" s="1"/>
  <c r="S145" i="9"/>
  <c r="T145" i="9" s="1"/>
  <c r="K115" i="8"/>
  <c r="J137" i="9"/>
  <c r="R136" i="12"/>
  <c r="S109" i="12"/>
  <c r="T109" i="12" s="1"/>
  <c r="S119" i="10"/>
  <c r="T119" i="10" s="1"/>
  <c r="Q138" i="8"/>
  <c r="S120" i="4"/>
  <c r="T120" i="4" s="1"/>
  <c r="W117" i="8"/>
  <c r="X117" i="8" s="1"/>
  <c r="P115" i="8"/>
  <c r="M114" i="9"/>
  <c r="S151" i="9"/>
  <c r="T151" i="9" s="1"/>
  <c r="I138" i="8"/>
  <c r="G106" i="8"/>
  <c r="W129" i="8"/>
  <c r="X129" i="8" s="1"/>
  <c r="S157" i="4"/>
  <c r="T157" i="4" s="1"/>
  <c r="S151" i="4"/>
  <c r="T151" i="4" s="1"/>
  <c r="Q137" i="4"/>
  <c r="W112" i="8"/>
  <c r="X112" i="8" s="1"/>
  <c r="S12" i="12"/>
  <c r="T12" i="12" s="1"/>
  <c r="G11" i="12"/>
  <c r="H57" i="12"/>
  <c r="S58" i="12"/>
  <c r="T58" i="12" s="1"/>
  <c r="S19" i="12"/>
  <c r="T19" i="12" s="1"/>
  <c r="H31" i="12"/>
  <c r="S59" i="12"/>
  <c r="T59" i="12" s="1"/>
  <c r="I57" i="12"/>
  <c r="S112" i="10"/>
  <c r="T112" i="10" s="1"/>
  <c r="H126" i="4"/>
  <c r="S127" i="4"/>
  <c r="T127" i="4" s="1"/>
  <c r="S35" i="12"/>
  <c r="T35" i="12" s="1"/>
  <c r="S135" i="12"/>
  <c r="T135" i="12" s="1"/>
  <c r="G105" i="12"/>
  <c r="L149" i="10"/>
  <c r="S118" i="9"/>
  <c r="T118" i="9" s="1"/>
  <c r="G126" i="9"/>
  <c r="M106" i="8"/>
  <c r="S127" i="9"/>
  <c r="T127" i="9" s="1"/>
  <c r="S116" i="9"/>
  <c r="T116" i="9" s="1"/>
  <c r="P105" i="9"/>
  <c r="L114" i="9"/>
  <c r="S110" i="9"/>
  <c r="T110" i="9" s="1"/>
  <c r="S157" i="9"/>
  <c r="T157" i="9" s="1"/>
  <c r="L138" i="8"/>
  <c r="W128" i="8"/>
  <c r="X128" i="8" s="1"/>
  <c r="R150" i="4"/>
  <c r="W119" i="8"/>
  <c r="X119" i="8" s="1"/>
  <c r="H115" i="8"/>
  <c r="Q125" i="12"/>
  <c r="I105" i="12"/>
  <c r="N125" i="12"/>
  <c r="S158" i="9"/>
  <c r="T158" i="9" s="1"/>
  <c r="S146" i="9"/>
  <c r="T146" i="9" s="1"/>
  <c r="R126" i="9"/>
  <c r="W116" i="8"/>
  <c r="X116" i="8" s="1"/>
  <c r="W146" i="8"/>
  <c r="X146" i="8" s="1"/>
  <c r="O127" i="8"/>
  <c r="N114" i="4"/>
  <c r="S151" i="12"/>
  <c r="T151" i="12" s="1"/>
  <c r="S146" i="12"/>
  <c r="T146" i="12" s="1"/>
  <c r="I125" i="12"/>
  <c r="K137" i="4"/>
  <c r="L137" i="9"/>
  <c r="L151" i="8"/>
  <c r="K150" i="9"/>
  <c r="G114" i="4"/>
  <c r="N150" i="9"/>
  <c r="Q105" i="12"/>
  <c r="R113" i="12"/>
  <c r="Q113" i="12"/>
  <c r="J136" i="12"/>
  <c r="G125" i="12"/>
  <c r="K113" i="12"/>
  <c r="H125" i="10"/>
  <c r="S146" i="10"/>
  <c r="T146" i="10" s="1"/>
  <c r="N113" i="10"/>
  <c r="P149" i="10"/>
  <c r="H105" i="10"/>
  <c r="J113" i="10"/>
  <c r="S122" i="10"/>
  <c r="T122" i="10" s="1"/>
  <c r="S108" i="10"/>
  <c r="T108" i="10" s="1"/>
  <c r="S141" i="10"/>
  <c r="T141" i="10" s="1"/>
  <c r="R125" i="10"/>
  <c r="S133" i="10"/>
  <c r="T133" i="10" s="1"/>
  <c r="S130" i="12"/>
  <c r="T130" i="12" s="1"/>
  <c r="J137" i="4"/>
  <c r="S34" i="10"/>
  <c r="T34" i="10" s="1"/>
  <c r="R114" i="9"/>
  <c r="H150" i="9"/>
  <c r="M151" i="8"/>
  <c r="S134" i="10"/>
  <c r="T134" i="10" s="1"/>
  <c r="L113" i="10"/>
  <c r="P113" i="10"/>
  <c r="O136" i="10"/>
  <c r="S120" i="10"/>
  <c r="T120" i="10" s="1"/>
  <c r="S111" i="10"/>
  <c r="T111" i="10" s="1"/>
  <c r="S109" i="10"/>
  <c r="T109" i="10" s="1"/>
  <c r="S116" i="10"/>
  <c r="T116" i="10" s="1"/>
  <c r="I113" i="10"/>
  <c r="M136" i="10"/>
  <c r="K105" i="10"/>
  <c r="S112" i="12"/>
  <c r="T112" i="12" s="1"/>
  <c r="S110" i="12"/>
  <c r="T110" i="12" s="1"/>
  <c r="S152" i="10"/>
  <c r="T152" i="10" s="1"/>
  <c r="H113" i="12"/>
  <c r="H150" i="12"/>
  <c r="P125" i="12"/>
  <c r="S117" i="10"/>
  <c r="T117" i="10" s="1"/>
  <c r="I125" i="10"/>
  <c r="R136" i="10"/>
  <c r="I105" i="10"/>
  <c r="S118" i="10"/>
  <c r="T118" i="10" s="1"/>
  <c r="S108" i="12"/>
  <c r="T108" i="12" s="1"/>
  <c r="S129" i="10"/>
  <c r="T129" i="10" s="1"/>
  <c r="S132" i="10"/>
  <c r="T132" i="10" s="1"/>
  <c r="S130" i="10"/>
  <c r="T130" i="10" s="1"/>
  <c r="R150" i="12"/>
  <c r="P105" i="12"/>
  <c r="S115" i="10"/>
  <c r="T115" i="10" s="1"/>
  <c r="S106" i="12"/>
  <c r="T106" i="12" s="1"/>
  <c r="R105" i="12"/>
  <c r="Q125" i="10"/>
  <c r="S126" i="12"/>
  <c r="T126" i="12" s="1"/>
  <c r="J32" i="11"/>
  <c r="S140" i="10"/>
  <c r="T140" i="10" s="1"/>
  <c r="O125" i="10"/>
  <c r="L105" i="10"/>
  <c r="K113" i="10"/>
  <c r="Q105" i="10"/>
  <c r="S145" i="10"/>
  <c r="T145" i="10" s="1"/>
  <c r="K105" i="12"/>
  <c r="L125" i="12"/>
  <c r="S131" i="10"/>
  <c r="T131" i="10" s="1"/>
  <c r="P125" i="10"/>
  <c r="P105" i="10"/>
  <c r="R105" i="10"/>
  <c r="I136" i="10"/>
  <c r="S133" i="12"/>
  <c r="T133" i="12" s="1"/>
  <c r="O125" i="12"/>
  <c r="S127" i="10"/>
  <c r="T127" i="10" s="1"/>
  <c r="S131" i="12"/>
  <c r="T131" i="12" s="1"/>
  <c r="S121" i="12"/>
  <c r="T121" i="12" s="1"/>
  <c r="S134" i="12"/>
  <c r="T134" i="12" s="1"/>
  <c r="S143" i="12"/>
  <c r="T143" i="12" s="1"/>
  <c r="O105" i="12"/>
  <c r="N105" i="12"/>
  <c r="S143" i="10"/>
  <c r="T143" i="10" s="1"/>
  <c r="M125" i="10"/>
  <c r="L113" i="12"/>
  <c r="S116" i="12"/>
  <c r="T116" i="12" s="1"/>
  <c r="S107" i="12"/>
  <c r="T107" i="12" s="1"/>
  <c r="S114" i="12"/>
  <c r="T114" i="12" s="1"/>
  <c r="G113" i="10"/>
  <c r="G125" i="10"/>
  <c r="Q136" i="10"/>
  <c r="K136" i="10"/>
  <c r="S107" i="10"/>
  <c r="T107" i="10" s="1"/>
  <c r="O113" i="10"/>
  <c r="N125" i="10"/>
  <c r="S156" i="10"/>
  <c r="T156" i="10" s="1"/>
  <c r="Q113" i="10"/>
  <c r="L125" i="10"/>
  <c r="K125" i="10"/>
  <c r="S150" i="10"/>
  <c r="T150" i="10" s="1"/>
  <c r="S106" i="10"/>
  <c r="T106" i="10" s="1"/>
  <c r="Q150" i="12"/>
  <c r="S119" i="12"/>
  <c r="T119" i="12" s="1"/>
  <c r="N150" i="12"/>
  <c r="M125" i="12"/>
  <c r="G151" i="8"/>
  <c r="S110" i="10"/>
  <c r="T110" i="10" s="1"/>
  <c r="J125" i="12"/>
  <c r="L150" i="12"/>
  <c r="S153" i="12"/>
  <c r="T153" i="12" s="1"/>
  <c r="S114" i="10"/>
  <c r="T114" i="10" s="1"/>
  <c r="H105" i="12"/>
  <c r="J125" i="10"/>
  <c r="I54" i="11"/>
  <c r="J54" i="11"/>
  <c r="I45" i="11"/>
  <c r="P113" i="12"/>
  <c r="S127" i="12"/>
  <c r="T127" i="12" s="1"/>
  <c r="P136" i="12"/>
  <c r="S122" i="12"/>
  <c r="T122" i="12" s="1"/>
  <c r="N13" i="8"/>
  <c r="J113" i="12"/>
  <c r="S115" i="12"/>
  <c r="T115" i="12" s="1"/>
  <c r="S139" i="12"/>
  <c r="T139" i="12" s="1"/>
  <c r="M136" i="12"/>
  <c r="S157" i="12"/>
  <c r="T157" i="12" s="1"/>
  <c r="S138" i="12"/>
  <c r="T138" i="12" s="1"/>
  <c r="S111" i="12"/>
  <c r="T111" i="12" s="1"/>
  <c r="S117" i="12"/>
  <c r="T117" i="12" s="1"/>
  <c r="L105" i="12"/>
  <c r="H125" i="12"/>
  <c r="O150" i="12"/>
  <c r="S152" i="12"/>
  <c r="T152" i="12" s="1"/>
  <c r="DH193" i="6" l="1"/>
  <c r="O65" i="11"/>
  <c r="Q65" i="11" s="1"/>
  <c r="O59" i="11"/>
  <c r="P59" i="11" s="1"/>
  <c r="O49" i="11"/>
  <c r="P49" i="11" s="1"/>
  <c r="O48" i="11"/>
  <c r="P48" i="11" s="1"/>
  <c r="CZ193" i="6"/>
  <c r="CX193" i="6"/>
  <c r="O64" i="11"/>
  <c r="P64" i="11" s="1"/>
  <c r="O58" i="11"/>
  <c r="Q58" i="11" s="1"/>
  <c r="O63" i="11"/>
  <c r="Q63" i="11" s="1"/>
  <c r="R11" i="11"/>
  <c r="S11" i="11" s="1"/>
  <c r="H59" i="11"/>
  <c r="I59" i="11" s="1"/>
  <c r="H60" i="11"/>
  <c r="H123" i="13"/>
  <c r="H58" i="11"/>
  <c r="S8" i="13"/>
  <c r="R126" i="4"/>
  <c r="R124" i="4" s="1"/>
  <c r="R125" i="4" s="1"/>
  <c r="S10" i="4"/>
  <c r="T10" i="4" s="1"/>
  <c r="Q15" i="11"/>
  <c r="R150" i="13"/>
  <c r="K123" i="13"/>
  <c r="K148" i="13" s="1"/>
  <c r="G159" i="13"/>
  <c r="M150" i="13"/>
  <c r="L150" i="13"/>
  <c r="R123" i="13"/>
  <c r="R124" i="13" s="1"/>
  <c r="M123" i="13"/>
  <c r="M148" i="13" s="1"/>
  <c r="H65" i="11"/>
  <c r="I65" i="11" s="1"/>
  <c r="S158" i="13"/>
  <c r="T158" i="13" s="1"/>
  <c r="I124" i="13"/>
  <c r="I148" i="13"/>
  <c r="Q150" i="13"/>
  <c r="P123" i="13"/>
  <c r="S153" i="13"/>
  <c r="T153" i="13" s="1"/>
  <c r="O150" i="13"/>
  <c r="S142" i="13"/>
  <c r="T142" i="13" s="1"/>
  <c r="H48" i="11"/>
  <c r="J48" i="11" s="1"/>
  <c r="I150" i="13"/>
  <c r="H63" i="11"/>
  <c r="J63" i="11" s="1"/>
  <c r="S156" i="13"/>
  <c r="T156" i="13" s="1"/>
  <c r="L123" i="13"/>
  <c r="P150" i="13"/>
  <c r="N150" i="13"/>
  <c r="Q124" i="13"/>
  <c r="Q148" i="13"/>
  <c r="K150" i="13"/>
  <c r="H49" i="11"/>
  <c r="I49" i="11" s="1"/>
  <c r="S143" i="13"/>
  <c r="T143" i="13" s="1"/>
  <c r="O123" i="13"/>
  <c r="S151" i="13"/>
  <c r="T151" i="13" s="1"/>
  <c r="H150" i="13"/>
  <c r="S157" i="13"/>
  <c r="T157" i="13" s="1"/>
  <c r="H64" i="11"/>
  <c r="I64" i="11" s="1"/>
  <c r="J150" i="13"/>
  <c r="S152" i="13"/>
  <c r="T152" i="13" s="1"/>
  <c r="J123" i="13"/>
  <c r="N123" i="13"/>
  <c r="W17" i="8"/>
  <c r="X17" i="8" s="1"/>
  <c r="M125" i="8"/>
  <c r="M126" i="8" s="1"/>
  <c r="R29" i="10"/>
  <c r="R30" i="10" s="1"/>
  <c r="R104" i="9"/>
  <c r="J30" i="9"/>
  <c r="J31" i="9" s="1"/>
  <c r="Q23" i="11"/>
  <c r="I104" i="9"/>
  <c r="K29" i="12"/>
  <c r="K30" i="12" s="1"/>
  <c r="N124" i="9"/>
  <c r="N125" i="9" s="1"/>
  <c r="M29" i="12"/>
  <c r="M30" i="12" s="1"/>
  <c r="G125" i="8"/>
  <c r="G126" i="8" s="1"/>
  <c r="O104" i="10"/>
  <c r="W14" i="8"/>
  <c r="X14" i="8" s="1"/>
  <c r="K29" i="10"/>
  <c r="K30" i="10" s="1"/>
  <c r="N29" i="10"/>
  <c r="N30" i="10" s="1"/>
  <c r="J29" i="10"/>
  <c r="J55" i="10" s="1"/>
  <c r="J56" i="10" s="1"/>
  <c r="O124" i="9"/>
  <c r="O125" i="9" s="1"/>
  <c r="P104" i="4"/>
  <c r="I104" i="4"/>
  <c r="G29" i="10"/>
  <c r="G55" i="10" s="1"/>
  <c r="I29" i="10"/>
  <c r="I30" i="10" s="1"/>
  <c r="P29" i="12"/>
  <c r="P30" i="12" s="1"/>
  <c r="L29" i="12"/>
  <c r="L30" i="12" s="1"/>
  <c r="DE192" i="6"/>
  <c r="DE193" i="6" s="1"/>
  <c r="L30" i="4"/>
  <c r="K30" i="8"/>
  <c r="K31" i="8" s="1"/>
  <c r="P104" i="9"/>
  <c r="H55" i="4"/>
  <c r="H56" i="4" s="1"/>
  <c r="N104" i="12"/>
  <c r="CY192" i="6"/>
  <c r="CY193" i="6" s="1"/>
  <c r="G30" i="4"/>
  <c r="DF192" i="6"/>
  <c r="DF193" i="6" s="1"/>
  <c r="O55" i="4"/>
  <c r="O60" i="4" s="1"/>
  <c r="G30" i="8"/>
  <c r="G31" i="8" s="1"/>
  <c r="G30" i="9"/>
  <c r="G31" i="9" s="1"/>
  <c r="P30" i="8"/>
  <c r="P56" i="8" s="1"/>
  <c r="P57" i="8" s="1"/>
  <c r="N104" i="9"/>
  <c r="N148" i="9" s="1"/>
  <c r="N154" i="9" s="1"/>
  <c r="N159" i="9" s="1"/>
  <c r="N155" i="9" s="1"/>
  <c r="Q30" i="9"/>
  <c r="Q31" i="9" s="1"/>
  <c r="R29" i="12"/>
  <c r="R30" i="12" s="1"/>
  <c r="W12" i="8"/>
  <c r="X12" i="8" s="1"/>
  <c r="Q104" i="9"/>
  <c r="K55" i="4"/>
  <c r="K60" i="4" s="1"/>
  <c r="S11" i="10"/>
  <c r="T11" i="10" s="1"/>
  <c r="K104" i="9"/>
  <c r="H104" i="4"/>
  <c r="DB192" i="6"/>
  <c r="DB193" i="6" s="1"/>
  <c r="N29" i="12"/>
  <c r="N30" i="12" s="1"/>
  <c r="L30" i="8"/>
  <c r="CP192" i="6" s="1"/>
  <c r="W15" i="8"/>
  <c r="X15" i="8" s="1"/>
  <c r="M55" i="4"/>
  <c r="M60" i="4" s="1"/>
  <c r="P29" i="10"/>
  <c r="P55" i="10" s="1"/>
  <c r="P56" i="10" s="1"/>
  <c r="W19" i="8"/>
  <c r="X19" i="8" s="1"/>
  <c r="M29" i="10"/>
  <c r="M30" i="10" s="1"/>
  <c r="DG192" i="6"/>
  <c r="DG193" i="6" s="1"/>
  <c r="P30" i="9"/>
  <c r="P31" i="9" s="1"/>
  <c r="J29" i="12"/>
  <c r="J30" i="12" s="1"/>
  <c r="N30" i="9"/>
  <c r="N31" i="9" s="1"/>
  <c r="R124" i="9"/>
  <c r="R125" i="9" s="1"/>
  <c r="M104" i="12"/>
  <c r="H30" i="9"/>
  <c r="H31" i="9" s="1"/>
  <c r="M30" i="9"/>
  <c r="M31" i="9" s="1"/>
  <c r="J104" i="10"/>
  <c r="T105" i="8"/>
  <c r="O29" i="12"/>
  <c r="O30" i="12" s="1"/>
  <c r="DI192" i="6"/>
  <c r="DI193" i="6" s="1"/>
  <c r="U30" i="8"/>
  <c r="U31" i="8" s="1"/>
  <c r="T56" i="8"/>
  <c r="T57" i="8" s="1"/>
  <c r="Q30" i="8"/>
  <c r="Q31" i="8" s="1"/>
  <c r="L29" i="10"/>
  <c r="L30" i="10" s="1"/>
  <c r="Q55" i="4"/>
  <c r="L55" i="4"/>
  <c r="Q30" i="4"/>
  <c r="W43" i="8"/>
  <c r="X43" i="8" s="1"/>
  <c r="W16" i="8"/>
  <c r="X16" i="8" s="1"/>
  <c r="H30" i="8"/>
  <c r="H56" i="8" s="1"/>
  <c r="CM193" i="6" s="1"/>
  <c r="S56" i="9"/>
  <c r="T56" i="9" s="1"/>
  <c r="S31" i="10"/>
  <c r="T31" i="10" s="1"/>
  <c r="S10" i="10"/>
  <c r="T10" i="10" s="1"/>
  <c r="H29" i="10"/>
  <c r="H55" i="10" s="1"/>
  <c r="H56" i="10" s="1"/>
  <c r="P124" i="9"/>
  <c r="P125" i="9" s="1"/>
  <c r="O105" i="8"/>
  <c r="Q29" i="12"/>
  <c r="Q30" i="12" s="1"/>
  <c r="O30" i="8"/>
  <c r="O31" i="8" s="1"/>
  <c r="W20" i="8"/>
  <c r="X20" i="8" s="1"/>
  <c r="W32" i="8"/>
  <c r="X32" i="8" s="1"/>
  <c r="S32" i="9"/>
  <c r="T32" i="9" s="1"/>
  <c r="H104" i="9"/>
  <c r="I30" i="8"/>
  <c r="CN192" i="6" s="1"/>
  <c r="L104" i="9"/>
  <c r="G104" i="12"/>
  <c r="K123" i="12"/>
  <c r="K124" i="12" s="1"/>
  <c r="G55" i="4"/>
  <c r="G56" i="4" s="1"/>
  <c r="K125" i="8"/>
  <c r="K126" i="8" s="1"/>
  <c r="I124" i="9"/>
  <c r="I125" i="9" s="1"/>
  <c r="O104" i="9"/>
  <c r="K11" i="11"/>
  <c r="L11" i="11" s="1"/>
  <c r="M30" i="4"/>
  <c r="S29" i="4"/>
  <c r="T29" i="4" s="1"/>
  <c r="T31" i="8"/>
  <c r="L124" i="9"/>
  <c r="L125" i="9" s="1"/>
  <c r="K105" i="8"/>
  <c r="K149" i="8" s="1"/>
  <c r="K155" i="8" s="1"/>
  <c r="K160" i="8" s="1"/>
  <c r="K156" i="8" s="1"/>
  <c r="I30" i="4"/>
  <c r="I55" i="4"/>
  <c r="I60" i="4" s="1"/>
  <c r="S43" i="9"/>
  <c r="T43" i="9" s="1"/>
  <c r="N55" i="4"/>
  <c r="N60" i="4" s="1"/>
  <c r="Q105" i="8"/>
  <c r="H125" i="8"/>
  <c r="H126" i="8" s="1"/>
  <c r="I105" i="8"/>
  <c r="M30" i="8"/>
  <c r="M31" i="8" s="1"/>
  <c r="I30" i="9"/>
  <c r="I54" i="9" s="1"/>
  <c r="L54" i="9"/>
  <c r="L60" i="9" s="1"/>
  <c r="L65" i="9" s="1"/>
  <c r="L61" i="9" s="1"/>
  <c r="R30" i="9"/>
  <c r="R31" i="9" s="1"/>
  <c r="W58" i="8"/>
  <c r="X58" i="8" s="1"/>
  <c r="O30" i="9"/>
  <c r="O31" i="9" s="1"/>
  <c r="W13" i="8"/>
  <c r="X13" i="8" s="1"/>
  <c r="H105" i="8"/>
  <c r="P55" i="4"/>
  <c r="P60" i="4" s="1"/>
  <c r="S42" i="4"/>
  <c r="T42" i="4" s="1"/>
  <c r="J55" i="4"/>
  <c r="J56" i="4" s="1"/>
  <c r="K30" i="9"/>
  <c r="K31" i="9" s="1"/>
  <c r="R55" i="4"/>
  <c r="R60" i="4" s="1"/>
  <c r="DA192" i="6"/>
  <c r="DA193" i="6" s="1"/>
  <c r="N104" i="10"/>
  <c r="M49" i="11"/>
  <c r="Q36" i="11"/>
  <c r="L45" i="11"/>
  <c r="L125" i="8"/>
  <c r="L126" i="8" s="1"/>
  <c r="G105" i="8"/>
  <c r="M54" i="11"/>
  <c r="P32" i="11"/>
  <c r="M104" i="9"/>
  <c r="M58" i="11"/>
  <c r="I125" i="8"/>
  <c r="I126" i="8" s="1"/>
  <c r="T18" i="11"/>
  <c r="S18" i="11"/>
  <c r="L31" i="9"/>
  <c r="J124" i="9"/>
  <c r="J125" i="9" s="1"/>
  <c r="K104" i="4"/>
  <c r="M32" i="11"/>
  <c r="CV192" i="6"/>
  <c r="L21" i="11"/>
  <c r="T21" i="11"/>
  <c r="T48" i="11"/>
  <c r="S34" i="11"/>
  <c r="S15" i="11"/>
  <c r="T53" i="11"/>
  <c r="S28" i="11"/>
  <c r="T52" i="11"/>
  <c r="S65" i="11"/>
  <c r="S26" i="11"/>
  <c r="H124" i="4"/>
  <c r="H125" i="4" s="1"/>
  <c r="T65" i="11"/>
  <c r="K124" i="9"/>
  <c r="K125" i="9" s="1"/>
  <c r="N123" i="12"/>
  <c r="N124" i="12" s="1"/>
  <c r="L126" i="4"/>
  <c r="L124" i="4" s="1"/>
  <c r="L125" i="4" s="1"/>
  <c r="S105" i="8"/>
  <c r="P50" i="11"/>
  <c r="P34" i="11"/>
  <c r="Q18" i="11"/>
  <c r="L105" i="8"/>
  <c r="T27" i="11"/>
  <c r="T49" i="11"/>
  <c r="S33" i="11"/>
  <c r="T23" i="11"/>
  <c r="T58" i="11"/>
  <c r="T45" i="11"/>
  <c r="T19" i="11"/>
  <c r="S16" i="11"/>
  <c r="T41" i="11"/>
  <c r="T25" i="11"/>
  <c r="T64" i="11"/>
  <c r="S47" i="11"/>
  <c r="Q45" i="11"/>
  <c r="S63" i="11"/>
  <c r="Q16" i="11"/>
  <c r="S19" i="11"/>
  <c r="T16" i="11"/>
  <c r="S41" i="11"/>
  <c r="Q41" i="11"/>
  <c r="S61" i="13"/>
  <c r="T61" i="13" s="1"/>
  <c r="G62" i="11"/>
  <c r="N62" i="11"/>
  <c r="K42" i="11"/>
  <c r="M42" i="11" s="1"/>
  <c r="R42" i="11"/>
  <c r="R57" i="11"/>
  <c r="T57" i="11" s="1"/>
  <c r="K57" i="11"/>
  <c r="M57" i="11" s="1"/>
  <c r="R31" i="11"/>
  <c r="S31" i="11" s="1"/>
  <c r="K31" i="11"/>
  <c r="M31" i="11" s="1"/>
  <c r="L23" i="11"/>
  <c r="P36" i="11"/>
  <c r="J104" i="4"/>
  <c r="T43" i="11"/>
  <c r="H124" i="9"/>
  <c r="H125" i="9" s="1"/>
  <c r="T59" i="11"/>
  <c r="Q38" i="11"/>
  <c r="J23" i="11"/>
  <c r="R104" i="4"/>
  <c r="S125" i="8"/>
  <c r="S126" i="8" s="1"/>
  <c r="P14" i="11"/>
  <c r="P39" i="11"/>
  <c r="O125" i="8"/>
  <c r="O126" i="8" s="1"/>
  <c r="S52" i="11"/>
  <c r="S54" i="11"/>
  <c r="N136" i="10"/>
  <c r="N123" i="10" s="1"/>
  <c r="Q104" i="4"/>
  <c r="S51" i="11"/>
  <c r="I126" i="4"/>
  <c r="I124" i="4" s="1"/>
  <c r="I125" i="4" s="1"/>
  <c r="T38" i="11"/>
  <c r="P124" i="4"/>
  <c r="P125" i="4" s="1"/>
  <c r="I46" i="11"/>
  <c r="Q34" i="11"/>
  <c r="T125" i="8"/>
  <c r="T126" i="8" s="1"/>
  <c r="S36" i="11"/>
  <c r="I47" i="11"/>
  <c r="O104" i="4"/>
  <c r="L104" i="4"/>
  <c r="T24" i="11"/>
  <c r="T15" i="11"/>
  <c r="G123" i="12"/>
  <c r="M124" i="9"/>
  <c r="M125" i="9" s="1"/>
  <c r="J28" i="11"/>
  <c r="I123" i="12"/>
  <c r="I124" i="12" s="1"/>
  <c r="Q123" i="12"/>
  <c r="Q124" i="12" s="1"/>
  <c r="T34" i="11"/>
  <c r="J13" i="11"/>
  <c r="S46" i="11"/>
  <c r="S13" i="11"/>
  <c r="S22" i="11"/>
  <c r="S128" i="4"/>
  <c r="T128" i="4" s="1"/>
  <c r="U125" i="8"/>
  <c r="U126" i="8" s="1"/>
  <c r="S45" i="11"/>
  <c r="I25" i="11"/>
  <c r="L37" i="11"/>
  <c r="Q42" i="11"/>
  <c r="T33" i="11"/>
  <c r="I104" i="12"/>
  <c r="S49" i="11"/>
  <c r="L52" i="11"/>
  <c r="S57" i="10"/>
  <c r="T57" i="10" s="1"/>
  <c r="I27" i="11"/>
  <c r="M105" i="8"/>
  <c r="P33" i="11"/>
  <c r="S129" i="4"/>
  <c r="T129" i="4" s="1"/>
  <c r="M104" i="4"/>
  <c r="S35" i="11"/>
  <c r="P125" i="8"/>
  <c r="P126" i="8" s="1"/>
  <c r="M28" i="11"/>
  <c r="M12" i="11"/>
  <c r="T63" i="11"/>
  <c r="G104" i="9"/>
  <c r="S104" i="9" s="1"/>
  <c r="T104" i="9" s="1"/>
  <c r="J22" i="11"/>
  <c r="Q124" i="9"/>
  <c r="I36" i="11"/>
  <c r="T46" i="11"/>
  <c r="P19" i="11"/>
  <c r="N124" i="4"/>
  <c r="N125" i="4" s="1"/>
  <c r="S20" i="11"/>
  <c r="I44" i="11"/>
  <c r="M104" i="10"/>
  <c r="I29" i="12"/>
  <c r="I55" i="12" s="1"/>
  <c r="J44" i="11"/>
  <c r="M44" i="11"/>
  <c r="I23" i="11"/>
  <c r="J123" i="10"/>
  <c r="J124" i="10" s="1"/>
  <c r="Q52" i="11"/>
  <c r="Q20" i="11"/>
  <c r="T36" i="11"/>
  <c r="T20" i="11"/>
  <c r="J15" i="11"/>
  <c r="S50" i="11"/>
  <c r="M43" i="11"/>
  <c r="S40" i="11"/>
  <c r="P20" i="11"/>
  <c r="S39" i="11"/>
  <c r="T39" i="11"/>
  <c r="L123" i="10"/>
  <c r="L124" i="10" s="1"/>
  <c r="O55" i="10"/>
  <c r="O60" i="10" s="1"/>
  <c r="O65" i="10" s="1"/>
  <c r="O61" i="10" s="1"/>
  <c r="Q39" i="11"/>
  <c r="D16" i="1"/>
  <c r="E16" i="1" s="1"/>
  <c r="M22" i="11"/>
  <c r="T35" i="11"/>
  <c r="P18" i="11"/>
  <c r="Q27" i="11"/>
  <c r="Q28" i="11"/>
  <c r="L59" i="11"/>
  <c r="G123" i="10"/>
  <c r="G124" i="10" s="1"/>
  <c r="J24" i="11"/>
  <c r="M15" i="11"/>
  <c r="J38" i="11"/>
  <c r="L17" i="11"/>
  <c r="M24" i="11"/>
  <c r="I15" i="11"/>
  <c r="M25" i="11"/>
  <c r="S59" i="11"/>
  <c r="M124" i="4"/>
  <c r="M13" i="11"/>
  <c r="T50" i="11"/>
  <c r="Q50" i="11"/>
  <c r="M52" i="11"/>
  <c r="J52" i="11"/>
  <c r="M46" i="11"/>
  <c r="J126" i="4"/>
  <c r="J124" i="4" s="1"/>
  <c r="Q33" i="11"/>
  <c r="L50" i="11"/>
  <c r="J50" i="11"/>
  <c r="H29" i="12"/>
  <c r="H30" i="12" s="1"/>
  <c r="O11" i="8"/>
  <c r="O10" i="8" s="1"/>
  <c r="CR191" i="6" s="1"/>
  <c r="G11" i="8"/>
  <c r="J18" i="8"/>
  <c r="W18" i="8"/>
  <c r="X18" i="8" s="1"/>
  <c r="N18" i="8"/>
  <c r="K11" i="8"/>
  <c r="K10" i="8" s="1"/>
  <c r="P52" i="11"/>
  <c r="Q12" i="11"/>
  <c r="P105" i="8"/>
  <c r="P24" i="11"/>
  <c r="S43" i="11"/>
  <c r="P25" i="11"/>
  <c r="Q24" i="11"/>
  <c r="P27" i="11"/>
  <c r="S27" i="11"/>
  <c r="Q44" i="11"/>
  <c r="I43" i="11"/>
  <c r="R104" i="10"/>
  <c r="S23" i="11"/>
  <c r="P123" i="10"/>
  <c r="P124" i="10" s="1"/>
  <c r="M53" i="11"/>
  <c r="H104" i="10"/>
  <c r="H123" i="10"/>
  <c r="H124" i="10" s="1"/>
  <c r="Q125" i="8"/>
  <c r="Q126" i="8" s="1"/>
  <c r="S58" i="11"/>
  <c r="P37" i="11"/>
  <c r="P35" i="11"/>
  <c r="Q124" i="4"/>
  <c r="Q125" i="4" s="1"/>
  <c r="P17" i="11"/>
  <c r="Q43" i="11"/>
  <c r="M63" i="11"/>
  <c r="P46" i="11"/>
  <c r="O124" i="4"/>
  <c r="O125" i="4" s="1"/>
  <c r="G29" i="12"/>
  <c r="S17" i="11"/>
  <c r="T17" i="11"/>
  <c r="Q47" i="11"/>
  <c r="S24" i="11"/>
  <c r="S48" i="11"/>
  <c r="P28" i="11"/>
  <c r="T28" i="11"/>
  <c r="P47" i="11"/>
  <c r="T47" i="11"/>
  <c r="S11" i="9"/>
  <c r="T11" i="9" s="1"/>
  <c r="I50" i="11"/>
  <c r="G104" i="4"/>
  <c r="S104" i="4" s="1"/>
  <c r="T104" i="4" s="1"/>
  <c r="S11" i="12"/>
  <c r="T11" i="12" s="1"/>
  <c r="R104" i="12"/>
  <c r="P15" i="11"/>
  <c r="L27" i="11"/>
  <c r="L18" i="11"/>
  <c r="Q29" i="10"/>
  <c r="Q55" i="10" s="1"/>
  <c r="Q56" i="10" s="1"/>
  <c r="I18" i="11"/>
  <c r="S37" i="11"/>
  <c r="W127" i="8"/>
  <c r="X127" i="8" s="1"/>
  <c r="Q35" i="11"/>
  <c r="K124" i="4"/>
  <c r="K125" i="4" s="1"/>
  <c r="P53" i="11"/>
  <c r="S53" i="11"/>
  <c r="J18" i="11"/>
  <c r="T37" i="11"/>
  <c r="G124" i="4"/>
  <c r="G125" i="4" s="1"/>
  <c r="T51" i="11"/>
  <c r="Q51" i="11"/>
  <c r="L123" i="12"/>
  <c r="L124" i="12" s="1"/>
  <c r="N104" i="4"/>
  <c r="S64" i="11"/>
  <c r="J16" i="11"/>
  <c r="M34" i="11"/>
  <c r="M20" i="11"/>
  <c r="Q31" i="11"/>
  <c r="S44" i="11"/>
  <c r="L16" i="11"/>
  <c r="S149" i="10"/>
  <c r="T149" i="10" s="1"/>
  <c r="U105" i="8"/>
  <c r="J104" i="9"/>
  <c r="S137" i="4"/>
  <c r="T137" i="4" s="1"/>
  <c r="P22" i="11"/>
  <c r="P11" i="11"/>
  <c r="L36" i="11"/>
  <c r="S42" i="12"/>
  <c r="T42" i="12" s="1"/>
  <c r="P16" i="11"/>
  <c r="Q53" i="11"/>
  <c r="S21" i="11"/>
  <c r="P23" i="11"/>
  <c r="J123" i="12"/>
  <c r="J124" i="12" s="1"/>
  <c r="S56" i="8"/>
  <c r="S61" i="8" s="1"/>
  <c r="S66" i="8" s="1"/>
  <c r="S62" i="8" s="1"/>
  <c r="G104" i="10"/>
  <c r="I53" i="11"/>
  <c r="M41" i="11"/>
  <c r="S150" i="4"/>
  <c r="T150" i="4" s="1"/>
  <c r="P40" i="11"/>
  <c r="P43" i="11"/>
  <c r="S31" i="8"/>
  <c r="J36" i="11"/>
  <c r="M47" i="11"/>
  <c r="J14" i="11"/>
  <c r="T14" i="11"/>
  <c r="S42" i="10"/>
  <c r="T42" i="10" s="1"/>
  <c r="M36" i="11"/>
  <c r="P12" i="11"/>
  <c r="P38" i="11"/>
  <c r="G124" i="9"/>
  <c r="G125" i="9" s="1"/>
  <c r="I41" i="11"/>
  <c r="Q21" i="11"/>
  <c r="T13" i="11"/>
  <c r="I38" i="11"/>
  <c r="Q17" i="11"/>
  <c r="Q37" i="11"/>
  <c r="P26" i="11"/>
  <c r="Q40" i="11"/>
  <c r="I12" i="11"/>
  <c r="T40" i="11"/>
  <c r="S14" i="11"/>
  <c r="S32" i="11"/>
  <c r="S12" i="11"/>
  <c r="T12" i="11"/>
  <c r="Q14" i="11"/>
  <c r="T32" i="11"/>
  <c r="P54" i="11"/>
  <c r="Q54" i="11"/>
  <c r="L38" i="11"/>
  <c r="L40" i="11"/>
  <c r="J12" i="11"/>
  <c r="Q32" i="11"/>
  <c r="L47" i="11"/>
  <c r="P44" i="11"/>
  <c r="T22" i="11"/>
  <c r="Q26" i="11"/>
  <c r="Q22" i="11"/>
  <c r="S38" i="11"/>
  <c r="J46" i="11"/>
  <c r="L26" i="11"/>
  <c r="M39" i="11"/>
  <c r="J47" i="11"/>
  <c r="M65" i="11"/>
  <c r="S25" i="11"/>
  <c r="T44" i="11"/>
  <c r="Q46" i="11"/>
  <c r="G7" i="11"/>
  <c r="K8" i="11"/>
  <c r="K8" i="3"/>
  <c r="S8" i="12"/>
  <c r="S8" i="9"/>
  <c r="E252" i="2"/>
  <c r="F252" i="2"/>
  <c r="P51" i="11"/>
  <c r="L48" i="11"/>
  <c r="I26" i="11"/>
  <c r="L34" i="11"/>
  <c r="T26" i="11"/>
  <c r="T54" i="11"/>
  <c r="P104" i="12"/>
  <c r="P45" i="11"/>
  <c r="L64" i="11"/>
  <c r="S57" i="12"/>
  <c r="T57" i="12" s="1"/>
  <c r="I104" i="10"/>
  <c r="J27" i="11"/>
  <c r="S10" i="9"/>
  <c r="T10" i="9" s="1"/>
  <c r="P21" i="11"/>
  <c r="J34" i="11"/>
  <c r="I28" i="11"/>
  <c r="I34" i="11"/>
  <c r="S150" i="9"/>
  <c r="T150" i="9" s="1"/>
  <c r="J53" i="11"/>
  <c r="M51" i="11"/>
  <c r="S105" i="10"/>
  <c r="T105" i="10" s="1"/>
  <c r="R123" i="12"/>
  <c r="R124" i="12" s="1"/>
  <c r="R123" i="10"/>
  <c r="R124" i="10" s="1"/>
  <c r="I35" i="11"/>
  <c r="L33" i="11"/>
  <c r="I17" i="11"/>
  <c r="L65" i="11"/>
  <c r="I14" i="11"/>
  <c r="S31" i="12"/>
  <c r="T31" i="12" s="1"/>
  <c r="W115" i="8"/>
  <c r="X115" i="8" s="1"/>
  <c r="G10" i="12"/>
  <c r="J41" i="11"/>
  <c r="L14" i="11"/>
  <c r="I16" i="11"/>
  <c r="S126" i="9"/>
  <c r="T126" i="9" s="1"/>
  <c r="P104" i="10"/>
  <c r="L35" i="11"/>
  <c r="W138" i="8"/>
  <c r="X138" i="8" s="1"/>
  <c r="I39" i="11"/>
  <c r="P41" i="11"/>
  <c r="K104" i="12"/>
  <c r="S114" i="9"/>
  <c r="T114" i="9" s="1"/>
  <c r="S125" i="10"/>
  <c r="T125" i="10" s="1"/>
  <c r="O123" i="10"/>
  <c r="O104" i="12"/>
  <c r="P123" i="12"/>
  <c r="P124" i="12" s="1"/>
  <c r="J35" i="11"/>
  <c r="H104" i="12"/>
  <c r="Q104" i="10"/>
  <c r="M123" i="10"/>
  <c r="W106" i="8"/>
  <c r="X106" i="8" s="1"/>
  <c r="I123" i="10"/>
  <c r="I124" i="10" s="1"/>
  <c r="L51" i="11"/>
  <c r="J43" i="11"/>
  <c r="K104" i="10"/>
  <c r="I13" i="11"/>
  <c r="J25" i="11"/>
  <c r="J45" i="11"/>
  <c r="O123" i="12"/>
  <c r="O124" i="12" s="1"/>
  <c r="L104" i="10"/>
  <c r="S114" i="4"/>
  <c r="T114" i="4" s="1"/>
  <c r="W151" i="8"/>
  <c r="X151" i="8" s="1"/>
  <c r="Q123" i="10"/>
  <c r="Q124" i="10" s="1"/>
  <c r="S137" i="9"/>
  <c r="T137" i="9" s="1"/>
  <c r="I51" i="11"/>
  <c r="I24" i="11"/>
  <c r="L19" i="11"/>
  <c r="Q104" i="12"/>
  <c r="I22" i="11"/>
  <c r="J39" i="11"/>
  <c r="Q25" i="11"/>
  <c r="S113" i="10"/>
  <c r="T113" i="10" s="1"/>
  <c r="J17" i="11"/>
  <c r="K123" i="10"/>
  <c r="J26" i="11"/>
  <c r="Q13" i="11"/>
  <c r="P13" i="11"/>
  <c r="I40" i="11"/>
  <c r="J40" i="11"/>
  <c r="J20" i="11"/>
  <c r="I20" i="11"/>
  <c r="I37" i="11"/>
  <c r="J37" i="11"/>
  <c r="J33" i="11"/>
  <c r="I33" i="11"/>
  <c r="J21" i="11"/>
  <c r="I21" i="11"/>
  <c r="S125" i="12"/>
  <c r="T125" i="12" s="1"/>
  <c r="H123" i="12"/>
  <c r="L104" i="12"/>
  <c r="S105" i="12"/>
  <c r="T105" i="12" s="1"/>
  <c r="S150" i="12"/>
  <c r="T150" i="12" s="1"/>
  <c r="M123" i="12"/>
  <c r="S136" i="12"/>
  <c r="T136" i="12" s="1"/>
  <c r="J104" i="12"/>
  <c r="S113" i="12"/>
  <c r="T113" i="12" s="1"/>
  <c r="P63" i="11" l="1"/>
  <c r="Q49" i="11"/>
  <c r="Q59" i="11"/>
  <c r="P65" i="11"/>
  <c r="Q48" i="11"/>
  <c r="O29" i="11"/>
  <c r="P29" i="11" s="1"/>
  <c r="Q64" i="11"/>
  <c r="P58" i="11"/>
  <c r="T11" i="11"/>
  <c r="H29" i="11"/>
  <c r="I60" i="11"/>
  <c r="J60" i="11"/>
  <c r="O57" i="11"/>
  <c r="P57" i="11" s="1"/>
  <c r="H57" i="11"/>
  <c r="I57" i="11" s="1"/>
  <c r="K124" i="13"/>
  <c r="J66" i="11"/>
  <c r="J65" i="11"/>
  <c r="I63" i="11"/>
  <c r="J64" i="11"/>
  <c r="M124" i="13"/>
  <c r="J49" i="11"/>
  <c r="G155" i="13"/>
  <c r="R148" i="13"/>
  <c r="R154" i="13" s="1"/>
  <c r="R159" i="13" s="1"/>
  <c r="R155" i="13" s="1"/>
  <c r="I48" i="11"/>
  <c r="M149" i="13"/>
  <c r="M154" i="13"/>
  <c r="M159" i="13" s="1"/>
  <c r="M155" i="13" s="1"/>
  <c r="J59" i="11"/>
  <c r="J58" i="11"/>
  <c r="I58" i="11"/>
  <c r="O124" i="13"/>
  <c r="O148" i="13"/>
  <c r="Q154" i="13"/>
  <c r="Q159" i="13" s="1"/>
  <c r="Q155" i="13" s="1"/>
  <c r="Q149" i="13"/>
  <c r="J124" i="13"/>
  <c r="J148" i="13"/>
  <c r="I149" i="13"/>
  <c r="I154" i="13"/>
  <c r="I159" i="13" s="1"/>
  <c r="I155" i="13" s="1"/>
  <c r="S150" i="13"/>
  <c r="T150" i="13" s="1"/>
  <c r="L124" i="13"/>
  <c r="L148" i="13"/>
  <c r="P124" i="13"/>
  <c r="P148" i="13"/>
  <c r="H124" i="13"/>
  <c r="H148" i="13"/>
  <c r="S123" i="13"/>
  <c r="T123" i="13" s="1"/>
  <c r="N124" i="13"/>
  <c r="N148" i="13"/>
  <c r="K149" i="13"/>
  <c r="K154" i="13"/>
  <c r="K159" i="13" s="1"/>
  <c r="K155" i="13" s="1"/>
  <c r="P60" i="10"/>
  <c r="P65" i="10" s="1"/>
  <c r="P61" i="10" s="1"/>
  <c r="P148" i="9"/>
  <c r="P154" i="9" s="1"/>
  <c r="P159" i="9" s="1"/>
  <c r="P155" i="9" s="1"/>
  <c r="N55" i="10"/>
  <c r="N56" i="10" s="1"/>
  <c r="G149" i="8"/>
  <c r="W149" i="8" s="1"/>
  <c r="X149" i="8" s="1"/>
  <c r="R55" i="10"/>
  <c r="R56" i="10" s="1"/>
  <c r="M149" i="8"/>
  <c r="M155" i="8" s="1"/>
  <c r="M160" i="8" s="1"/>
  <c r="M156" i="8" s="1"/>
  <c r="G148" i="12"/>
  <c r="G149" i="12" s="1"/>
  <c r="J54" i="9"/>
  <c r="J55" i="9" s="1"/>
  <c r="M55" i="10"/>
  <c r="M56" i="10" s="1"/>
  <c r="M54" i="9"/>
  <c r="M55" i="9" s="1"/>
  <c r="O148" i="9"/>
  <c r="O149" i="9" s="1"/>
  <c r="K55" i="12"/>
  <c r="K56" i="12" s="1"/>
  <c r="M56" i="4"/>
  <c r="M55" i="12"/>
  <c r="M60" i="12" s="1"/>
  <c r="M65" i="12" s="1"/>
  <c r="M61" i="12" s="1"/>
  <c r="CS192" i="6"/>
  <c r="CS193" i="6"/>
  <c r="O55" i="12"/>
  <c r="O60" i="12" s="1"/>
  <c r="O147" i="10"/>
  <c r="O148" i="10" s="1"/>
  <c r="J30" i="10"/>
  <c r="K56" i="4"/>
  <c r="K55" i="10"/>
  <c r="K56" i="10" s="1"/>
  <c r="P55" i="12"/>
  <c r="P56" i="12" s="1"/>
  <c r="Q56" i="8"/>
  <c r="Q61" i="8" s="1"/>
  <c r="Q66" i="8" s="1"/>
  <c r="Q62" i="8" s="1"/>
  <c r="CO192" i="6"/>
  <c r="N54" i="9"/>
  <c r="N60" i="9" s="1"/>
  <c r="N65" i="9" s="1"/>
  <c r="N61" i="9" s="1"/>
  <c r="Q54" i="9"/>
  <c r="Q55" i="9" s="1"/>
  <c r="CL192" i="6"/>
  <c r="L55" i="12"/>
  <c r="L56" i="12" s="1"/>
  <c r="G54" i="9"/>
  <c r="J60" i="10"/>
  <c r="J65" i="10" s="1"/>
  <c r="J61" i="10" s="1"/>
  <c r="N55" i="12"/>
  <c r="N56" i="12" s="1"/>
  <c r="L55" i="10"/>
  <c r="L60" i="10" s="1"/>
  <c r="L65" i="10" s="1"/>
  <c r="L61" i="10" s="1"/>
  <c r="I56" i="4"/>
  <c r="I55" i="10"/>
  <c r="I60" i="10" s="1"/>
  <c r="I65" i="10" s="1"/>
  <c r="I61" i="10" s="1"/>
  <c r="H30" i="10"/>
  <c r="H60" i="10"/>
  <c r="H65" i="10" s="1"/>
  <c r="H61" i="10" s="1"/>
  <c r="CR192" i="6"/>
  <c r="L55" i="9"/>
  <c r="T61" i="8"/>
  <c r="T66" i="8" s="1"/>
  <c r="T62" i="8" s="1"/>
  <c r="G56" i="10"/>
  <c r="G60" i="10"/>
  <c r="G65" i="10" s="1"/>
  <c r="G30" i="10"/>
  <c r="L31" i="8"/>
  <c r="L56" i="8"/>
  <c r="CP193" i="6" s="1"/>
  <c r="H60" i="4"/>
  <c r="P61" i="8"/>
  <c r="P66" i="8" s="1"/>
  <c r="P62" i="8" s="1"/>
  <c r="P31" i="8"/>
  <c r="I148" i="9"/>
  <c r="I149" i="9" s="1"/>
  <c r="H54" i="9"/>
  <c r="H60" i="9" s="1"/>
  <c r="H65" i="9" s="1"/>
  <c r="H61" i="9" s="1"/>
  <c r="Q55" i="12"/>
  <c r="Q60" i="12" s="1"/>
  <c r="Q65" i="12" s="1"/>
  <c r="Q61" i="12" s="1"/>
  <c r="O56" i="4"/>
  <c r="U56" i="8"/>
  <c r="U57" i="8" s="1"/>
  <c r="J55" i="12"/>
  <c r="J56" i="12" s="1"/>
  <c r="R54" i="9"/>
  <c r="R60" i="9" s="1"/>
  <c r="R65" i="9" s="1"/>
  <c r="R61" i="9" s="1"/>
  <c r="Q148" i="9"/>
  <c r="Q154" i="9" s="1"/>
  <c r="Q159" i="9" s="1"/>
  <c r="Q155" i="9" s="1"/>
  <c r="CV193" i="6"/>
  <c r="R55" i="12"/>
  <c r="CW192" i="6"/>
  <c r="P30" i="10"/>
  <c r="P56" i="4"/>
  <c r="P54" i="9"/>
  <c r="P55" i="9" s="1"/>
  <c r="I56" i="8"/>
  <c r="I57" i="8" s="1"/>
  <c r="CT192" i="6"/>
  <c r="H149" i="8"/>
  <c r="H155" i="8" s="1"/>
  <c r="H160" i="8" s="1"/>
  <c r="H156" i="8" s="1"/>
  <c r="N148" i="12"/>
  <c r="N149" i="12" s="1"/>
  <c r="S30" i="4"/>
  <c r="T30" i="4" s="1"/>
  <c r="I31" i="8"/>
  <c r="L148" i="9"/>
  <c r="L154" i="9" s="1"/>
  <c r="L159" i="9" s="1"/>
  <c r="L155" i="9" s="1"/>
  <c r="R148" i="9"/>
  <c r="R149" i="9" s="1"/>
  <c r="Q60" i="4"/>
  <c r="Q56" i="4"/>
  <c r="S30" i="9"/>
  <c r="T30" i="9" s="1"/>
  <c r="CM192" i="6"/>
  <c r="H31" i="8"/>
  <c r="L60" i="4"/>
  <c r="L56" i="4"/>
  <c r="K54" i="9"/>
  <c r="K55" i="9" s="1"/>
  <c r="M56" i="8"/>
  <c r="CQ193" i="6" s="1"/>
  <c r="S55" i="4"/>
  <c r="T55" i="4" s="1"/>
  <c r="W105" i="8"/>
  <c r="X105" i="8" s="1"/>
  <c r="CQ192" i="6"/>
  <c r="K148" i="9"/>
  <c r="K149" i="9" s="1"/>
  <c r="K148" i="12"/>
  <c r="K154" i="12" s="1"/>
  <c r="K159" i="12" s="1"/>
  <c r="K155" i="12" s="1"/>
  <c r="G60" i="4"/>
  <c r="R56" i="4"/>
  <c r="N56" i="4"/>
  <c r="O54" i="9"/>
  <c r="O55" i="9" s="1"/>
  <c r="H61" i="8"/>
  <c r="H66" i="8" s="1"/>
  <c r="H62" i="8" s="1"/>
  <c r="I31" i="9"/>
  <c r="S31" i="9" s="1"/>
  <c r="T31" i="9" s="1"/>
  <c r="W30" i="8"/>
  <c r="X30" i="8" s="1"/>
  <c r="J60" i="4"/>
  <c r="H57" i="8"/>
  <c r="J148" i="9"/>
  <c r="J154" i="9" s="1"/>
  <c r="J159" i="9" s="1"/>
  <c r="J155" i="9" s="1"/>
  <c r="S136" i="10"/>
  <c r="T136" i="10" s="1"/>
  <c r="L149" i="8"/>
  <c r="L150" i="8" s="1"/>
  <c r="H148" i="4"/>
  <c r="H149" i="4" s="1"/>
  <c r="M148" i="9"/>
  <c r="M154" i="9" s="1"/>
  <c r="M159" i="9" s="1"/>
  <c r="M155" i="9" s="1"/>
  <c r="I149" i="8"/>
  <c r="I150" i="8" s="1"/>
  <c r="S149" i="8"/>
  <c r="S150" i="8" s="1"/>
  <c r="P148" i="4"/>
  <c r="P154" i="4" s="1"/>
  <c r="P159" i="4" s="1"/>
  <c r="P155" i="4" s="1"/>
  <c r="L147" i="10"/>
  <c r="L148" i="10" s="1"/>
  <c r="I148" i="4"/>
  <c r="R148" i="4"/>
  <c r="R149" i="4" s="1"/>
  <c r="T31" i="11"/>
  <c r="R60" i="10"/>
  <c r="R65" i="10" s="1"/>
  <c r="R61" i="10" s="1"/>
  <c r="O149" i="8"/>
  <c r="O150" i="8" s="1"/>
  <c r="H148" i="9"/>
  <c r="H149" i="9" s="1"/>
  <c r="Q125" i="9"/>
  <c r="S125" i="9" s="1"/>
  <c r="T125" i="9" s="1"/>
  <c r="M148" i="4"/>
  <c r="M154" i="4" s="1"/>
  <c r="M159" i="4" s="1"/>
  <c r="M155" i="4" s="1"/>
  <c r="N148" i="4"/>
  <c r="N154" i="4" s="1"/>
  <c r="N159" i="4" s="1"/>
  <c r="N155" i="4" s="1"/>
  <c r="S57" i="11"/>
  <c r="K10" i="11"/>
  <c r="M10" i="11" s="1"/>
  <c r="R10" i="11"/>
  <c r="G30" i="12"/>
  <c r="K29" i="11"/>
  <c r="R29" i="11"/>
  <c r="G252" i="2"/>
  <c r="B7" i="11" s="1"/>
  <c r="N124" i="10"/>
  <c r="N147" i="10"/>
  <c r="N153" i="10" s="1"/>
  <c r="N158" i="10" s="1"/>
  <c r="N154" i="10" s="1"/>
  <c r="O56" i="10"/>
  <c r="S126" i="4"/>
  <c r="T126" i="4" s="1"/>
  <c r="I148" i="12"/>
  <c r="I149" i="12" s="1"/>
  <c r="Q148" i="12"/>
  <c r="Q149" i="12" s="1"/>
  <c r="I30" i="12"/>
  <c r="G124" i="12"/>
  <c r="T149" i="8"/>
  <c r="T150" i="8" s="1"/>
  <c r="Q19" i="11"/>
  <c r="P149" i="8"/>
  <c r="P150" i="8" s="1"/>
  <c r="J147" i="10"/>
  <c r="J148" i="10" s="1"/>
  <c r="P42" i="11"/>
  <c r="U149" i="8"/>
  <c r="U150" i="8" s="1"/>
  <c r="L148" i="4"/>
  <c r="L154" i="4" s="1"/>
  <c r="L159" i="4" s="1"/>
  <c r="L155" i="4" s="1"/>
  <c r="K148" i="4"/>
  <c r="K149" i="4" s="1"/>
  <c r="H16" i="1"/>
  <c r="I16" i="1" s="1"/>
  <c r="W125" i="8"/>
  <c r="X125" i="8" s="1"/>
  <c r="S29" i="12"/>
  <c r="T29" i="12" s="1"/>
  <c r="G148" i="4"/>
  <c r="G149" i="4" s="1"/>
  <c r="S149" i="4" s="1"/>
  <c r="T149" i="4" s="1"/>
  <c r="P10" i="11"/>
  <c r="G147" i="10"/>
  <c r="G148" i="10" s="1"/>
  <c r="T42" i="11"/>
  <c r="S42" i="11"/>
  <c r="M125" i="4"/>
  <c r="H55" i="12"/>
  <c r="H60" i="12" s="1"/>
  <c r="H65" i="12" s="1"/>
  <c r="H61" i="12" s="1"/>
  <c r="W126" i="8"/>
  <c r="X126" i="8" s="1"/>
  <c r="Q149" i="8"/>
  <c r="Q150" i="8" s="1"/>
  <c r="P147" i="10"/>
  <c r="P153" i="10" s="1"/>
  <c r="P158" i="10" s="1"/>
  <c r="P154" i="10" s="1"/>
  <c r="G55" i="12"/>
  <c r="G148" i="9"/>
  <c r="S148" i="9" s="1"/>
  <c r="T148" i="9" s="1"/>
  <c r="Q148" i="4"/>
  <c r="Q154" i="4" s="1"/>
  <c r="Q159" i="4" s="1"/>
  <c r="Q155" i="4" s="1"/>
  <c r="S124" i="9"/>
  <c r="T124" i="9" s="1"/>
  <c r="O56" i="8"/>
  <c r="O61" i="8" s="1"/>
  <c r="O66" i="8" s="1"/>
  <c r="O62" i="8" s="1"/>
  <c r="J125" i="4"/>
  <c r="S124" i="4"/>
  <c r="T124" i="4" s="1"/>
  <c r="J148" i="4"/>
  <c r="J154" i="4" s="1"/>
  <c r="J159" i="4" s="1"/>
  <c r="J155" i="4" s="1"/>
  <c r="CO191" i="6"/>
  <c r="K56" i="8"/>
  <c r="W11" i="8"/>
  <c r="X11" i="8" s="1"/>
  <c r="G10" i="8"/>
  <c r="L31" i="11"/>
  <c r="Q60" i="10"/>
  <c r="Q65" i="10" s="1"/>
  <c r="Q61" i="10" s="1"/>
  <c r="O148" i="4"/>
  <c r="H147" i="10"/>
  <c r="H153" i="10" s="1"/>
  <c r="H158" i="10" s="1"/>
  <c r="H154" i="10" s="1"/>
  <c r="S29" i="10"/>
  <c r="T29" i="10" s="1"/>
  <c r="Q30" i="10"/>
  <c r="P31" i="11"/>
  <c r="M11" i="11"/>
  <c r="K150" i="8"/>
  <c r="R148" i="12"/>
  <c r="R149" i="12" s="1"/>
  <c r="S10" i="12"/>
  <c r="T10" i="12" s="1"/>
  <c r="L148" i="12"/>
  <c r="L154" i="12" s="1"/>
  <c r="L159" i="12" s="1"/>
  <c r="L155" i="12" s="1"/>
  <c r="L42" i="11"/>
  <c r="L57" i="11"/>
  <c r="Q11" i="11"/>
  <c r="O124" i="10"/>
  <c r="R147" i="10"/>
  <c r="R153" i="10" s="1"/>
  <c r="R158" i="10" s="1"/>
  <c r="R154" i="10" s="1"/>
  <c r="S57" i="8"/>
  <c r="CU193" i="6"/>
  <c r="S123" i="10"/>
  <c r="T123" i="10" s="1"/>
  <c r="I147" i="10"/>
  <c r="I153" i="10" s="1"/>
  <c r="I158" i="10" s="1"/>
  <c r="I154" i="10" s="1"/>
  <c r="N149" i="9"/>
  <c r="O148" i="12"/>
  <c r="O154" i="12" s="1"/>
  <c r="O159" i="12" s="1"/>
  <c r="S104" i="10"/>
  <c r="T104" i="10" s="1"/>
  <c r="P148" i="12"/>
  <c r="Q147" i="10"/>
  <c r="M124" i="10"/>
  <c r="M147" i="10"/>
  <c r="I60" i="9"/>
  <c r="I65" i="9" s="1"/>
  <c r="I61" i="9" s="1"/>
  <c r="I55" i="9"/>
  <c r="K124" i="10"/>
  <c r="K147" i="10"/>
  <c r="D12" i="1"/>
  <c r="E12" i="1" s="1"/>
  <c r="I60" i="12"/>
  <c r="I65" i="12" s="1"/>
  <c r="I61" i="12" s="1"/>
  <c r="I56" i="12"/>
  <c r="I19" i="11"/>
  <c r="J19" i="11"/>
  <c r="I42" i="11"/>
  <c r="J42" i="11"/>
  <c r="H124" i="12"/>
  <c r="S123" i="12"/>
  <c r="T123" i="12" s="1"/>
  <c r="H148" i="12"/>
  <c r="I11" i="11"/>
  <c r="J11" i="11"/>
  <c r="J31" i="11"/>
  <c r="I31" i="11"/>
  <c r="S104" i="12"/>
  <c r="T104" i="12" s="1"/>
  <c r="J148" i="12"/>
  <c r="M148" i="12"/>
  <c r="M124" i="12"/>
  <c r="O30" i="11" l="1"/>
  <c r="P30" i="11" s="1"/>
  <c r="J57" i="11"/>
  <c r="H55" i="11"/>
  <c r="G155" i="8"/>
  <c r="W155" i="8" s="1"/>
  <c r="X155" i="8" s="1"/>
  <c r="K55" i="11"/>
  <c r="S10" i="11"/>
  <c r="O55" i="11"/>
  <c r="P55" i="11" s="1"/>
  <c r="S29" i="11"/>
  <c r="Q57" i="11"/>
  <c r="R149" i="13"/>
  <c r="N60" i="12"/>
  <c r="N65" i="12" s="1"/>
  <c r="N61" i="12" s="1"/>
  <c r="N60" i="10"/>
  <c r="N65" i="10" s="1"/>
  <c r="N61" i="10" s="1"/>
  <c r="N154" i="13"/>
  <c r="N159" i="13" s="1"/>
  <c r="N155" i="13" s="1"/>
  <c r="N149" i="13"/>
  <c r="H154" i="13"/>
  <c r="H149" i="13"/>
  <c r="S148" i="13"/>
  <c r="T148" i="13" s="1"/>
  <c r="L154" i="13"/>
  <c r="L159" i="13" s="1"/>
  <c r="L155" i="13" s="1"/>
  <c r="L149" i="13"/>
  <c r="J149" i="13"/>
  <c r="J154" i="13"/>
  <c r="J159" i="13" s="1"/>
  <c r="J155" i="13" s="1"/>
  <c r="O154" i="13"/>
  <c r="O159" i="13" s="1"/>
  <c r="O155" i="13" s="1"/>
  <c r="O149" i="13"/>
  <c r="S124" i="13"/>
  <c r="T124" i="13" s="1"/>
  <c r="H30" i="11"/>
  <c r="P154" i="13"/>
  <c r="P159" i="13" s="1"/>
  <c r="P155" i="13" s="1"/>
  <c r="P149" i="13"/>
  <c r="G150" i="8"/>
  <c r="W150" i="8" s="1"/>
  <c r="X150" i="8" s="1"/>
  <c r="P149" i="9"/>
  <c r="I56" i="10"/>
  <c r="G154" i="12"/>
  <c r="G159" i="12" s="1"/>
  <c r="G155" i="12" s="1"/>
  <c r="O154" i="9"/>
  <c r="O159" i="9" s="1"/>
  <c r="O155" i="9" s="1"/>
  <c r="Q60" i="9"/>
  <c r="Q65" i="9" s="1"/>
  <c r="Q61" i="9" s="1"/>
  <c r="M150" i="8"/>
  <c r="M60" i="9"/>
  <c r="M65" i="9" s="1"/>
  <c r="M61" i="9" s="1"/>
  <c r="O153" i="10"/>
  <c r="O158" i="10" s="1"/>
  <c r="O154" i="10" s="1"/>
  <c r="M56" i="12"/>
  <c r="M60" i="10"/>
  <c r="M65" i="10" s="1"/>
  <c r="M61" i="10" s="1"/>
  <c r="O56" i="12"/>
  <c r="H55" i="9"/>
  <c r="N55" i="9"/>
  <c r="K60" i="12"/>
  <c r="K65" i="12" s="1"/>
  <c r="K61" i="12" s="1"/>
  <c r="J60" i="9"/>
  <c r="J65" i="9" s="1"/>
  <c r="J61" i="9" s="1"/>
  <c r="R154" i="4"/>
  <c r="R159" i="4" s="1"/>
  <c r="R155" i="4" s="1"/>
  <c r="CT193" i="6"/>
  <c r="M57" i="8"/>
  <c r="Q57" i="8"/>
  <c r="I61" i="8"/>
  <c r="I66" i="8" s="1"/>
  <c r="I62" i="8" s="1"/>
  <c r="L56" i="10"/>
  <c r="Q149" i="9"/>
  <c r="K149" i="12"/>
  <c r="P60" i="12"/>
  <c r="P65" i="12" s="1"/>
  <c r="P61" i="12" s="1"/>
  <c r="L57" i="8"/>
  <c r="S55" i="10"/>
  <c r="T55" i="10" s="1"/>
  <c r="K60" i="10"/>
  <c r="K65" i="10" s="1"/>
  <c r="K61" i="10" s="1"/>
  <c r="G60" i="9"/>
  <c r="S54" i="9"/>
  <c r="T54" i="9" s="1"/>
  <c r="G55" i="9"/>
  <c r="S55" i="9" s="1"/>
  <c r="T55" i="9" s="1"/>
  <c r="T10" i="11"/>
  <c r="L60" i="12"/>
  <c r="L65" i="12" s="1"/>
  <c r="L61" i="12" s="1"/>
  <c r="J149" i="9"/>
  <c r="N154" i="12"/>
  <c r="N159" i="12" s="1"/>
  <c r="N155" i="12" s="1"/>
  <c r="R154" i="9"/>
  <c r="R159" i="9" s="1"/>
  <c r="R155" i="9" s="1"/>
  <c r="P60" i="9"/>
  <c r="P65" i="9" s="1"/>
  <c r="P61" i="9" s="1"/>
  <c r="J60" i="12"/>
  <c r="J65" i="12" s="1"/>
  <c r="J61" i="12" s="1"/>
  <c r="R55" i="9"/>
  <c r="Q56" i="12"/>
  <c r="CN193" i="6"/>
  <c r="L61" i="8"/>
  <c r="L66" i="8" s="1"/>
  <c r="L62" i="8" s="1"/>
  <c r="I154" i="9"/>
  <c r="I159" i="9" s="1"/>
  <c r="I155" i="9" s="1"/>
  <c r="H150" i="8"/>
  <c r="L149" i="9"/>
  <c r="U61" i="8"/>
  <c r="U66" i="8" s="1"/>
  <c r="U62" i="8" s="1"/>
  <c r="CW193" i="6"/>
  <c r="K60" i="9"/>
  <c r="K65" i="9" s="1"/>
  <c r="K61" i="9" s="1"/>
  <c r="R56" i="12"/>
  <c r="R60" i="12"/>
  <c r="R65" i="12" s="1"/>
  <c r="R61" i="12" s="1"/>
  <c r="S155" i="8"/>
  <c r="S160" i="8" s="1"/>
  <c r="S156" i="8" s="1"/>
  <c r="H154" i="9"/>
  <c r="H159" i="9" s="1"/>
  <c r="H155" i="9" s="1"/>
  <c r="L153" i="10"/>
  <c r="L158" i="10" s="1"/>
  <c r="L154" i="10" s="1"/>
  <c r="M61" i="8"/>
  <c r="M66" i="8" s="1"/>
  <c r="M62" i="8" s="1"/>
  <c r="O60" i="9"/>
  <c r="O65" i="9" s="1"/>
  <c r="O61" i="9" s="1"/>
  <c r="M149" i="9"/>
  <c r="W31" i="8"/>
  <c r="X31" i="8" s="1"/>
  <c r="L155" i="8"/>
  <c r="L160" i="8" s="1"/>
  <c r="L156" i="8" s="1"/>
  <c r="S60" i="4"/>
  <c r="T60" i="4" s="1"/>
  <c r="S56" i="4"/>
  <c r="T56" i="4" s="1"/>
  <c r="K154" i="9"/>
  <c r="K159" i="9" s="1"/>
  <c r="K155" i="9" s="1"/>
  <c r="I155" i="8"/>
  <c r="I160" i="8" s="1"/>
  <c r="I156" i="8" s="1"/>
  <c r="O155" i="8"/>
  <c r="O160" i="8" s="1"/>
  <c r="O156" i="8" s="1"/>
  <c r="P149" i="4"/>
  <c r="S148" i="4"/>
  <c r="T148" i="4" s="1"/>
  <c r="H154" i="4"/>
  <c r="H159" i="4" s="1"/>
  <c r="H155" i="4" s="1"/>
  <c r="N149" i="4"/>
  <c r="I149" i="4"/>
  <c r="I154" i="4"/>
  <c r="I159" i="4" s="1"/>
  <c r="I155" i="4" s="1"/>
  <c r="I154" i="12"/>
  <c r="I159" i="12" s="1"/>
  <c r="I155" i="12" s="1"/>
  <c r="N148" i="10"/>
  <c r="L149" i="4"/>
  <c r="M149" i="4"/>
  <c r="Q154" i="12"/>
  <c r="Q159" i="12" s="1"/>
  <c r="Q155" i="12" s="1"/>
  <c r="S30" i="12"/>
  <c r="T30" i="12" s="1"/>
  <c r="G60" i="12"/>
  <c r="R55" i="11"/>
  <c r="S55" i="11" s="1"/>
  <c r="M55" i="11"/>
  <c r="R30" i="11"/>
  <c r="K30" i="11"/>
  <c r="L30" i="11" s="1"/>
  <c r="J153" i="10"/>
  <c r="J158" i="10" s="1"/>
  <c r="J154" i="10" s="1"/>
  <c r="U155" i="8"/>
  <c r="U160" i="8" s="1"/>
  <c r="U156" i="8" s="1"/>
  <c r="J149" i="4"/>
  <c r="T155" i="8"/>
  <c r="T160" i="8" s="1"/>
  <c r="T156" i="8" s="1"/>
  <c r="P148" i="10"/>
  <c r="P155" i="8"/>
  <c r="P160" i="8" s="1"/>
  <c r="P156" i="8" s="1"/>
  <c r="Q155" i="8"/>
  <c r="Q160" i="8" s="1"/>
  <c r="Q156" i="8" s="1"/>
  <c r="Q10" i="11"/>
  <c r="K154" i="4"/>
  <c r="K159" i="4" s="1"/>
  <c r="K155" i="4" s="1"/>
  <c r="H56" i="12"/>
  <c r="G154" i="4"/>
  <c r="S154" i="4" s="1"/>
  <c r="T154" i="4" s="1"/>
  <c r="Q149" i="4"/>
  <c r="L149" i="12"/>
  <c r="G153" i="10"/>
  <c r="G158" i="10" s="1"/>
  <c r="M29" i="11"/>
  <c r="T29" i="11"/>
  <c r="G149" i="9"/>
  <c r="S149" i="9" s="1"/>
  <c r="T149" i="9" s="1"/>
  <c r="G154" i="9"/>
  <c r="G159" i="9" s="1"/>
  <c r="L29" i="11"/>
  <c r="S125" i="4"/>
  <c r="T125" i="4" s="1"/>
  <c r="R154" i="12"/>
  <c r="R159" i="12" s="1"/>
  <c r="R155" i="12" s="1"/>
  <c r="G56" i="12"/>
  <c r="H148" i="10"/>
  <c r="S55" i="12"/>
  <c r="T55" i="12" s="1"/>
  <c r="S30" i="10"/>
  <c r="T30" i="10" s="1"/>
  <c r="S147" i="10"/>
  <c r="T147" i="10" s="1"/>
  <c r="I148" i="10"/>
  <c r="CR193" i="6"/>
  <c r="O57" i="8"/>
  <c r="R148" i="10"/>
  <c r="K61" i="8"/>
  <c r="K66" i="8" s="1"/>
  <c r="K62" i="8" s="1"/>
  <c r="CO193" i="6"/>
  <c r="K57" i="8"/>
  <c r="G56" i="8"/>
  <c r="W10" i="8"/>
  <c r="X10" i="8" s="1"/>
  <c r="CL191" i="6"/>
  <c r="O149" i="4"/>
  <c r="O154" i="4"/>
  <c r="O159" i="4" s="1"/>
  <c r="O155" i="4" s="1"/>
  <c r="S124" i="10"/>
  <c r="T124" i="10" s="1"/>
  <c r="L10" i="11"/>
  <c r="H12" i="1"/>
  <c r="I12" i="1" s="1"/>
  <c r="Q29" i="11"/>
  <c r="O149" i="12"/>
  <c r="P154" i="12"/>
  <c r="P149" i="12"/>
  <c r="M153" i="10"/>
  <c r="M158" i="10" s="1"/>
  <c r="M154" i="10" s="1"/>
  <c r="M148" i="10"/>
  <c r="Q153" i="10"/>
  <c r="Q158" i="10" s="1"/>
  <c r="Q154" i="10" s="1"/>
  <c r="Q148" i="10"/>
  <c r="K148" i="10"/>
  <c r="K153" i="10"/>
  <c r="K158" i="10" s="1"/>
  <c r="K154" i="10" s="1"/>
  <c r="O65" i="12"/>
  <c r="D20" i="1"/>
  <c r="E20" i="1" s="1"/>
  <c r="G61" i="10"/>
  <c r="S124" i="12"/>
  <c r="T124" i="12" s="1"/>
  <c r="H149" i="12"/>
  <c r="H154" i="12"/>
  <c r="S148" i="12"/>
  <c r="T148" i="12" s="1"/>
  <c r="J10" i="11"/>
  <c r="I10" i="11"/>
  <c r="O155" i="12"/>
  <c r="M154" i="12"/>
  <c r="M159" i="12" s="1"/>
  <c r="M155" i="12" s="1"/>
  <c r="M149" i="12"/>
  <c r="J29" i="11"/>
  <c r="I29" i="11"/>
  <c r="J154" i="12"/>
  <c r="J159" i="12" s="1"/>
  <c r="J155" i="12" s="1"/>
  <c r="J149" i="12"/>
  <c r="Q30" i="11" l="1"/>
  <c r="G160" i="8"/>
  <c r="W160" i="8" s="1"/>
  <c r="X160" i="8" s="1"/>
  <c r="H56" i="11"/>
  <c r="Q55" i="11"/>
  <c r="O56" i="11"/>
  <c r="P56" i="11" s="1"/>
  <c r="O61" i="11"/>
  <c r="Q61" i="11" s="1"/>
  <c r="H61" i="11"/>
  <c r="I55" i="11"/>
  <c r="S149" i="13"/>
  <c r="T149" i="13" s="1"/>
  <c r="H159" i="13"/>
  <c r="O66" i="11" s="1"/>
  <c r="S154" i="13"/>
  <c r="T154" i="13" s="1"/>
  <c r="S56" i="10"/>
  <c r="T56" i="10" s="1"/>
  <c r="S60" i="10"/>
  <c r="T60" i="10" s="1"/>
  <c r="S65" i="10"/>
  <c r="T65" i="10" s="1"/>
  <c r="G65" i="9"/>
  <c r="S60" i="9"/>
  <c r="T60" i="9" s="1"/>
  <c r="S60" i="12"/>
  <c r="T60" i="12" s="1"/>
  <c r="G159" i="4"/>
  <c r="G155" i="4" s="1"/>
  <c r="S155" i="4" s="1"/>
  <c r="T155" i="4" s="1"/>
  <c r="M30" i="11"/>
  <c r="T55" i="11"/>
  <c r="S56" i="12"/>
  <c r="T56" i="12" s="1"/>
  <c r="R56" i="11"/>
  <c r="K56" i="11"/>
  <c r="L56" i="11" s="1"/>
  <c r="G65" i="12"/>
  <c r="R61" i="11"/>
  <c r="S61" i="11" s="1"/>
  <c r="K61" i="11"/>
  <c r="L61" i="11" s="1"/>
  <c r="S154" i="9"/>
  <c r="T154" i="9" s="1"/>
  <c r="L55" i="11"/>
  <c r="H20" i="1"/>
  <c r="I20" i="1" s="1"/>
  <c r="T30" i="11"/>
  <c r="S30" i="11"/>
  <c r="G61" i="8"/>
  <c r="G57" i="8"/>
  <c r="W57" i="8" s="1"/>
  <c r="X57" i="8" s="1"/>
  <c r="W56" i="8"/>
  <c r="X56" i="8" s="1"/>
  <c r="CL193" i="6"/>
  <c r="S153" i="10"/>
  <c r="T153" i="10" s="1"/>
  <c r="P159" i="12"/>
  <c r="S148" i="10"/>
  <c r="T148" i="10" s="1"/>
  <c r="O61" i="12"/>
  <c r="G155" i="9"/>
  <c r="S155" i="9" s="1"/>
  <c r="T155" i="9" s="1"/>
  <c r="S159" i="9"/>
  <c r="T159" i="9" s="1"/>
  <c r="I30" i="11"/>
  <c r="J30" i="11"/>
  <c r="S158" i="10"/>
  <c r="T158" i="10" s="1"/>
  <c r="G154" i="10"/>
  <c r="S154" i="10" s="1"/>
  <c r="T154" i="10" s="1"/>
  <c r="H159" i="12"/>
  <c r="S154" i="12"/>
  <c r="T154" i="12" s="1"/>
  <c r="S61" i="10"/>
  <c r="T61" i="10" s="1"/>
  <c r="S149" i="12"/>
  <c r="T149" i="12" s="1"/>
  <c r="G156" i="8" l="1"/>
  <c r="W156" i="8" s="1"/>
  <c r="X156" i="8" s="1"/>
  <c r="S159" i="4"/>
  <c r="T159" i="4" s="1"/>
  <c r="J55" i="11"/>
  <c r="H155" i="13"/>
  <c r="O62" i="11" s="1"/>
  <c r="H66" i="11"/>
  <c r="I66" i="11" s="1"/>
  <c r="S159" i="13"/>
  <c r="T159" i="13" s="1"/>
  <c r="G61" i="9"/>
  <c r="S61" i="9" s="1"/>
  <c r="T61" i="9" s="1"/>
  <c r="S65" i="9"/>
  <c r="T65" i="9" s="1"/>
  <c r="M61" i="11"/>
  <c r="T61" i="11"/>
  <c r="K66" i="11"/>
  <c r="L66" i="11" s="1"/>
  <c r="R66" i="11"/>
  <c r="S66" i="11" s="1"/>
  <c r="G61" i="12"/>
  <c r="S61" i="12" s="1"/>
  <c r="T61" i="12" s="1"/>
  <c r="S65" i="12"/>
  <c r="T65" i="12" s="1"/>
  <c r="S56" i="11"/>
  <c r="T56" i="11"/>
  <c r="M56" i="11"/>
  <c r="G66" i="8"/>
  <c r="W61" i="8"/>
  <c r="X61" i="8" s="1"/>
  <c r="Q56" i="11"/>
  <c r="P155" i="12"/>
  <c r="Q66" i="11"/>
  <c r="P61" i="11"/>
  <c r="H155" i="12"/>
  <c r="S159" i="12"/>
  <c r="T159" i="12" s="1"/>
  <c r="I56" i="11"/>
  <c r="J56" i="11"/>
  <c r="J61" i="11"/>
  <c r="I61" i="11"/>
  <c r="P62" i="11" l="1"/>
  <c r="S155" i="13"/>
  <c r="T155" i="13" s="1"/>
  <c r="H62" i="11"/>
  <c r="T66" i="11"/>
  <c r="M66" i="11"/>
  <c r="K62" i="11"/>
  <c r="M62" i="11" s="1"/>
  <c r="R62" i="11"/>
  <c r="G62" i="8"/>
  <c r="W62" i="8" s="1"/>
  <c r="X62" i="8" s="1"/>
  <c r="W66" i="8"/>
  <c r="X66" i="8" s="1"/>
  <c r="Q62" i="11"/>
  <c r="P66" i="11"/>
  <c r="S155" i="12"/>
  <c r="T155" i="12" s="1"/>
  <c r="S62" i="11" l="1"/>
  <c r="T62" i="11"/>
  <c r="L62" i="11"/>
  <c r="J62" i="11"/>
  <c r="I62" i="11"/>
</calcChain>
</file>

<file path=xl/sharedStrings.xml><?xml version="1.0" encoding="utf-8"?>
<sst xmlns="http://schemas.openxmlformats.org/spreadsheetml/2006/main" count="1472" uniqueCount="766">
  <si>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</si>
  <si>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</si>
  <si>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</si>
  <si>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</si>
  <si>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</si>
  <si>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</si>
  <si>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</si>
  <si>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</si>
  <si>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</si>
  <si>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</si>
  <si>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</si>
  <si>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</si>
  <si>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</si>
  <si>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</si>
  <si>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</si>
  <si>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</si>
  <si>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</si>
  <si>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</si>
  <si>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</si>
  <si>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</si>
  <si>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</si>
  <si>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</si>
  <si>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</si>
  <si>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</si>
  <si>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</si>
  <si>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</si>
  <si>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</si>
  <si>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</si>
  <si>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</si>
  <si>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</si>
  <si>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</si>
  <si>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</si>
  <si>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</si>
  <si>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</si>
  <si>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</si>
  <si>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</si>
  <si>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</si>
  <si>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</si>
  <si>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</si>
  <si>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</si>
  <si>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</si>
  <si>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</si>
  <si>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</si>
  <si>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</si>
  <si>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</si>
  <si>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</si>
  <si>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</si>
  <si>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</si>
  <si>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</si>
  <si>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</si>
  <si>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</si>
  <si>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</si>
  <si>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</si>
  <si>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</si>
  <si>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</si>
  <si>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</si>
  <si>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</si>
  <si>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</si>
  <si>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</si>
  <si>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</si>
  <si>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</si>
  <si>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</si>
  <si>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</si>
  <si>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</si>
  <si>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</si>
  <si>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</si>
  <si>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</si>
  <si>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</si>
  <si>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</si>
  <si>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</si>
  <si>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</si>
  <si>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</si>
  <si>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</si>
  <si>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</si>
  <si>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</si>
  <si>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</si>
  <si>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</si>
  <si>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</si>
  <si>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</si>
  <si>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</si>
  <si>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</si>
  <si>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</si>
  <si>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</si>
  <si>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</si>
  <si>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</si>
  <si>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</si>
  <si>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</si>
  <si>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</si>
  <si>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</si>
  <si>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</si>
  <si>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</si>
  <si>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</si>
  <si>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</si>
  <si>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</si>
  <si>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</si>
  <si>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</si>
  <si>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</si>
  <si>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</si>
  <si>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</si>
  <si>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</si>
  <si>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</si>
  <si>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</si>
  <si>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</si>
  <si>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</si>
  <si>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</si>
  <si>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</si>
  <si>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</si>
  <si>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</si>
  <si>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</si>
  <si>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</si>
  <si>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</si>
  <si>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</si>
  <si>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</si>
  <si>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</si>
  <si>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</si>
  <si>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</si>
  <si>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</si>
  <si>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</si>
  <si>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</si>
  <si>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</si>
  <si>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</si>
  <si>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</si>
  <si>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</si>
  <si>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</si>
  <si>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</si>
  <si>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</si>
  <si>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</si>
  <si>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</si>
  <si>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</si>
  <si>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</si>
  <si>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</si>
  <si>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</si>
  <si>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</si>
  <si>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</si>
  <si>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</si>
  <si>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</si>
  <si>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</si>
  <si>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</si>
  <si>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</si>
  <si>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</si>
  <si>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</si>
  <si>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</si>
  <si>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</si>
  <si>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</si>
  <si>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</si>
  <si>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</si>
  <si>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</si>
  <si>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</si>
  <si>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</si>
  <si>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</si>
  <si>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</si>
  <si>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</si>
  <si>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</si>
  <si>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</si>
  <si>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</si>
  <si>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</si>
  <si>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</si>
  <si>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</si>
  <si>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</si>
  <si>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</si>
  <si>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</si>
  <si>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</si>
  <si>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</si>
  <si>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</si>
  <si>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</si>
  <si>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</si>
  <si>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</si>
  <si>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</si>
  <si>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</si>
  <si>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</si>
  <si>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</si>
  <si>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</si>
  <si>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</si>
  <si>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</si>
  <si>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</si>
  <si>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</si>
  <si>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</si>
  <si>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</si>
  <si>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</si>
  <si>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</si>
  <si>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</si>
  <si>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</si>
  <si>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</si>
  <si>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</si>
  <si>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</si>
  <si>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</si>
  <si>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</si>
  <si>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</si>
  <si>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</si>
  <si>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</si>
  <si>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</si>
  <si>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</si>
  <si>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</si>
  <si>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</si>
  <si>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</si>
  <si>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</si>
  <si>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</si>
  <si>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</si>
  <si>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</si>
  <si>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</si>
  <si>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</si>
  <si>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</si>
  <si>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</si>
  <si>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</si>
  <si>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</si>
  <si>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</si>
  <si>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</si>
  <si>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</si>
  <si>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</si>
  <si>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</si>
  <si>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</si>
  <si>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</si>
  <si>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</si>
  <si>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</si>
  <si>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</si>
  <si>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</si>
  <si>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</si>
  <si>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</si>
  <si>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</si>
  <si>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</si>
  <si>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</si>
  <si>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</si>
  <si>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</si>
  <si>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</si>
  <si>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</si>
  <si>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</si>
  <si>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</si>
  <si>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</si>
  <si>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</si>
  <si>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</si>
  <si>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</si>
  <si>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</si>
  <si>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</si>
  <si>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</si>
  <si>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</si>
  <si>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</si>
  <si>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</si>
  <si>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</si>
  <si>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</si>
  <si>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</si>
  <si>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</si>
  <si>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</si>
  <si>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</si>
  <si>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</si>
  <si>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</si>
  <si>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</si>
  <si>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</si>
  <si>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</si>
  <si>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</si>
  <si>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</si>
  <si>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</si>
  <si>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</si>
  <si>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</si>
  <si>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</si>
  <si>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</si>
  <si>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</si>
  <si>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</si>
  <si>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</si>
  <si>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</si>
  <si>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</si>
  <si>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</si>
  <si>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</si>
  <si>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</si>
  <si>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</si>
  <si>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</si>
  <si>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</si>
  <si>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</si>
  <si>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</si>
  <si>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</si>
  <si>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</si>
  <si>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</si>
  <si>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</si>
  <si>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</si>
  <si>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</si>
  <si>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</si>
  <si>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</si>
  <si>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</si>
  <si>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</si>
  <si>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</si>
  <si>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</si>
  <si>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</si>
  <si>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</si>
  <si>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</si>
  <si>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</si>
  <si>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</si>
  <si>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</si>
  <si>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</si>
  <si>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</si>
  <si>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</si>
  <si>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</si>
  <si>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</si>
  <si>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</si>
  <si>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</si>
  <si>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</si>
  <si>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</si>
  <si>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</si>
  <si>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</si>
  <si>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</si>
  <si>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</si>
  <si>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</si>
  <si>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</si>
  <si>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</si>
  <si>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</si>
  <si>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</si>
  <si>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</si>
  <si>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</si>
  <si>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</si>
  <si>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</si>
  <si>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</si>
  <si>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</si>
  <si>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</si>
  <si>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</si>
  <si>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</si>
  <si>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</si>
  <si>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</si>
  <si>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</si>
  <si>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</si>
  <si>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</si>
  <si>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</si>
  <si>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</si>
  <si>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</si>
  <si>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</si>
  <si>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</si>
  <si>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</si>
  <si>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</si>
  <si>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</si>
  <si>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</si>
  <si>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</si>
  <si>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</si>
  <si>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</si>
  <si>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</si>
  <si>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</si>
  <si>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</si>
  <si>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</si>
  <si>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</si>
  <si>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</si>
  <si>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</si>
  <si>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</si>
  <si>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</si>
  <si>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</si>
  <si>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</si>
  <si>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</si>
  <si>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</si>
  <si>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</si>
  <si>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</si>
  <si>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</si>
  <si>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</si>
  <si>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</si>
  <si>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</si>
  <si>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</si>
  <si>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</si>
  <si>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</si>
  <si>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</si>
  <si>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</si>
  <si>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</si>
  <si>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</si>
  <si>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</si>
  <si>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</si>
  <si>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</si>
  <si>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</si>
  <si>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</si>
  <si>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</si>
  <si>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</si>
  <si>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</si>
  <si>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</si>
  <si>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</si>
  <si>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</si>
  <si>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</si>
  <si>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</si>
  <si>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</si>
  <si>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</si>
  <si>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</si>
  <si>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</si>
  <si>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</si>
  <si>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</si>
  <si>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</si>
  <si>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</si>
  <si>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</si>
  <si>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</si>
  <si>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</si>
  <si>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</si>
  <si>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</si>
  <si>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</si>
  <si>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</si>
  <si>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</si>
  <si>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</si>
  <si>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</si>
  <si>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</si>
  <si>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</si>
  <si>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</si>
  <si>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</si>
  <si>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</si>
  <si>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</si>
  <si>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</si>
  <si>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</si>
  <si>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</si>
  <si>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</si>
  <si>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</si>
  <si>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</si>
  <si>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</si>
  <si>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</si>
  <si>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</si>
  <si>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</si>
  <si>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</si>
  <si>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</si>
  <si>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</si>
  <si>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</si>
  <si>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</si>
  <si>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</si>
  <si>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</si>
  <si>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</si>
  <si>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</si>
  <si>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</si>
  <si>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</si>
  <si>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</si>
  <si>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</si>
  <si>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</si>
  <si>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</si>
  <si>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</si>
  <si>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</si>
  <si>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</si>
  <si>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</si>
  <si>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</si>
  <si>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</si>
  <si>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</si>
  <si>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</si>
  <si>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</si>
  <si>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</si>
  <si>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</si>
  <si>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</si>
  <si>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</si>
  <si>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</si>
  <si>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</si>
  <si>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</si>
  <si>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</si>
  <si>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</si>
  <si>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</si>
  <si>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</si>
  <si>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</si>
  <si>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</si>
  <si>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</si>
  <si>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</si>
  <si>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</si>
  <si>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</si>
  <si>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</si>
  <si>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</si>
  <si>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</si>
  <si>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</si>
  <si>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</si>
  <si>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</si>
  <si>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</si>
  <si>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</si>
  <si>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</si>
  <si>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</si>
  <si>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</si>
  <si>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</si>
  <si>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</si>
  <si>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</si>
  <si>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</si>
  <si>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</si>
  <si>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</si>
  <si>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</si>
  <si>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</si>
  <si>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</si>
  <si>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</si>
  <si>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</si>
  <si>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</si>
  <si>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</si>
  <si>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</si>
  <si>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</si>
  <si>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</si>
  <si>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</si>
  <si>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</si>
  <si>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</si>
  <si>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</si>
  <si>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</si>
  <si>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</si>
  <si>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</si>
  <si>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</si>
  <si>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</si>
  <si>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</si>
  <si>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</si>
  <si>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</si>
  <si>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</si>
  <si>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</si>
  <si>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</si>
  <si>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</si>
  <si>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</si>
  <si>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</si>
  <si>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</si>
  <si>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</si>
  <si>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</si>
  <si>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</si>
  <si>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</si>
  <si>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</si>
  <si>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</si>
  <si>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</si>
  <si>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</si>
  <si>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</si>
  <si>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</si>
  <si>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</si>
  <si>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</si>
  <si>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</si>
  <si>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</si>
  <si>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</si>
  <si>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</si>
  <si>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</si>
  <si>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</si>
  <si>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</si>
  <si>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</si>
  <si>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</si>
  <si>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</si>
  <si>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</si>
  <si>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</si>
  <si>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</si>
  <si>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</si>
  <si>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</si>
  <si>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</si>
  <si>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</si>
  <si>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</si>
  <si>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</si>
  <si>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</si>
  <si>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</si>
  <si>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</si>
  <si>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</si>
  <si>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</si>
  <si>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</si>
  <si>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</si>
  <si>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</si>
  <si>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</si>
  <si>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</si>
  <si>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</si>
  <si>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</si>
  <si>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</si>
  <si>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</si>
  <si>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</si>
  <si>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</si>
  <si>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</si>
  <si>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</si>
  <si>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</si>
  <si>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</si>
  <si>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</si>
  <si>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</si>
  <si>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</si>
  <si>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</si>
  <si>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</si>
  <si>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</si>
  <si>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</si>
  <si>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</si>
  <si>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</si>
  <si>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</si>
  <si>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</si>
  <si>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</si>
  <si>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</si>
  <si>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</si>
  <si>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</si>
  <si>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</si>
  <si>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</si>
  <si>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</si>
  <si>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</si>
  <si>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</si>
  <si>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</si>
  <si>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</si>
  <si>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</si>
  <si>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</si>
  <si>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</si>
  <si>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</si>
  <si>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</si>
  <si>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</si>
  <si>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</si>
  <si>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</si>
  <si>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</si>
  <si>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</si>
  <si>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</si>
  <si>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</si>
  <si>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</si>
  <si>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</si>
  <si>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</si>
  <si>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</si>
  <si>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</si>
  <si>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</si>
  <si>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</si>
  <si>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</si>
  <si>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</si>
  <si>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</si>
  <si>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</si>
  <si>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</si>
  <si>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</si>
  <si>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</si>
  <si>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</si>
  <si>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</si>
  <si>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</si>
  <si>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</si>
  <si>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</si>
  <si>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</si>
  <si>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</si>
  <si>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</si>
  <si>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</si>
  <si>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</si>
  <si>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</si>
  <si>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</si>
  <si>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</si>
  <si>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</si>
  <si>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</si>
  <si>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</si>
  <si>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</si>
  <si>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</si>
  <si>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</si>
  <si>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</si>
  <si>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</si>
  <si>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</si>
  <si>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</si>
  <si>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</si>
  <si>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</si>
  <si>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</si>
  <si>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</si>
  <si>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</si>
  <si>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</si>
  <si>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</si>
  <si>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</si>
  <si>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</si>
  <si>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</si>
  <si>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</si>
  <si>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</si>
  <si>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</si>
  <si>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</si>
  <si>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</si>
  <si>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</si>
  <si>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</si>
  <si>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</si>
  <si>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</si>
  <si>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</si>
  <si>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</si>
  <si>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</si>
  <si>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</si>
  <si>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</si>
  <si>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</si>
  <si>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</si>
  <si>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</si>
  <si>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</si>
  <si>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</si>
  <si>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</si>
  <si>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</si>
  <si>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</si>
  <si>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</si>
  <si>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</si>
  <si>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</si>
  <si>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</si>
  <si>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</si>
  <si>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</si>
  <si>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</si>
  <si>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</si>
  <si>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</si>
  <si>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</si>
  <si>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</si>
  <si>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</si>
  <si>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</si>
  <si>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</si>
  <si>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</si>
  <si>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</si>
  <si>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</si>
  <si>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</si>
  <si>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</si>
  <si>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</si>
  <si>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</si>
  <si>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</si>
  <si>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</si>
  <si>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</si>
  <si>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</si>
  <si>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</si>
  <si>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</si>
  <si>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</si>
  <si>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</si>
  <si>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</si>
  <si>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</si>
  <si>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</si>
  <si>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</si>
  <si>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</si>
  <si>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</si>
  <si>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</si>
  <si>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</si>
  <si>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</si>
  <si>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</si>
  <si>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</si>
  <si>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</si>
  <si>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</si>
  <si>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</si>
  <si>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</si>
  <si>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</si>
  <si>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</si>
  <si>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</si>
  <si>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</si>
  <si>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</si>
  <si>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</si>
  <si>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</si>
  <si>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</si>
  <si>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</si>
  <si>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</si>
  <si>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</si>
  <si>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</si>
  <si>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</si>
  <si>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</si>
  <si>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</si>
  <si>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</si>
  <si>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</si>
  <si>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</si>
  <si>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</si>
  <si>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</si>
  <si>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</si>
  <si>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</si>
  <si>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</si>
  <si>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</si>
  <si>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</si>
  <si>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</si>
  <si>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</si>
  <si>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</si>
  <si>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</si>
  <si>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</si>
  <si>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</si>
  <si>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</si>
  <si>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</si>
  <si>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</si>
  <si>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</si>
  <si>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</si>
  <si>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</si>
  <si>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</si>
  <si>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</si>
  <si>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</si>
  <si>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</si>
  <si>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</si>
  <si>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</si>
  <si>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</si>
  <si>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</si>
  <si>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</si>
  <si>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</si>
  <si>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</si>
  <si>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</si>
  <si>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</si>
  <si>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</si>
  <si>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</si>
  <si>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</si>
  <si>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</si>
  <si>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</si>
  <si>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</si>
  <si>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</si>
  <si>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</si>
  <si>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</si>
  <si>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</si>
  <si>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</si>
  <si>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</si>
  <si>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</si>
  <si>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</si>
  <si>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</si>
  <si>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</si>
  <si>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</si>
  <si>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</si>
  <si>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</si>
  <si>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</si>
  <si>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</si>
  <si>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</si>
  <si>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</si>
  <si>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</si>
  <si>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162.784,38 </t>
  </si>
  <si>
    <t>164.923,78 </t>
  </si>
  <si>
    <t>301.562,06 </t>
  </si>
  <si>
    <t>473.691,07 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</si>
</sst>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RSD&quot;_-;\-* #,##0.00\ &quot;RSD&quot;_-;_-* &quot;-&quot;??\ &quot;RSD&quot;_-;_-@_-"/>
    <numFmt numFmtId="43" formatCode="_-* #,##0.00\ _R_S_D_-;\-* #,##0.00\ _R_S_D_-;_-* &quot;-&quot;??\ _R_S_D_-;_-@_-"/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  <numFmt numFmtId="173" formatCode="#,##0.0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2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4" fontId="21" fillId="0" borderId="14" xfId="0" applyNumberFormat="1" applyFont="1" applyFill="1" applyBorder="1" applyAlignment="1" applyProtection="1">
      <alignment horizontal="center" vertical="center"/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5" fontId="28" fillId="0" borderId="15" xfId="0" applyNumberFormat="1" applyFont="1" applyFill="1" applyBorder="1" applyAlignment="1" applyProtection="1">
      <alignment horizontal="center"/>
      <protection hidden="1"/>
    </xf>
    <xf numFmtId="164" fontId="23" fillId="0" borderId="33" xfId="0" applyNumberFormat="1" applyFont="1" applyFill="1" applyBorder="1" applyAlignment="1" applyProtection="1">
      <alignment horizontal="center" vertical="center"/>
      <protection hidden="1"/>
    </xf>
    <xf numFmtId="164" fontId="26" fillId="0" borderId="21" xfId="0" applyNumberFormat="1" applyFont="1" applyFill="1" applyBorder="1" applyAlignment="1" applyProtection="1">
      <alignment horizontal="center"/>
      <protection hidden="1"/>
    </xf>
    <xf numFmtId="165" fontId="26" fillId="0" borderId="23" xfId="0" applyNumberFormat="1" applyFont="1" applyFill="1" applyBorder="1" applyAlignment="1" applyProtection="1">
      <alignment horizontal="center"/>
      <protection hidden="1"/>
    </xf>
    <xf numFmtId="164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4" fontId="21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4" xfId="1" applyNumberFormat="1" applyFont="1" applyFill="1" applyBorder="1" applyAlignment="1" applyProtection="1">
      <alignment horizontal="center" vertical="center"/>
      <protection hidden="1"/>
    </xf>
    <xf numFmtId="165" fontId="26" fillId="3" borderId="0" xfId="1" applyNumberFormat="1" applyFont="1" applyFill="1" applyBorder="1" applyAlignment="1" applyProtection="1">
      <alignment horizontal="center" vertical="center"/>
      <protection hidden="1"/>
    </xf>
    <xf numFmtId="165" fontId="26" fillId="3" borderId="9" xfId="1" applyNumberFormat="1" applyFont="1" applyFill="1" applyBorder="1" applyAlignment="1" applyProtection="1">
      <alignment horizontal="center" vertical="center"/>
      <protection hidden="1"/>
    </xf>
    <xf numFmtId="165" fontId="26" fillId="3" borderId="14" xfId="1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5" fontId="26" fillId="41" borderId="14" xfId="1" applyNumberFormat="1" applyFont="1" applyFill="1" applyBorder="1" applyAlignment="1" applyProtection="1">
      <alignment horizontal="center" vertical="center"/>
      <protection hidden="1"/>
    </xf>
    <xf numFmtId="164" fontId="26" fillId="3" borderId="74" xfId="0" applyNumberFormat="1" applyFont="1" applyFill="1" applyBorder="1" applyAlignment="1" applyProtection="1">
      <alignment horizontal="center" vertical="center"/>
      <protection hidden="1"/>
    </xf>
    <xf numFmtId="164" fontId="26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5" xfId="1" applyNumberFormat="1" applyFont="1" applyFill="1" applyBorder="1" applyAlignment="1" applyProtection="1">
      <alignment horizontal="center" vertical="center"/>
      <protection hidden="1"/>
    </xf>
    <xf numFmtId="165" fontId="26" fillId="3" borderId="48" xfId="1" applyNumberFormat="1" applyFont="1" applyFill="1" applyBorder="1" applyAlignment="1" applyProtection="1">
      <alignment horizontal="center" vertical="center"/>
      <protection hidden="1"/>
    </xf>
    <xf numFmtId="165" fontId="26" fillId="3" borderId="52" xfId="1" applyNumberFormat="1" applyFont="1" applyFill="1" applyBorder="1" applyAlignment="1" applyProtection="1">
      <alignment horizontal="center" vertical="center"/>
      <protection hidden="1"/>
    </xf>
    <xf numFmtId="165" fontId="26" fillId="3" borderId="46" xfId="1" applyNumberFormat="1" applyFont="1" applyFill="1" applyBorder="1" applyAlignment="1" applyProtection="1">
      <alignment horizontal="center" vertical="center"/>
      <protection hidden="1"/>
    </xf>
    <xf numFmtId="165" fontId="26" fillId="41" borderId="49" xfId="1" applyNumberFormat="1" applyFont="1" applyFill="1" applyBorder="1" applyAlignment="1" applyProtection="1">
      <alignment horizontal="center" vertical="center"/>
      <protection hidden="1"/>
    </xf>
    <xf numFmtId="164" fontId="26" fillId="3" borderId="14" xfId="0" applyNumberFormat="1" applyFont="1" applyFill="1" applyBorder="1" applyAlignment="1" applyProtection="1">
      <alignment horizontal="center" vertical="center"/>
      <protection hidden="1"/>
    </xf>
    <xf numFmtId="164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3" fillId="3" borderId="74" xfId="0" applyNumberFormat="1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43" fontId="2" fillId="3" borderId="0" xfId="130" applyFont="1" applyFill="1" applyAlignment="1">
      <alignment vertical="center"/>
    </xf>
    <xf numFmtId="4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3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4" fontId="24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22" xfId="0" applyNumberFormat="1" applyFont="1" applyFill="1" applyBorder="1" applyAlignment="1" applyProtection="1">
      <alignment horizontal="center" vertical="center"/>
      <protection hidden="1"/>
    </xf>
    <xf numFmtId="164" fontId="5" fillId="2" borderId="14" xfId="0" applyNumberFormat="1" applyFont="1" applyFill="1" applyBorder="1" applyAlignment="1" applyProtection="1">
      <alignment horizontal="center" vertical="center"/>
      <protection hidden="1"/>
    </xf>
    <xf numFmtId="164" fontId="28" fillId="3" borderId="14" xfId="0" applyNumberFormat="1" applyFont="1" applyFill="1" applyBorder="1" applyAlignment="1" applyProtection="1">
      <alignment horizontal="center" vertical="center"/>
      <protection hidden="1"/>
    </xf>
    <xf numFmtId="164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4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164" fontId="67" fillId="3" borderId="30" xfId="0" applyNumberFormat="1" applyFont="1" applyFill="1" applyBorder="1" applyAlignment="1" applyProtection="1">
      <alignment horizontal="center" vertical="center"/>
      <protection hidden="1"/>
    </xf>
    <xf numFmtId="4" fontId="0" fillId="4" borderId="0" xfId="0" applyNumberFormat="1" applyFill="1"/>
    <xf numFmtId="0" fontId="69" fillId="3" borderId="0" xfId="0" applyFont="1" applyFill="1" applyAlignment="1">
      <alignment vertical="center"/>
    </xf>
    <xf numFmtId="164" fontId="70" fillId="3" borderId="14" xfId="0" applyNumberFormat="1" applyFont="1" applyFill="1" applyBorder="1" applyAlignment="1" applyProtection="1">
      <alignment horizontal="center" vertical="center"/>
      <protection hidden="1"/>
    </xf>
    <xf numFmtId="164" fontId="71" fillId="8" borderId="14" xfId="0" applyNumberFormat="1" applyFont="1" applyFill="1" applyBorder="1" applyAlignment="1" applyProtection="1">
      <alignment horizontal="center" vertical="center"/>
      <protection hidden="1"/>
    </xf>
    <xf numFmtId="164" fontId="71" fillId="9" borderId="14" xfId="0" applyNumberFormat="1" applyFont="1" applyFill="1" applyBorder="1" applyAlignment="1" applyProtection="1">
      <alignment horizontal="center" vertical="center"/>
      <protection hidden="1"/>
    </xf>
    <xf numFmtId="165" fontId="71" fillId="9" borderId="14" xfId="1" applyNumberFormat="1" applyFont="1" applyFill="1" applyBorder="1" applyAlignment="1" applyProtection="1">
      <alignment horizontal="center" vertical="center"/>
      <protection hidden="1"/>
    </xf>
    <xf numFmtId="165" fontId="71" fillId="8" borderId="14" xfId="1" applyNumberFormat="1" applyFont="1" applyFill="1" applyBorder="1" applyAlignment="1" applyProtection="1">
      <alignment horizontal="center" vertical="center"/>
      <protection hidden="1"/>
    </xf>
    <xf numFmtId="165" fontId="71" fillId="9" borderId="46" xfId="1" applyNumberFormat="1" applyFont="1" applyFill="1" applyBorder="1" applyAlignment="1" applyProtection="1">
      <alignment horizontal="center" vertical="center"/>
      <protection hidden="1"/>
    </xf>
    <xf numFmtId="165" fontId="71" fillId="8" borderId="46" xfId="1" applyNumberFormat="1" applyFont="1" applyFill="1" applyBorder="1" applyAlignment="1" applyProtection="1">
      <alignment horizontal="center" vertical="center"/>
      <protection hidden="1"/>
    </xf>
    <xf numFmtId="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4" fontId="3" fillId="2" borderId="0" xfId="0" applyNumberFormat="1" applyFont="1" applyFill="1" applyBorder="1"/>
    <xf numFmtId="164" fontId="70" fillId="4" borderId="14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right"/>
    </xf>
    <xf numFmtId="0" fontId="2" fillId="2" borderId="0" xfId="0" applyFont="1" applyFill="1" applyAlignment="1">
      <alignment horizontal="right"/>
    </xf>
    <xf numFmtId="2" fontId="0" fillId="2" borderId="0" xfId="0" applyNumberFormat="1" applyFill="1" applyAlignment="1">
      <alignment horizontal="right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Master!$G$260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04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13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DataEx!$E$191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DataEx!$E$192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DataEx!$CL$192:$DI$192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98880"/>
        <c:axId val="50708864"/>
      </c:lineChart>
      <c:catAx>
        <c:axId val="5069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50708864"/>
        <c:crosses val="autoZero"/>
        <c:auto val="1"/>
        <c:lblAlgn val="ctr"/>
        <c:lblOffset val="100"/>
        <c:tickLblSkip val="3"/>
        <c:noMultiLvlLbl val="0"/>
      </c:catAx>
      <c:valAx>
        <c:axId val="50708864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698880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40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DataEx!$E$193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DataEx!$CL$193:$DI$193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5600"/>
        <c:axId val="50027136"/>
      </c:lineChart>
      <c:catAx>
        <c:axId val="500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50027136"/>
        <c:crosses val="autoZero"/>
        <c:auto val="1"/>
        <c:lblAlgn val="ctr"/>
        <c:lblOffset val="100"/>
        <c:tickLblSkip val="3"/>
        <c:noMultiLvlLbl val="0"/>
      </c:catAx>
      <c:valAx>
        <c:axId val="50027136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02560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hyperlink" Target="#'2015'!A1"/><Relationship Id="rId2" Type="http://schemas.openxmlformats.org/officeDocument/2006/relationships/hyperlink" Target="#'Analitika - 2017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6'!A1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7'!_2015plan"/><Relationship Id="rId3" Type="http://schemas.openxmlformats.org/officeDocument/2006/relationships/hyperlink" Target="#'2017'!A1"/><Relationship Id="rId7" Type="http://schemas.openxmlformats.org/officeDocument/2006/relationships/hyperlink" Target="#'2017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3'!A1"/><Relationship Id="rId7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hyperlink" Target="#'2013'!A1"/><Relationship Id="rId7" Type="http://schemas.openxmlformats.org/officeDocument/2006/relationships/hyperlink" Target="#DataEx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3'!_2013plan"/><Relationship Id="rId3" Type="http://schemas.openxmlformats.org/officeDocument/2006/relationships/hyperlink" Target="#'2013'!A1"/><Relationship Id="rId7" Type="http://schemas.openxmlformats.org/officeDocument/2006/relationships/hyperlink" Target="#'2013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DataEx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147</xdr:col>
      <xdr:colOff>133350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RS" sz="1100" baseline="0"/>
            <a:t>SAOPŠTENJE:  </a:t>
          </a:r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naplaćeni su  u iznosu od 1.380,4 mil.€ i ostvaruju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iznad plana 10,7 mil € ili 0,8%. U odnosu na isti period 2016. prihodi su viši za 63,9 mil € ili 4,9%</a:t>
          </a:r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Izdaci</a:t>
          </a:r>
          <a:r>
            <a:rPr lang="sr-Latn-R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budžeta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 istom periodu iznosili su 1.532,9 mil.€ ili 36,5% BPD-a dok je n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kapitalni budžet utrošeno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169,0 mil.€ ili 4,0% BDP-a.</a:t>
          </a:r>
          <a:endParaRPr lang="sr-Latn-RS">
            <a:effectLst/>
          </a:endParaRPr>
        </a:p>
        <a:p>
          <a:pPr lvl="0" algn="l"/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januar-novembar tekuće godine ostvaren je </a:t>
          </a:r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deficit budžeta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iznosu od 152,5 mil.€ ili 3,6% procijenjenog BDP-a.</a:t>
          </a:r>
        </a:p>
        <a:p>
          <a:pPr lvl="0" algn="l"/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 algn="l"/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Izvorni prihodi su veći od tekuće potrošnje za 16,5 mil €, što ukazuje na činjenicu da je tekuća potrošnja finansirana iz izvornih prihoda.</a:t>
          </a:r>
        </a:p>
        <a:p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r-Latn-R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r-Latn-RS" sz="1100"/>
        </a:p>
        <a:p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RS" sz="1100"/>
            <a:t>Metodološke</a:t>
          </a:r>
          <a:r>
            <a:rPr lang="sr-Latn-RS" sz="1100" baseline="0"/>
            <a:t> napomene</a:t>
          </a:r>
          <a:r>
            <a:rPr lang="x-none" sz="1100"/>
            <a:t>:</a:t>
          </a:r>
          <a:r>
            <a:rPr lang="sr-Latn-RS" sz="1100"/>
            <a:t>  Podaci o stavkama "Bruto zarade i doprinosi na teret poslodavca" i "Prava iz oblasti penzijskog i invalidskog osiguranja" dobijeni su na osnovu obračunskog usklađivanja, dok su ostale stavke prikazane po kešu.</a:t>
          </a:r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8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180975</xdr:colOff>
      <xdr:row>3</xdr:row>
      <xdr:rowOff>104777</xdr:rowOff>
    </xdr:from>
    <xdr:to>
      <xdr:col>23</xdr:col>
      <xdr:colOff>152175</xdr:colOff>
      <xdr:row>4</xdr:row>
      <xdr:rowOff>130277</xdr:rowOff>
    </xdr:to>
    <xdr:sp macro="" textlink="Master!G19">
      <xdr:nvSpPr>
        <xdr:cNvPr id="12" name="Rounded Rectangle 11"/>
        <xdr:cNvSpPr>
          <a:spLocks/>
        </xdr:cNvSpPr>
      </xdr:nvSpPr>
      <xdr:spPr>
        <a:xfrm>
          <a:off x="12553950" y="676277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7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RS"/>
            <a:t>Kontakt</a:t>
          </a:r>
          <a:r>
            <a:rPr lang="en-US"/>
            <a:t>:
</a:t>
          </a:r>
          <a:r>
            <a:rPr lang="x-none"/>
            <a:t>Tatjana</a:t>
          </a:r>
          <a:r>
            <a:rPr lang="x-none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x-none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100965</xdr:colOff>
      <xdr:row>1</xdr:row>
      <xdr:rowOff>173355</xdr:rowOff>
    </xdr:from>
    <xdr:to>
      <xdr:col>20</xdr:col>
      <xdr:colOff>104176</xdr:colOff>
      <xdr:row>3</xdr:row>
      <xdr:rowOff>45360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45140" y="363855"/>
          <a:ext cx="1832011" cy="253005"/>
        </a:xfrm>
        <a:prstGeom prst="rect">
          <a:avLst/>
        </a:prstGeom>
      </xdr:spPr>
    </xdr:pic>
    <xdr:clientData/>
  </xdr:two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5E8AEBB-B17D-4583-BBE5-6155680BF43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5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x-none" sz="1100"/>
            <a:t>        </a:t>
          </a:r>
          <a:r>
            <a:rPr lang="x-non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7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03F897-9F0F-413E-B1B6-0EBE217F8DD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748146</xdr:colOff>
      <xdr:row>2</xdr:row>
      <xdr:rowOff>0</xdr:rowOff>
    </xdr:from>
    <xdr:to>
      <xdr:col>14</xdr:col>
      <xdr:colOff>202623</xdr:colOff>
      <xdr:row>3</xdr:row>
      <xdr:rowOff>76200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374073</xdr:colOff>
      <xdr:row>0</xdr:row>
      <xdr:rowOff>95249</xdr:rowOff>
    </xdr:from>
    <xdr:to>
      <xdr:col>16</xdr:col>
      <xdr:colOff>580028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320959-6D21-49F3-B9CC-FED07BC1CDA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/>
        </a:p>
      </xdr:txBody>
    </xdr:sp>
    <xdr:clientData/>
  </xdr:twoCellAnchor>
  <xdr:twoCellAnchor editAs="absolute">
    <xdr:from>
      <xdr:col>14</xdr:col>
      <xdr:colOff>374073</xdr:colOff>
      <xdr:row>2</xdr:row>
      <xdr:rowOff>9525</xdr:rowOff>
    </xdr:from>
    <xdr:to>
      <xdr:col>16</xdr:col>
      <xdr:colOff>580028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E7EF437-79D9-4882-AFA2-82DDD90FCC7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14</xdr:col>
      <xdr:colOff>369060</xdr:colOff>
      <xdr:row>3</xdr:row>
      <xdr:rowOff>131618</xdr:rowOff>
    </xdr:from>
    <xdr:to>
      <xdr:col>16</xdr:col>
      <xdr:colOff>575015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CB33A6C-F2BC-417C-9C9E-62668A3B609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16</xdr:col>
      <xdr:colOff>761228</xdr:colOff>
      <xdr:row>0</xdr:row>
      <xdr:rowOff>95250</xdr:rowOff>
    </xdr:from>
    <xdr:to>
      <xdr:col>19</xdr:col>
      <xdr:colOff>266569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761228</xdr:colOff>
      <xdr:row>2</xdr:row>
      <xdr:rowOff>0</xdr:rowOff>
    </xdr:from>
    <xdr:to>
      <xdr:col>19</xdr:col>
      <xdr:colOff>266569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762959</xdr:colOff>
      <xdr:row>3</xdr:row>
      <xdr:rowOff>104775</xdr:rowOff>
    </xdr:from>
    <xdr:to>
      <xdr:col>19</xdr:col>
      <xdr:colOff>268300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123825</xdr:rowOff>
    </xdr:from>
    <xdr:to>
      <xdr:col>13</xdr:col>
      <xdr:colOff>364173</xdr:colOff>
      <xdr:row>3</xdr:row>
      <xdr:rowOff>9525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47624</xdr:rowOff>
    </xdr:from>
    <xdr:to>
      <xdr:col>16</xdr:col>
      <xdr:colOff>635728</xdr:colOff>
      <xdr:row>2</xdr:row>
      <xdr:rowOff>73124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161925</xdr:rowOff>
    </xdr:from>
    <xdr:to>
      <xdr:col>19</xdr:col>
      <xdr:colOff>540477</xdr:colOff>
      <xdr:row>3</xdr:row>
      <xdr:rowOff>187425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72190</xdr:rowOff>
    </xdr:from>
    <xdr:to>
      <xdr:col>19</xdr:col>
      <xdr:colOff>535464</xdr:colOff>
      <xdr:row>4</xdr:row>
      <xdr:rowOff>288190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57150</xdr:rowOff>
    </xdr:from>
    <xdr:to>
      <xdr:col>22</xdr:col>
      <xdr:colOff>280445</xdr:colOff>
      <xdr:row>2</xdr:row>
      <xdr:rowOff>82650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152400</xdr:rowOff>
    </xdr:from>
    <xdr:to>
      <xdr:col>22</xdr:col>
      <xdr:colOff>289970</xdr:colOff>
      <xdr:row>3</xdr:row>
      <xdr:rowOff>177900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66675</xdr:rowOff>
    </xdr:from>
    <xdr:to>
      <xdr:col>22</xdr:col>
      <xdr:colOff>282350</xdr:colOff>
      <xdr:row>4</xdr:row>
      <xdr:rowOff>282675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95250</xdr:rowOff>
    </xdr:from>
    <xdr:to>
      <xdr:col>13</xdr:col>
      <xdr:colOff>354648</xdr:colOff>
      <xdr:row>4</xdr:row>
      <xdr:rowOff>171450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161925</xdr:rowOff>
    </xdr:from>
    <xdr:to>
      <xdr:col>16</xdr:col>
      <xdr:colOff>655003</xdr:colOff>
      <xdr:row>3</xdr:row>
      <xdr:rowOff>171450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104775</xdr:rowOff>
    </xdr:from>
    <xdr:to>
      <xdr:col>16</xdr:col>
      <xdr:colOff>655003</xdr:colOff>
      <xdr:row>4</xdr:row>
      <xdr:rowOff>304800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9525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142875</xdr:rowOff>
    </xdr:from>
    <xdr:to>
      <xdr:col>13</xdr:col>
      <xdr:colOff>364173</xdr:colOff>
      <xdr:row>3</xdr:row>
      <xdr:rowOff>28575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91240</xdr:rowOff>
    </xdr:from>
    <xdr:to>
      <xdr:col>19</xdr:col>
      <xdr:colOff>535464</xdr:colOff>
      <xdr:row>4</xdr:row>
      <xdr:rowOff>307240</xdr:rowOff>
    </xdr:to>
    <xdr:sp macro="" textlink="Master!G1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76200</xdr:rowOff>
    </xdr:from>
    <xdr:to>
      <xdr:col>22</xdr:col>
      <xdr:colOff>280445</xdr:colOff>
      <xdr:row>2</xdr:row>
      <xdr:rowOff>101700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171450</xdr:rowOff>
    </xdr:from>
    <xdr:to>
      <xdr:col>22</xdr:col>
      <xdr:colOff>289970</xdr:colOff>
      <xdr:row>4</xdr:row>
      <xdr:rowOff>6450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85725</xdr:rowOff>
    </xdr:from>
    <xdr:to>
      <xdr:col>22</xdr:col>
      <xdr:colOff>282350</xdr:colOff>
      <xdr:row>4</xdr:row>
      <xdr:rowOff>301725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114300</xdr:rowOff>
    </xdr:from>
    <xdr:to>
      <xdr:col>13</xdr:col>
      <xdr:colOff>354648</xdr:colOff>
      <xdr:row>4</xdr:row>
      <xdr:rowOff>190500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180975</xdr:rowOff>
    </xdr:from>
    <xdr:to>
      <xdr:col>16</xdr:col>
      <xdr:colOff>655003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123825</xdr:rowOff>
    </xdr:from>
    <xdr:to>
      <xdr:col>16</xdr:col>
      <xdr:colOff>655003</xdr:colOff>
      <xdr:row>4</xdr:row>
      <xdr:rowOff>323850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19050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19050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0E580C5-222E-4375-9285-EDF5093D38B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4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C3163F-F041-46F3-9E1D-D6FB61676CE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3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8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2017-11</v>
      </c>
      <c r="O6" s="169" t="str">
        <f>+CONCATENATE(N6,"p")</f>
        <v>2017-11p</v>
      </c>
      <c r="P6" s="153"/>
      <c r="Q6" s="153"/>
      <c r="R6" s="169" t="str">
        <f>+IF(Master!B3-10&gt;=0,CONCATENATE(Master!B4-1,"-",Master!B3),CONCATENATE(Master!B4-1,"-0",Master!B3))</f>
        <v>2016-11</v>
      </c>
      <c r="S6" s="153"/>
      <c r="T6" s="153"/>
    </row>
    <row r="7" spans="1:20">
      <c r="A7" s="170"/>
      <c r="B7" s="451" t="s">
        <v>709</v>
      </c>
      <c r="C7" s="452"/>
      <c r="D7" s="452"/>
      <c r="E7" s="452"/>
      <c r="F7" s="452"/>
      <c r="G7" s="460" t="s">
        <v>707</v>
      </c>
      <c r="H7" s="461"/>
      <c r="I7" s="461"/>
      <c r="J7" s="461"/>
      <c r="K7" s="461"/>
      <c r="L7" s="461"/>
      <c r="M7" s="462"/>
      <c r="N7" s="463" t="str">
        <f>+Master!G240</f>
        <v>Decembar</v>
      </c>
      <c r="O7" s="461"/>
      <c r="P7" s="461"/>
      <c r="Q7" s="461"/>
      <c r="R7" s="461"/>
      <c r="S7" s="461"/>
      <c r="T7" s="464"/>
    </row>
    <row r="8" spans="1:20">
      <c r="A8" s="170"/>
      <c r="B8" s="453"/>
      <c r="C8" s="454"/>
      <c r="D8" s="454"/>
      <c r="E8" s="454"/>
      <c r="F8" s="455"/>
      <c r="G8" s="171" t="str">
        <f>+Master!G21</f>
        <v>Ostvarenje</v>
      </c>
      <c r="H8" s="171" t="str">
        <f>+Master!G20</f>
        <v>Plan</v>
      </c>
      <c r="I8" s="449" t="str">
        <f>+Master!G258</f>
        <v>Odstupanje</v>
      </c>
      <c r="J8" s="449"/>
      <c r="K8" s="171" t="str">
        <f>+CONCATENATE(Master!G243," ",Master!B4-1)</f>
        <v>Jan - Nov 2016</v>
      </c>
      <c r="L8" s="449" t="str">
        <f>+I8</f>
        <v>Odstupanje</v>
      </c>
      <c r="M8" s="459"/>
      <c r="N8" s="172" t="str">
        <f>+G8</f>
        <v>Ostvarenje</v>
      </c>
      <c r="O8" s="171" t="str">
        <f>+H8</f>
        <v>Plan</v>
      </c>
      <c r="P8" s="449" t="str">
        <f>+I8</f>
        <v>Odstupanje</v>
      </c>
      <c r="Q8" s="449"/>
      <c r="R8" s="171" t="str">
        <f>+CONCATENATE(Master!G242," ",Master!B4-1)</f>
        <v>Novembar 2016</v>
      </c>
      <c r="S8" s="449" t="str">
        <f>+P8</f>
        <v>Odstupanje</v>
      </c>
      <c r="T8" s="450"/>
    </row>
    <row r="9" spans="1:20" ht="15.75" thickBot="1">
      <c r="A9" s="170"/>
      <c r="B9" s="456"/>
      <c r="C9" s="457"/>
      <c r="D9" s="457"/>
      <c r="E9" s="457"/>
      <c r="F9" s="458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19" t="str">
        <f>+VLOOKUP($A10,Master!$D$25:$G$223,4,FALSE)</f>
        <v>Prihodi budžeta</v>
      </c>
      <c r="C10" s="420"/>
      <c r="D10" s="420"/>
      <c r="E10" s="420"/>
      <c r="F10" s="420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21" t="str">
        <f>+VLOOKUP($A11,Master!$D$25:$G$223,4,FALSE)</f>
        <v>Porezi</v>
      </c>
      <c r="C11" s="422"/>
      <c r="D11" s="422"/>
      <c r="E11" s="422"/>
      <c r="F11" s="422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23" t="str">
        <f>+VLOOKUP($A12,Master!$D$25:$G$223,4,FALSE)</f>
        <v>Porez na dohodak fizičkih lica</v>
      </c>
      <c r="C12" s="424"/>
      <c r="D12" s="424"/>
      <c r="E12" s="424"/>
      <c r="F12" s="424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23" t="str">
        <f>+VLOOKUP($A13,Master!$D$25:$G$223,4,FALSE)</f>
        <v>Porez na dobit pravnih lica</v>
      </c>
      <c r="C13" s="424"/>
      <c r="D13" s="424"/>
      <c r="E13" s="424"/>
      <c r="F13" s="424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23" t="str">
        <f>+VLOOKUP($A14,Master!$D$25:$G$223,4,FALSE)</f>
        <v>Porez na promet nepokretnosti</v>
      </c>
      <c r="C14" s="424"/>
      <c r="D14" s="424"/>
      <c r="E14" s="424"/>
      <c r="F14" s="424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23" t="str">
        <f>+VLOOKUP($A15,Master!$D$25:$G$223,4,FALSE)</f>
        <v>Porez na dodatu vrijednost</v>
      </c>
      <c r="C15" s="424"/>
      <c r="D15" s="424"/>
      <c r="E15" s="424"/>
      <c r="F15" s="424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23" t="str">
        <f>+VLOOKUP($A16,Master!$D$25:$G$223,4,FALSE)</f>
        <v>Akcize</v>
      </c>
      <c r="C16" s="424"/>
      <c r="D16" s="424"/>
      <c r="E16" s="424"/>
      <c r="F16" s="424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23" t="str">
        <f>+VLOOKUP($A17,Master!$D$25:$G$223,4,FALSE)</f>
        <v>Porez na međunarodnu trgovinu i transakcije</v>
      </c>
      <c r="C17" s="424"/>
      <c r="D17" s="424"/>
      <c r="E17" s="424"/>
      <c r="F17" s="424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23" t="e">
        <f>+VLOOKUP($A18,Master!$D$25:$G$223,4,FALSE)</f>
        <v>#N/A</v>
      </c>
      <c r="C18" s="424"/>
      <c r="D18" s="424"/>
      <c r="E18" s="424"/>
      <c r="F18" s="424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23" t="str">
        <f>+VLOOKUP($A19,Master!$D$25:$G$223,4,FALSE)</f>
        <v>Ostali državni porezi</v>
      </c>
      <c r="C19" s="424"/>
      <c r="D19" s="424"/>
      <c r="E19" s="424"/>
      <c r="F19" s="424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27" t="str">
        <f>+VLOOKUP($A20,Master!$D$25:$G$223,4,FALSE)</f>
        <v>Doprinosi</v>
      </c>
      <c r="C20" s="428"/>
      <c r="D20" s="428"/>
      <c r="E20" s="428"/>
      <c r="F20" s="428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23" t="str">
        <f>+VLOOKUP($A21,Master!$D$25:$G$223,4,FALSE)</f>
        <v>Doprinosi za penzijsko i invalidsko osiguranje</v>
      </c>
      <c r="C21" s="424"/>
      <c r="D21" s="424"/>
      <c r="E21" s="424"/>
      <c r="F21" s="424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23" t="str">
        <f>+VLOOKUP($A22,Master!$D$25:$G$223,4,FALSE)</f>
        <v>Doprinosi za zdravstveno osiguranje</v>
      </c>
      <c r="C22" s="424"/>
      <c r="D22" s="424"/>
      <c r="E22" s="424"/>
      <c r="F22" s="424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23" t="str">
        <f>+VLOOKUP($A23,Master!$D$25:$G$223,4,FALSE)</f>
        <v>Doprinosi za osiguranje od nezaposlenosti</v>
      </c>
      <c r="C23" s="424"/>
      <c r="D23" s="424"/>
      <c r="E23" s="424"/>
      <c r="F23" s="424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23" t="str">
        <f>+VLOOKUP($A24,Master!$D$25:$G$223,4,FALSE)</f>
        <v>Ostali doprinosi</v>
      </c>
      <c r="C24" s="424"/>
      <c r="D24" s="424"/>
      <c r="E24" s="424"/>
      <c r="F24" s="424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25" t="str">
        <f>+VLOOKUP($A25,Master!$D$25:$G$223,4,FALSE)</f>
        <v>Takse</v>
      </c>
      <c r="C25" s="426"/>
      <c r="D25" s="426"/>
      <c r="E25" s="426"/>
      <c r="F25" s="426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25" t="str">
        <f>+VLOOKUP($A26,Master!$D$25:$G$223,4,FALSE)</f>
        <v>Naknade</v>
      </c>
      <c r="C26" s="426"/>
      <c r="D26" s="426"/>
      <c r="E26" s="426"/>
      <c r="F26" s="426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25" t="str">
        <f>+VLOOKUP($A27,Master!$D$25:$G$223,4,FALSE)</f>
        <v>Ostali prihodi</v>
      </c>
      <c r="C27" s="426"/>
      <c r="D27" s="426"/>
      <c r="E27" s="426"/>
      <c r="F27" s="426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25" t="str">
        <f>+VLOOKUP($A28,Master!$D$25:$G$223,4,FALSE)</f>
        <v>Primici od otplate kredita i sredstva prenesena iz prethodne godine</v>
      </c>
      <c r="C28" s="426"/>
      <c r="D28" s="426"/>
      <c r="E28" s="426"/>
      <c r="F28" s="426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429" t="str">
        <f>+VLOOKUP($A29,Master!$D$25:$G$223,4,FALSE)</f>
        <v>Donacije i transferi</v>
      </c>
      <c r="C29" s="430"/>
      <c r="D29" s="430"/>
      <c r="E29" s="430"/>
      <c r="F29" s="430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31" t="str">
        <f>+VLOOKUP($A30,Master!$D$25:$G$223,4,FALSE)</f>
        <v>Budžetki izdaci</v>
      </c>
      <c r="C30" s="432"/>
      <c r="D30" s="432"/>
      <c r="E30" s="432"/>
      <c r="F30" s="432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433" t="str">
        <f>+VLOOKUP($A31,Master!$D$25:$G$223,4,FALSE)</f>
        <v>Tekući izdaci</v>
      </c>
      <c r="C31" s="434"/>
      <c r="D31" s="434"/>
      <c r="E31" s="434"/>
      <c r="F31" s="434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35" t="str">
        <f>+VLOOKUP($A32,Master!$D$25:$G$223,4,FALSE)</f>
        <v>Tekući budžetski izdaci</v>
      </c>
      <c r="C32" s="436"/>
      <c r="D32" s="436"/>
      <c r="E32" s="436"/>
      <c r="F32" s="436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23" t="str">
        <f>+VLOOKUP($A33,Master!$D$25:$G$223,4,FALSE)</f>
        <v>Bruto zarade i doprinosi na teret poslodavca</v>
      </c>
      <c r="C33" s="424"/>
      <c r="D33" s="424"/>
      <c r="E33" s="424"/>
      <c r="F33" s="424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23" t="str">
        <f>+VLOOKUP($A34,Master!$D$25:$G$223,4,FALSE)</f>
        <v>Ostala lična primanja</v>
      </c>
      <c r="C34" s="424"/>
      <c r="D34" s="424"/>
      <c r="E34" s="424"/>
      <c r="F34" s="424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23" t="str">
        <f>+VLOOKUP($A35,Master!$D$25:$G$223,4,FALSE)</f>
        <v>Rashodi za materijal</v>
      </c>
      <c r="C35" s="424"/>
      <c r="D35" s="424"/>
      <c r="E35" s="424"/>
      <c r="F35" s="424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23" t="str">
        <f>+VLOOKUP($A36,Master!$D$25:$G$223,4,FALSE)</f>
        <v>Rashodi za usluge</v>
      </c>
      <c r="C36" s="424"/>
      <c r="D36" s="424"/>
      <c r="E36" s="424"/>
      <c r="F36" s="424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23" t="str">
        <f>+VLOOKUP($A37,Master!$D$25:$G$223,4,FALSE)</f>
        <v>Rashodi za tekuće održavanje</v>
      </c>
      <c r="C37" s="424"/>
      <c r="D37" s="424"/>
      <c r="E37" s="424"/>
      <c r="F37" s="424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23" t="str">
        <f>+VLOOKUP($A38,Master!$D$25:$G$223,4,FALSE)</f>
        <v>Kamate</v>
      </c>
      <c r="C38" s="424"/>
      <c r="D38" s="424"/>
      <c r="E38" s="424"/>
      <c r="F38" s="424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23" t="str">
        <f>+VLOOKUP($A39,Master!$D$25:$G$223,4,FALSE)</f>
        <v>Renta</v>
      </c>
      <c r="C39" s="424"/>
      <c r="D39" s="424"/>
      <c r="E39" s="424"/>
      <c r="F39" s="424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23" t="str">
        <f>+VLOOKUP($A40,Master!$D$25:$G$223,4,FALSE)</f>
        <v>Subvencije</v>
      </c>
      <c r="C40" s="424"/>
      <c r="D40" s="424"/>
      <c r="E40" s="424"/>
      <c r="F40" s="424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23" t="str">
        <f>+VLOOKUP($A41,Master!$D$25:$G$223,4,FALSE)</f>
        <v>Ostali izdaci</v>
      </c>
      <c r="C41" s="424"/>
      <c r="D41" s="424"/>
      <c r="E41" s="424"/>
      <c r="F41" s="424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23" t="str">
        <f>+VLOOKUP($A42,Master!$D$25:$G$223,4,FALSE)</f>
        <v>Kapitalni izdaci u tekućem budžetu</v>
      </c>
      <c r="C42" s="424"/>
      <c r="D42" s="424"/>
      <c r="E42" s="424"/>
      <c r="F42" s="424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39" t="str">
        <f>+VLOOKUP($A43,Master!$D$25:$G$223,4,FALSE)</f>
        <v>Transferi za socijalnu zaštitu</v>
      </c>
      <c r="C43" s="440"/>
      <c r="D43" s="440"/>
      <c r="E43" s="440"/>
      <c r="F43" s="440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23" t="str">
        <f>+VLOOKUP($A44,Master!$D$25:$G$223,4,FALSE)</f>
        <v>Prava iz oblasti socijalne zaštite</v>
      </c>
      <c r="C44" s="424"/>
      <c r="D44" s="424"/>
      <c r="E44" s="424"/>
      <c r="F44" s="424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23" t="str">
        <f>+VLOOKUP($A45,Master!$D$25:$G$223,4,FALSE)</f>
        <v>Sredstva za tehnološke viškove</v>
      </c>
      <c r="C45" s="424"/>
      <c r="D45" s="424"/>
      <c r="E45" s="424"/>
      <c r="F45" s="424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23" t="str">
        <f>+VLOOKUP($A46,Master!$D$25:$G$223,4,FALSE)</f>
        <v>Prava iz oblasti penzijskog i invalidskog osiguranja</v>
      </c>
      <c r="C46" s="424"/>
      <c r="D46" s="424"/>
      <c r="E46" s="424"/>
      <c r="F46" s="424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23" t="str">
        <f>+VLOOKUP($A47,Master!$D$25:$G$223,4,FALSE)</f>
        <v>Ostala prava iz oblasti zdravstvene zaštite</v>
      </c>
      <c r="C47" s="424"/>
      <c r="D47" s="424"/>
      <c r="E47" s="424"/>
      <c r="F47" s="424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23" t="str">
        <f>+VLOOKUP($A48,Master!$D$25:$G$223,4,FALSE)</f>
        <v>Ostala prava iz zdravstvenog osiguranja</v>
      </c>
      <c r="C48" s="424"/>
      <c r="D48" s="424"/>
      <c r="E48" s="424"/>
      <c r="F48" s="424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37" t="str">
        <f>+VLOOKUP($A49,Master!$D$25:$G$223,4,FALSE)</f>
        <v xml:space="preserve">Transferi institucijama, pojedincima, nevladinom i javnom sektoru </v>
      </c>
      <c r="C49" s="438"/>
      <c r="D49" s="438"/>
      <c r="E49" s="438"/>
      <c r="F49" s="438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37" t="str">
        <f>+VLOOKUP($A50,Master!$D$25:$G$223,4,FALSE)</f>
        <v>Kapitalni budžet</v>
      </c>
      <c r="C50" s="438"/>
      <c r="D50" s="438"/>
      <c r="E50" s="438"/>
      <c r="F50" s="438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41" t="str">
        <f>+VLOOKUP($A51,Master!$D$25:$G$223,4,FALSE)</f>
        <v>Pozajmice i krediti</v>
      </c>
      <c r="C51" s="442"/>
      <c r="D51" s="442"/>
      <c r="E51" s="442"/>
      <c r="F51" s="442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41" t="str">
        <f>+VLOOKUP($A52,Master!$D$25:$G$223,4,FALSE)</f>
        <v>Rezerve</v>
      </c>
      <c r="C52" s="442"/>
      <c r="D52" s="442"/>
      <c r="E52" s="442"/>
      <c r="F52" s="442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43" t="str">
        <f>+VLOOKUP($A53,Master!$D$25:$G$223,4,FALSE)</f>
        <v>Otplata garancija</v>
      </c>
      <c r="C53" s="444"/>
      <c r="D53" s="444"/>
      <c r="E53" s="444"/>
      <c r="F53" s="444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43" t="str">
        <f>+VLOOKUP($A54,Master!$D$25:$G$223,4,FALSE)</f>
        <v>Otplata obaveza iz prethodnih godina</v>
      </c>
      <c r="C54" s="444"/>
      <c r="D54" s="444"/>
      <c r="E54" s="444"/>
      <c r="F54" s="444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43" t="str">
        <f>+VLOOKUP($A55,Master!$D$25:$G$225,4,FALSE)</f>
        <v>Neto povećanje obaveza</v>
      </c>
      <c r="C55" s="444"/>
      <c r="D55" s="444"/>
      <c r="E55" s="444"/>
      <c r="F55" s="444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45" t="str">
        <f>+VLOOKUP($A56,Master!$D$25:$G$223,4,FALSE)</f>
        <v>Suficit / deficit</v>
      </c>
      <c r="C56" s="446"/>
      <c r="D56" s="446"/>
      <c r="E56" s="446"/>
      <c r="F56" s="446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47" t="str">
        <f>+VLOOKUP($A57,Master!$D$25:$G$223,4,FALSE)</f>
        <v>Primarni bilans</v>
      </c>
      <c r="C57" s="448"/>
      <c r="D57" s="448"/>
      <c r="E57" s="448"/>
      <c r="F57" s="448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39" t="str">
        <f>+VLOOKUP($A58,Master!$D$25:$G$223,4,FALSE)</f>
        <v>Otplata dugova</v>
      </c>
      <c r="C58" s="440"/>
      <c r="D58" s="440"/>
      <c r="E58" s="440"/>
      <c r="F58" s="440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65" t="str">
        <f>+VLOOKUP($A59,Master!$D$25:$G$223,4,FALSE)</f>
        <v>Otplata hartija od vrijednosti i kredita rezidentima</v>
      </c>
      <c r="C59" s="466"/>
      <c r="D59" s="466"/>
      <c r="E59" s="466"/>
      <c r="F59" s="466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41" t="str">
        <f>+VLOOKUP($A60,Master!$D$25:$G$223,4,FALSE)</f>
        <v>Otplata hartija od vrijednosti i kredita nerezidentima</v>
      </c>
      <c r="C60" s="442"/>
      <c r="D60" s="442"/>
      <c r="E60" s="442"/>
      <c r="F60" s="442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700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67" t="str">
        <f>+VLOOKUP($A62,Master!$D$25:$G$223,4,FALSE)</f>
        <v>Nedostajuća sredstva</v>
      </c>
      <c r="C62" s="468"/>
      <c r="D62" s="468"/>
      <c r="E62" s="468"/>
      <c r="F62" s="468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31" t="str">
        <f>+VLOOKUP($A63,Master!$D$25:$G$223,4,FALSE)</f>
        <v>Finansiranje</v>
      </c>
      <c r="C63" s="432"/>
      <c r="D63" s="432"/>
      <c r="E63" s="432"/>
      <c r="F63" s="432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65" t="str">
        <f>+VLOOKUP($A64,Master!$D$25:$G$223,4,FALSE)</f>
        <v>Pozajmice i krediti od domaćih izvora</v>
      </c>
      <c r="C64" s="466"/>
      <c r="D64" s="466"/>
      <c r="E64" s="466"/>
      <c r="F64" s="466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41" t="str">
        <f>+VLOOKUP($A65,Master!$D$25:$G$223,4,FALSE)</f>
        <v>Pozajmice i krediti od inostranih izvora</v>
      </c>
      <c r="C65" s="442"/>
      <c r="D65" s="442"/>
      <c r="E65" s="442"/>
      <c r="F65" s="442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41" t="str">
        <f>+VLOOKUP($A66,Master!$D$25:$G$223,4,FALSE)</f>
        <v>Primici od prodaje imovine</v>
      </c>
      <c r="C66" s="442"/>
      <c r="D66" s="442"/>
      <c r="E66" s="442"/>
      <c r="F66" s="442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+VLOOKUP($A67,Master!$D$25:$G$223,4,FALSE)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I405"/>
  <sheetViews>
    <sheetView zoomScaleNormal="100" workbookViewId="0">
      <pane xSplit="5" ySplit="7" topLeftCell="F171" activePane="bottomRight" state="frozen"/>
      <selection pane="topRight" activeCell="F1" sqref="F1"/>
      <selection pane="bottomLeft" activeCell="A8" sqref="A8"/>
      <selection pane="bottomRight" activeCell="EH179" sqref="EH179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7109375" style="78" customWidth="1"/>
    <col min="6" max="124" width="14.28515625" style="41" hidden="1" customWidth="1"/>
    <col min="125" max="125" width="19.7109375" style="41" hidden="1" customWidth="1"/>
    <col min="126" max="131" width="12.7109375" style="338" hidden="1" customWidth="1"/>
    <col min="132" max="132" width="14" style="338" hidden="1" customWidth="1"/>
    <col min="133" max="134" width="12.7109375" style="338" hidden="1" customWidth="1"/>
    <col min="135" max="135" width="15.28515625" style="338" hidden="1" customWidth="1"/>
    <col min="136" max="136" width="11.5703125" style="338" hidden="1" customWidth="1"/>
    <col min="137" max="137" width="14" style="338" hidden="1" customWidth="1"/>
    <col min="138" max="138" width="14" style="41" customWidth="1"/>
    <col min="139" max="149" width="13.7109375" style="41" customWidth="1"/>
    <col min="150" max="150" width="13.85546875" style="41" bestFit="1" customWidth="1"/>
    <col min="151" max="151" width="10" style="41" bestFit="1" customWidth="1"/>
    <col min="152" max="16384" width="9.140625" style="41"/>
  </cols>
  <sheetData>
    <row r="2" spans="1:321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321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321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321">
      <c r="CX5" s="307">
        <f t="shared" ref="CX5:DI5" si="1">+CX10+CX18+CX23+CX28+CX35+CX43+CX46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321">
      <c r="E6" s="522" t="s">
        <v>570</v>
      </c>
      <c r="F6" s="520">
        <v>2006</v>
      </c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21"/>
      <c r="R6" s="520">
        <v>2007</v>
      </c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21"/>
      <c r="AD6" s="520">
        <v>2008</v>
      </c>
      <c r="AE6" s="519"/>
      <c r="AF6" s="519"/>
      <c r="AG6" s="519"/>
      <c r="AH6" s="519"/>
      <c r="AI6" s="519"/>
      <c r="AJ6" s="519"/>
      <c r="AK6" s="519"/>
      <c r="AL6" s="519"/>
      <c r="AM6" s="519"/>
      <c r="AN6" s="519"/>
      <c r="AO6" s="521"/>
      <c r="AP6" s="520">
        <v>2009</v>
      </c>
      <c r="AQ6" s="519"/>
      <c r="AR6" s="519"/>
      <c r="AS6" s="519"/>
      <c r="AT6" s="519"/>
      <c r="AU6" s="519"/>
      <c r="AV6" s="519"/>
      <c r="AW6" s="519"/>
      <c r="AX6" s="519"/>
      <c r="AY6" s="519"/>
      <c r="AZ6" s="519"/>
      <c r="BA6" s="521"/>
      <c r="BB6" s="520">
        <v>2010</v>
      </c>
      <c r="BC6" s="519"/>
      <c r="BD6" s="519"/>
      <c r="BE6" s="519"/>
      <c r="BF6" s="519"/>
      <c r="BG6" s="519"/>
      <c r="BH6" s="519"/>
      <c r="BI6" s="519"/>
      <c r="BJ6" s="519"/>
      <c r="BK6" s="519"/>
      <c r="BL6" s="519"/>
      <c r="BM6" s="521"/>
      <c r="BN6" s="520">
        <v>2011</v>
      </c>
      <c r="BO6" s="519"/>
      <c r="BP6" s="519"/>
      <c r="BQ6" s="519"/>
      <c r="BR6" s="519"/>
      <c r="BS6" s="519"/>
      <c r="BT6" s="519"/>
      <c r="BU6" s="519"/>
      <c r="BV6" s="519"/>
      <c r="BW6" s="519"/>
      <c r="BX6" s="519"/>
      <c r="BY6" s="521"/>
      <c r="BZ6" s="519">
        <v>2012</v>
      </c>
      <c r="CA6" s="519"/>
      <c r="CB6" s="519"/>
      <c r="CC6" s="519"/>
      <c r="CD6" s="519"/>
      <c r="CE6" s="519"/>
      <c r="CF6" s="519"/>
      <c r="CG6" s="519"/>
      <c r="CH6" s="519"/>
      <c r="CI6" s="519"/>
      <c r="CJ6" s="519"/>
      <c r="CK6" s="519"/>
      <c r="CL6" s="520">
        <v>2013</v>
      </c>
      <c r="CM6" s="519"/>
      <c r="CN6" s="519"/>
      <c r="CO6" s="519"/>
      <c r="CP6" s="519"/>
      <c r="CQ6" s="519"/>
      <c r="CR6" s="519"/>
      <c r="CS6" s="519"/>
      <c r="CT6" s="519"/>
      <c r="CU6" s="519"/>
      <c r="CV6" s="519"/>
      <c r="CW6" s="521"/>
      <c r="CX6" s="520">
        <v>2014</v>
      </c>
      <c r="CY6" s="519"/>
      <c r="CZ6" s="519"/>
      <c r="DA6" s="519"/>
      <c r="DB6" s="519"/>
      <c r="DC6" s="519"/>
      <c r="DD6" s="519"/>
      <c r="DE6" s="519"/>
      <c r="DF6" s="519"/>
      <c r="DG6" s="519"/>
      <c r="DH6" s="519"/>
      <c r="DI6" s="521"/>
      <c r="DJ6" s="520">
        <v>2015</v>
      </c>
      <c r="DK6" s="519"/>
      <c r="DL6" s="519"/>
      <c r="DM6" s="519"/>
      <c r="DN6" s="519"/>
      <c r="DO6" s="519"/>
      <c r="DP6" s="519"/>
      <c r="DQ6" s="519"/>
      <c r="DR6" s="519"/>
      <c r="DS6" s="519"/>
      <c r="DT6" s="519"/>
      <c r="DU6" s="521"/>
    </row>
    <row r="7" spans="1:321">
      <c r="E7" s="522"/>
      <c r="F7" s="75" t="s">
        <v>434</v>
      </c>
      <c r="G7" s="76" t="s">
        <v>435</v>
      </c>
      <c r="H7" s="76" t="s">
        <v>436</v>
      </c>
      <c r="I7" s="76" t="s">
        <v>437</v>
      </c>
      <c r="J7" s="76" t="s">
        <v>438</v>
      </c>
      <c r="K7" s="76" t="s">
        <v>439</v>
      </c>
      <c r="L7" s="76" t="s">
        <v>440</v>
      </c>
      <c r="M7" s="76" t="s">
        <v>441</v>
      </c>
      <c r="N7" s="76" t="s">
        <v>442</v>
      </c>
      <c r="O7" s="76" t="s">
        <v>443</v>
      </c>
      <c r="P7" s="76" t="s">
        <v>444</v>
      </c>
      <c r="Q7" s="77" t="s">
        <v>445</v>
      </c>
      <c r="R7" s="75" t="s">
        <v>446</v>
      </c>
      <c r="S7" s="76" t="s">
        <v>447</v>
      </c>
      <c r="T7" s="76" t="s">
        <v>448</v>
      </c>
      <c r="U7" s="76" t="s">
        <v>449</v>
      </c>
      <c r="V7" s="76" t="s">
        <v>450</v>
      </c>
      <c r="W7" s="76" t="s">
        <v>451</v>
      </c>
      <c r="X7" s="76" t="s">
        <v>452</v>
      </c>
      <c r="Y7" s="76" t="s">
        <v>453</v>
      </c>
      <c r="Z7" s="76" t="s">
        <v>454</v>
      </c>
      <c r="AA7" s="76" t="s">
        <v>455</v>
      </c>
      <c r="AB7" s="76" t="s">
        <v>456</v>
      </c>
      <c r="AC7" s="77" t="s">
        <v>457</v>
      </c>
      <c r="AD7" s="75" t="s">
        <v>459</v>
      </c>
      <c r="AE7" s="76" t="s">
        <v>460</v>
      </c>
      <c r="AF7" s="76" t="s">
        <v>461</v>
      </c>
      <c r="AG7" s="76" t="s">
        <v>462</v>
      </c>
      <c r="AH7" s="76" t="s">
        <v>463</v>
      </c>
      <c r="AI7" s="76" t="s">
        <v>464</v>
      </c>
      <c r="AJ7" s="76" t="s">
        <v>465</v>
      </c>
      <c r="AK7" s="76" t="s">
        <v>466</v>
      </c>
      <c r="AL7" s="76" t="s">
        <v>467</v>
      </c>
      <c r="AM7" s="76" t="s">
        <v>468</v>
      </c>
      <c r="AN7" s="76" t="s">
        <v>469</v>
      </c>
      <c r="AO7" s="77" t="s">
        <v>458</v>
      </c>
      <c r="AP7" s="75" t="s">
        <v>470</v>
      </c>
      <c r="AQ7" s="76" t="s">
        <v>471</v>
      </c>
      <c r="AR7" s="76" t="s">
        <v>472</v>
      </c>
      <c r="AS7" s="76" t="s">
        <v>473</v>
      </c>
      <c r="AT7" s="76" t="s">
        <v>474</v>
      </c>
      <c r="AU7" s="76" t="s">
        <v>475</v>
      </c>
      <c r="AV7" s="76" t="s">
        <v>476</v>
      </c>
      <c r="AW7" s="76" t="s">
        <v>477</v>
      </c>
      <c r="AX7" s="76" t="s">
        <v>478</v>
      </c>
      <c r="AY7" s="76" t="s">
        <v>479</v>
      </c>
      <c r="AZ7" s="76" t="s">
        <v>480</v>
      </c>
      <c r="BA7" s="77" t="s">
        <v>481</v>
      </c>
      <c r="BB7" s="75" t="s">
        <v>482</v>
      </c>
      <c r="BC7" s="76" t="s">
        <v>483</v>
      </c>
      <c r="BD7" s="76" t="s">
        <v>484</v>
      </c>
      <c r="BE7" s="76" t="s">
        <v>485</v>
      </c>
      <c r="BF7" s="76" t="s">
        <v>486</v>
      </c>
      <c r="BG7" s="76" t="s">
        <v>487</v>
      </c>
      <c r="BH7" s="76" t="s">
        <v>488</v>
      </c>
      <c r="BI7" s="76" t="s">
        <v>489</v>
      </c>
      <c r="BJ7" s="76" t="s">
        <v>490</v>
      </c>
      <c r="BK7" s="76" t="s">
        <v>491</v>
      </c>
      <c r="BL7" s="76" t="s">
        <v>492</v>
      </c>
      <c r="BM7" s="77" t="s">
        <v>493</v>
      </c>
      <c r="BN7" s="75" t="s">
        <v>494</v>
      </c>
      <c r="BO7" s="76" t="s">
        <v>495</v>
      </c>
      <c r="BP7" s="76" t="s">
        <v>496</v>
      </c>
      <c r="BQ7" s="76" t="s">
        <v>497</v>
      </c>
      <c r="BR7" s="76" t="s">
        <v>498</v>
      </c>
      <c r="BS7" s="76" t="s">
        <v>499</v>
      </c>
      <c r="BT7" s="76" t="s">
        <v>500</v>
      </c>
      <c r="BU7" s="76" t="s">
        <v>501</v>
      </c>
      <c r="BV7" s="76" t="s">
        <v>502</v>
      </c>
      <c r="BW7" s="76" t="s">
        <v>503</v>
      </c>
      <c r="BX7" s="76" t="s">
        <v>504</v>
      </c>
      <c r="BY7" s="77" t="s">
        <v>505</v>
      </c>
      <c r="BZ7" s="76" t="s">
        <v>506</v>
      </c>
      <c r="CA7" s="76" t="s">
        <v>507</v>
      </c>
      <c r="CB7" s="76" t="s">
        <v>508</v>
      </c>
      <c r="CC7" s="76" t="s">
        <v>509</v>
      </c>
      <c r="CD7" s="76" t="s">
        <v>510</v>
      </c>
      <c r="CE7" s="76" t="s">
        <v>511</v>
      </c>
      <c r="CF7" s="76" t="s">
        <v>512</v>
      </c>
      <c r="CG7" s="76" t="s">
        <v>513</v>
      </c>
      <c r="CH7" s="76" t="s">
        <v>514</v>
      </c>
      <c r="CI7" s="76" t="s">
        <v>515</v>
      </c>
      <c r="CJ7" s="76" t="s">
        <v>516</v>
      </c>
      <c r="CK7" s="76" t="s">
        <v>517</v>
      </c>
      <c r="CL7" s="75" t="s">
        <v>518</v>
      </c>
      <c r="CM7" s="76" t="s">
        <v>519</v>
      </c>
      <c r="CN7" s="76" t="s">
        <v>520</v>
      </c>
      <c r="CO7" s="76" t="s">
        <v>521</v>
      </c>
      <c r="CP7" s="76" t="s">
        <v>522</v>
      </c>
      <c r="CQ7" s="76" t="s">
        <v>523</v>
      </c>
      <c r="CR7" s="76" t="s">
        <v>524</v>
      </c>
      <c r="CS7" s="76" t="s">
        <v>525</v>
      </c>
      <c r="CT7" s="76" t="s">
        <v>526</v>
      </c>
      <c r="CU7" s="76" t="s">
        <v>527</v>
      </c>
      <c r="CV7" s="76" t="s">
        <v>528</v>
      </c>
      <c r="CW7" s="77" t="s">
        <v>529</v>
      </c>
      <c r="CX7" s="75" t="s">
        <v>530</v>
      </c>
      <c r="CY7" s="76" t="s">
        <v>531</v>
      </c>
      <c r="CZ7" s="76" t="s">
        <v>532</v>
      </c>
      <c r="DA7" s="76" t="s">
        <v>533</v>
      </c>
      <c r="DB7" s="76" t="s">
        <v>534</v>
      </c>
      <c r="DC7" s="76" t="s">
        <v>535</v>
      </c>
      <c r="DD7" s="76" t="s">
        <v>536</v>
      </c>
      <c r="DE7" s="76" t="s">
        <v>537</v>
      </c>
      <c r="DF7" s="76" t="s">
        <v>538</v>
      </c>
      <c r="DG7" s="76" t="s">
        <v>539</v>
      </c>
      <c r="DH7" s="76" t="s">
        <v>540</v>
      </c>
      <c r="DI7" s="77" t="s">
        <v>541</v>
      </c>
      <c r="DJ7" s="75" t="s">
        <v>542</v>
      </c>
      <c r="DK7" s="76" t="s">
        <v>543</v>
      </c>
      <c r="DL7" s="76" t="s">
        <v>544</v>
      </c>
      <c r="DM7" s="76" t="s">
        <v>545</v>
      </c>
      <c r="DN7" s="76" t="s">
        <v>546</v>
      </c>
      <c r="DO7" s="76" t="s">
        <v>547</v>
      </c>
      <c r="DP7" s="76" t="s">
        <v>548</v>
      </c>
      <c r="DQ7" s="76" t="s">
        <v>549</v>
      </c>
      <c r="DR7" s="76" t="s">
        <v>550</v>
      </c>
      <c r="DS7" s="76" t="s">
        <v>551</v>
      </c>
      <c r="DT7" s="76" t="s">
        <v>552</v>
      </c>
      <c r="DU7" s="77" t="s">
        <v>553</v>
      </c>
      <c r="DV7" s="42" t="s">
        <v>710</v>
      </c>
      <c r="DW7" s="42" t="s">
        <v>711</v>
      </c>
      <c r="DX7" s="42" t="s">
        <v>712</v>
      </c>
      <c r="DY7" s="42" t="s">
        <v>713</v>
      </c>
      <c r="DZ7" s="42" t="s">
        <v>714</v>
      </c>
      <c r="EA7" s="42" t="s">
        <v>715</v>
      </c>
      <c r="EB7" s="42" t="s">
        <v>716</v>
      </c>
      <c r="EC7" s="42" t="s">
        <v>717</v>
      </c>
      <c r="ED7" s="42" t="s">
        <v>718</v>
      </c>
      <c r="EE7" s="42" t="s">
        <v>719</v>
      </c>
      <c r="EF7" s="42" t="s">
        <v>720</v>
      </c>
      <c r="EG7" s="42" t="s">
        <v>721</v>
      </c>
      <c r="EH7" s="42" t="s">
        <v>744</v>
      </c>
      <c r="EI7" s="42" t="s">
        <v>745</v>
      </c>
      <c r="EJ7" s="42" t="s">
        <v>746</v>
      </c>
      <c r="EK7" s="42" t="s">
        <v>747</v>
      </c>
      <c r="EL7" s="42" t="s">
        <v>748</v>
      </c>
      <c r="EM7" s="42" t="s">
        <v>749</v>
      </c>
      <c r="EN7" s="42" t="s">
        <v>750</v>
      </c>
      <c r="EO7" s="42" t="s">
        <v>751</v>
      </c>
      <c r="EP7" s="42" t="s">
        <v>752</v>
      </c>
      <c r="EQ7" s="42" t="s">
        <v>753</v>
      </c>
      <c r="ER7" s="42" t="s">
        <v>754</v>
      </c>
      <c r="ES7" s="42" t="s">
        <v>755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8">
        <v>67777580.170000017</v>
      </c>
      <c r="DW8" s="338">
        <v>97500102.210000008</v>
      </c>
      <c r="DX8" s="338">
        <v>427173040.08999997</v>
      </c>
      <c r="DY8" s="338">
        <v>114841065.18999998</v>
      </c>
      <c r="DZ8" s="338">
        <v>110713491.84</v>
      </c>
      <c r="EA8" s="338">
        <v>135275960.20000002</v>
      </c>
      <c r="EB8" s="338">
        <v>137180856.41000003</v>
      </c>
      <c r="EC8" s="338">
        <v>191358316.03000003</v>
      </c>
      <c r="ED8" s="338">
        <v>134034657.84</v>
      </c>
      <c r="EE8" s="338">
        <v>121457573.10999998</v>
      </c>
      <c r="EF8" s="338">
        <v>196253592.55000001</v>
      </c>
      <c r="EG8" s="338">
        <v>198878890.66</v>
      </c>
      <c r="EH8" s="377">
        <f t="shared" ref="EH8:EP8" si="2">EH9+EH40+EH49</f>
        <v>74035478.049999982</v>
      </c>
      <c r="EI8" s="377">
        <f t="shared" si="2"/>
        <v>111932402.35000001</v>
      </c>
      <c r="EJ8" s="377">
        <f t="shared" si="2"/>
        <v>194708341.28999999</v>
      </c>
      <c r="EK8" s="377">
        <f t="shared" si="2"/>
        <v>154580255.34999999</v>
      </c>
      <c r="EL8" s="377">
        <f t="shared" si="2"/>
        <v>126306162.57000001</v>
      </c>
      <c r="EM8" s="377">
        <f t="shared" si="2"/>
        <v>164591600.16999999</v>
      </c>
      <c r="EN8" s="377">
        <f t="shared" si="2"/>
        <v>172121673.52000001</v>
      </c>
      <c r="EO8" s="377">
        <f t="shared" si="2"/>
        <v>225738149.39000002</v>
      </c>
      <c r="EP8" s="377">
        <f t="shared" si="2"/>
        <v>181876987.98000002</v>
      </c>
      <c r="EQ8" s="377">
        <v>159511265.75999999</v>
      </c>
      <c r="ER8" s="377">
        <v>154084828.09999999</v>
      </c>
      <c r="ES8" s="377"/>
      <c r="ET8" s="377"/>
      <c r="EU8" s="377"/>
      <c r="EV8" s="377"/>
      <c r="EW8" s="377"/>
      <c r="EX8" s="377"/>
      <c r="EY8" s="377"/>
      <c r="EZ8" s="377"/>
      <c r="FA8" s="377"/>
      <c r="FB8" s="377"/>
      <c r="FC8" s="377"/>
      <c r="FD8" s="377"/>
      <c r="FE8" s="377"/>
      <c r="FF8" s="377"/>
      <c r="FG8" s="377"/>
      <c r="FH8" s="377"/>
      <c r="FI8" s="377"/>
      <c r="FJ8" s="377"/>
      <c r="FK8" s="377"/>
      <c r="FL8" s="377"/>
      <c r="FM8" s="377"/>
      <c r="FN8" s="377"/>
      <c r="FO8" s="377"/>
      <c r="FP8" s="377"/>
      <c r="FQ8" s="377"/>
      <c r="FR8" s="377"/>
      <c r="FS8" s="377"/>
      <c r="FT8" s="377"/>
      <c r="FU8" s="377"/>
      <c r="FV8" s="377"/>
      <c r="FW8" s="377"/>
      <c r="FX8" s="377"/>
      <c r="FY8" s="377"/>
      <c r="FZ8" s="377"/>
      <c r="GA8" s="377"/>
      <c r="GB8" s="377"/>
      <c r="GC8" s="377"/>
      <c r="GD8" s="377"/>
      <c r="GE8" s="377"/>
      <c r="GF8" s="377"/>
      <c r="GG8" s="377"/>
      <c r="GH8" s="377"/>
      <c r="GI8" s="377"/>
      <c r="GJ8" s="377"/>
      <c r="GK8" s="377"/>
      <c r="GL8" s="377"/>
      <c r="GM8" s="377"/>
      <c r="GN8" s="377"/>
      <c r="GO8" s="377"/>
      <c r="GP8" s="377"/>
      <c r="GQ8" s="377"/>
      <c r="GR8" s="377"/>
      <c r="GS8" s="377"/>
      <c r="GT8" s="377"/>
      <c r="GU8" s="377"/>
      <c r="GV8" s="377"/>
      <c r="GW8" s="377"/>
      <c r="GX8" s="377"/>
      <c r="GY8" s="377"/>
      <c r="GZ8" s="377"/>
      <c r="HA8" s="377"/>
      <c r="HB8" s="377"/>
      <c r="HC8" s="377"/>
      <c r="HD8" s="377"/>
      <c r="HE8" s="377"/>
      <c r="HF8" s="377"/>
      <c r="HG8" s="377"/>
      <c r="HH8" s="377"/>
      <c r="HI8" s="377"/>
      <c r="HJ8" s="377"/>
      <c r="HK8" s="377"/>
      <c r="HL8" s="377"/>
      <c r="HM8" s="377"/>
      <c r="HN8" s="377"/>
      <c r="HO8" s="377"/>
      <c r="HP8" s="377"/>
      <c r="HQ8" s="377"/>
      <c r="HR8" s="377"/>
      <c r="HS8" s="377"/>
      <c r="HT8" s="377"/>
      <c r="HU8" s="377"/>
      <c r="HV8" s="377"/>
      <c r="HW8" s="377"/>
      <c r="HX8" s="377"/>
      <c r="HY8" s="377"/>
      <c r="HZ8" s="377"/>
      <c r="IA8" s="377"/>
      <c r="IB8" s="377"/>
      <c r="IC8" s="377"/>
      <c r="ID8" s="377"/>
      <c r="IE8" s="377"/>
      <c r="IF8" s="377"/>
      <c r="IG8" s="377"/>
      <c r="IH8" s="377"/>
      <c r="II8" s="377"/>
      <c r="IJ8" s="377"/>
      <c r="IK8" s="377"/>
      <c r="IL8" s="377"/>
      <c r="IM8" s="377"/>
      <c r="IN8" s="377"/>
      <c r="IO8" s="377"/>
      <c r="IP8" s="377"/>
      <c r="IQ8" s="377"/>
      <c r="IR8" s="377"/>
      <c r="IS8" s="377"/>
      <c r="IT8" s="377"/>
      <c r="IU8" s="377"/>
      <c r="IV8" s="377"/>
      <c r="IW8" s="377"/>
      <c r="IX8" s="377"/>
      <c r="IY8" s="377"/>
      <c r="IZ8" s="377"/>
      <c r="JA8" s="377"/>
      <c r="JB8" s="377"/>
      <c r="JC8" s="377"/>
      <c r="JD8" s="377"/>
      <c r="JE8" s="377"/>
      <c r="JF8" s="377"/>
      <c r="JG8" s="377"/>
      <c r="JH8" s="377"/>
      <c r="JI8" s="377"/>
      <c r="JJ8" s="377"/>
      <c r="JK8" s="377"/>
      <c r="JL8" s="377"/>
      <c r="JM8" s="377"/>
      <c r="JN8" s="377"/>
      <c r="JO8" s="377"/>
      <c r="JP8" s="377"/>
      <c r="JQ8" s="377"/>
      <c r="JR8" s="377"/>
      <c r="JS8" s="377"/>
      <c r="JT8" s="377"/>
      <c r="JU8" s="377"/>
      <c r="JV8" s="377"/>
      <c r="JW8" s="377"/>
      <c r="JX8" s="377"/>
      <c r="JY8" s="377"/>
      <c r="JZ8" s="377"/>
      <c r="KA8" s="377"/>
      <c r="KB8" s="377"/>
      <c r="KC8" s="377"/>
      <c r="KD8" s="377"/>
      <c r="KE8" s="377"/>
      <c r="KF8" s="377"/>
      <c r="KG8" s="377"/>
      <c r="KH8" s="377"/>
      <c r="KI8" s="377"/>
      <c r="KJ8" s="377"/>
      <c r="KK8" s="377"/>
      <c r="KL8" s="377"/>
      <c r="KM8" s="377"/>
      <c r="KN8" s="377"/>
      <c r="KO8" s="377"/>
      <c r="KP8" s="377"/>
      <c r="KQ8" s="377"/>
      <c r="KR8" s="377"/>
      <c r="KS8" s="377"/>
      <c r="KT8" s="377"/>
      <c r="KU8" s="377"/>
      <c r="KV8" s="377"/>
      <c r="KW8" s="377"/>
      <c r="KX8" s="377"/>
      <c r="KY8" s="377"/>
      <c r="KZ8" s="377"/>
      <c r="LA8" s="377"/>
      <c r="LB8" s="377"/>
      <c r="LC8" s="377"/>
      <c r="LD8" s="377"/>
      <c r="LE8" s="377"/>
      <c r="LF8" s="377"/>
      <c r="LG8" s="377"/>
      <c r="LH8" s="377"/>
      <c r="LI8" s="377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8">
        <v>67415694.690000013</v>
      </c>
      <c r="DW9" s="338">
        <v>95779987.890000015</v>
      </c>
      <c r="DX9" s="338">
        <v>121569715.28999998</v>
      </c>
      <c r="DY9" s="338">
        <v>114117602.84999999</v>
      </c>
      <c r="DZ9" s="338">
        <v>109929481.12</v>
      </c>
      <c r="EA9" s="338">
        <v>124386958.85000002</v>
      </c>
      <c r="EB9" s="338">
        <v>126209907.60000002</v>
      </c>
      <c r="EC9" s="338">
        <v>190949979.51000002</v>
      </c>
      <c r="ED9" s="338">
        <v>132898529.40000001</v>
      </c>
      <c r="EE9" s="338">
        <v>120689605.48999999</v>
      </c>
      <c r="EF9" s="338">
        <v>112516780.99000002</v>
      </c>
      <c r="EG9" s="338">
        <v>169975515</v>
      </c>
      <c r="EH9" s="377">
        <f t="shared" ref="EH9:EP9" si="3">EH10+EH18+EH23+EH28+EH35+EH43+EH46</f>
        <v>73679375.479999989</v>
      </c>
      <c r="EI9" s="377">
        <f t="shared" si="3"/>
        <v>88789581.970000014</v>
      </c>
      <c r="EJ9" s="377">
        <f t="shared" si="3"/>
        <v>135366631.31999999</v>
      </c>
      <c r="EK9" s="377">
        <f t="shared" si="3"/>
        <v>124911661.67</v>
      </c>
      <c r="EL9" s="377">
        <f t="shared" si="3"/>
        <v>125322663.44000001</v>
      </c>
      <c r="EM9" s="377">
        <f t="shared" si="3"/>
        <v>134014727.37999998</v>
      </c>
      <c r="EN9" s="377">
        <f t="shared" si="3"/>
        <v>145928872.41</v>
      </c>
      <c r="EO9" s="377">
        <f t="shared" si="3"/>
        <v>149410835.64000002</v>
      </c>
      <c r="EP9" s="377">
        <f t="shared" si="3"/>
        <v>138689128.48000002</v>
      </c>
      <c r="EQ9" s="377">
        <v>135552744.59</v>
      </c>
      <c r="ER9" s="377">
        <v>122189011.15000001</v>
      </c>
      <c r="ES9" s="377"/>
      <c r="ET9" s="377"/>
      <c r="EU9" s="377"/>
      <c r="EV9" s="377"/>
      <c r="EW9" s="377"/>
      <c r="EX9" s="377"/>
      <c r="EY9" s="377"/>
      <c r="EZ9" s="377"/>
      <c r="FA9" s="377"/>
      <c r="FB9" s="377"/>
      <c r="FC9" s="377"/>
      <c r="FD9" s="377"/>
      <c r="FE9" s="377"/>
      <c r="FF9" s="377"/>
      <c r="FG9" s="377"/>
      <c r="FH9" s="377"/>
      <c r="FI9" s="377"/>
      <c r="FJ9" s="377"/>
      <c r="FK9" s="377"/>
      <c r="FL9" s="377"/>
      <c r="FM9" s="377"/>
      <c r="FN9" s="377"/>
      <c r="FO9" s="377"/>
      <c r="FP9" s="377"/>
      <c r="FQ9" s="377"/>
      <c r="FR9" s="377"/>
      <c r="FS9" s="377"/>
      <c r="FT9" s="377"/>
      <c r="FU9" s="377"/>
      <c r="FV9" s="377"/>
      <c r="FW9" s="377"/>
      <c r="FX9" s="377"/>
      <c r="FY9" s="377"/>
      <c r="FZ9" s="377"/>
      <c r="GA9" s="377"/>
      <c r="GB9" s="377"/>
      <c r="GC9" s="377"/>
      <c r="GD9" s="377"/>
      <c r="GE9" s="377"/>
      <c r="GF9" s="377"/>
      <c r="GG9" s="377"/>
      <c r="GH9" s="377"/>
      <c r="GI9" s="377"/>
      <c r="GJ9" s="377"/>
      <c r="GK9" s="377"/>
      <c r="GL9" s="377"/>
      <c r="GM9" s="377"/>
      <c r="GN9" s="377"/>
      <c r="GO9" s="377"/>
      <c r="GP9" s="377"/>
      <c r="GQ9" s="377"/>
      <c r="GR9" s="377"/>
      <c r="GS9" s="377"/>
      <c r="GT9" s="377"/>
      <c r="GU9" s="377"/>
      <c r="GV9" s="377"/>
      <c r="GW9" s="377"/>
      <c r="GX9" s="377"/>
      <c r="GY9" s="377"/>
      <c r="GZ9" s="377"/>
      <c r="HA9" s="377"/>
      <c r="HB9" s="377"/>
      <c r="HC9" s="377"/>
      <c r="HD9" s="377"/>
      <c r="HE9" s="377"/>
      <c r="HF9" s="377"/>
      <c r="HG9" s="377"/>
      <c r="HH9" s="377"/>
      <c r="HI9" s="377"/>
      <c r="HJ9" s="377"/>
      <c r="HK9" s="377"/>
      <c r="HL9" s="377"/>
      <c r="HM9" s="377"/>
      <c r="HN9" s="377"/>
      <c r="HO9" s="377"/>
      <c r="HP9" s="377"/>
      <c r="HQ9" s="377"/>
      <c r="HR9" s="377"/>
      <c r="HS9" s="377"/>
      <c r="HT9" s="377"/>
      <c r="HU9" s="377"/>
      <c r="HV9" s="377"/>
      <c r="HW9" s="377"/>
      <c r="HX9" s="377"/>
      <c r="HY9" s="377"/>
      <c r="HZ9" s="377"/>
      <c r="IA9" s="377"/>
      <c r="IB9" s="377"/>
      <c r="IC9" s="377"/>
      <c r="ID9" s="377"/>
      <c r="IE9" s="377"/>
      <c r="IF9" s="377"/>
      <c r="IG9" s="377"/>
      <c r="IH9" s="377"/>
      <c r="II9" s="377"/>
      <c r="IJ9" s="377"/>
      <c r="IK9" s="377"/>
      <c r="IL9" s="377"/>
      <c r="IM9" s="377"/>
      <c r="IN9" s="377"/>
      <c r="IO9" s="377"/>
      <c r="IP9" s="377"/>
      <c r="IQ9" s="377"/>
      <c r="IR9" s="377"/>
      <c r="IS9" s="377"/>
      <c r="IT9" s="377"/>
      <c r="IU9" s="377"/>
      <c r="IV9" s="377"/>
      <c r="IW9" s="377"/>
      <c r="IX9" s="377"/>
      <c r="IY9" s="377"/>
      <c r="IZ9" s="377"/>
      <c r="JA9" s="377"/>
      <c r="JB9" s="377"/>
      <c r="JC9" s="377"/>
      <c r="JD9" s="377"/>
      <c r="JE9" s="377"/>
      <c r="JF9" s="377"/>
      <c r="JG9" s="377"/>
      <c r="JH9" s="377"/>
      <c r="JI9" s="377"/>
      <c r="JJ9" s="377"/>
      <c r="JK9" s="377"/>
      <c r="JL9" s="377"/>
      <c r="JM9" s="377"/>
      <c r="JN9" s="377"/>
      <c r="JO9" s="377"/>
      <c r="JP9" s="377"/>
      <c r="JQ9" s="377"/>
      <c r="JR9" s="377"/>
      <c r="JS9" s="377"/>
      <c r="JT9" s="377"/>
      <c r="JU9" s="377"/>
      <c r="JV9" s="377"/>
      <c r="JW9" s="377"/>
      <c r="JX9" s="377"/>
      <c r="JY9" s="377"/>
      <c r="JZ9" s="377"/>
      <c r="KA9" s="377"/>
      <c r="KB9" s="377"/>
      <c r="KC9" s="377"/>
      <c r="KD9" s="377"/>
      <c r="KE9" s="377"/>
      <c r="KF9" s="377"/>
      <c r="KG9" s="377"/>
      <c r="KH9" s="377"/>
      <c r="KI9" s="377"/>
      <c r="KJ9" s="377"/>
      <c r="KK9" s="377"/>
      <c r="KL9" s="377"/>
      <c r="KM9" s="377"/>
      <c r="KN9" s="377"/>
      <c r="KO9" s="377"/>
      <c r="KP9" s="377"/>
      <c r="KQ9" s="377"/>
      <c r="KR9" s="377"/>
      <c r="KS9" s="377"/>
      <c r="KT9" s="377"/>
      <c r="KU9" s="377"/>
      <c r="KV9" s="377"/>
      <c r="KW9" s="377"/>
      <c r="KX9" s="377"/>
      <c r="KY9" s="377"/>
      <c r="KZ9" s="377"/>
      <c r="LA9" s="377"/>
      <c r="LB9" s="377"/>
      <c r="LC9" s="377"/>
      <c r="LD9" s="377"/>
      <c r="LE9" s="377"/>
      <c r="LF9" s="377"/>
      <c r="LG9" s="377"/>
      <c r="LH9" s="377"/>
      <c r="LI9" s="377"/>
    </row>
    <row r="10" spans="1:321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39">
        <v>49873109.480000012</v>
      </c>
      <c r="DW10" s="339">
        <v>55731541.770000003</v>
      </c>
      <c r="DX10" s="339">
        <v>74814586.949999973</v>
      </c>
      <c r="DY10" s="339">
        <v>72317902.649999976</v>
      </c>
      <c r="DZ10" s="339">
        <v>67796504.100000009</v>
      </c>
      <c r="EA10" s="339">
        <v>77725350.840000018</v>
      </c>
      <c r="EB10" s="339">
        <v>84660750.020000011</v>
      </c>
      <c r="EC10" s="378">
        <v>95610203.920000017</v>
      </c>
      <c r="ED10" s="378">
        <v>84436328.609999999</v>
      </c>
      <c r="EE10" s="378">
        <v>76418294.650000006</v>
      </c>
      <c r="EF10" s="378">
        <v>66580660.090000004</v>
      </c>
      <c r="EG10" s="378">
        <v>80561502.650000006</v>
      </c>
      <c r="EH10" s="379">
        <f>SUM(EH11:EH17)</f>
        <v>53512170.450000003</v>
      </c>
      <c r="EI10" s="379">
        <f>SUM(EI11:EI17)</f>
        <v>50615120.200000003</v>
      </c>
      <c r="EJ10" s="379">
        <v>90524246.909999996</v>
      </c>
      <c r="EK10" s="379">
        <v>81677988.170000002</v>
      </c>
      <c r="EL10" s="379">
        <v>77800336.480000004</v>
      </c>
      <c r="EM10" s="379">
        <v>85282444.409999996</v>
      </c>
      <c r="EN10" s="379">
        <v>89248400.650000006</v>
      </c>
      <c r="EO10" s="379">
        <v>99153787.180000007</v>
      </c>
      <c r="EP10" s="379">
        <v>92913520.620000005</v>
      </c>
      <c r="EQ10" s="379">
        <v>86378572.319999993</v>
      </c>
      <c r="ER10" s="379">
        <v>74654697.829999998</v>
      </c>
      <c r="ES10" s="379"/>
      <c r="ET10" s="379"/>
      <c r="EU10" s="379"/>
      <c r="EV10" s="379"/>
      <c r="EW10" s="379"/>
      <c r="EX10" s="379"/>
      <c r="EY10" s="379"/>
      <c r="EZ10" s="379"/>
      <c r="FA10" s="379"/>
      <c r="FB10" s="379"/>
      <c r="FC10" s="379"/>
      <c r="FD10" s="379"/>
      <c r="FE10" s="379"/>
      <c r="FF10" s="379"/>
      <c r="FG10" s="379"/>
      <c r="FH10" s="379"/>
      <c r="FI10" s="379"/>
      <c r="FJ10" s="379"/>
      <c r="FK10" s="379"/>
      <c r="FL10" s="379"/>
      <c r="FM10" s="379"/>
      <c r="FN10" s="379"/>
      <c r="FO10" s="379"/>
      <c r="FP10" s="379"/>
      <c r="FQ10" s="379"/>
      <c r="FR10" s="379"/>
      <c r="FS10" s="379"/>
      <c r="FT10" s="379"/>
      <c r="FU10" s="379"/>
      <c r="FV10" s="379"/>
      <c r="FW10" s="379"/>
      <c r="FX10" s="379"/>
      <c r="FY10" s="379"/>
      <c r="FZ10" s="379"/>
      <c r="GA10" s="379"/>
      <c r="GB10" s="379"/>
      <c r="GC10" s="379"/>
      <c r="GD10" s="379"/>
      <c r="GE10" s="379"/>
      <c r="GF10" s="379"/>
      <c r="GG10" s="379"/>
      <c r="GH10" s="379"/>
      <c r="GI10" s="379"/>
      <c r="GJ10" s="379"/>
      <c r="GK10" s="379"/>
      <c r="GL10" s="379"/>
      <c r="GM10" s="379"/>
      <c r="GN10" s="379"/>
      <c r="GO10" s="379"/>
      <c r="GP10" s="379"/>
      <c r="GQ10" s="379"/>
      <c r="GR10" s="379"/>
      <c r="GS10" s="379"/>
      <c r="GT10" s="379"/>
      <c r="GU10" s="379"/>
      <c r="GV10" s="379"/>
      <c r="GW10" s="379"/>
      <c r="GX10" s="379"/>
      <c r="GY10" s="379"/>
      <c r="GZ10" s="379"/>
      <c r="HA10" s="379"/>
      <c r="HB10" s="379"/>
      <c r="HC10" s="379"/>
      <c r="HD10" s="379"/>
      <c r="HE10" s="379"/>
      <c r="HF10" s="379"/>
      <c r="HG10" s="379"/>
      <c r="HH10" s="379"/>
      <c r="HI10" s="379"/>
      <c r="HJ10" s="379"/>
      <c r="HK10" s="379"/>
      <c r="HL10" s="379"/>
      <c r="HM10" s="379"/>
      <c r="HN10" s="379"/>
      <c r="HO10" s="379"/>
      <c r="HP10" s="379"/>
      <c r="HQ10" s="379"/>
      <c r="HR10" s="379"/>
      <c r="HS10" s="379"/>
      <c r="HT10" s="379"/>
      <c r="HU10" s="379"/>
      <c r="HV10" s="379"/>
      <c r="HW10" s="379"/>
      <c r="HX10" s="379"/>
      <c r="HY10" s="379"/>
      <c r="HZ10" s="379"/>
      <c r="IA10" s="379"/>
      <c r="IB10" s="379"/>
      <c r="IC10" s="379"/>
      <c r="ID10" s="379"/>
      <c r="IE10" s="379"/>
      <c r="IF10" s="379"/>
      <c r="IG10" s="379"/>
      <c r="IH10" s="379"/>
      <c r="II10" s="379"/>
      <c r="IJ10" s="379"/>
      <c r="IK10" s="379"/>
      <c r="IL10" s="379"/>
      <c r="IM10" s="379"/>
      <c r="IN10" s="379"/>
      <c r="IO10" s="379"/>
      <c r="IP10" s="379"/>
      <c r="IQ10" s="379"/>
      <c r="IR10" s="379"/>
      <c r="IS10" s="379"/>
      <c r="IT10" s="379"/>
      <c r="IU10" s="379"/>
      <c r="IV10" s="379"/>
      <c r="IW10" s="379"/>
      <c r="IX10" s="379"/>
      <c r="IY10" s="379"/>
      <c r="IZ10" s="379"/>
      <c r="JA10" s="379"/>
      <c r="JB10" s="379"/>
      <c r="JC10" s="379"/>
      <c r="JD10" s="379"/>
      <c r="JE10" s="379"/>
      <c r="JF10" s="379"/>
      <c r="JG10" s="379"/>
      <c r="JH10" s="379"/>
      <c r="JI10" s="379"/>
      <c r="JJ10" s="379"/>
      <c r="JK10" s="379"/>
      <c r="JL10" s="379"/>
      <c r="JM10" s="379"/>
      <c r="JN10" s="379"/>
      <c r="JO10" s="379"/>
      <c r="JP10" s="379"/>
      <c r="JQ10" s="379"/>
      <c r="JR10" s="379"/>
      <c r="JS10" s="379"/>
      <c r="JT10" s="379"/>
      <c r="JU10" s="379"/>
      <c r="JV10" s="379"/>
      <c r="JW10" s="379"/>
      <c r="JX10" s="379"/>
      <c r="JY10" s="379"/>
      <c r="JZ10" s="379"/>
      <c r="KA10" s="379"/>
      <c r="KB10" s="379"/>
      <c r="KC10" s="379"/>
      <c r="KD10" s="379"/>
      <c r="KE10" s="379"/>
      <c r="KF10" s="379"/>
      <c r="KG10" s="379"/>
      <c r="KH10" s="379"/>
      <c r="KI10" s="379"/>
      <c r="KJ10" s="379"/>
      <c r="KK10" s="379"/>
      <c r="KL10" s="379"/>
      <c r="KM10" s="379"/>
      <c r="KN10" s="379"/>
      <c r="KO10" s="379"/>
      <c r="KP10" s="379"/>
      <c r="KQ10" s="379"/>
      <c r="KR10" s="379"/>
      <c r="KS10" s="379"/>
      <c r="KT10" s="379"/>
      <c r="KU10" s="379"/>
      <c r="KV10" s="379"/>
      <c r="KW10" s="379"/>
      <c r="KX10" s="379"/>
      <c r="KY10" s="379"/>
      <c r="KZ10" s="379"/>
      <c r="LA10" s="379"/>
      <c r="LB10" s="379"/>
      <c r="LC10" s="379"/>
      <c r="LD10" s="379"/>
      <c r="LE10" s="379"/>
      <c r="LF10" s="379"/>
      <c r="LG10" s="379"/>
      <c r="LH10" s="379"/>
      <c r="LI10" s="379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8">
        <v>3378459.01</v>
      </c>
      <c r="DW11" s="338">
        <v>8966879.7299999986</v>
      </c>
      <c r="DX11" s="338">
        <v>9924140.9199999943</v>
      </c>
      <c r="DY11" s="338">
        <v>8377077.2500000037</v>
      </c>
      <c r="DZ11" s="338">
        <v>8563145.8100000005</v>
      </c>
      <c r="EA11" s="338">
        <v>9760165.0700000003</v>
      </c>
      <c r="EB11" s="338">
        <v>12597996.66</v>
      </c>
      <c r="EC11" s="374">
        <v>11738543.990000006</v>
      </c>
      <c r="ED11" s="374">
        <v>12658379.98</v>
      </c>
      <c r="EE11" s="374">
        <v>10220885.41</v>
      </c>
      <c r="EF11" s="374">
        <v>8748146.6300000008</v>
      </c>
      <c r="EG11" s="374">
        <v>18197782.010000002</v>
      </c>
      <c r="EH11" s="377">
        <v>3855468.97</v>
      </c>
      <c r="EI11" s="377">
        <v>7751521.5300000003</v>
      </c>
      <c r="EJ11" s="377">
        <v>9093379.6300000008</v>
      </c>
      <c r="EK11" s="377">
        <v>8729072.4399999995</v>
      </c>
      <c r="EL11" s="377">
        <v>9825835.5299999993</v>
      </c>
      <c r="EM11" s="377">
        <v>9719543.6799999997</v>
      </c>
      <c r="EN11" s="377">
        <v>10577855.74</v>
      </c>
      <c r="EO11" s="377">
        <v>10476522.35</v>
      </c>
      <c r="EP11" s="377">
        <v>9609655.3800000008</v>
      </c>
      <c r="EQ11" s="377">
        <v>10226839.18</v>
      </c>
      <c r="ER11" s="377">
        <v>7670634.21</v>
      </c>
      <c r="ES11" s="377"/>
      <c r="ET11" s="377"/>
      <c r="EU11" s="377"/>
      <c r="EV11" s="377"/>
      <c r="EW11" s="377"/>
      <c r="EX11" s="377"/>
      <c r="EY11" s="377"/>
      <c r="EZ11" s="377"/>
      <c r="FA11" s="377"/>
      <c r="FB11" s="377"/>
      <c r="FC11" s="377"/>
      <c r="FD11" s="377"/>
      <c r="FE11" s="377"/>
      <c r="FF11" s="377"/>
      <c r="FG11" s="377"/>
      <c r="FH11" s="377"/>
      <c r="FI11" s="377"/>
      <c r="FJ11" s="377"/>
      <c r="FK11" s="377"/>
      <c r="FL11" s="377"/>
      <c r="FM11" s="377"/>
      <c r="FN11" s="377"/>
      <c r="FO11" s="377"/>
      <c r="FP11" s="377"/>
      <c r="FQ11" s="377"/>
      <c r="FR11" s="377"/>
      <c r="FS11" s="377"/>
      <c r="FT11" s="377"/>
      <c r="FU11" s="377"/>
      <c r="FV11" s="377"/>
      <c r="FW11" s="377"/>
      <c r="FX11" s="377"/>
      <c r="FY11" s="377"/>
      <c r="FZ11" s="377"/>
      <c r="GA11" s="377"/>
      <c r="GB11" s="377"/>
      <c r="GC11" s="377"/>
      <c r="GD11" s="377"/>
      <c r="GE11" s="377"/>
      <c r="GF11" s="377"/>
      <c r="GG11" s="377"/>
      <c r="GH11" s="377"/>
      <c r="GI11" s="377"/>
      <c r="GJ11" s="377"/>
      <c r="GK11" s="377"/>
      <c r="GL11" s="377"/>
      <c r="GM11" s="377"/>
      <c r="GN11" s="377"/>
      <c r="GO11" s="377"/>
      <c r="GP11" s="377"/>
      <c r="GQ11" s="377"/>
      <c r="GR11" s="377"/>
      <c r="GS11" s="377"/>
      <c r="GT11" s="377"/>
      <c r="GU11" s="377"/>
      <c r="GV11" s="377"/>
      <c r="GW11" s="377"/>
      <c r="GX11" s="377"/>
      <c r="GY11" s="377"/>
      <c r="GZ11" s="377"/>
      <c r="HA11" s="377"/>
      <c r="HB11" s="377"/>
      <c r="HC11" s="377"/>
      <c r="HD11" s="377"/>
      <c r="HE11" s="377"/>
      <c r="HF11" s="377"/>
      <c r="HG11" s="377"/>
      <c r="HH11" s="377"/>
      <c r="HI11" s="377"/>
      <c r="HJ11" s="377"/>
      <c r="HK11" s="377"/>
      <c r="HL11" s="377"/>
      <c r="HM11" s="377"/>
      <c r="HN11" s="377"/>
      <c r="HO11" s="377"/>
      <c r="HP11" s="377"/>
      <c r="HQ11" s="377"/>
      <c r="HR11" s="377"/>
      <c r="HS11" s="377"/>
      <c r="HT11" s="377"/>
      <c r="HU11" s="377"/>
      <c r="HV11" s="377"/>
      <c r="HW11" s="377"/>
      <c r="HX11" s="377"/>
      <c r="HY11" s="377"/>
      <c r="HZ11" s="377"/>
      <c r="IA11" s="377"/>
      <c r="IB11" s="377"/>
      <c r="IC11" s="377"/>
      <c r="ID11" s="377"/>
      <c r="IE11" s="377"/>
      <c r="IF11" s="377"/>
      <c r="IG11" s="377"/>
      <c r="IH11" s="377"/>
      <c r="II11" s="377"/>
      <c r="IJ11" s="377"/>
      <c r="IK11" s="377"/>
      <c r="IL11" s="377"/>
      <c r="IM11" s="377"/>
      <c r="IN11" s="377"/>
      <c r="IO11" s="377"/>
      <c r="IP11" s="377"/>
      <c r="IQ11" s="377"/>
      <c r="IR11" s="377"/>
      <c r="IS11" s="377"/>
      <c r="IT11" s="377"/>
      <c r="IU11" s="377"/>
      <c r="IV11" s="377"/>
      <c r="IW11" s="377"/>
      <c r="IX11" s="377"/>
      <c r="IY11" s="377"/>
      <c r="IZ11" s="377"/>
      <c r="JA11" s="377"/>
      <c r="JB11" s="377"/>
      <c r="JC11" s="377"/>
      <c r="JD11" s="377"/>
      <c r="JE11" s="377"/>
      <c r="JF11" s="377"/>
      <c r="JG11" s="377"/>
      <c r="JH11" s="377"/>
      <c r="JI11" s="377"/>
      <c r="JJ11" s="377"/>
      <c r="JK11" s="377"/>
      <c r="JL11" s="377"/>
      <c r="JM11" s="377"/>
      <c r="JN11" s="377"/>
      <c r="JO11" s="377"/>
      <c r="JP11" s="377"/>
      <c r="JQ11" s="377"/>
      <c r="JR11" s="377"/>
      <c r="JS11" s="377"/>
      <c r="JT11" s="377"/>
      <c r="JU11" s="377"/>
      <c r="JV11" s="377"/>
      <c r="JW11" s="377"/>
      <c r="JX11" s="377"/>
      <c r="JY11" s="377"/>
      <c r="JZ11" s="377"/>
      <c r="KA11" s="377"/>
      <c r="KB11" s="377"/>
      <c r="KC11" s="377"/>
      <c r="KD11" s="377"/>
      <c r="KE11" s="377"/>
      <c r="KF11" s="377"/>
      <c r="KG11" s="377"/>
      <c r="KH11" s="377"/>
      <c r="KI11" s="377"/>
      <c r="KJ11" s="377"/>
      <c r="KK11" s="377"/>
      <c r="KL11" s="377"/>
      <c r="KM11" s="377"/>
      <c r="KN11" s="377"/>
      <c r="KO11" s="377"/>
      <c r="KP11" s="377"/>
      <c r="KQ11" s="377"/>
      <c r="KR11" s="377"/>
      <c r="KS11" s="377"/>
      <c r="KT11" s="377"/>
      <c r="KU11" s="377"/>
      <c r="KV11" s="377"/>
      <c r="KW11" s="377"/>
      <c r="KX11" s="377"/>
      <c r="KY11" s="377"/>
      <c r="KZ11" s="377"/>
      <c r="LA11" s="377"/>
      <c r="LB11" s="377"/>
      <c r="LC11" s="377"/>
      <c r="LD11" s="377"/>
      <c r="LE11" s="377"/>
      <c r="LF11" s="377"/>
      <c r="LG11" s="377"/>
      <c r="LH11" s="377"/>
      <c r="LI11" s="377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8">
        <v>308497.07000000007</v>
      </c>
      <c r="DW12" s="338">
        <v>1230342</v>
      </c>
      <c r="DX12" s="338">
        <v>15051954.649999999</v>
      </c>
      <c r="DY12" s="338">
        <v>11458551.319999997</v>
      </c>
      <c r="DZ12" s="338">
        <v>2599087.38</v>
      </c>
      <c r="EA12" s="338">
        <v>4450921.9400000004</v>
      </c>
      <c r="EB12" s="338">
        <v>2550814.71</v>
      </c>
      <c r="EC12" s="374">
        <v>2816513.59</v>
      </c>
      <c r="ED12" s="374">
        <v>1745433.32</v>
      </c>
      <c r="EE12" s="374">
        <v>1556300.93</v>
      </c>
      <c r="EF12" s="374">
        <v>521816.19</v>
      </c>
      <c r="EG12" s="374">
        <v>964356.93</v>
      </c>
      <c r="EH12" s="377">
        <v>632316.18999999994</v>
      </c>
      <c r="EI12" s="377">
        <v>1242026.04</v>
      </c>
      <c r="EJ12" s="377">
        <v>17612665.690000001</v>
      </c>
      <c r="EK12" s="377">
        <v>14506801.98</v>
      </c>
      <c r="EL12" s="377">
        <v>2683183.94</v>
      </c>
      <c r="EM12" s="377">
        <v>2493382.48</v>
      </c>
      <c r="EN12" s="377">
        <v>2422592.44</v>
      </c>
      <c r="EO12" s="377">
        <v>2511333.39</v>
      </c>
      <c r="EP12" s="377">
        <v>1103662</v>
      </c>
      <c r="EQ12" s="377">
        <v>1688078.63</v>
      </c>
      <c r="ER12" s="377">
        <v>667573.11</v>
      </c>
      <c r="ES12" s="377"/>
      <c r="ET12" s="377"/>
      <c r="EU12" s="377"/>
      <c r="EV12" s="377"/>
      <c r="EW12" s="377"/>
      <c r="EX12" s="377"/>
      <c r="EY12" s="377"/>
      <c r="EZ12" s="377"/>
      <c r="FA12" s="377"/>
      <c r="FB12" s="377"/>
      <c r="FC12" s="377"/>
      <c r="FD12" s="377"/>
      <c r="FE12" s="377"/>
      <c r="FF12" s="377"/>
      <c r="FG12" s="377"/>
      <c r="FH12" s="377"/>
      <c r="FI12" s="377"/>
      <c r="FJ12" s="377"/>
      <c r="FK12" s="377"/>
      <c r="FL12" s="377"/>
      <c r="FM12" s="377"/>
      <c r="FN12" s="377"/>
      <c r="FO12" s="377"/>
      <c r="FP12" s="377"/>
      <c r="FQ12" s="377"/>
      <c r="FR12" s="377"/>
      <c r="FS12" s="377"/>
      <c r="FT12" s="377"/>
      <c r="FU12" s="377"/>
      <c r="FV12" s="377"/>
      <c r="FW12" s="377"/>
      <c r="FX12" s="377"/>
      <c r="FY12" s="377"/>
      <c r="FZ12" s="377"/>
      <c r="GA12" s="377"/>
      <c r="GB12" s="377"/>
      <c r="GC12" s="377"/>
      <c r="GD12" s="377"/>
      <c r="GE12" s="377"/>
      <c r="GF12" s="377"/>
      <c r="GG12" s="377"/>
      <c r="GH12" s="377"/>
      <c r="GI12" s="377"/>
      <c r="GJ12" s="377"/>
      <c r="GK12" s="377"/>
      <c r="GL12" s="377"/>
      <c r="GM12" s="377"/>
      <c r="GN12" s="377"/>
      <c r="GO12" s="377"/>
      <c r="GP12" s="377"/>
      <c r="GQ12" s="377"/>
      <c r="GR12" s="377"/>
      <c r="GS12" s="377"/>
      <c r="GT12" s="377"/>
      <c r="GU12" s="377"/>
      <c r="GV12" s="377"/>
      <c r="GW12" s="377"/>
      <c r="GX12" s="377"/>
      <c r="GY12" s="377"/>
      <c r="GZ12" s="377"/>
      <c r="HA12" s="377"/>
      <c r="HB12" s="377"/>
      <c r="HC12" s="377"/>
      <c r="HD12" s="377"/>
      <c r="HE12" s="377"/>
      <c r="HF12" s="377"/>
      <c r="HG12" s="377"/>
      <c r="HH12" s="377"/>
      <c r="HI12" s="377"/>
      <c r="HJ12" s="377"/>
      <c r="HK12" s="377"/>
      <c r="HL12" s="377"/>
      <c r="HM12" s="377"/>
      <c r="HN12" s="377"/>
      <c r="HO12" s="377"/>
      <c r="HP12" s="377"/>
      <c r="HQ12" s="377"/>
      <c r="HR12" s="377"/>
      <c r="HS12" s="377"/>
      <c r="HT12" s="377"/>
      <c r="HU12" s="377"/>
      <c r="HV12" s="377"/>
      <c r="HW12" s="377"/>
      <c r="HX12" s="377"/>
      <c r="HY12" s="377"/>
      <c r="HZ12" s="377"/>
      <c r="IA12" s="377"/>
      <c r="IB12" s="377"/>
      <c r="IC12" s="377"/>
      <c r="ID12" s="377"/>
      <c r="IE12" s="377"/>
      <c r="IF12" s="377"/>
      <c r="IG12" s="377"/>
      <c r="IH12" s="377"/>
      <c r="II12" s="377"/>
      <c r="IJ12" s="377"/>
      <c r="IK12" s="377"/>
      <c r="IL12" s="377"/>
      <c r="IM12" s="377"/>
      <c r="IN12" s="377"/>
      <c r="IO12" s="377"/>
      <c r="IP12" s="377"/>
      <c r="IQ12" s="377"/>
      <c r="IR12" s="377"/>
      <c r="IS12" s="377"/>
      <c r="IT12" s="377"/>
      <c r="IU12" s="377"/>
      <c r="IV12" s="377"/>
      <c r="IW12" s="377"/>
      <c r="IX12" s="377"/>
      <c r="IY12" s="377"/>
      <c r="IZ12" s="377"/>
      <c r="JA12" s="377"/>
      <c r="JB12" s="377"/>
      <c r="JC12" s="377"/>
      <c r="JD12" s="377"/>
      <c r="JE12" s="377"/>
      <c r="JF12" s="377"/>
      <c r="JG12" s="377"/>
      <c r="JH12" s="377"/>
      <c r="JI12" s="377"/>
      <c r="JJ12" s="377"/>
      <c r="JK12" s="377"/>
      <c r="JL12" s="377"/>
      <c r="JM12" s="377"/>
      <c r="JN12" s="377"/>
      <c r="JO12" s="377"/>
      <c r="JP12" s="377"/>
      <c r="JQ12" s="377"/>
      <c r="JR12" s="377"/>
      <c r="JS12" s="377"/>
      <c r="JT12" s="377"/>
      <c r="JU12" s="377"/>
      <c r="JV12" s="377"/>
      <c r="JW12" s="377"/>
      <c r="JX12" s="377"/>
      <c r="JY12" s="377"/>
      <c r="JZ12" s="377"/>
      <c r="KA12" s="377"/>
      <c r="KB12" s="377"/>
      <c r="KC12" s="377"/>
      <c r="KD12" s="377"/>
      <c r="KE12" s="377"/>
      <c r="KF12" s="377"/>
      <c r="KG12" s="377"/>
      <c r="KH12" s="377"/>
      <c r="KI12" s="377"/>
      <c r="KJ12" s="377"/>
      <c r="KK12" s="377"/>
      <c r="KL12" s="377"/>
      <c r="KM12" s="377"/>
      <c r="KN12" s="377"/>
      <c r="KO12" s="377"/>
      <c r="KP12" s="377"/>
      <c r="KQ12" s="377"/>
      <c r="KR12" s="377"/>
      <c r="KS12" s="377"/>
      <c r="KT12" s="377"/>
      <c r="KU12" s="377"/>
      <c r="KV12" s="377"/>
      <c r="KW12" s="377"/>
      <c r="KX12" s="377"/>
      <c r="KY12" s="377"/>
      <c r="KZ12" s="377"/>
      <c r="LA12" s="377"/>
      <c r="LB12" s="377"/>
      <c r="LC12" s="377"/>
      <c r="LD12" s="377"/>
      <c r="LE12" s="377"/>
      <c r="LF12" s="377"/>
      <c r="LG12" s="377"/>
      <c r="LH12" s="377"/>
      <c r="LI12" s="377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8">
        <v>84789.680000000008</v>
      </c>
      <c r="DW13" s="338">
        <v>116811.6</v>
      </c>
      <c r="DX13" s="338">
        <v>93474.83</v>
      </c>
      <c r="DY13" s="338">
        <v>89942.540000000008</v>
      </c>
      <c r="DZ13" s="338">
        <v>95910.8</v>
      </c>
      <c r="EA13" s="338">
        <v>125863.94</v>
      </c>
      <c r="EB13" s="338">
        <v>87863.37</v>
      </c>
      <c r="EC13" s="374">
        <v>133027.83000000002</v>
      </c>
      <c r="ED13" s="374">
        <v>160261.85</v>
      </c>
      <c r="EE13" s="374">
        <v>102926.91</v>
      </c>
      <c r="EF13" s="374">
        <v>121571.98</v>
      </c>
      <c r="EG13" s="374">
        <v>117604.66</v>
      </c>
      <c r="EH13" s="377">
        <v>58790.3</v>
      </c>
      <c r="EI13" s="377">
        <v>107978.26</v>
      </c>
      <c r="EJ13" s="377">
        <v>88556.13</v>
      </c>
      <c r="EK13" s="377">
        <v>93919.51</v>
      </c>
      <c r="EL13" s="377">
        <v>178761.83</v>
      </c>
      <c r="EM13" s="377">
        <v>96074.04</v>
      </c>
      <c r="EN13" s="377">
        <v>140635.43</v>
      </c>
      <c r="EO13" s="377">
        <v>152546.72</v>
      </c>
      <c r="EP13" s="377">
        <v>115920.43</v>
      </c>
      <c r="EQ13" s="377">
        <v>195735.62</v>
      </c>
      <c r="ER13" s="377">
        <v>165720.76</v>
      </c>
      <c r="ES13" s="377"/>
      <c r="ET13" s="377"/>
      <c r="EU13" s="377"/>
      <c r="EV13" s="377"/>
      <c r="EW13" s="377"/>
      <c r="EX13" s="377"/>
      <c r="EY13" s="377"/>
      <c r="EZ13" s="377"/>
      <c r="FA13" s="377"/>
      <c r="FB13" s="377"/>
      <c r="FC13" s="377"/>
      <c r="FD13" s="377"/>
      <c r="FE13" s="377"/>
      <c r="FF13" s="377"/>
      <c r="FG13" s="377"/>
      <c r="FH13" s="377"/>
      <c r="FI13" s="377"/>
      <c r="FJ13" s="377"/>
      <c r="FK13" s="377"/>
      <c r="FL13" s="377"/>
      <c r="FM13" s="377"/>
      <c r="FN13" s="377"/>
      <c r="FO13" s="377"/>
      <c r="FP13" s="377"/>
      <c r="FQ13" s="377"/>
      <c r="FR13" s="377"/>
      <c r="FS13" s="377"/>
      <c r="FT13" s="377"/>
      <c r="FU13" s="377"/>
      <c r="FV13" s="377"/>
      <c r="FW13" s="377"/>
      <c r="FX13" s="377"/>
      <c r="FY13" s="377"/>
      <c r="FZ13" s="377"/>
      <c r="GA13" s="377"/>
      <c r="GB13" s="377"/>
      <c r="GC13" s="377"/>
      <c r="GD13" s="377"/>
      <c r="GE13" s="377"/>
      <c r="GF13" s="377"/>
      <c r="GG13" s="377"/>
      <c r="GH13" s="377"/>
      <c r="GI13" s="377"/>
      <c r="GJ13" s="377"/>
      <c r="GK13" s="377"/>
      <c r="GL13" s="377"/>
      <c r="GM13" s="377"/>
      <c r="GN13" s="377"/>
      <c r="GO13" s="377"/>
      <c r="GP13" s="377"/>
      <c r="GQ13" s="377"/>
      <c r="GR13" s="377"/>
      <c r="GS13" s="377"/>
      <c r="GT13" s="377"/>
      <c r="GU13" s="377"/>
      <c r="GV13" s="377"/>
      <c r="GW13" s="377"/>
      <c r="GX13" s="377"/>
      <c r="GY13" s="377"/>
      <c r="GZ13" s="377"/>
      <c r="HA13" s="377"/>
      <c r="HB13" s="377"/>
      <c r="HC13" s="377"/>
      <c r="HD13" s="377"/>
      <c r="HE13" s="377"/>
      <c r="HF13" s="377"/>
      <c r="HG13" s="377"/>
      <c r="HH13" s="377"/>
      <c r="HI13" s="377"/>
      <c r="HJ13" s="377"/>
      <c r="HK13" s="377"/>
      <c r="HL13" s="377"/>
      <c r="HM13" s="377"/>
      <c r="HN13" s="377"/>
      <c r="HO13" s="377"/>
      <c r="HP13" s="377"/>
      <c r="HQ13" s="377"/>
      <c r="HR13" s="377"/>
      <c r="HS13" s="377"/>
      <c r="HT13" s="377"/>
      <c r="HU13" s="377"/>
      <c r="HV13" s="377"/>
      <c r="HW13" s="377"/>
      <c r="HX13" s="377"/>
      <c r="HY13" s="377"/>
      <c r="HZ13" s="377"/>
      <c r="IA13" s="377"/>
      <c r="IB13" s="377"/>
      <c r="IC13" s="377"/>
      <c r="ID13" s="377"/>
      <c r="IE13" s="377"/>
      <c r="IF13" s="377"/>
      <c r="IG13" s="377"/>
      <c r="IH13" s="377"/>
      <c r="II13" s="377"/>
      <c r="IJ13" s="377"/>
      <c r="IK13" s="377"/>
      <c r="IL13" s="377"/>
      <c r="IM13" s="377"/>
      <c r="IN13" s="377"/>
      <c r="IO13" s="377"/>
      <c r="IP13" s="377"/>
      <c r="IQ13" s="377"/>
      <c r="IR13" s="377"/>
      <c r="IS13" s="377"/>
      <c r="IT13" s="377"/>
      <c r="IU13" s="377"/>
      <c r="IV13" s="377"/>
      <c r="IW13" s="377"/>
      <c r="IX13" s="377"/>
      <c r="IY13" s="377"/>
      <c r="IZ13" s="377"/>
      <c r="JA13" s="377"/>
      <c r="JB13" s="377"/>
      <c r="JC13" s="377"/>
      <c r="JD13" s="377"/>
      <c r="JE13" s="377"/>
      <c r="JF13" s="377"/>
      <c r="JG13" s="377"/>
      <c r="JH13" s="377"/>
      <c r="JI13" s="377"/>
      <c r="JJ13" s="377"/>
      <c r="JK13" s="377"/>
      <c r="JL13" s="377"/>
      <c r="JM13" s="377"/>
      <c r="JN13" s="377"/>
      <c r="JO13" s="377"/>
      <c r="JP13" s="377"/>
      <c r="JQ13" s="377"/>
      <c r="JR13" s="377"/>
      <c r="JS13" s="377"/>
      <c r="JT13" s="377"/>
      <c r="JU13" s="377"/>
      <c r="JV13" s="377"/>
      <c r="JW13" s="377"/>
      <c r="JX13" s="377"/>
      <c r="JY13" s="377"/>
      <c r="JZ13" s="377"/>
      <c r="KA13" s="377"/>
      <c r="KB13" s="377"/>
      <c r="KC13" s="377"/>
      <c r="KD13" s="377"/>
      <c r="KE13" s="377"/>
      <c r="KF13" s="377"/>
      <c r="KG13" s="377"/>
      <c r="KH13" s="377"/>
      <c r="KI13" s="377"/>
      <c r="KJ13" s="377"/>
      <c r="KK13" s="377"/>
      <c r="KL13" s="377"/>
      <c r="KM13" s="377"/>
      <c r="KN13" s="377"/>
      <c r="KO13" s="377"/>
      <c r="KP13" s="377"/>
      <c r="KQ13" s="377"/>
      <c r="KR13" s="377"/>
      <c r="KS13" s="377"/>
      <c r="KT13" s="377"/>
      <c r="KU13" s="377"/>
      <c r="KV13" s="377"/>
      <c r="KW13" s="377"/>
      <c r="KX13" s="377"/>
      <c r="KY13" s="377"/>
      <c r="KZ13" s="377"/>
      <c r="LA13" s="377"/>
      <c r="LB13" s="377"/>
      <c r="LC13" s="377"/>
      <c r="LD13" s="377"/>
      <c r="LE13" s="377"/>
      <c r="LF13" s="377"/>
      <c r="LG13" s="377"/>
      <c r="LH13" s="377"/>
      <c r="LI13" s="377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8">
        <v>33402847.570000004</v>
      </c>
      <c r="DW14" s="338">
        <v>32832195.190000009</v>
      </c>
      <c r="DX14" s="338">
        <v>34901875.719999991</v>
      </c>
      <c r="DY14" s="338">
        <v>36772461.839999989</v>
      </c>
      <c r="DZ14" s="338">
        <v>39500513.950000003</v>
      </c>
      <c r="EA14" s="338">
        <v>44189336.990000002</v>
      </c>
      <c r="EB14" s="338">
        <v>48332253.479999997</v>
      </c>
      <c r="EC14" s="374">
        <v>55987960.809999995</v>
      </c>
      <c r="ED14" s="374">
        <v>46312840.030000001</v>
      </c>
      <c r="EE14" s="374">
        <v>44771417.82</v>
      </c>
      <c r="EF14" s="374">
        <v>40192729.450000003</v>
      </c>
      <c r="EG14" s="374">
        <v>43460100.479999997</v>
      </c>
      <c r="EH14" s="377">
        <v>33352018.879999999</v>
      </c>
      <c r="EI14" s="377">
        <v>26961493.609999999</v>
      </c>
      <c r="EJ14" s="377">
        <v>45891894.880000003</v>
      </c>
      <c r="EK14" s="377">
        <v>39843066.039999999</v>
      </c>
      <c r="EL14" s="377">
        <v>44329065.979999997</v>
      </c>
      <c r="EM14" s="377">
        <v>51058078.640000001</v>
      </c>
      <c r="EN14" s="377">
        <v>51792411.350000001</v>
      </c>
      <c r="EO14" s="377">
        <v>56845360.840000004</v>
      </c>
      <c r="EP14" s="377">
        <v>53436415.75</v>
      </c>
      <c r="EQ14" s="377">
        <v>50058448.369999997</v>
      </c>
      <c r="ER14" s="377">
        <v>44942136.68</v>
      </c>
      <c r="ES14" s="377"/>
      <c r="ET14" s="377"/>
      <c r="EU14" s="377"/>
      <c r="EV14" s="377"/>
      <c r="EW14" s="377"/>
      <c r="EX14" s="377"/>
      <c r="EY14" s="377"/>
      <c r="EZ14" s="377"/>
      <c r="FA14" s="377"/>
      <c r="FB14" s="377"/>
      <c r="FC14" s="377"/>
      <c r="FD14" s="377"/>
      <c r="FE14" s="377"/>
      <c r="FF14" s="377"/>
      <c r="FG14" s="377"/>
      <c r="FH14" s="377"/>
      <c r="FI14" s="377"/>
      <c r="FJ14" s="377"/>
      <c r="FK14" s="377"/>
      <c r="FL14" s="377"/>
      <c r="FM14" s="377"/>
      <c r="FN14" s="377"/>
      <c r="FO14" s="377"/>
      <c r="FP14" s="377"/>
      <c r="FQ14" s="377"/>
      <c r="FR14" s="377"/>
      <c r="FS14" s="377"/>
      <c r="FT14" s="377"/>
      <c r="FU14" s="377"/>
      <c r="FV14" s="377"/>
      <c r="FW14" s="377"/>
      <c r="FX14" s="377"/>
      <c r="FY14" s="377"/>
      <c r="FZ14" s="377"/>
      <c r="GA14" s="377"/>
      <c r="GB14" s="377"/>
      <c r="GC14" s="377"/>
      <c r="GD14" s="377"/>
      <c r="GE14" s="377"/>
      <c r="GF14" s="377"/>
      <c r="GG14" s="377"/>
      <c r="GH14" s="377"/>
      <c r="GI14" s="377"/>
      <c r="GJ14" s="377"/>
      <c r="GK14" s="377"/>
      <c r="GL14" s="377"/>
      <c r="GM14" s="377"/>
      <c r="GN14" s="377"/>
      <c r="GO14" s="377"/>
      <c r="GP14" s="377"/>
      <c r="GQ14" s="377"/>
      <c r="GR14" s="377"/>
      <c r="GS14" s="377"/>
      <c r="GT14" s="377"/>
      <c r="GU14" s="377"/>
      <c r="GV14" s="377"/>
      <c r="GW14" s="377"/>
      <c r="GX14" s="377"/>
      <c r="GY14" s="377"/>
      <c r="GZ14" s="377"/>
      <c r="HA14" s="377"/>
      <c r="HB14" s="377"/>
      <c r="HC14" s="377"/>
      <c r="HD14" s="377"/>
      <c r="HE14" s="377"/>
      <c r="HF14" s="377"/>
      <c r="HG14" s="377"/>
      <c r="HH14" s="377"/>
      <c r="HI14" s="377"/>
      <c r="HJ14" s="377"/>
      <c r="HK14" s="377"/>
      <c r="HL14" s="377"/>
      <c r="HM14" s="377"/>
      <c r="HN14" s="377"/>
      <c r="HO14" s="377"/>
      <c r="HP14" s="377"/>
      <c r="HQ14" s="377"/>
      <c r="HR14" s="377"/>
      <c r="HS14" s="377"/>
      <c r="HT14" s="377"/>
      <c r="HU14" s="377"/>
      <c r="HV14" s="377"/>
      <c r="HW14" s="377"/>
      <c r="HX14" s="377"/>
      <c r="HY14" s="377"/>
      <c r="HZ14" s="377"/>
      <c r="IA14" s="377"/>
      <c r="IB14" s="377"/>
      <c r="IC14" s="377"/>
      <c r="ID14" s="377"/>
      <c r="IE14" s="377"/>
      <c r="IF14" s="377"/>
      <c r="IG14" s="377"/>
      <c r="IH14" s="377"/>
      <c r="II14" s="377"/>
      <c r="IJ14" s="377"/>
      <c r="IK14" s="377"/>
      <c r="IL14" s="377"/>
      <c r="IM14" s="377"/>
      <c r="IN14" s="377"/>
      <c r="IO14" s="377"/>
      <c r="IP14" s="377"/>
      <c r="IQ14" s="377"/>
      <c r="IR14" s="377"/>
      <c r="IS14" s="377"/>
      <c r="IT14" s="377"/>
      <c r="IU14" s="377"/>
      <c r="IV14" s="377"/>
      <c r="IW14" s="377"/>
      <c r="IX14" s="377"/>
      <c r="IY14" s="377"/>
      <c r="IZ14" s="377"/>
      <c r="JA14" s="377"/>
      <c r="JB14" s="377"/>
      <c r="JC14" s="377"/>
      <c r="JD14" s="377"/>
      <c r="JE14" s="377"/>
      <c r="JF14" s="377"/>
      <c r="JG14" s="377"/>
      <c r="JH14" s="377"/>
      <c r="JI14" s="377"/>
      <c r="JJ14" s="377"/>
      <c r="JK14" s="377"/>
      <c r="JL14" s="377"/>
      <c r="JM14" s="377"/>
      <c r="JN14" s="377"/>
      <c r="JO14" s="377"/>
      <c r="JP14" s="377"/>
      <c r="JQ14" s="377"/>
      <c r="JR14" s="377"/>
      <c r="JS14" s="377"/>
      <c r="JT14" s="377"/>
      <c r="JU14" s="377"/>
      <c r="JV14" s="377"/>
      <c r="JW14" s="377"/>
      <c r="JX14" s="377"/>
      <c r="JY14" s="377"/>
      <c r="JZ14" s="377"/>
      <c r="KA14" s="377"/>
      <c r="KB14" s="377"/>
      <c r="KC14" s="377"/>
      <c r="KD14" s="377"/>
      <c r="KE14" s="377"/>
      <c r="KF14" s="377"/>
      <c r="KG14" s="377"/>
      <c r="KH14" s="377"/>
      <c r="KI14" s="377"/>
      <c r="KJ14" s="377"/>
      <c r="KK14" s="377"/>
      <c r="KL14" s="377"/>
      <c r="KM14" s="377"/>
      <c r="KN14" s="377"/>
      <c r="KO14" s="377"/>
      <c r="KP14" s="377"/>
      <c r="KQ14" s="377"/>
      <c r="KR14" s="377"/>
      <c r="KS14" s="377"/>
      <c r="KT14" s="377"/>
      <c r="KU14" s="377"/>
      <c r="KV14" s="377"/>
      <c r="KW14" s="377"/>
      <c r="KX14" s="377"/>
      <c r="KY14" s="377"/>
      <c r="KZ14" s="377"/>
      <c r="LA14" s="377"/>
      <c r="LB14" s="377"/>
      <c r="LC14" s="377"/>
      <c r="LD14" s="377"/>
      <c r="LE14" s="377"/>
      <c r="LF14" s="377"/>
      <c r="LG14" s="377"/>
      <c r="LH14" s="377"/>
      <c r="LI14" s="377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8">
        <v>11189049.660000002</v>
      </c>
      <c r="DW15" s="338">
        <v>10518357.289999988</v>
      </c>
      <c r="DX15" s="338">
        <v>12038089.529999997</v>
      </c>
      <c r="DY15" s="338">
        <v>12679799.319999993</v>
      </c>
      <c r="DZ15" s="338">
        <v>14146687.77</v>
      </c>
      <c r="EA15" s="338">
        <v>16150649.140000001</v>
      </c>
      <c r="EB15" s="338">
        <v>17832974.68</v>
      </c>
      <c r="EC15" s="374">
        <v>21188493.210000016</v>
      </c>
      <c r="ED15" s="374">
        <v>20370273.57</v>
      </c>
      <c r="EE15" s="374">
        <v>16959705.550000001</v>
      </c>
      <c r="EF15" s="374">
        <v>14552987.24</v>
      </c>
      <c r="EG15" s="374">
        <v>15043855.42</v>
      </c>
      <c r="EH15" s="377">
        <v>13972593.029999999</v>
      </c>
      <c r="EI15" s="377">
        <v>12356371.449999999</v>
      </c>
      <c r="EJ15" s="377">
        <v>14808666.49</v>
      </c>
      <c r="EK15" s="377">
        <v>15647198.060000001</v>
      </c>
      <c r="EL15" s="377">
        <v>17742897.41</v>
      </c>
      <c r="EM15" s="377">
        <v>18687302.640000001</v>
      </c>
      <c r="EN15" s="377">
        <v>20939541.420000002</v>
      </c>
      <c r="EO15" s="377">
        <v>25506175.510000002</v>
      </c>
      <c r="EP15" s="377">
        <v>25706299.34</v>
      </c>
      <c r="EQ15" s="377">
        <v>21225508.199999999</v>
      </c>
      <c r="ER15" s="377">
        <v>18614457.170000002</v>
      </c>
      <c r="ES15" s="377"/>
      <c r="ET15" s="377"/>
      <c r="EU15" s="377"/>
      <c r="EV15" s="377"/>
      <c r="EW15" s="377"/>
      <c r="EX15" s="377"/>
      <c r="EY15" s="377"/>
      <c r="EZ15" s="377"/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377"/>
      <c r="GD15" s="377"/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377"/>
      <c r="HI15" s="377"/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377"/>
      <c r="IH15" s="377"/>
      <c r="II15" s="377"/>
      <c r="IJ15" s="377"/>
      <c r="IK15" s="377"/>
      <c r="IL15" s="377"/>
      <c r="IM15" s="377"/>
      <c r="IN15" s="377"/>
      <c r="IO15" s="377"/>
      <c r="IP15" s="377"/>
      <c r="IQ15" s="377"/>
      <c r="IR15" s="377"/>
      <c r="IS15" s="377"/>
      <c r="IT15" s="377"/>
      <c r="IU15" s="377"/>
      <c r="IV15" s="377"/>
      <c r="IW15" s="377"/>
      <c r="IX15" s="377"/>
      <c r="IY15" s="377"/>
      <c r="IZ15" s="377"/>
      <c r="JA15" s="377"/>
      <c r="JB15" s="377"/>
      <c r="JC15" s="377"/>
      <c r="JD15" s="377"/>
      <c r="JE15" s="377"/>
      <c r="JF15" s="377"/>
      <c r="JG15" s="377"/>
      <c r="JH15" s="377"/>
      <c r="JI15" s="377"/>
      <c r="JJ15" s="377"/>
      <c r="JK15" s="377"/>
      <c r="JL15" s="377"/>
      <c r="JM15" s="377"/>
      <c r="JN15" s="377"/>
      <c r="JO15" s="377"/>
      <c r="JP15" s="377"/>
      <c r="JQ15" s="377"/>
      <c r="JR15" s="377"/>
      <c r="JS15" s="377"/>
      <c r="JT15" s="377"/>
      <c r="JU15" s="377"/>
      <c r="JV15" s="377"/>
      <c r="JW15" s="377"/>
      <c r="JX15" s="377"/>
      <c r="JY15" s="377"/>
      <c r="JZ15" s="377"/>
      <c r="KA15" s="377"/>
      <c r="KB15" s="377"/>
      <c r="KC15" s="377"/>
      <c r="KD15" s="377"/>
      <c r="KE15" s="377"/>
      <c r="KF15" s="377"/>
      <c r="KG15" s="377"/>
      <c r="KH15" s="377"/>
      <c r="KI15" s="377"/>
      <c r="KJ15" s="377"/>
      <c r="KK15" s="377"/>
      <c r="KL15" s="377"/>
      <c r="KM15" s="377"/>
      <c r="KN15" s="377"/>
      <c r="KO15" s="377"/>
      <c r="KP15" s="377"/>
      <c r="KQ15" s="377"/>
      <c r="KR15" s="377"/>
      <c r="KS15" s="377"/>
      <c r="KT15" s="377"/>
      <c r="KU15" s="377"/>
      <c r="KV15" s="377"/>
      <c r="KW15" s="377"/>
      <c r="KX15" s="377"/>
      <c r="KY15" s="377"/>
      <c r="KZ15" s="377"/>
      <c r="LA15" s="377"/>
      <c r="LB15" s="377"/>
      <c r="LC15" s="377"/>
      <c r="LD15" s="377"/>
      <c r="LE15" s="377"/>
      <c r="LF15" s="377"/>
      <c r="LG15" s="377"/>
      <c r="LH15" s="377"/>
      <c r="LI15" s="377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8">
        <v>1014140.8600000003</v>
      </c>
      <c r="DW16" s="338">
        <v>1540490.1699999995</v>
      </c>
      <c r="DX16" s="338">
        <v>1983786.9400000004</v>
      </c>
      <c r="DY16" s="338">
        <v>2062637.2200000002</v>
      </c>
      <c r="DZ16" s="338">
        <v>2073939.87</v>
      </c>
      <c r="EA16" s="338">
        <v>2201013.2200000002</v>
      </c>
      <c r="EB16" s="338">
        <v>2455559.5</v>
      </c>
      <c r="EC16" s="374">
        <v>2776408.8999999994</v>
      </c>
      <c r="ED16" s="374">
        <v>2378559.9</v>
      </c>
      <c r="EE16" s="374">
        <v>2041655.91</v>
      </c>
      <c r="EF16" s="374">
        <v>1779286.64</v>
      </c>
      <c r="EG16" s="374">
        <v>1976163.59</v>
      </c>
      <c r="EH16" s="377">
        <v>1071292.49</v>
      </c>
      <c r="EI16" s="377">
        <v>1596950.17</v>
      </c>
      <c r="EJ16" s="377">
        <v>2226840.15</v>
      </c>
      <c r="EK16" s="377">
        <v>2007545.03</v>
      </c>
      <c r="EL16" s="377">
        <v>2283048.27</v>
      </c>
      <c r="EM16" s="377">
        <v>2361499.6</v>
      </c>
      <c r="EN16" s="377">
        <v>2521752.11</v>
      </c>
      <c r="EO16" s="377">
        <v>2861682.41</v>
      </c>
      <c r="EP16" s="377">
        <v>2150781.52</v>
      </c>
      <c r="EQ16" s="377">
        <v>2167495.09</v>
      </c>
      <c r="ER16" s="377">
        <v>1890362.65</v>
      </c>
      <c r="ES16" s="377"/>
      <c r="ET16" s="377"/>
      <c r="EU16" s="377"/>
      <c r="EV16" s="377"/>
      <c r="EW16" s="377"/>
      <c r="EX16" s="377"/>
      <c r="EY16" s="377"/>
      <c r="EZ16" s="377"/>
      <c r="FA16" s="377"/>
      <c r="FB16" s="377"/>
      <c r="FC16" s="377"/>
      <c r="FD16" s="377"/>
      <c r="FE16" s="377"/>
      <c r="FF16" s="377"/>
      <c r="FG16" s="377"/>
      <c r="FH16" s="377"/>
      <c r="FI16" s="377"/>
      <c r="FJ16" s="377"/>
      <c r="FK16" s="377"/>
      <c r="FL16" s="377"/>
      <c r="FM16" s="377"/>
      <c r="FN16" s="377"/>
      <c r="FO16" s="377"/>
      <c r="FP16" s="377"/>
      <c r="FQ16" s="377"/>
      <c r="FR16" s="377"/>
      <c r="FS16" s="377"/>
      <c r="FT16" s="377"/>
      <c r="FU16" s="377"/>
      <c r="FV16" s="377"/>
      <c r="FW16" s="377"/>
      <c r="FX16" s="377"/>
      <c r="FY16" s="377"/>
      <c r="FZ16" s="377"/>
      <c r="GA16" s="377"/>
      <c r="GB16" s="377"/>
      <c r="GC16" s="377"/>
      <c r="GD16" s="377"/>
      <c r="GE16" s="377"/>
      <c r="GF16" s="377"/>
      <c r="GG16" s="377"/>
      <c r="GH16" s="377"/>
      <c r="GI16" s="377"/>
      <c r="GJ16" s="377"/>
      <c r="GK16" s="377"/>
      <c r="GL16" s="377"/>
      <c r="GM16" s="377"/>
      <c r="GN16" s="377"/>
      <c r="GO16" s="377"/>
      <c r="GP16" s="377"/>
      <c r="GQ16" s="377"/>
      <c r="GR16" s="377"/>
      <c r="GS16" s="377"/>
      <c r="GT16" s="377"/>
      <c r="GU16" s="377"/>
      <c r="GV16" s="377"/>
      <c r="GW16" s="377"/>
      <c r="GX16" s="377"/>
      <c r="GY16" s="377"/>
      <c r="GZ16" s="377"/>
      <c r="HA16" s="377"/>
      <c r="HB16" s="377"/>
      <c r="HC16" s="377"/>
      <c r="HD16" s="377"/>
      <c r="HE16" s="377"/>
      <c r="HF16" s="377"/>
      <c r="HG16" s="377"/>
      <c r="HH16" s="377"/>
      <c r="HI16" s="377"/>
      <c r="HJ16" s="377"/>
      <c r="HK16" s="377"/>
      <c r="HL16" s="377"/>
      <c r="HM16" s="377"/>
      <c r="HN16" s="377"/>
      <c r="HO16" s="377"/>
      <c r="HP16" s="377"/>
      <c r="HQ16" s="377"/>
      <c r="HR16" s="377"/>
      <c r="HS16" s="377"/>
      <c r="HT16" s="377"/>
      <c r="HU16" s="377"/>
      <c r="HV16" s="377"/>
      <c r="HW16" s="377"/>
      <c r="HX16" s="377"/>
      <c r="HY16" s="377"/>
      <c r="HZ16" s="377"/>
      <c r="IA16" s="377"/>
      <c r="IB16" s="377"/>
      <c r="IC16" s="377"/>
      <c r="ID16" s="377"/>
      <c r="IE16" s="377"/>
      <c r="IF16" s="377"/>
      <c r="IG16" s="377"/>
      <c r="IH16" s="377"/>
      <c r="II16" s="377"/>
      <c r="IJ16" s="377"/>
      <c r="IK16" s="377"/>
      <c r="IL16" s="377"/>
      <c r="IM16" s="377"/>
      <c r="IN16" s="377"/>
      <c r="IO16" s="377"/>
      <c r="IP16" s="377"/>
      <c r="IQ16" s="377"/>
      <c r="IR16" s="377"/>
      <c r="IS16" s="377"/>
      <c r="IT16" s="377"/>
      <c r="IU16" s="377"/>
      <c r="IV16" s="377"/>
      <c r="IW16" s="377"/>
      <c r="IX16" s="377"/>
      <c r="IY16" s="377"/>
      <c r="IZ16" s="377"/>
      <c r="JA16" s="377"/>
      <c r="JB16" s="377"/>
      <c r="JC16" s="377"/>
      <c r="JD16" s="377"/>
      <c r="JE16" s="377"/>
      <c r="JF16" s="377"/>
      <c r="JG16" s="377"/>
      <c r="JH16" s="377"/>
      <c r="JI16" s="377"/>
      <c r="JJ16" s="377"/>
      <c r="JK16" s="377"/>
      <c r="JL16" s="377"/>
      <c r="JM16" s="377"/>
      <c r="JN16" s="377"/>
      <c r="JO16" s="377"/>
      <c r="JP16" s="377"/>
      <c r="JQ16" s="377"/>
      <c r="JR16" s="377"/>
      <c r="JS16" s="377"/>
      <c r="JT16" s="377"/>
      <c r="JU16" s="377"/>
      <c r="JV16" s="377"/>
      <c r="JW16" s="377"/>
      <c r="JX16" s="377"/>
      <c r="JY16" s="377"/>
      <c r="JZ16" s="377"/>
      <c r="KA16" s="377"/>
      <c r="KB16" s="377"/>
      <c r="KC16" s="377"/>
      <c r="KD16" s="377"/>
      <c r="KE16" s="377"/>
      <c r="KF16" s="377"/>
      <c r="KG16" s="377"/>
      <c r="KH16" s="377"/>
      <c r="KI16" s="377"/>
      <c r="KJ16" s="377"/>
      <c r="KK16" s="377"/>
      <c r="KL16" s="377"/>
      <c r="KM16" s="377"/>
      <c r="KN16" s="377"/>
      <c r="KO16" s="377"/>
      <c r="KP16" s="377"/>
      <c r="KQ16" s="377"/>
      <c r="KR16" s="377"/>
      <c r="KS16" s="377"/>
      <c r="KT16" s="377"/>
      <c r="KU16" s="377"/>
      <c r="KV16" s="377"/>
      <c r="KW16" s="377"/>
      <c r="KX16" s="377"/>
      <c r="KY16" s="377"/>
      <c r="KZ16" s="377"/>
      <c r="LA16" s="377"/>
      <c r="LB16" s="377"/>
      <c r="LC16" s="377"/>
      <c r="LD16" s="377"/>
      <c r="LE16" s="377"/>
      <c r="LF16" s="377"/>
      <c r="LG16" s="377"/>
      <c r="LH16" s="377"/>
      <c r="LI16" s="377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8">
        <v>495325.63000000006</v>
      </c>
      <c r="DW17" s="338">
        <v>526465.78999999992</v>
      </c>
      <c r="DX17" s="338">
        <v>821264.35999999952</v>
      </c>
      <c r="DY17" s="338">
        <v>877433.15999999992</v>
      </c>
      <c r="DZ17" s="338">
        <v>817218.52</v>
      </c>
      <c r="EA17" s="338">
        <v>847400.54</v>
      </c>
      <c r="EB17" s="338">
        <v>803287.62</v>
      </c>
      <c r="EC17" s="374">
        <v>969255.59</v>
      </c>
      <c r="ED17" s="374">
        <v>810579.96</v>
      </c>
      <c r="EE17" s="374">
        <v>765402.12</v>
      </c>
      <c r="EF17" s="374">
        <v>664121.96</v>
      </c>
      <c r="EG17" s="374">
        <v>801639.56</v>
      </c>
      <c r="EH17" s="377">
        <v>569690.59</v>
      </c>
      <c r="EI17" s="377">
        <v>598779.14</v>
      </c>
      <c r="EJ17" s="377">
        <v>802243.94</v>
      </c>
      <c r="EK17" s="377">
        <v>850385.11</v>
      </c>
      <c r="EL17" s="377">
        <v>757543.52</v>
      </c>
      <c r="EM17" s="377">
        <v>866563.33</v>
      </c>
      <c r="EN17" s="377">
        <v>853612.16</v>
      </c>
      <c r="EO17" s="377">
        <v>800165.96</v>
      </c>
      <c r="EP17" s="377">
        <v>790786.2</v>
      </c>
      <c r="EQ17" s="377">
        <v>816467.23</v>
      </c>
      <c r="ER17" s="377">
        <v>703813.25</v>
      </c>
      <c r="ES17" s="377"/>
      <c r="ET17" s="377"/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  <c r="IL17" s="377"/>
      <c r="IM17" s="377"/>
      <c r="IN17" s="377"/>
      <c r="IO17" s="377"/>
      <c r="IP17" s="377"/>
      <c r="IQ17" s="377"/>
      <c r="IR17" s="377"/>
      <c r="IS17" s="377"/>
      <c r="IT17" s="377"/>
      <c r="IU17" s="377"/>
      <c r="IV17" s="377"/>
      <c r="IW17" s="377"/>
      <c r="IX17" s="377"/>
      <c r="IY17" s="377"/>
      <c r="IZ17" s="377"/>
      <c r="JA17" s="377"/>
      <c r="JB17" s="377"/>
      <c r="JC17" s="377"/>
      <c r="JD17" s="377"/>
      <c r="JE17" s="377"/>
      <c r="JF17" s="377"/>
      <c r="JG17" s="377"/>
      <c r="JH17" s="377"/>
      <c r="JI17" s="377"/>
      <c r="JJ17" s="377"/>
      <c r="JK17" s="377"/>
      <c r="JL17" s="377"/>
      <c r="JM17" s="377"/>
      <c r="JN17" s="377"/>
      <c r="JO17" s="377"/>
      <c r="JP17" s="377"/>
      <c r="JQ17" s="377"/>
      <c r="JR17" s="377"/>
      <c r="JS17" s="377"/>
      <c r="JT17" s="377"/>
      <c r="JU17" s="377"/>
      <c r="JV17" s="377"/>
      <c r="JW17" s="377"/>
      <c r="JX17" s="377"/>
      <c r="JY17" s="377"/>
      <c r="JZ17" s="377"/>
      <c r="KA17" s="377"/>
      <c r="KB17" s="377"/>
      <c r="KC17" s="377"/>
      <c r="KD17" s="377"/>
      <c r="KE17" s="377"/>
      <c r="KF17" s="377"/>
      <c r="KG17" s="377"/>
      <c r="KH17" s="377"/>
      <c r="KI17" s="377"/>
      <c r="KJ17" s="377"/>
      <c r="KK17" s="377"/>
      <c r="KL17" s="377"/>
      <c r="KM17" s="377"/>
      <c r="KN17" s="377"/>
      <c r="KO17" s="377"/>
      <c r="KP17" s="377"/>
      <c r="KQ17" s="377"/>
      <c r="KR17" s="377"/>
      <c r="KS17" s="377"/>
      <c r="KT17" s="377"/>
      <c r="KU17" s="377"/>
      <c r="KV17" s="377"/>
      <c r="KW17" s="377"/>
      <c r="KX17" s="377"/>
      <c r="KY17" s="377"/>
      <c r="KZ17" s="377"/>
      <c r="LA17" s="377"/>
      <c r="LB17" s="377"/>
      <c r="LC17" s="377"/>
      <c r="LD17" s="377"/>
      <c r="LE17" s="377"/>
      <c r="LF17" s="377"/>
      <c r="LG17" s="377"/>
      <c r="LH17" s="377"/>
      <c r="LI17" s="377"/>
    </row>
    <row r="18" spans="1:321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39">
        <v>13982919.930000003</v>
      </c>
      <c r="DW18" s="339">
        <v>36106208.00999999</v>
      </c>
      <c r="DX18" s="339">
        <v>40051000.780000001</v>
      </c>
      <c r="DY18" s="339">
        <v>34479540.670000009</v>
      </c>
      <c r="DZ18" s="339">
        <v>35404319.93</v>
      </c>
      <c r="EA18" s="339">
        <v>38326161.630000003</v>
      </c>
      <c r="EB18" s="339">
        <v>34478165.640000001</v>
      </c>
      <c r="EC18" s="378">
        <v>37521101.960000023</v>
      </c>
      <c r="ED18" s="378">
        <v>41215546.949999996</v>
      </c>
      <c r="EE18" s="378">
        <v>36918801.259999998</v>
      </c>
      <c r="EF18" s="378">
        <v>38950936.620000005</v>
      </c>
      <c r="EG18" s="378">
        <v>75450500.909999996</v>
      </c>
      <c r="EH18" s="379">
        <f>SUM(EH19:EH22)</f>
        <v>15942566.910000002</v>
      </c>
      <c r="EI18" s="379">
        <f>SUM(EI19:EI22)</f>
        <v>32105522.039999999</v>
      </c>
      <c r="EJ18" s="379">
        <v>37652066.75</v>
      </c>
      <c r="EK18" s="379">
        <v>35977730.460000001</v>
      </c>
      <c r="EL18" s="379">
        <v>40567246.729999997</v>
      </c>
      <c r="EM18" s="379">
        <v>40389805.469999999</v>
      </c>
      <c r="EN18" s="379">
        <v>44393326.049999997</v>
      </c>
      <c r="EO18" s="379">
        <v>43764113.43</v>
      </c>
      <c r="EP18" s="379">
        <v>39922755.840000004</v>
      </c>
      <c r="EQ18" s="379">
        <v>42882136.189999998</v>
      </c>
      <c r="ER18" s="379">
        <v>43774643.869999997</v>
      </c>
      <c r="ES18" s="379"/>
      <c r="ET18" s="379"/>
      <c r="EU18" s="379"/>
      <c r="EV18" s="379"/>
      <c r="EW18" s="379"/>
      <c r="EX18" s="379"/>
      <c r="EY18" s="379"/>
      <c r="EZ18" s="379"/>
      <c r="FA18" s="379"/>
      <c r="FB18" s="379"/>
      <c r="FC18" s="379"/>
      <c r="FD18" s="379"/>
      <c r="FE18" s="379"/>
      <c r="FF18" s="379"/>
      <c r="FG18" s="379"/>
      <c r="FH18" s="379"/>
      <c r="FI18" s="379"/>
      <c r="FJ18" s="379"/>
      <c r="FK18" s="379"/>
      <c r="FL18" s="379"/>
      <c r="FM18" s="379"/>
      <c r="FN18" s="379"/>
      <c r="FO18" s="379"/>
      <c r="FP18" s="379"/>
      <c r="FQ18" s="379"/>
      <c r="FR18" s="379"/>
      <c r="FS18" s="379"/>
      <c r="FT18" s="379"/>
      <c r="FU18" s="379"/>
      <c r="FV18" s="379"/>
      <c r="FW18" s="379"/>
      <c r="FX18" s="379"/>
      <c r="FY18" s="379"/>
      <c r="FZ18" s="379"/>
      <c r="GA18" s="379"/>
      <c r="GB18" s="379"/>
      <c r="GC18" s="379"/>
      <c r="GD18" s="379"/>
      <c r="GE18" s="379"/>
      <c r="GF18" s="379"/>
      <c r="GG18" s="379"/>
      <c r="GH18" s="379"/>
      <c r="GI18" s="379"/>
      <c r="GJ18" s="379"/>
      <c r="GK18" s="379"/>
      <c r="GL18" s="379"/>
      <c r="GM18" s="379"/>
      <c r="GN18" s="379"/>
      <c r="GO18" s="379"/>
      <c r="GP18" s="379"/>
      <c r="GQ18" s="379"/>
      <c r="GR18" s="379"/>
      <c r="GS18" s="379"/>
      <c r="GT18" s="379"/>
      <c r="GU18" s="379"/>
      <c r="GV18" s="379"/>
      <c r="GW18" s="379"/>
      <c r="GX18" s="379"/>
      <c r="GY18" s="379"/>
      <c r="GZ18" s="379"/>
      <c r="HA18" s="379"/>
      <c r="HB18" s="379"/>
      <c r="HC18" s="379"/>
      <c r="HD18" s="379"/>
      <c r="HE18" s="379"/>
      <c r="HF18" s="379"/>
      <c r="HG18" s="379"/>
      <c r="HH18" s="379"/>
      <c r="HI18" s="379"/>
      <c r="HJ18" s="379"/>
      <c r="HK18" s="379"/>
      <c r="HL18" s="379"/>
      <c r="HM18" s="379"/>
      <c r="HN18" s="379"/>
      <c r="HO18" s="379"/>
      <c r="HP18" s="379"/>
      <c r="HQ18" s="379"/>
      <c r="HR18" s="379"/>
      <c r="HS18" s="379"/>
      <c r="HT18" s="379"/>
      <c r="HU18" s="379"/>
      <c r="HV18" s="379"/>
      <c r="HW18" s="379"/>
      <c r="HX18" s="379"/>
      <c r="HY18" s="379"/>
      <c r="HZ18" s="379"/>
      <c r="IA18" s="379"/>
      <c r="IB18" s="379"/>
      <c r="IC18" s="379"/>
      <c r="ID18" s="379"/>
      <c r="IE18" s="379"/>
      <c r="IF18" s="379"/>
      <c r="IG18" s="379"/>
      <c r="IH18" s="379"/>
      <c r="II18" s="379"/>
      <c r="IJ18" s="379"/>
      <c r="IK18" s="379"/>
      <c r="IL18" s="379"/>
      <c r="IM18" s="379"/>
      <c r="IN18" s="379"/>
      <c r="IO18" s="379"/>
      <c r="IP18" s="379"/>
      <c r="IQ18" s="379"/>
      <c r="IR18" s="379"/>
      <c r="IS18" s="379"/>
      <c r="IT18" s="379"/>
      <c r="IU18" s="379"/>
      <c r="IV18" s="379"/>
      <c r="IW18" s="379"/>
      <c r="IX18" s="379"/>
      <c r="IY18" s="379"/>
      <c r="IZ18" s="379"/>
      <c r="JA18" s="379"/>
      <c r="JB18" s="379"/>
      <c r="JC18" s="379"/>
      <c r="JD18" s="379"/>
      <c r="JE18" s="379"/>
      <c r="JF18" s="379"/>
      <c r="JG18" s="379"/>
      <c r="JH18" s="379"/>
      <c r="JI18" s="379"/>
      <c r="JJ18" s="379"/>
      <c r="JK18" s="379"/>
      <c r="JL18" s="379"/>
      <c r="JM18" s="379"/>
      <c r="JN18" s="379"/>
      <c r="JO18" s="379"/>
      <c r="JP18" s="379"/>
      <c r="JQ18" s="379"/>
      <c r="JR18" s="379"/>
      <c r="JS18" s="379"/>
      <c r="JT18" s="379"/>
      <c r="JU18" s="379"/>
      <c r="JV18" s="379"/>
      <c r="JW18" s="379"/>
      <c r="JX18" s="379"/>
      <c r="JY18" s="379"/>
      <c r="JZ18" s="379"/>
      <c r="KA18" s="379"/>
      <c r="KB18" s="379"/>
      <c r="KC18" s="379"/>
      <c r="KD18" s="379"/>
      <c r="KE18" s="379"/>
      <c r="KF18" s="379"/>
      <c r="KG18" s="379"/>
      <c r="KH18" s="379"/>
      <c r="KI18" s="379"/>
      <c r="KJ18" s="379"/>
      <c r="KK18" s="379"/>
      <c r="KL18" s="379"/>
      <c r="KM18" s="379"/>
      <c r="KN18" s="379"/>
      <c r="KO18" s="379"/>
      <c r="KP18" s="379"/>
      <c r="KQ18" s="379"/>
      <c r="KR18" s="379"/>
      <c r="KS18" s="379"/>
      <c r="KT18" s="379"/>
      <c r="KU18" s="379"/>
      <c r="KV18" s="379"/>
      <c r="KW18" s="379"/>
      <c r="KX18" s="379"/>
      <c r="KY18" s="379"/>
      <c r="KZ18" s="379"/>
      <c r="LA18" s="379"/>
      <c r="LB18" s="379"/>
      <c r="LC18" s="379"/>
      <c r="LD18" s="379"/>
      <c r="LE18" s="379"/>
      <c r="LF18" s="379"/>
      <c r="LG18" s="379"/>
      <c r="LH18" s="379"/>
      <c r="LI18" s="379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8">
        <v>8441766.75</v>
      </c>
      <c r="DW19" s="338">
        <v>21544837.749999996</v>
      </c>
      <c r="DX19" s="338">
        <v>24016994.959999997</v>
      </c>
      <c r="DY19" s="338">
        <v>20790455.370000005</v>
      </c>
      <c r="DZ19" s="338">
        <v>21319783.719999999</v>
      </c>
      <c r="EA19" s="338">
        <v>22969090.460000001</v>
      </c>
      <c r="EB19" s="338">
        <v>19655578.5</v>
      </c>
      <c r="EC19" s="374">
        <v>21952510.280000016</v>
      </c>
      <c r="ED19" s="374">
        <v>23706362.129999999</v>
      </c>
      <c r="EE19" s="374">
        <v>21436627.02</v>
      </c>
      <c r="EF19" s="374">
        <v>23973031.350000001</v>
      </c>
      <c r="EG19" s="374">
        <v>43746286.119999997</v>
      </c>
      <c r="EH19" s="377">
        <v>9612063.3000000007</v>
      </c>
      <c r="EI19" s="377">
        <v>19294210.57</v>
      </c>
      <c r="EJ19" s="377">
        <v>22627334.059999999</v>
      </c>
      <c r="EK19" s="377">
        <v>21639290.52</v>
      </c>
      <c r="EL19" s="377">
        <v>24386054.73</v>
      </c>
      <c r="EM19" s="377">
        <v>24310877.91</v>
      </c>
      <c r="EN19" s="377">
        <v>27022741.59</v>
      </c>
      <c r="EO19" s="377">
        <v>26577706.039999999</v>
      </c>
      <c r="EP19" s="377">
        <v>24050825.579999998</v>
      </c>
      <c r="EQ19" s="377">
        <v>25998719</v>
      </c>
      <c r="ER19" s="377">
        <v>29222952.370000001</v>
      </c>
      <c r="ES19" s="377"/>
      <c r="ET19" s="377"/>
      <c r="EU19" s="377"/>
      <c r="EV19" s="377"/>
      <c r="EW19" s="377"/>
      <c r="EX19" s="377"/>
      <c r="EY19" s="377"/>
      <c r="EZ19" s="377"/>
      <c r="FA19" s="377"/>
      <c r="FB19" s="377"/>
      <c r="FC19" s="377"/>
      <c r="FD19" s="377"/>
      <c r="FE19" s="377"/>
      <c r="FF19" s="377"/>
      <c r="FG19" s="377"/>
      <c r="FH19" s="377"/>
      <c r="FI19" s="377"/>
      <c r="FJ19" s="377"/>
      <c r="FK19" s="377"/>
      <c r="FL19" s="377"/>
      <c r="FM19" s="377"/>
      <c r="FN19" s="377"/>
      <c r="FO19" s="377"/>
      <c r="FP19" s="377"/>
      <c r="FQ19" s="377"/>
      <c r="FR19" s="377"/>
      <c r="FS19" s="377"/>
      <c r="FT19" s="377"/>
      <c r="FU19" s="377"/>
      <c r="FV19" s="377"/>
      <c r="FW19" s="377"/>
      <c r="FX19" s="377"/>
      <c r="FY19" s="377"/>
      <c r="FZ19" s="377"/>
      <c r="GA19" s="377"/>
      <c r="GB19" s="377"/>
      <c r="GC19" s="377"/>
      <c r="GD19" s="377"/>
      <c r="GE19" s="377"/>
      <c r="GF19" s="377"/>
      <c r="GG19" s="377"/>
      <c r="GH19" s="377"/>
      <c r="GI19" s="377"/>
      <c r="GJ19" s="377"/>
      <c r="GK19" s="377"/>
      <c r="GL19" s="377"/>
      <c r="GM19" s="377"/>
      <c r="GN19" s="377"/>
      <c r="GO19" s="377"/>
      <c r="GP19" s="377"/>
      <c r="GQ19" s="377"/>
      <c r="GR19" s="377"/>
      <c r="GS19" s="377"/>
      <c r="GT19" s="377"/>
      <c r="GU19" s="377"/>
      <c r="GV19" s="377"/>
      <c r="GW19" s="377"/>
      <c r="GX19" s="377"/>
      <c r="GY19" s="377"/>
      <c r="GZ19" s="377"/>
      <c r="HA19" s="377"/>
      <c r="HB19" s="377"/>
      <c r="HC19" s="377"/>
      <c r="HD19" s="377"/>
      <c r="HE19" s="377"/>
      <c r="HF19" s="377"/>
      <c r="HG19" s="377"/>
      <c r="HH19" s="377"/>
      <c r="HI19" s="377"/>
      <c r="HJ19" s="377"/>
      <c r="HK19" s="377"/>
      <c r="HL19" s="377"/>
      <c r="HM19" s="377"/>
      <c r="HN19" s="377"/>
      <c r="HO19" s="377"/>
      <c r="HP19" s="377"/>
      <c r="HQ19" s="377"/>
      <c r="HR19" s="377"/>
      <c r="HS19" s="377"/>
      <c r="HT19" s="377"/>
      <c r="HU19" s="377"/>
      <c r="HV19" s="377"/>
      <c r="HW19" s="377"/>
      <c r="HX19" s="377"/>
      <c r="HY19" s="377"/>
      <c r="HZ19" s="377"/>
      <c r="IA19" s="377"/>
      <c r="IB19" s="377"/>
      <c r="IC19" s="377"/>
      <c r="ID19" s="377"/>
      <c r="IE19" s="377"/>
      <c r="IF19" s="377"/>
      <c r="IG19" s="377"/>
      <c r="IH19" s="377"/>
      <c r="II19" s="377"/>
      <c r="IJ19" s="377"/>
      <c r="IK19" s="377"/>
      <c r="IL19" s="377"/>
      <c r="IM19" s="377"/>
      <c r="IN19" s="377"/>
      <c r="IO19" s="377"/>
      <c r="IP19" s="377"/>
      <c r="IQ19" s="377"/>
      <c r="IR19" s="377"/>
      <c r="IS19" s="377"/>
      <c r="IT19" s="377"/>
      <c r="IU19" s="377"/>
      <c r="IV19" s="377"/>
      <c r="IW19" s="377"/>
      <c r="IX19" s="377"/>
      <c r="IY19" s="377"/>
      <c r="IZ19" s="377"/>
      <c r="JA19" s="377"/>
      <c r="JB19" s="377"/>
      <c r="JC19" s="377"/>
      <c r="JD19" s="377"/>
      <c r="JE19" s="377"/>
      <c r="JF19" s="377"/>
      <c r="JG19" s="377"/>
      <c r="JH19" s="377"/>
      <c r="JI19" s="377"/>
      <c r="JJ19" s="377"/>
      <c r="JK19" s="377"/>
      <c r="JL19" s="377"/>
      <c r="JM19" s="377"/>
      <c r="JN19" s="377"/>
      <c r="JO19" s="377"/>
      <c r="JP19" s="377"/>
      <c r="JQ19" s="377"/>
      <c r="JR19" s="377"/>
      <c r="JS19" s="377"/>
      <c r="JT19" s="377"/>
      <c r="JU19" s="377"/>
      <c r="JV19" s="377"/>
      <c r="JW19" s="377"/>
      <c r="JX19" s="377"/>
      <c r="JY19" s="377"/>
      <c r="JZ19" s="377"/>
      <c r="KA19" s="377"/>
      <c r="KB19" s="377"/>
      <c r="KC19" s="377"/>
      <c r="KD19" s="377"/>
      <c r="KE19" s="377"/>
      <c r="KF19" s="377"/>
      <c r="KG19" s="377"/>
      <c r="KH19" s="377"/>
      <c r="KI19" s="377"/>
      <c r="KJ19" s="377"/>
      <c r="KK19" s="377"/>
      <c r="KL19" s="377"/>
      <c r="KM19" s="377"/>
      <c r="KN19" s="377"/>
      <c r="KO19" s="377"/>
      <c r="KP19" s="377"/>
      <c r="KQ19" s="377"/>
      <c r="KR19" s="377"/>
      <c r="KS19" s="377"/>
      <c r="KT19" s="377"/>
      <c r="KU19" s="377"/>
      <c r="KV19" s="377"/>
      <c r="KW19" s="377"/>
      <c r="KX19" s="377"/>
      <c r="KY19" s="377"/>
      <c r="KZ19" s="377"/>
      <c r="LA19" s="377"/>
      <c r="LB19" s="377"/>
      <c r="LC19" s="377"/>
      <c r="LD19" s="377"/>
      <c r="LE19" s="377"/>
      <c r="LF19" s="377"/>
      <c r="LG19" s="377"/>
      <c r="LH19" s="377"/>
      <c r="LI19" s="377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8">
        <v>4800329.5000000028</v>
      </c>
      <c r="DW20" s="338">
        <v>12579165.039999994</v>
      </c>
      <c r="DX20" s="338">
        <v>13884832.560000004</v>
      </c>
      <c r="DY20" s="338">
        <v>11850165.390000006</v>
      </c>
      <c r="DZ20" s="338">
        <v>12187579.609999999</v>
      </c>
      <c r="EA20" s="338">
        <v>13301393.529999999</v>
      </c>
      <c r="EB20" s="338">
        <v>12829742.73</v>
      </c>
      <c r="EC20" s="374">
        <v>13516680.290000003</v>
      </c>
      <c r="ED20" s="374">
        <v>15235646.779999999</v>
      </c>
      <c r="EE20" s="374">
        <v>13378931.09</v>
      </c>
      <c r="EF20" s="374">
        <v>13016303.880000001</v>
      </c>
      <c r="EG20" s="374">
        <v>27798596.5</v>
      </c>
      <c r="EH20" s="377">
        <v>5487815.8700000001</v>
      </c>
      <c r="EI20" s="377">
        <v>11136277.539999999</v>
      </c>
      <c r="EJ20" s="377">
        <v>13033326.75</v>
      </c>
      <c r="EK20" s="377">
        <v>12438084.859999999</v>
      </c>
      <c r="EL20" s="377">
        <v>14031927.32</v>
      </c>
      <c r="EM20" s="377">
        <v>13948315.880000001</v>
      </c>
      <c r="EN20" s="377">
        <v>15063870.800000001</v>
      </c>
      <c r="EO20" s="377">
        <v>14906718.880000001</v>
      </c>
      <c r="EP20" s="377">
        <v>13781012.470000001</v>
      </c>
      <c r="EQ20" s="377">
        <v>14691858.58</v>
      </c>
      <c r="ER20" s="377">
        <v>13422037.59</v>
      </c>
      <c r="ES20" s="377"/>
      <c r="ET20" s="377"/>
      <c r="EU20" s="377"/>
      <c r="EV20" s="377"/>
      <c r="EW20" s="377"/>
      <c r="EX20" s="377"/>
      <c r="EY20" s="377"/>
      <c r="EZ20" s="377"/>
      <c r="FA20" s="377"/>
      <c r="FB20" s="377"/>
      <c r="FC20" s="377"/>
      <c r="FD20" s="377"/>
      <c r="FE20" s="377"/>
      <c r="FF20" s="377"/>
      <c r="FG20" s="377"/>
      <c r="FH20" s="377"/>
      <c r="FI20" s="377"/>
      <c r="FJ20" s="377"/>
      <c r="FK20" s="377"/>
      <c r="FL20" s="377"/>
      <c r="FM20" s="377"/>
      <c r="FN20" s="377"/>
      <c r="FO20" s="377"/>
      <c r="FP20" s="377"/>
      <c r="FQ20" s="377"/>
      <c r="FR20" s="377"/>
      <c r="FS20" s="377"/>
      <c r="FT20" s="377"/>
      <c r="FU20" s="377"/>
      <c r="FV20" s="377"/>
      <c r="FW20" s="377"/>
      <c r="FX20" s="377"/>
      <c r="FY20" s="377"/>
      <c r="FZ20" s="377"/>
      <c r="GA20" s="377"/>
      <c r="GB20" s="377"/>
      <c r="GC20" s="377"/>
      <c r="GD20" s="377"/>
      <c r="GE20" s="377"/>
      <c r="GF20" s="377"/>
      <c r="GG20" s="377"/>
      <c r="GH20" s="377"/>
      <c r="GI20" s="377"/>
      <c r="GJ20" s="377"/>
      <c r="GK20" s="377"/>
      <c r="GL20" s="377"/>
      <c r="GM20" s="377"/>
      <c r="GN20" s="377"/>
      <c r="GO20" s="377"/>
      <c r="GP20" s="377"/>
      <c r="GQ20" s="377"/>
      <c r="GR20" s="377"/>
      <c r="GS20" s="377"/>
      <c r="GT20" s="377"/>
      <c r="GU20" s="377"/>
      <c r="GV20" s="377"/>
      <c r="GW20" s="377"/>
      <c r="GX20" s="377"/>
      <c r="GY20" s="377"/>
      <c r="GZ20" s="377"/>
      <c r="HA20" s="377"/>
      <c r="HB20" s="377"/>
      <c r="HC20" s="377"/>
      <c r="HD20" s="377"/>
      <c r="HE20" s="377"/>
      <c r="HF20" s="377"/>
      <c r="HG20" s="377"/>
      <c r="HH20" s="377"/>
      <c r="HI20" s="377"/>
      <c r="HJ20" s="377"/>
      <c r="HK20" s="377"/>
      <c r="HL20" s="377"/>
      <c r="HM20" s="377"/>
      <c r="HN20" s="377"/>
      <c r="HO20" s="377"/>
      <c r="HP20" s="377"/>
      <c r="HQ20" s="377"/>
      <c r="HR20" s="377"/>
      <c r="HS20" s="377"/>
      <c r="HT20" s="377"/>
      <c r="HU20" s="377"/>
      <c r="HV20" s="377"/>
      <c r="HW20" s="377"/>
      <c r="HX20" s="377"/>
      <c r="HY20" s="377"/>
      <c r="HZ20" s="377"/>
      <c r="IA20" s="377"/>
      <c r="IB20" s="377"/>
      <c r="IC20" s="377"/>
      <c r="ID20" s="377"/>
      <c r="IE20" s="377"/>
      <c r="IF20" s="377"/>
      <c r="IG20" s="377"/>
      <c r="IH20" s="377"/>
      <c r="II20" s="377"/>
      <c r="IJ20" s="377"/>
      <c r="IK20" s="377"/>
      <c r="IL20" s="377"/>
      <c r="IM20" s="377"/>
      <c r="IN20" s="377"/>
      <c r="IO20" s="377"/>
      <c r="IP20" s="377"/>
      <c r="IQ20" s="377"/>
      <c r="IR20" s="377"/>
      <c r="IS20" s="377"/>
      <c r="IT20" s="377"/>
      <c r="IU20" s="377"/>
      <c r="IV20" s="377"/>
      <c r="IW20" s="377"/>
      <c r="IX20" s="377"/>
      <c r="IY20" s="377"/>
      <c r="IZ20" s="377"/>
      <c r="JA20" s="377"/>
      <c r="JB20" s="377"/>
      <c r="JC20" s="377"/>
      <c r="JD20" s="377"/>
      <c r="JE20" s="377"/>
      <c r="JF20" s="377"/>
      <c r="JG20" s="377"/>
      <c r="JH20" s="377"/>
      <c r="JI20" s="377"/>
      <c r="JJ20" s="377"/>
      <c r="JK20" s="377"/>
      <c r="JL20" s="377"/>
      <c r="JM20" s="377"/>
      <c r="JN20" s="377"/>
      <c r="JO20" s="377"/>
      <c r="JP20" s="377"/>
      <c r="JQ20" s="377"/>
      <c r="JR20" s="377"/>
      <c r="JS20" s="377"/>
      <c r="JT20" s="377"/>
      <c r="JU20" s="377"/>
      <c r="JV20" s="377"/>
      <c r="JW20" s="377"/>
      <c r="JX20" s="377"/>
      <c r="JY20" s="377"/>
      <c r="JZ20" s="377"/>
      <c r="KA20" s="377"/>
      <c r="KB20" s="377"/>
      <c r="KC20" s="377"/>
      <c r="KD20" s="377"/>
      <c r="KE20" s="377"/>
      <c r="KF20" s="377"/>
      <c r="KG20" s="377"/>
      <c r="KH20" s="377"/>
      <c r="KI20" s="377"/>
      <c r="KJ20" s="377"/>
      <c r="KK20" s="377"/>
      <c r="KL20" s="377"/>
      <c r="KM20" s="377"/>
      <c r="KN20" s="377"/>
      <c r="KO20" s="377"/>
      <c r="KP20" s="377"/>
      <c r="KQ20" s="377"/>
      <c r="KR20" s="377"/>
      <c r="KS20" s="377"/>
      <c r="KT20" s="377"/>
      <c r="KU20" s="377"/>
      <c r="KV20" s="377"/>
      <c r="KW20" s="377"/>
      <c r="KX20" s="377"/>
      <c r="KY20" s="377"/>
      <c r="KZ20" s="377"/>
      <c r="LA20" s="377"/>
      <c r="LB20" s="377"/>
      <c r="LC20" s="377"/>
      <c r="LD20" s="377"/>
      <c r="LE20" s="377"/>
      <c r="LF20" s="377"/>
      <c r="LG20" s="377"/>
      <c r="LH20" s="377"/>
      <c r="LI20" s="377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8">
        <v>384995.72999999992</v>
      </c>
      <c r="DW21" s="338">
        <v>1030024.7799999996</v>
      </c>
      <c r="DX21" s="338">
        <v>1115430.0299999996</v>
      </c>
      <c r="DY21" s="338">
        <v>954928.11999999988</v>
      </c>
      <c r="DZ21" s="338">
        <v>981014.58</v>
      </c>
      <c r="EA21" s="338">
        <v>1069704.96</v>
      </c>
      <c r="EB21" s="338">
        <v>1058680.3600000001</v>
      </c>
      <c r="EC21" s="374">
        <v>1052281.6200000008</v>
      </c>
      <c r="ED21" s="374">
        <v>1262370.55</v>
      </c>
      <c r="EE21" s="374">
        <v>981510.79</v>
      </c>
      <c r="EF21" s="374">
        <v>984483.18</v>
      </c>
      <c r="EG21" s="374">
        <v>2114486.02</v>
      </c>
      <c r="EH21" s="377">
        <v>436423.06</v>
      </c>
      <c r="EI21" s="377">
        <v>884778.14</v>
      </c>
      <c r="EJ21" s="377">
        <v>1037531.02</v>
      </c>
      <c r="EK21" s="377">
        <v>991786.18</v>
      </c>
      <c r="EL21" s="377">
        <v>1119552.6000000001</v>
      </c>
      <c r="EM21" s="377">
        <v>1110270.08</v>
      </c>
      <c r="EN21" s="377">
        <v>1208802.52</v>
      </c>
      <c r="EO21" s="377">
        <v>1182973.0900000001</v>
      </c>
      <c r="EP21" s="377">
        <v>1093203.53</v>
      </c>
      <c r="EQ21" s="377">
        <v>1140055.95</v>
      </c>
      <c r="ER21" s="377">
        <v>576427.41</v>
      </c>
      <c r="ES21" s="377"/>
      <c r="ET21" s="377"/>
      <c r="EU21" s="377"/>
      <c r="EV21" s="377"/>
      <c r="EW21" s="377"/>
      <c r="EX21" s="377"/>
      <c r="EY21" s="377"/>
      <c r="EZ21" s="377"/>
      <c r="FA21" s="377"/>
      <c r="FB21" s="377"/>
      <c r="FC21" s="377"/>
      <c r="FD21" s="377"/>
      <c r="FE21" s="377"/>
      <c r="FF21" s="377"/>
      <c r="FG21" s="377"/>
      <c r="FH21" s="377"/>
      <c r="FI21" s="377"/>
      <c r="FJ21" s="377"/>
      <c r="FK21" s="377"/>
      <c r="FL21" s="377"/>
      <c r="FM21" s="377"/>
      <c r="FN21" s="377"/>
      <c r="FO21" s="377"/>
      <c r="FP21" s="377"/>
      <c r="FQ21" s="377"/>
      <c r="FR21" s="377"/>
      <c r="FS21" s="377"/>
      <c r="FT21" s="377"/>
      <c r="FU21" s="377"/>
      <c r="FV21" s="377"/>
      <c r="FW21" s="377"/>
      <c r="FX21" s="377"/>
      <c r="FY21" s="377"/>
      <c r="FZ21" s="377"/>
      <c r="GA21" s="377"/>
      <c r="GB21" s="377"/>
      <c r="GC21" s="377"/>
      <c r="GD21" s="377"/>
      <c r="GE21" s="377"/>
      <c r="GF21" s="377"/>
      <c r="GG21" s="377"/>
      <c r="GH21" s="377"/>
      <c r="GI21" s="377"/>
      <c r="GJ21" s="377"/>
      <c r="GK21" s="377"/>
      <c r="GL21" s="377"/>
      <c r="GM21" s="377"/>
      <c r="GN21" s="377"/>
      <c r="GO21" s="377"/>
      <c r="GP21" s="377"/>
      <c r="GQ21" s="377"/>
      <c r="GR21" s="377"/>
      <c r="GS21" s="377"/>
      <c r="GT21" s="377"/>
      <c r="GU21" s="377"/>
      <c r="GV21" s="377"/>
      <c r="GW21" s="377"/>
      <c r="GX21" s="377"/>
      <c r="GY21" s="377"/>
      <c r="GZ21" s="377"/>
      <c r="HA21" s="377"/>
      <c r="HB21" s="377"/>
      <c r="HC21" s="377"/>
      <c r="HD21" s="377"/>
      <c r="HE21" s="377"/>
      <c r="HF21" s="377"/>
      <c r="HG21" s="377"/>
      <c r="HH21" s="377"/>
      <c r="HI21" s="377"/>
      <c r="HJ21" s="377"/>
      <c r="HK21" s="377"/>
      <c r="HL21" s="377"/>
      <c r="HM21" s="377"/>
      <c r="HN21" s="377"/>
      <c r="HO21" s="377"/>
      <c r="HP21" s="377"/>
      <c r="HQ21" s="377"/>
      <c r="HR21" s="377"/>
      <c r="HS21" s="377"/>
      <c r="HT21" s="377"/>
      <c r="HU21" s="377"/>
      <c r="HV21" s="377"/>
      <c r="HW21" s="377"/>
      <c r="HX21" s="377"/>
      <c r="HY21" s="377"/>
      <c r="HZ21" s="377"/>
      <c r="IA21" s="377"/>
      <c r="IB21" s="377"/>
      <c r="IC21" s="377"/>
      <c r="ID21" s="377"/>
      <c r="IE21" s="377"/>
      <c r="IF21" s="377"/>
      <c r="IG21" s="377"/>
      <c r="IH21" s="377"/>
      <c r="II21" s="377"/>
      <c r="IJ21" s="377"/>
      <c r="IK21" s="377"/>
      <c r="IL21" s="377"/>
      <c r="IM21" s="377"/>
      <c r="IN21" s="377"/>
      <c r="IO21" s="377"/>
      <c r="IP21" s="377"/>
      <c r="IQ21" s="377"/>
      <c r="IR21" s="377"/>
      <c r="IS21" s="377"/>
      <c r="IT21" s="377"/>
      <c r="IU21" s="377"/>
      <c r="IV21" s="377"/>
      <c r="IW21" s="377"/>
      <c r="IX21" s="377"/>
      <c r="IY21" s="377"/>
      <c r="IZ21" s="377"/>
      <c r="JA21" s="377"/>
      <c r="JB21" s="377"/>
      <c r="JC21" s="377"/>
      <c r="JD21" s="377"/>
      <c r="JE21" s="377"/>
      <c r="JF21" s="377"/>
      <c r="JG21" s="377"/>
      <c r="JH21" s="377"/>
      <c r="JI21" s="377"/>
      <c r="JJ21" s="377"/>
      <c r="JK21" s="377"/>
      <c r="JL21" s="377"/>
      <c r="JM21" s="377"/>
      <c r="JN21" s="377"/>
      <c r="JO21" s="377"/>
      <c r="JP21" s="377"/>
      <c r="JQ21" s="377"/>
      <c r="JR21" s="377"/>
      <c r="JS21" s="377"/>
      <c r="JT21" s="377"/>
      <c r="JU21" s="377"/>
      <c r="JV21" s="377"/>
      <c r="JW21" s="377"/>
      <c r="JX21" s="377"/>
      <c r="JY21" s="377"/>
      <c r="JZ21" s="377"/>
      <c r="KA21" s="377"/>
      <c r="KB21" s="377"/>
      <c r="KC21" s="377"/>
      <c r="KD21" s="377"/>
      <c r="KE21" s="377"/>
      <c r="KF21" s="377"/>
      <c r="KG21" s="377"/>
      <c r="KH21" s="377"/>
      <c r="KI21" s="377"/>
      <c r="KJ21" s="377"/>
      <c r="KK21" s="377"/>
      <c r="KL21" s="377"/>
      <c r="KM21" s="377"/>
      <c r="KN21" s="377"/>
      <c r="KO21" s="377"/>
      <c r="KP21" s="377"/>
      <c r="KQ21" s="377"/>
      <c r="KR21" s="377"/>
      <c r="KS21" s="377"/>
      <c r="KT21" s="377"/>
      <c r="KU21" s="377"/>
      <c r="KV21" s="377"/>
      <c r="KW21" s="377"/>
      <c r="KX21" s="377"/>
      <c r="KY21" s="377"/>
      <c r="KZ21" s="377"/>
      <c r="LA21" s="377"/>
      <c r="LB21" s="377"/>
      <c r="LC21" s="377"/>
      <c r="LD21" s="377"/>
      <c r="LE21" s="377"/>
      <c r="LF21" s="377"/>
      <c r="LG21" s="377"/>
      <c r="LH21" s="377"/>
      <c r="LI21" s="377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8">
        <v>355827.94999999995</v>
      </c>
      <c r="DW22" s="338">
        <v>952180.44000000006</v>
      </c>
      <c r="DX22" s="338">
        <v>1033743.2300000002</v>
      </c>
      <c r="DY22" s="338">
        <v>883991.79000000027</v>
      </c>
      <c r="DZ22" s="338">
        <v>915942.02</v>
      </c>
      <c r="EA22" s="338">
        <v>985972.68</v>
      </c>
      <c r="EB22" s="338">
        <v>934164.05</v>
      </c>
      <c r="EC22" s="374">
        <v>999629.77000000014</v>
      </c>
      <c r="ED22" s="374">
        <v>1011167.49</v>
      </c>
      <c r="EE22" s="374">
        <v>1121732.3600000001</v>
      </c>
      <c r="EF22" s="374">
        <v>977118.21</v>
      </c>
      <c r="EG22" s="374">
        <v>1791132.27</v>
      </c>
      <c r="EH22" s="377">
        <v>406264.68</v>
      </c>
      <c r="EI22" s="377">
        <v>790255.79</v>
      </c>
      <c r="EJ22" s="377">
        <v>953874.92</v>
      </c>
      <c r="EK22" s="377">
        <v>908568.9</v>
      </c>
      <c r="EL22" s="377">
        <v>1029712.08</v>
      </c>
      <c r="EM22" s="377">
        <v>1020341.6</v>
      </c>
      <c r="EN22" s="377">
        <v>1097911.1399999999</v>
      </c>
      <c r="EO22" s="377">
        <v>1096715.42</v>
      </c>
      <c r="EP22" s="377">
        <v>997714.26</v>
      </c>
      <c r="EQ22" s="377">
        <v>1051502.6599999999</v>
      </c>
      <c r="ER22" s="377">
        <v>553226.5</v>
      </c>
      <c r="ES22" s="377"/>
      <c r="ET22" s="377"/>
      <c r="EU22" s="377"/>
      <c r="EV22" s="377"/>
      <c r="EW22" s="377"/>
      <c r="EX22" s="377"/>
      <c r="EY22" s="377"/>
      <c r="EZ22" s="377"/>
      <c r="FA22" s="377"/>
      <c r="FB22" s="377"/>
      <c r="FC22" s="377"/>
      <c r="FD22" s="377"/>
      <c r="FE22" s="377"/>
      <c r="FF22" s="377"/>
      <c r="FG22" s="377"/>
      <c r="FH22" s="377"/>
      <c r="FI22" s="377"/>
      <c r="FJ22" s="377"/>
      <c r="FK22" s="377"/>
      <c r="FL22" s="377"/>
      <c r="FM22" s="377"/>
      <c r="FN22" s="377"/>
      <c r="FO22" s="377"/>
      <c r="FP22" s="377"/>
      <c r="FQ22" s="377"/>
      <c r="FR22" s="377"/>
      <c r="FS22" s="377"/>
      <c r="FT22" s="377"/>
      <c r="FU22" s="377"/>
      <c r="FV22" s="377"/>
      <c r="FW22" s="377"/>
      <c r="FX22" s="377"/>
      <c r="FY22" s="377"/>
      <c r="FZ22" s="377"/>
      <c r="GA22" s="377"/>
      <c r="GB22" s="377"/>
      <c r="GC22" s="377"/>
      <c r="GD22" s="377"/>
      <c r="GE22" s="377"/>
      <c r="GF22" s="377"/>
      <c r="GG22" s="377"/>
      <c r="GH22" s="377"/>
      <c r="GI22" s="377"/>
      <c r="GJ22" s="377"/>
      <c r="GK22" s="377"/>
      <c r="GL22" s="377"/>
      <c r="GM22" s="377"/>
      <c r="GN22" s="377"/>
      <c r="GO22" s="377"/>
      <c r="GP22" s="377"/>
      <c r="GQ22" s="377"/>
      <c r="GR22" s="377"/>
      <c r="GS22" s="377"/>
      <c r="GT22" s="377"/>
      <c r="GU22" s="377"/>
      <c r="GV22" s="377"/>
      <c r="GW22" s="377"/>
      <c r="GX22" s="377"/>
      <c r="GY22" s="377"/>
      <c r="GZ22" s="377"/>
      <c r="HA22" s="377"/>
      <c r="HB22" s="377"/>
      <c r="HC22" s="377"/>
      <c r="HD22" s="377"/>
      <c r="HE22" s="377"/>
      <c r="HF22" s="377"/>
      <c r="HG22" s="377"/>
      <c r="HH22" s="377"/>
      <c r="HI22" s="377"/>
      <c r="HJ22" s="377"/>
      <c r="HK22" s="377"/>
      <c r="HL22" s="377"/>
      <c r="HM22" s="377"/>
      <c r="HN22" s="377"/>
      <c r="HO22" s="377"/>
      <c r="HP22" s="377"/>
      <c r="HQ22" s="377"/>
      <c r="HR22" s="377"/>
      <c r="HS22" s="377"/>
      <c r="HT22" s="377"/>
      <c r="HU22" s="377"/>
      <c r="HV22" s="377"/>
      <c r="HW22" s="377"/>
      <c r="HX22" s="377"/>
      <c r="HY22" s="377"/>
      <c r="HZ22" s="377"/>
      <c r="IA22" s="377"/>
      <c r="IB22" s="377"/>
      <c r="IC22" s="377"/>
      <c r="ID22" s="377"/>
      <c r="IE22" s="377"/>
      <c r="IF22" s="377"/>
      <c r="IG22" s="377"/>
      <c r="IH22" s="377"/>
      <c r="II22" s="377"/>
      <c r="IJ22" s="377"/>
      <c r="IK22" s="377"/>
      <c r="IL22" s="377"/>
      <c r="IM22" s="377"/>
      <c r="IN22" s="377"/>
      <c r="IO22" s="377"/>
      <c r="IP22" s="377"/>
      <c r="IQ22" s="377"/>
      <c r="IR22" s="377"/>
      <c r="IS22" s="377"/>
      <c r="IT22" s="377"/>
      <c r="IU22" s="377"/>
      <c r="IV22" s="377"/>
      <c r="IW22" s="377"/>
      <c r="IX22" s="377"/>
      <c r="IY22" s="377"/>
      <c r="IZ22" s="377"/>
      <c r="JA22" s="377"/>
      <c r="JB22" s="377"/>
      <c r="JC22" s="377"/>
      <c r="JD22" s="377"/>
      <c r="JE22" s="377"/>
      <c r="JF22" s="377"/>
      <c r="JG22" s="377"/>
      <c r="JH22" s="377"/>
      <c r="JI22" s="377"/>
      <c r="JJ22" s="377"/>
      <c r="JK22" s="377"/>
      <c r="JL22" s="377"/>
      <c r="JM22" s="377"/>
      <c r="JN22" s="377"/>
      <c r="JO22" s="377"/>
      <c r="JP22" s="377"/>
      <c r="JQ22" s="377"/>
      <c r="JR22" s="377"/>
      <c r="JS22" s="377"/>
      <c r="JT22" s="377"/>
      <c r="JU22" s="377"/>
      <c r="JV22" s="377"/>
      <c r="JW22" s="377"/>
      <c r="JX22" s="377"/>
      <c r="JY22" s="377"/>
      <c r="JZ22" s="377"/>
      <c r="KA22" s="377"/>
      <c r="KB22" s="377"/>
      <c r="KC22" s="377"/>
      <c r="KD22" s="377"/>
      <c r="KE22" s="377"/>
      <c r="KF22" s="377"/>
      <c r="KG22" s="377"/>
      <c r="KH22" s="377"/>
      <c r="KI22" s="377"/>
      <c r="KJ22" s="377"/>
      <c r="KK22" s="377"/>
      <c r="KL22" s="377"/>
      <c r="KM22" s="377"/>
      <c r="KN22" s="377"/>
      <c r="KO22" s="377"/>
      <c r="KP22" s="377"/>
      <c r="KQ22" s="377"/>
      <c r="KR22" s="377"/>
      <c r="KS22" s="377"/>
      <c r="KT22" s="377"/>
      <c r="KU22" s="377"/>
      <c r="KV22" s="377"/>
      <c r="KW22" s="377"/>
      <c r="KX22" s="377"/>
      <c r="KY22" s="377"/>
      <c r="KZ22" s="377"/>
      <c r="LA22" s="377"/>
      <c r="LB22" s="377"/>
      <c r="LC22" s="377"/>
      <c r="LD22" s="377"/>
      <c r="LE22" s="377"/>
      <c r="LF22" s="377"/>
      <c r="LG22" s="377"/>
      <c r="LH22" s="377"/>
      <c r="LI22" s="377"/>
    </row>
    <row r="23" spans="1:321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 t="shared" ref="CX23:DI23" si="4">+SUM(CX24:CX27)</f>
        <v>987210.26</v>
      </c>
      <c r="CY23" s="143">
        <f t="shared" si="4"/>
        <v>2559133.91</v>
      </c>
      <c r="CZ23" s="143">
        <f t="shared" si="4"/>
        <v>1026658.4100000001</v>
      </c>
      <c r="DA23" s="143">
        <f t="shared" si="4"/>
        <v>1154845.05</v>
      </c>
      <c r="DB23" s="143">
        <f t="shared" si="4"/>
        <v>1020195.28</v>
      </c>
      <c r="DC23" s="143">
        <f t="shared" si="4"/>
        <v>1227617.2</v>
      </c>
      <c r="DD23" s="143">
        <f t="shared" si="4"/>
        <v>1201295.81</v>
      </c>
      <c r="DE23" s="143">
        <f t="shared" si="4"/>
        <v>1330351.8499999999</v>
      </c>
      <c r="DF23" s="143">
        <f t="shared" si="4"/>
        <v>1239112.8199999998</v>
      </c>
      <c r="DG23" s="143">
        <f t="shared" si="4"/>
        <v>1180240.26</v>
      </c>
      <c r="DH23" s="143">
        <f t="shared" si="4"/>
        <v>933354.76</v>
      </c>
      <c r="DI23" s="144">
        <f t="shared" si="4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39">
        <v>567280.62</v>
      </c>
      <c r="DW23" s="339">
        <v>882122.42</v>
      </c>
      <c r="DX23" s="339">
        <v>1021044.04</v>
      </c>
      <c r="DY23" s="339">
        <v>944204.45</v>
      </c>
      <c r="DZ23" s="339">
        <v>1105782.3500000001</v>
      </c>
      <c r="EA23" s="339">
        <v>1267830.2999999998</v>
      </c>
      <c r="EB23" s="339">
        <v>1271362.8700000001</v>
      </c>
      <c r="EC23" s="378">
        <v>1569273.21</v>
      </c>
      <c r="ED23" s="378">
        <v>1230361.76</v>
      </c>
      <c r="EE23" s="378">
        <v>1023354.38</v>
      </c>
      <c r="EF23" s="378">
        <v>965284.06</v>
      </c>
      <c r="EG23" s="378">
        <v>1080527.47</v>
      </c>
      <c r="EH23" s="379">
        <v>579949.69999999995</v>
      </c>
      <c r="EI23" s="379">
        <v>799058.78</v>
      </c>
      <c r="EJ23" s="379">
        <v>1000001.89</v>
      </c>
      <c r="EK23" s="379">
        <v>900446.92</v>
      </c>
      <c r="EL23" s="379">
        <v>1009485.35</v>
      </c>
      <c r="EM23" s="379">
        <v>1339433.32</v>
      </c>
      <c r="EN23" s="379">
        <v>1451074.53</v>
      </c>
      <c r="EO23" s="379">
        <v>1575123.38</v>
      </c>
      <c r="EP23" s="379">
        <v>1300121.74</v>
      </c>
      <c r="EQ23" s="379">
        <v>1211636.73</v>
      </c>
      <c r="ER23" s="379">
        <v>1074841.29</v>
      </c>
      <c r="ES23" s="379"/>
      <c r="ET23" s="379"/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/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  <c r="FS23" s="379"/>
      <c r="FT23" s="379"/>
      <c r="FU23" s="379"/>
      <c r="FV23" s="379"/>
      <c r="FW23" s="379"/>
      <c r="FX23" s="379"/>
      <c r="FY23" s="379"/>
      <c r="FZ23" s="379"/>
      <c r="GA23" s="379"/>
      <c r="GB23" s="379"/>
      <c r="GC23" s="379"/>
      <c r="GD23" s="379"/>
      <c r="GE23" s="379"/>
      <c r="GF23" s="379"/>
      <c r="GG23" s="379"/>
      <c r="GH23" s="379"/>
      <c r="GI23" s="379"/>
      <c r="GJ23" s="379"/>
      <c r="GK23" s="379"/>
      <c r="GL23" s="379"/>
      <c r="GM23" s="379"/>
      <c r="GN23" s="379"/>
      <c r="GO23" s="379"/>
      <c r="GP23" s="379"/>
      <c r="GQ23" s="379"/>
      <c r="GR23" s="379"/>
      <c r="GS23" s="379"/>
      <c r="GT23" s="379"/>
      <c r="GU23" s="379"/>
      <c r="GV23" s="379"/>
      <c r="GW23" s="379"/>
      <c r="GX23" s="379"/>
      <c r="GY23" s="379"/>
      <c r="GZ23" s="379"/>
      <c r="HA23" s="379"/>
      <c r="HB23" s="379"/>
      <c r="HC23" s="379"/>
      <c r="HD23" s="379"/>
      <c r="HE23" s="379"/>
      <c r="HF23" s="379"/>
      <c r="HG23" s="379"/>
      <c r="HH23" s="379"/>
      <c r="HI23" s="379"/>
      <c r="HJ23" s="379"/>
      <c r="HK23" s="379"/>
      <c r="HL23" s="379"/>
      <c r="HM23" s="379"/>
      <c r="HN23" s="379"/>
      <c r="HO23" s="379"/>
      <c r="HP23" s="379"/>
      <c r="HQ23" s="379"/>
      <c r="HR23" s="379"/>
      <c r="HS23" s="379"/>
      <c r="HT23" s="379"/>
      <c r="HU23" s="379"/>
      <c r="HV23" s="379"/>
      <c r="HW23" s="379"/>
      <c r="HX23" s="379"/>
      <c r="HY23" s="379"/>
      <c r="HZ23" s="379"/>
      <c r="IA23" s="379"/>
      <c r="IB23" s="379"/>
      <c r="IC23" s="379"/>
      <c r="ID23" s="379"/>
      <c r="IE23" s="379"/>
      <c r="IF23" s="379"/>
      <c r="IG23" s="379"/>
      <c r="IH23" s="379"/>
      <c r="II23" s="379"/>
      <c r="IJ23" s="379"/>
      <c r="IK23" s="379"/>
      <c r="IL23" s="379"/>
      <c r="IM23" s="379"/>
      <c r="IN23" s="379"/>
      <c r="IO23" s="379"/>
      <c r="IP23" s="379"/>
      <c r="IQ23" s="379"/>
      <c r="IR23" s="379"/>
      <c r="IS23" s="379"/>
      <c r="IT23" s="379"/>
      <c r="IU23" s="379"/>
      <c r="IV23" s="379"/>
      <c r="IW23" s="379"/>
      <c r="IX23" s="379"/>
      <c r="IY23" s="379"/>
      <c r="IZ23" s="379"/>
      <c r="JA23" s="379"/>
      <c r="JB23" s="379"/>
      <c r="JC23" s="379"/>
      <c r="JD23" s="379"/>
      <c r="JE23" s="379"/>
      <c r="JF23" s="379"/>
      <c r="JG23" s="379"/>
      <c r="JH23" s="379"/>
      <c r="JI23" s="379"/>
      <c r="JJ23" s="379"/>
      <c r="JK23" s="379"/>
      <c r="JL23" s="379"/>
      <c r="JM23" s="379"/>
      <c r="JN23" s="379"/>
      <c r="JO23" s="379"/>
      <c r="JP23" s="379"/>
      <c r="JQ23" s="379"/>
      <c r="JR23" s="379"/>
      <c r="JS23" s="379"/>
      <c r="JT23" s="379"/>
      <c r="JU23" s="379"/>
      <c r="JV23" s="379"/>
      <c r="JW23" s="379"/>
      <c r="JX23" s="379"/>
      <c r="JY23" s="379"/>
      <c r="JZ23" s="379"/>
      <c r="KA23" s="379"/>
      <c r="KB23" s="379"/>
      <c r="KC23" s="379"/>
      <c r="KD23" s="379"/>
      <c r="KE23" s="379"/>
      <c r="KF23" s="379"/>
      <c r="KG23" s="379"/>
      <c r="KH23" s="379"/>
      <c r="KI23" s="379"/>
      <c r="KJ23" s="379"/>
      <c r="KK23" s="379"/>
      <c r="KL23" s="379"/>
      <c r="KM23" s="379"/>
      <c r="KN23" s="379"/>
      <c r="KO23" s="379"/>
      <c r="KP23" s="379"/>
      <c r="KQ23" s="379"/>
      <c r="KR23" s="379"/>
      <c r="KS23" s="379"/>
      <c r="KT23" s="379"/>
      <c r="KU23" s="379"/>
      <c r="KV23" s="379"/>
      <c r="KW23" s="379"/>
      <c r="KX23" s="379"/>
      <c r="KY23" s="379"/>
      <c r="KZ23" s="379"/>
      <c r="LA23" s="379"/>
      <c r="LB23" s="379"/>
      <c r="LC23" s="379"/>
      <c r="LD23" s="379"/>
      <c r="LE23" s="379"/>
      <c r="LF23" s="379"/>
      <c r="LG23" s="379"/>
      <c r="LH23" s="379"/>
      <c r="LI23" s="379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8">
        <v>380942.03</v>
      </c>
      <c r="DW24" s="338">
        <v>631592.89</v>
      </c>
      <c r="DX24" s="338">
        <v>739975.56</v>
      </c>
      <c r="DY24" s="338">
        <v>638297.76</v>
      </c>
      <c r="DZ24" s="338">
        <v>757845.38</v>
      </c>
      <c r="EA24" s="338">
        <v>850978.98</v>
      </c>
      <c r="EB24" s="338">
        <v>697704.08</v>
      </c>
      <c r="EC24" s="374">
        <v>818044.48</v>
      </c>
      <c r="ED24" s="374">
        <v>708608.5</v>
      </c>
      <c r="EE24" s="374">
        <v>645709.51</v>
      </c>
      <c r="EF24" s="374">
        <v>575619.69999999995</v>
      </c>
      <c r="EG24" s="374">
        <v>642217.41</v>
      </c>
      <c r="EH24" s="377"/>
      <c r="EI24" s="377">
        <v>535491.67000000004</v>
      </c>
      <c r="EJ24" s="377">
        <v>712341.34</v>
      </c>
      <c r="EK24" s="377">
        <v>635024.81000000006</v>
      </c>
      <c r="EL24" s="377">
        <v>686793.45</v>
      </c>
      <c r="EM24" s="377">
        <v>852501.66</v>
      </c>
      <c r="EN24" s="377">
        <v>827522.72</v>
      </c>
      <c r="EO24" s="377">
        <v>831396.98</v>
      </c>
      <c r="EP24" s="377">
        <v>755364.68</v>
      </c>
      <c r="EQ24" s="377">
        <v>733095.23</v>
      </c>
      <c r="ER24" s="377">
        <v>673442.99</v>
      </c>
      <c r="ES24" s="377"/>
      <c r="ET24" s="377"/>
      <c r="EU24" s="377"/>
      <c r="EV24" s="377"/>
      <c r="EW24" s="377"/>
      <c r="EX24" s="377"/>
      <c r="EY24" s="377"/>
      <c r="EZ24" s="377"/>
      <c r="FA24" s="377"/>
      <c r="FB24" s="377"/>
      <c r="FC24" s="377"/>
      <c r="FD24" s="377"/>
      <c r="FE24" s="377"/>
      <c r="FF24" s="377"/>
      <c r="FG24" s="377"/>
      <c r="FH24" s="377"/>
      <c r="FI24" s="377"/>
      <c r="FJ24" s="377"/>
      <c r="FK24" s="377"/>
      <c r="FL24" s="377"/>
      <c r="FM24" s="377"/>
      <c r="FN24" s="377"/>
      <c r="FO24" s="377"/>
      <c r="FP24" s="377"/>
      <c r="FQ24" s="377"/>
      <c r="FR24" s="377"/>
      <c r="FS24" s="377"/>
      <c r="FT24" s="377"/>
      <c r="FU24" s="377"/>
      <c r="FV24" s="377"/>
      <c r="FW24" s="377"/>
      <c r="FX24" s="377"/>
      <c r="FY24" s="377"/>
      <c r="FZ24" s="377"/>
      <c r="GA24" s="377"/>
      <c r="GB24" s="377"/>
      <c r="GC24" s="377"/>
      <c r="GD24" s="377"/>
      <c r="GE24" s="377"/>
      <c r="GF24" s="377"/>
      <c r="GG24" s="377"/>
      <c r="GH24" s="377"/>
      <c r="GI24" s="377"/>
      <c r="GJ24" s="377"/>
      <c r="GK24" s="377"/>
      <c r="GL24" s="377"/>
      <c r="GM24" s="377"/>
      <c r="GN24" s="377"/>
      <c r="GO24" s="377"/>
      <c r="GP24" s="377"/>
      <c r="GQ24" s="377"/>
      <c r="GR24" s="377"/>
      <c r="GS24" s="377"/>
      <c r="GT24" s="377"/>
      <c r="GU24" s="377"/>
      <c r="GV24" s="377"/>
      <c r="GW24" s="377"/>
      <c r="GX24" s="377"/>
      <c r="GY24" s="377"/>
      <c r="GZ24" s="377"/>
      <c r="HA24" s="377"/>
      <c r="HB24" s="377"/>
      <c r="HC24" s="377"/>
      <c r="HD24" s="377"/>
      <c r="HE24" s="377"/>
      <c r="HF24" s="377"/>
      <c r="HG24" s="377"/>
      <c r="HH24" s="377"/>
      <c r="HI24" s="377"/>
      <c r="HJ24" s="377"/>
      <c r="HK24" s="377"/>
      <c r="HL24" s="377"/>
      <c r="HM24" s="377"/>
      <c r="HN24" s="377"/>
      <c r="HO24" s="377"/>
      <c r="HP24" s="377"/>
      <c r="HQ24" s="377"/>
      <c r="HR24" s="377"/>
      <c r="HS24" s="377"/>
      <c r="HT24" s="377"/>
      <c r="HU24" s="377"/>
      <c r="HV24" s="377"/>
      <c r="HW24" s="377"/>
      <c r="HX24" s="377"/>
      <c r="HY24" s="377"/>
      <c r="HZ24" s="377"/>
      <c r="IA24" s="377"/>
      <c r="IB24" s="377"/>
      <c r="IC24" s="377"/>
      <c r="ID24" s="377"/>
      <c r="IE24" s="377"/>
      <c r="IF24" s="377"/>
      <c r="IG24" s="377"/>
      <c r="IH24" s="377"/>
      <c r="II24" s="377"/>
      <c r="IJ24" s="377"/>
      <c r="IK24" s="377"/>
      <c r="IL24" s="377"/>
      <c r="IM24" s="377"/>
      <c r="IN24" s="377"/>
      <c r="IO24" s="377"/>
      <c r="IP24" s="377"/>
      <c r="IQ24" s="377"/>
      <c r="IR24" s="377"/>
      <c r="IS24" s="377"/>
      <c r="IT24" s="377"/>
      <c r="IU24" s="377"/>
      <c r="IV24" s="377"/>
      <c r="IW24" s="377"/>
      <c r="IX24" s="377"/>
      <c r="IY24" s="377"/>
      <c r="IZ24" s="377"/>
      <c r="JA24" s="377"/>
      <c r="JB24" s="377"/>
      <c r="JC24" s="377"/>
      <c r="JD24" s="377"/>
      <c r="JE24" s="377"/>
      <c r="JF24" s="377"/>
      <c r="JG24" s="377"/>
      <c r="JH24" s="377"/>
      <c r="JI24" s="377"/>
      <c r="JJ24" s="377"/>
      <c r="JK24" s="377"/>
      <c r="JL24" s="377"/>
      <c r="JM24" s="377"/>
      <c r="JN24" s="377"/>
      <c r="JO24" s="377"/>
      <c r="JP24" s="377"/>
      <c r="JQ24" s="377"/>
      <c r="JR24" s="377"/>
      <c r="JS24" s="377"/>
      <c r="JT24" s="377"/>
      <c r="JU24" s="377"/>
      <c r="JV24" s="377"/>
      <c r="JW24" s="377"/>
      <c r="JX24" s="377"/>
      <c r="JY24" s="377"/>
      <c r="JZ24" s="377"/>
      <c r="KA24" s="377"/>
      <c r="KB24" s="377"/>
      <c r="KC24" s="377"/>
      <c r="KD24" s="377"/>
      <c r="KE24" s="377"/>
      <c r="KF24" s="377"/>
      <c r="KG24" s="377"/>
      <c r="KH24" s="377"/>
      <c r="KI24" s="377"/>
      <c r="KJ24" s="377"/>
      <c r="KK24" s="377"/>
      <c r="KL24" s="377"/>
      <c r="KM24" s="377"/>
      <c r="KN24" s="377"/>
      <c r="KO24" s="377"/>
      <c r="KP24" s="377"/>
      <c r="KQ24" s="377"/>
      <c r="KR24" s="377"/>
      <c r="KS24" s="377"/>
      <c r="KT24" s="377"/>
      <c r="KU24" s="377"/>
      <c r="KV24" s="377"/>
      <c r="KW24" s="377"/>
      <c r="KX24" s="377"/>
      <c r="KY24" s="377"/>
      <c r="KZ24" s="377"/>
      <c r="LA24" s="377"/>
      <c r="LB24" s="377"/>
      <c r="LC24" s="377"/>
      <c r="LD24" s="377"/>
      <c r="LE24" s="377"/>
      <c r="LF24" s="377"/>
      <c r="LG24" s="377"/>
      <c r="LH24" s="377"/>
      <c r="LI24" s="377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8">
        <v>79163.77</v>
      </c>
      <c r="DW25" s="338">
        <v>142203.88</v>
      </c>
      <c r="DX25" s="338">
        <v>146342.34</v>
      </c>
      <c r="DY25" s="338">
        <v>117644.98</v>
      </c>
      <c r="DZ25" s="338">
        <v>112776.17</v>
      </c>
      <c r="EA25" s="338">
        <v>150552.07999999999</v>
      </c>
      <c r="EB25" s="338">
        <v>121501.41</v>
      </c>
      <c r="EC25" s="374">
        <v>94957.83</v>
      </c>
      <c r="ED25" s="374">
        <v>114550.7</v>
      </c>
      <c r="EE25" s="374">
        <v>105515.84</v>
      </c>
      <c r="EF25" s="374">
        <v>124638.63</v>
      </c>
      <c r="EG25" s="374">
        <v>128155.98</v>
      </c>
      <c r="EH25" s="377"/>
      <c r="EI25" s="377">
        <v>89824.72</v>
      </c>
      <c r="EJ25" s="377">
        <v>123908.06</v>
      </c>
      <c r="EK25" s="377">
        <v>113328.83</v>
      </c>
      <c r="EL25" s="377">
        <v>102269.66</v>
      </c>
      <c r="EM25" s="377">
        <v>124251.74</v>
      </c>
      <c r="EN25" s="377">
        <v>111124.49</v>
      </c>
      <c r="EO25" s="377">
        <v>77883.14</v>
      </c>
      <c r="EP25" s="377">
        <v>117081.53</v>
      </c>
      <c r="EQ25" s="377">
        <v>126411.14</v>
      </c>
      <c r="ER25" s="377">
        <v>108010.69</v>
      </c>
      <c r="ES25" s="377"/>
      <c r="ET25" s="377"/>
      <c r="EU25" s="377"/>
      <c r="EV25" s="377"/>
      <c r="EW25" s="377"/>
      <c r="EX25" s="377"/>
      <c r="EY25" s="377"/>
      <c r="EZ25" s="377"/>
      <c r="FA25" s="377"/>
      <c r="FB25" s="377"/>
      <c r="FC25" s="377"/>
      <c r="FD25" s="377"/>
      <c r="FE25" s="377"/>
      <c r="FF25" s="377"/>
      <c r="FG25" s="377"/>
      <c r="FH25" s="377"/>
      <c r="FI25" s="377"/>
      <c r="FJ25" s="377"/>
      <c r="FK25" s="377"/>
      <c r="FL25" s="377"/>
      <c r="FM25" s="377"/>
      <c r="FN25" s="377"/>
      <c r="FO25" s="377"/>
      <c r="FP25" s="377"/>
      <c r="FQ25" s="377"/>
      <c r="FR25" s="377"/>
      <c r="FS25" s="377"/>
      <c r="FT25" s="377"/>
      <c r="FU25" s="377"/>
      <c r="FV25" s="377"/>
      <c r="FW25" s="377"/>
      <c r="FX25" s="377"/>
      <c r="FY25" s="377"/>
      <c r="FZ25" s="377"/>
      <c r="GA25" s="377"/>
      <c r="GB25" s="377"/>
      <c r="GC25" s="377"/>
      <c r="GD25" s="377"/>
      <c r="GE25" s="377"/>
      <c r="GF25" s="377"/>
      <c r="GG25" s="377"/>
      <c r="GH25" s="377"/>
      <c r="GI25" s="377"/>
      <c r="GJ25" s="377"/>
      <c r="GK25" s="377"/>
      <c r="GL25" s="377"/>
      <c r="GM25" s="377"/>
      <c r="GN25" s="377"/>
      <c r="GO25" s="377"/>
      <c r="GP25" s="377"/>
      <c r="GQ25" s="377"/>
      <c r="GR25" s="377"/>
      <c r="GS25" s="377"/>
      <c r="GT25" s="377"/>
      <c r="GU25" s="377"/>
      <c r="GV25" s="377"/>
      <c r="GW25" s="377"/>
      <c r="GX25" s="377"/>
      <c r="GY25" s="377"/>
      <c r="GZ25" s="377"/>
      <c r="HA25" s="377"/>
      <c r="HB25" s="377"/>
      <c r="HC25" s="377"/>
      <c r="HD25" s="377"/>
      <c r="HE25" s="377"/>
      <c r="HF25" s="377"/>
      <c r="HG25" s="377"/>
      <c r="HH25" s="377"/>
      <c r="HI25" s="377"/>
      <c r="HJ25" s="377"/>
      <c r="HK25" s="377"/>
      <c r="HL25" s="377"/>
      <c r="HM25" s="377"/>
      <c r="HN25" s="377"/>
      <c r="HO25" s="377"/>
      <c r="HP25" s="377"/>
      <c r="HQ25" s="377"/>
      <c r="HR25" s="377"/>
      <c r="HS25" s="377"/>
      <c r="HT25" s="377"/>
      <c r="HU25" s="377"/>
      <c r="HV25" s="377"/>
      <c r="HW25" s="377"/>
      <c r="HX25" s="377"/>
      <c r="HY25" s="377"/>
      <c r="HZ25" s="377"/>
      <c r="IA25" s="377"/>
      <c r="IB25" s="377"/>
      <c r="IC25" s="377"/>
      <c r="ID25" s="377"/>
      <c r="IE25" s="377"/>
      <c r="IF25" s="377"/>
      <c r="IG25" s="377"/>
      <c r="IH25" s="377"/>
      <c r="II25" s="377"/>
      <c r="IJ25" s="377"/>
      <c r="IK25" s="377"/>
      <c r="IL25" s="377"/>
      <c r="IM25" s="377"/>
      <c r="IN25" s="377"/>
      <c r="IO25" s="377"/>
      <c r="IP25" s="377"/>
      <c r="IQ25" s="377"/>
      <c r="IR25" s="377"/>
      <c r="IS25" s="377"/>
      <c r="IT25" s="377"/>
      <c r="IU25" s="377"/>
      <c r="IV25" s="377"/>
      <c r="IW25" s="377"/>
      <c r="IX25" s="377"/>
      <c r="IY25" s="377"/>
      <c r="IZ25" s="377"/>
      <c r="JA25" s="377"/>
      <c r="JB25" s="377"/>
      <c r="JC25" s="377"/>
      <c r="JD25" s="377"/>
      <c r="JE25" s="377"/>
      <c r="JF25" s="377"/>
      <c r="JG25" s="377"/>
      <c r="JH25" s="377"/>
      <c r="JI25" s="377"/>
      <c r="JJ25" s="377"/>
      <c r="JK25" s="377"/>
      <c r="JL25" s="377"/>
      <c r="JM25" s="377"/>
      <c r="JN25" s="377"/>
      <c r="JO25" s="377"/>
      <c r="JP25" s="377"/>
      <c r="JQ25" s="377"/>
      <c r="JR25" s="377"/>
      <c r="JS25" s="377"/>
      <c r="JT25" s="377"/>
      <c r="JU25" s="377"/>
      <c r="JV25" s="377"/>
      <c r="JW25" s="377"/>
      <c r="JX25" s="377"/>
      <c r="JY25" s="377"/>
      <c r="JZ25" s="377"/>
      <c r="KA25" s="377"/>
      <c r="KB25" s="377"/>
      <c r="KC25" s="377"/>
      <c r="KD25" s="377"/>
      <c r="KE25" s="377"/>
      <c r="KF25" s="377"/>
      <c r="KG25" s="377"/>
      <c r="KH25" s="377"/>
      <c r="KI25" s="377"/>
      <c r="KJ25" s="377"/>
      <c r="KK25" s="377"/>
      <c r="KL25" s="377"/>
      <c r="KM25" s="377"/>
      <c r="KN25" s="377"/>
      <c r="KO25" s="377"/>
      <c r="KP25" s="377"/>
      <c r="KQ25" s="377"/>
      <c r="KR25" s="377"/>
      <c r="KS25" s="377"/>
      <c r="KT25" s="377"/>
      <c r="KU25" s="377"/>
      <c r="KV25" s="377"/>
      <c r="KW25" s="377"/>
      <c r="KX25" s="377"/>
      <c r="KY25" s="377"/>
      <c r="KZ25" s="377"/>
      <c r="LA25" s="377"/>
      <c r="LB25" s="377"/>
      <c r="LC25" s="377"/>
      <c r="LD25" s="377"/>
      <c r="LE25" s="377"/>
      <c r="LF25" s="377"/>
      <c r="LG25" s="377"/>
      <c r="LH25" s="377"/>
      <c r="LI25" s="377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8">
        <v>17074.490000000002</v>
      </c>
      <c r="DW26" s="338">
        <v>22967.040000000001</v>
      </c>
      <c r="DX26" s="338">
        <v>26715.42</v>
      </c>
      <c r="DY26" s="338">
        <v>27081.02</v>
      </c>
      <c r="DZ26" s="338">
        <v>55185.38</v>
      </c>
      <c r="EA26" s="338">
        <v>105249.26</v>
      </c>
      <c r="EB26" s="338">
        <v>247068.31</v>
      </c>
      <c r="EC26" s="374">
        <v>383280.64000000001</v>
      </c>
      <c r="ED26" s="374">
        <v>194602.14</v>
      </c>
      <c r="EE26" s="374">
        <v>70791.399999999994</v>
      </c>
      <c r="EF26" s="374">
        <v>30364.41</v>
      </c>
      <c r="EG26" s="374">
        <v>18179.259999999998</v>
      </c>
      <c r="EH26" s="377"/>
      <c r="EI26" s="377">
        <v>29045.1</v>
      </c>
      <c r="EJ26" s="377">
        <v>29271.49</v>
      </c>
      <c r="EK26" s="377">
        <v>28676.27</v>
      </c>
      <c r="EL26" s="377">
        <v>54945.86</v>
      </c>
      <c r="EM26" s="377">
        <v>136681.21</v>
      </c>
      <c r="EN26" s="377">
        <v>303933.09000000003</v>
      </c>
      <c r="EO26" s="377">
        <v>401179.76</v>
      </c>
      <c r="EP26" s="377">
        <v>204730.39</v>
      </c>
      <c r="EQ26" s="377">
        <v>92200</v>
      </c>
      <c r="ER26" s="377">
        <v>36222.43</v>
      </c>
      <c r="ES26" s="377"/>
      <c r="ET26" s="377"/>
      <c r="EU26" s="377"/>
      <c r="EV26" s="377"/>
      <c r="EW26" s="377"/>
      <c r="EX26" s="377"/>
      <c r="EY26" s="377"/>
      <c r="EZ26" s="377"/>
      <c r="FA26" s="377"/>
      <c r="FB26" s="377"/>
      <c r="FC26" s="377"/>
      <c r="FD26" s="377"/>
      <c r="FE26" s="377"/>
      <c r="FF26" s="377"/>
      <c r="FG26" s="377"/>
      <c r="FH26" s="377"/>
      <c r="FI26" s="377"/>
      <c r="FJ26" s="377"/>
      <c r="FK26" s="377"/>
      <c r="FL26" s="377"/>
      <c r="FM26" s="377"/>
      <c r="FN26" s="377"/>
      <c r="FO26" s="377"/>
      <c r="FP26" s="377"/>
      <c r="FQ26" s="377"/>
      <c r="FR26" s="377"/>
      <c r="FS26" s="377"/>
      <c r="FT26" s="377"/>
      <c r="FU26" s="377"/>
      <c r="FV26" s="377"/>
      <c r="FW26" s="377"/>
      <c r="FX26" s="377"/>
      <c r="FY26" s="377"/>
      <c r="FZ26" s="377"/>
      <c r="GA26" s="377"/>
      <c r="GB26" s="377"/>
      <c r="GC26" s="377"/>
      <c r="GD26" s="377"/>
      <c r="GE26" s="377"/>
      <c r="GF26" s="377"/>
      <c r="GG26" s="377"/>
      <c r="GH26" s="377"/>
      <c r="GI26" s="377"/>
      <c r="GJ26" s="377"/>
      <c r="GK26" s="377"/>
      <c r="GL26" s="377"/>
      <c r="GM26" s="377"/>
      <c r="GN26" s="377"/>
      <c r="GO26" s="377"/>
      <c r="GP26" s="377"/>
      <c r="GQ26" s="377"/>
      <c r="GR26" s="377"/>
      <c r="GS26" s="377"/>
      <c r="GT26" s="377"/>
      <c r="GU26" s="377"/>
      <c r="GV26" s="377"/>
      <c r="GW26" s="377"/>
      <c r="GX26" s="377"/>
      <c r="GY26" s="377"/>
      <c r="GZ26" s="377"/>
      <c r="HA26" s="377"/>
      <c r="HB26" s="377"/>
      <c r="HC26" s="377"/>
      <c r="HD26" s="377"/>
      <c r="HE26" s="377"/>
      <c r="HF26" s="377"/>
      <c r="HG26" s="377"/>
      <c r="HH26" s="377"/>
      <c r="HI26" s="377"/>
      <c r="HJ26" s="377"/>
      <c r="HK26" s="377"/>
      <c r="HL26" s="377"/>
      <c r="HM26" s="377"/>
      <c r="HN26" s="377"/>
      <c r="HO26" s="377"/>
      <c r="HP26" s="377"/>
      <c r="HQ26" s="377"/>
      <c r="HR26" s="377"/>
      <c r="HS26" s="377"/>
      <c r="HT26" s="377"/>
      <c r="HU26" s="377"/>
      <c r="HV26" s="377"/>
      <c r="HW26" s="377"/>
      <c r="HX26" s="377"/>
      <c r="HY26" s="377"/>
      <c r="HZ26" s="377"/>
      <c r="IA26" s="377"/>
      <c r="IB26" s="377"/>
      <c r="IC26" s="377"/>
      <c r="ID26" s="377"/>
      <c r="IE26" s="377"/>
      <c r="IF26" s="377"/>
      <c r="IG26" s="377"/>
      <c r="IH26" s="377"/>
      <c r="II26" s="377"/>
      <c r="IJ26" s="377"/>
      <c r="IK26" s="377"/>
      <c r="IL26" s="377"/>
      <c r="IM26" s="377"/>
      <c r="IN26" s="377"/>
      <c r="IO26" s="377"/>
      <c r="IP26" s="377"/>
      <c r="IQ26" s="377"/>
      <c r="IR26" s="377"/>
      <c r="IS26" s="377"/>
      <c r="IT26" s="377"/>
      <c r="IU26" s="377"/>
      <c r="IV26" s="377"/>
      <c r="IW26" s="377"/>
      <c r="IX26" s="377"/>
      <c r="IY26" s="377"/>
      <c r="IZ26" s="377"/>
      <c r="JA26" s="377"/>
      <c r="JB26" s="377"/>
      <c r="JC26" s="377"/>
      <c r="JD26" s="377"/>
      <c r="JE26" s="377"/>
      <c r="JF26" s="377"/>
      <c r="JG26" s="377"/>
      <c r="JH26" s="377"/>
      <c r="JI26" s="377"/>
      <c r="JJ26" s="377"/>
      <c r="JK26" s="377"/>
      <c r="JL26" s="377"/>
      <c r="JM26" s="377"/>
      <c r="JN26" s="377"/>
      <c r="JO26" s="377"/>
      <c r="JP26" s="377"/>
      <c r="JQ26" s="377"/>
      <c r="JR26" s="377"/>
      <c r="JS26" s="377"/>
      <c r="JT26" s="377"/>
      <c r="JU26" s="377"/>
      <c r="JV26" s="377"/>
      <c r="JW26" s="377"/>
      <c r="JX26" s="377"/>
      <c r="JY26" s="377"/>
      <c r="JZ26" s="377"/>
      <c r="KA26" s="377"/>
      <c r="KB26" s="377"/>
      <c r="KC26" s="377"/>
      <c r="KD26" s="377"/>
      <c r="KE26" s="377"/>
      <c r="KF26" s="377"/>
      <c r="KG26" s="377"/>
      <c r="KH26" s="377"/>
      <c r="KI26" s="377"/>
      <c r="KJ26" s="377"/>
      <c r="KK26" s="377"/>
      <c r="KL26" s="377"/>
      <c r="KM26" s="377"/>
      <c r="KN26" s="377"/>
      <c r="KO26" s="377"/>
      <c r="KP26" s="377"/>
      <c r="KQ26" s="377"/>
      <c r="KR26" s="377"/>
      <c r="KS26" s="377"/>
      <c r="KT26" s="377"/>
      <c r="KU26" s="377"/>
      <c r="KV26" s="377"/>
      <c r="KW26" s="377"/>
      <c r="KX26" s="377"/>
      <c r="KY26" s="377"/>
      <c r="KZ26" s="377"/>
      <c r="LA26" s="377"/>
      <c r="LB26" s="377"/>
      <c r="LC26" s="377"/>
      <c r="LD26" s="377"/>
      <c r="LE26" s="377"/>
      <c r="LF26" s="377"/>
      <c r="LG26" s="377"/>
      <c r="LH26" s="377"/>
      <c r="LI26" s="377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8">
        <v>90100.33</v>
      </c>
      <c r="DW27" s="338">
        <v>85358.61</v>
      </c>
      <c r="DX27" s="338">
        <v>108010.72</v>
      </c>
      <c r="DY27" s="338">
        <v>161180.69</v>
      </c>
      <c r="DZ27" s="338">
        <v>179975.42</v>
      </c>
      <c r="EA27" s="338">
        <v>161049.98000000001</v>
      </c>
      <c r="EB27" s="338">
        <v>205089.07</v>
      </c>
      <c r="EC27" s="374">
        <v>272990.26</v>
      </c>
      <c r="ED27" s="374">
        <v>212600.42</v>
      </c>
      <c r="EE27" s="374">
        <v>201337.63</v>
      </c>
      <c r="EF27" s="374">
        <v>234661.32</v>
      </c>
      <c r="EG27" s="374">
        <v>291974.82</v>
      </c>
      <c r="EH27" s="377"/>
      <c r="EI27" s="377">
        <v>117852.68</v>
      </c>
      <c r="EJ27" s="377">
        <v>93526.63</v>
      </c>
      <c r="EK27" s="377">
        <v>123417.01</v>
      </c>
      <c r="EL27" s="377">
        <v>135486.6</v>
      </c>
      <c r="EM27" s="377">
        <v>225998.71</v>
      </c>
      <c r="EN27" s="377">
        <v>208494.23</v>
      </c>
      <c r="EO27" s="377">
        <v>264663.5</v>
      </c>
      <c r="EP27" s="377">
        <v>222945.14</v>
      </c>
      <c r="EQ27" s="377">
        <v>259930.36</v>
      </c>
      <c r="ER27" s="377">
        <v>257165.18</v>
      </c>
      <c r="ES27" s="377"/>
      <c r="ET27" s="377"/>
      <c r="EU27" s="377"/>
      <c r="EV27" s="377"/>
      <c r="EW27" s="377"/>
      <c r="EX27" s="377"/>
      <c r="EY27" s="377"/>
      <c r="EZ27" s="377"/>
      <c r="FA27" s="377"/>
      <c r="FB27" s="377"/>
      <c r="FC27" s="377"/>
      <c r="FD27" s="377"/>
      <c r="FE27" s="377"/>
      <c r="FF27" s="377"/>
      <c r="FG27" s="377"/>
      <c r="FH27" s="377"/>
      <c r="FI27" s="377"/>
      <c r="FJ27" s="377"/>
      <c r="FK27" s="377"/>
      <c r="FL27" s="377"/>
      <c r="FM27" s="377"/>
      <c r="FN27" s="377"/>
      <c r="FO27" s="377"/>
      <c r="FP27" s="377"/>
      <c r="FQ27" s="377"/>
      <c r="FR27" s="377"/>
      <c r="FS27" s="377"/>
      <c r="FT27" s="377"/>
      <c r="FU27" s="377"/>
      <c r="FV27" s="377"/>
      <c r="FW27" s="377"/>
      <c r="FX27" s="377"/>
      <c r="FY27" s="377"/>
      <c r="FZ27" s="377"/>
      <c r="GA27" s="377"/>
      <c r="GB27" s="377"/>
      <c r="GC27" s="377"/>
      <c r="GD27" s="377"/>
      <c r="GE27" s="377"/>
      <c r="GF27" s="377"/>
      <c r="GG27" s="377"/>
      <c r="GH27" s="377"/>
      <c r="GI27" s="377"/>
      <c r="GJ27" s="377"/>
      <c r="GK27" s="377"/>
      <c r="GL27" s="377"/>
      <c r="GM27" s="377"/>
      <c r="GN27" s="377"/>
      <c r="GO27" s="377"/>
      <c r="GP27" s="377"/>
      <c r="GQ27" s="377"/>
      <c r="GR27" s="377"/>
      <c r="GS27" s="377"/>
      <c r="GT27" s="377"/>
      <c r="GU27" s="377"/>
      <c r="GV27" s="377"/>
      <c r="GW27" s="377"/>
      <c r="GX27" s="377"/>
      <c r="GY27" s="377"/>
      <c r="GZ27" s="377"/>
      <c r="HA27" s="377"/>
      <c r="HB27" s="377"/>
      <c r="HC27" s="377"/>
      <c r="HD27" s="377"/>
      <c r="HE27" s="377"/>
      <c r="HF27" s="377"/>
      <c r="HG27" s="377"/>
      <c r="HH27" s="377"/>
      <c r="HI27" s="377"/>
      <c r="HJ27" s="377"/>
      <c r="HK27" s="377"/>
      <c r="HL27" s="377"/>
      <c r="HM27" s="377"/>
      <c r="HN27" s="377"/>
      <c r="HO27" s="377"/>
      <c r="HP27" s="377"/>
      <c r="HQ27" s="377"/>
      <c r="HR27" s="377"/>
      <c r="HS27" s="377"/>
      <c r="HT27" s="377"/>
      <c r="HU27" s="377"/>
      <c r="HV27" s="377"/>
      <c r="HW27" s="377"/>
      <c r="HX27" s="377"/>
      <c r="HY27" s="377"/>
      <c r="HZ27" s="377"/>
      <c r="IA27" s="377"/>
      <c r="IB27" s="377"/>
      <c r="IC27" s="377"/>
      <c r="ID27" s="377"/>
      <c r="IE27" s="377"/>
      <c r="IF27" s="377"/>
      <c r="IG27" s="377"/>
      <c r="IH27" s="377"/>
      <c r="II27" s="377"/>
      <c r="IJ27" s="377"/>
      <c r="IK27" s="377"/>
      <c r="IL27" s="377"/>
      <c r="IM27" s="377"/>
      <c r="IN27" s="377"/>
      <c r="IO27" s="377"/>
      <c r="IP27" s="377"/>
      <c r="IQ27" s="377"/>
      <c r="IR27" s="377"/>
      <c r="IS27" s="377"/>
      <c r="IT27" s="377"/>
      <c r="IU27" s="377"/>
      <c r="IV27" s="377"/>
      <c r="IW27" s="377"/>
      <c r="IX27" s="377"/>
      <c r="IY27" s="377"/>
      <c r="IZ27" s="377"/>
      <c r="JA27" s="377"/>
      <c r="JB27" s="377"/>
      <c r="JC27" s="377"/>
      <c r="JD27" s="377"/>
      <c r="JE27" s="377"/>
      <c r="JF27" s="377"/>
      <c r="JG27" s="377"/>
      <c r="JH27" s="377"/>
      <c r="JI27" s="377"/>
      <c r="JJ27" s="377"/>
      <c r="JK27" s="377"/>
      <c r="JL27" s="377"/>
      <c r="JM27" s="377"/>
      <c r="JN27" s="377"/>
      <c r="JO27" s="377"/>
      <c r="JP27" s="377"/>
      <c r="JQ27" s="377"/>
      <c r="JR27" s="377"/>
      <c r="JS27" s="377"/>
      <c r="JT27" s="377"/>
      <c r="JU27" s="377"/>
      <c r="JV27" s="377"/>
      <c r="JW27" s="377"/>
      <c r="JX27" s="377"/>
      <c r="JY27" s="377"/>
      <c r="JZ27" s="377"/>
      <c r="KA27" s="377"/>
      <c r="KB27" s="377"/>
      <c r="KC27" s="377"/>
      <c r="KD27" s="377"/>
      <c r="KE27" s="377"/>
      <c r="KF27" s="377"/>
      <c r="KG27" s="377"/>
      <c r="KH27" s="377"/>
      <c r="KI27" s="377"/>
      <c r="KJ27" s="377"/>
      <c r="KK27" s="377"/>
      <c r="KL27" s="377"/>
      <c r="KM27" s="377"/>
      <c r="KN27" s="377"/>
      <c r="KO27" s="377"/>
      <c r="KP27" s="377"/>
      <c r="KQ27" s="377"/>
      <c r="KR27" s="377"/>
      <c r="KS27" s="377"/>
      <c r="KT27" s="377"/>
      <c r="KU27" s="377"/>
      <c r="KV27" s="377"/>
      <c r="KW27" s="377"/>
      <c r="KX27" s="377"/>
      <c r="KY27" s="377"/>
      <c r="KZ27" s="377"/>
      <c r="LA27" s="377"/>
      <c r="LB27" s="377"/>
      <c r="LC27" s="377"/>
      <c r="LD27" s="377"/>
      <c r="LE27" s="377"/>
      <c r="LF27" s="377"/>
      <c r="LG27" s="377"/>
      <c r="LH27" s="377"/>
      <c r="LI27" s="377"/>
    </row>
    <row r="28" spans="1:321" s="9" customFormat="1">
      <c r="A28" s="140"/>
      <c r="B28" s="140"/>
      <c r="C28" s="140">
        <v>714</v>
      </c>
      <c r="D28" s="140">
        <v>714</v>
      </c>
      <c r="E28" s="141" t="s">
        <v>65</v>
      </c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42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4"/>
      <c r="AP28" s="142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4"/>
      <c r="BB28" s="142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4"/>
      <c r="BN28" s="142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4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2">
        <v>893749.16999999993</v>
      </c>
      <c r="CM28" s="143">
        <v>1163449.2899999996</v>
      </c>
      <c r="CN28" s="143">
        <v>1397810.9500000002</v>
      </c>
      <c r="CO28" s="143">
        <v>988260.99000000022</v>
      </c>
      <c r="CP28" s="143">
        <v>663493.42000000004</v>
      </c>
      <c r="CQ28" s="143">
        <v>985589.2799999998</v>
      </c>
      <c r="CR28" s="143">
        <v>1220629.8</v>
      </c>
      <c r="CS28" s="143">
        <v>1071856.1399999999</v>
      </c>
      <c r="CT28" s="143">
        <v>1326309.73</v>
      </c>
      <c r="CU28" s="143">
        <v>1344708.9499999997</v>
      </c>
      <c r="CV28" s="143">
        <v>1250084.5299999996</v>
      </c>
      <c r="CW28" s="144">
        <v>927547.93</v>
      </c>
      <c r="CX28" s="142">
        <f t="shared" ref="CX28:DI28" si="5">+SUM(CX29:CX34)</f>
        <v>1287580.6800000002</v>
      </c>
      <c r="CY28" s="143">
        <f t="shared" si="5"/>
        <v>715085.05</v>
      </c>
      <c r="CZ28" s="143">
        <f t="shared" si="5"/>
        <v>890846.15</v>
      </c>
      <c r="DA28" s="143">
        <f t="shared" si="5"/>
        <v>876230.8</v>
      </c>
      <c r="DB28" s="143">
        <f t="shared" si="5"/>
        <v>1494813.69</v>
      </c>
      <c r="DC28" s="143">
        <f t="shared" si="5"/>
        <v>1663478.84</v>
      </c>
      <c r="DD28" s="143">
        <f t="shared" si="5"/>
        <v>1730168.3699999999</v>
      </c>
      <c r="DE28" s="143">
        <f t="shared" si="5"/>
        <v>1561341.1400000001</v>
      </c>
      <c r="DF28" s="143">
        <f t="shared" si="5"/>
        <v>1413088.9</v>
      </c>
      <c r="DG28" s="143">
        <f t="shared" si="5"/>
        <v>2751386.49</v>
      </c>
      <c r="DH28" s="143">
        <f t="shared" si="5"/>
        <v>1144837.4099999999</v>
      </c>
      <c r="DI28" s="144">
        <f t="shared" si="5"/>
        <v>1813161.67</v>
      </c>
      <c r="DJ28" s="142">
        <v>704766.22</v>
      </c>
      <c r="DK28" s="143">
        <v>1085966.3999999999</v>
      </c>
      <c r="DL28" s="143">
        <v>1540359.5299999998</v>
      </c>
      <c r="DM28" s="143">
        <v>925997.17999999993</v>
      </c>
      <c r="DN28" s="143">
        <v>2000871.4600000004</v>
      </c>
      <c r="DO28" s="143">
        <v>3067345.3699999996</v>
      </c>
      <c r="DP28" s="143">
        <v>3701757.8800000008</v>
      </c>
      <c r="DQ28" s="143">
        <v>3472067.0699999994</v>
      </c>
      <c r="DR28" s="143">
        <v>4203901.9700000007</v>
      </c>
      <c r="DS28" s="143">
        <v>3485443.89</v>
      </c>
      <c r="DT28" s="143">
        <v>2847513.03</v>
      </c>
      <c r="DU28" s="144">
        <v>2594011.2999999998</v>
      </c>
      <c r="DV28" s="339">
        <v>1625009.9700000002</v>
      </c>
      <c r="DW28" s="339">
        <v>1267094.5</v>
      </c>
      <c r="DX28" s="339">
        <v>1342211.4</v>
      </c>
      <c r="DY28" s="339">
        <v>1888588.5499999998</v>
      </c>
      <c r="DZ28" s="339">
        <v>1395110.23</v>
      </c>
      <c r="EA28" s="339">
        <v>1812519.24</v>
      </c>
      <c r="EB28" s="339">
        <v>2714766.86</v>
      </c>
      <c r="EC28" s="378">
        <v>52525267.219999999</v>
      </c>
      <c r="ED28" s="378">
        <v>2386999.67</v>
      </c>
      <c r="EE28" s="378">
        <v>2766199.72</v>
      </c>
      <c r="EF28" s="378">
        <v>1672980.56</v>
      </c>
      <c r="EG28" s="378">
        <v>2546774.3800000004</v>
      </c>
      <c r="EH28" s="379">
        <v>1745843.13</v>
      </c>
      <c r="EI28" s="379">
        <v>1287615.1399999999</v>
      </c>
      <c r="EJ28" s="379">
        <v>1508161.35</v>
      </c>
      <c r="EK28" s="379">
        <v>1901163.79</v>
      </c>
      <c r="EL28" s="379">
        <v>1513570.26</v>
      </c>
      <c r="EM28" s="379">
        <v>830213.16</v>
      </c>
      <c r="EN28" s="379">
        <v>1705945.14</v>
      </c>
      <c r="EO28" s="379">
        <v>1608311.46</v>
      </c>
      <c r="EP28" s="379">
        <v>1107710.8999999999</v>
      </c>
      <c r="EQ28" s="379">
        <v>1997706.83</v>
      </c>
      <c r="ER28" s="379">
        <v>793640.92</v>
      </c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  <c r="FS28" s="379"/>
      <c r="FT28" s="379"/>
      <c r="FU28" s="379"/>
      <c r="FV28" s="379"/>
      <c r="FW28" s="379"/>
      <c r="FX28" s="379"/>
      <c r="FY28" s="379"/>
      <c r="FZ28" s="379"/>
      <c r="GA28" s="379"/>
      <c r="GB28" s="379"/>
      <c r="GC28" s="379"/>
      <c r="GD28" s="379"/>
      <c r="GE28" s="379"/>
      <c r="GF28" s="379"/>
      <c r="GG28" s="379"/>
      <c r="GH28" s="379"/>
      <c r="GI28" s="379"/>
      <c r="GJ28" s="379"/>
      <c r="GK28" s="379"/>
      <c r="GL28" s="379"/>
      <c r="GM28" s="379"/>
      <c r="GN28" s="379"/>
      <c r="GO28" s="379"/>
      <c r="GP28" s="379"/>
      <c r="GQ28" s="379"/>
      <c r="GR28" s="379"/>
      <c r="GS28" s="379"/>
      <c r="GT28" s="379"/>
      <c r="GU28" s="379"/>
      <c r="GV28" s="379"/>
      <c r="GW28" s="379"/>
      <c r="GX28" s="379"/>
      <c r="GY28" s="379"/>
      <c r="GZ28" s="379"/>
      <c r="HA28" s="379"/>
      <c r="HB28" s="379"/>
      <c r="HC28" s="379"/>
      <c r="HD28" s="379"/>
      <c r="HE28" s="379"/>
      <c r="HF28" s="379"/>
      <c r="HG28" s="379"/>
      <c r="HH28" s="379"/>
      <c r="HI28" s="379"/>
      <c r="HJ28" s="379"/>
      <c r="HK28" s="379"/>
      <c r="HL28" s="379"/>
      <c r="HM28" s="379"/>
      <c r="HN28" s="379"/>
      <c r="HO28" s="379"/>
      <c r="HP28" s="379"/>
      <c r="HQ28" s="379"/>
      <c r="HR28" s="379"/>
      <c r="HS28" s="379"/>
      <c r="HT28" s="379"/>
      <c r="HU28" s="379"/>
      <c r="HV28" s="379"/>
      <c r="HW28" s="379"/>
      <c r="HX28" s="379"/>
      <c r="HY28" s="379"/>
      <c r="HZ28" s="379"/>
      <c r="IA28" s="379"/>
      <c r="IB28" s="379"/>
      <c r="IC28" s="379"/>
      <c r="ID28" s="379"/>
      <c r="IE28" s="379"/>
      <c r="IF28" s="379"/>
      <c r="IG28" s="379"/>
      <c r="IH28" s="379"/>
      <c r="II28" s="379"/>
      <c r="IJ28" s="379"/>
      <c r="IK28" s="379"/>
      <c r="IL28" s="379"/>
      <c r="IM28" s="379"/>
      <c r="IN28" s="379"/>
      <c r="IO28" s="379"/>
      <c r="IP28" s="379"/>
      <c r="IQ28" s="379"/>
      <c r="IR28" s="379"/>
      <c r="IS28" s="379"/>
      <c r="IT28" s="379"/>
      <c r="IU28" s="379"/>
      <c r="IV28" s="379"/>
      <c r="IW28" s="379"/>
      <c r="IX28" s="379"/>
      <c r="IY28" s="379"/>
      <c r="IZ28" s="379"/>
      <c r="JA28" s="379"/>
      <c r="JB28" s="379"/>
      <c r="JC28" s="379"/>
      <c r="JD28" s="379"/>
      <c r="JE28" s="379"/>
      <c r="JF28" s="379"/>
      <c r="JG28" s="379"/>
      <c r="JH28" s="379"/>
      <c r="JI28" s="379"/>
      <c r="JJ28" s="379"/>
      <c r="JK28" s="379"/>
      <c r="JL28" s="379"/>
      <c r="JM28" s="379"/>
      <c r="JN28" s="379"/>
      <c r="JO28" s="379"/>
      <c r="JP28" s="379"/>
      <c r="JQ28" s="379"/>
      <c r="JR28" s="379"/>
      <c r="JS28" s="379"/>
      <c r="JT28" s="379"/>
      <c r="JU28" s="379"/>
      <c r="JV28" s="379"/>
      <c r="JW28" s="379"/>
      <c r="JX28" s="379"/>
      <c r="JY28" s="379"/>
      <c r="JZ28" s="379"/>
      <c r="KA28" s="379"/>
      <c r="KB28" s="379"/>
      <c r="KC28" s="379"/>
      <c r="KD28" s="379"/>
      <c r="KE28" s="379"/>
      <c r="KF28" s="379"/>
      <c r="KG28" s="379"/>
      <c r="KH28" s="379"/>
      <c r="KI28" s="379"/>
      <c r="KJ28" s="379"/>
      <c r="KK28" s="379"/>
      <c r="KL28" s="379"/>
      <c r="KM28" s="379"/>
      <c r="KN28" s="379"/>
      <c r="KO28" s="379"/>
      <c r="KP28" s="379"/>
      <c r="KQ28" s="379"/>
      <c r="KR28" s="379"/>
      <c r="KS28" s="379"/>
      <c r="KT28" s="379"/>
      <c r="KU28" s="379"/>
      <c r="KV28" s="379"/>
      <c r="KW28" s="379"/>
      <c r="KX28" s="379"/>
      <c r="KY28" s="379"/>
      <c r="KZ28" s="379"/>
      <c r="LA28" s="379"/>
      <c r="LB28" s="379"/>
      <c r="LC28" s="379"/>
      <c r="LD28" s="379"/>
      <c r="LE28" s="379"/>
      <c r="LF28" s="379"/>
      <c r="LG28" s="379"/>
      <c r="LH28" s="379"/>
      <c r="LI28" s="379"/>
    </row>
    <row r="29" spans="1:321" ht="30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8">
        <v>16922.66</v>
      </c>
      <c r="DW29" s="338">
        <v>24761.880000000005</v>
      </c>
      <c r="DX29" s="338">
        <v>40454.299999999996</v>
      </c>
      <c r="DY29" s="338">
        <v>28670.810000000005</v>
      </c>
      <c r="DZ29" s="338">
        <v>112730.53</v>
      </c>
      <c r="EA29" s="338">
        <v>72255.11</v>
      </c>
      <c r="EB29" s="338">
        <v>64500.49</v>
      </c>
      <c r="EC29" s="374">
        <v>96171.129999999961</v>
      </c>
      <c r="ED29" s="374">
        <v>53814.879999999997</v>
      </c>
      <c r="EE29" s="374">
        <v>61203.82</v>
      </c>
      <c r="EF29" s="374">
        <v>72483.73</v>
      </c>
      <c r="EG29" s="374">
        <v>118273.46</v>
      </c>
      <c r="EH29" s="377"/>
      <c r="EI29" s="377">
        <v>4825.2299999999996</v>
      </c>
      <c r="EJ29" s="377">
        <v>39152.15</v>
      </c>
      <c r="EK29" s="377">
        <v>81193.86</v>
      </c>
      <c r="EL29" s="377">
        <v>65558.350000000006</v>
      </c>
      <c r="EM29" s="377">
        <v>66880.78</v>
      </c>
      <c r="EN29" s="377">
        <v>65651.399999999994</v>
      </c>
      <c r="EO29" s="377">
        <v>67904.44</v>
      </c>
      <c r="EP29" s="377">
        <v>81157.73</v>
      </c>
      <c r="EQ29" s="377">
        <v>64320.84</v>
      </c>
      <c r="ER29" s="377">
        <v>75525.88</v>
      </c>
      <c r="ES29" s="377"/>
      <c r="ET29" s="377"/>
      <c r="EU29" s="377"/>
      <c r="EV29" s="377"/>
      <c r="EW29" s="377"/>
      <c r="EX29" s="377"/>
      <c r="EY29" s="377"/>
      <c r="EZ29" s="377"/>
      <c r="FA29" s="377"/>
      <c r="FB29" s="377"/>
      <c r="FC29" s="377"/>
      <c r="FD29" s="377"/>
      <c r="FE29" s="377"/>
      <c r="FF29" s="377"/>
      <c r="FG29" s="377"/>
      <c r="FH29" s="377"/>
      <c r="FI29" s="377"/>
      <c r="FJ29" s="377"/>
      <c r="FK29" s="377"/>
      <c r="FL29" s="377"/>
      <c r="FM29" s="377"/>
      <c r="FN29" s="377"/>
      <c r="FO29" s="377"/>
      <c r="FP29" s="377"/>
      <c r="FQ29" s="377"/>
      <c r="FR29" s="377"/>
      <c r="FS29" s="377"/>
      <c r="FT29" s="377"/>
      <c r="FU29" s="377"/>
      <c r="FV29" s="377"/>
      <c r="FW29" s="377"/>
      <c r="FX29" s="377"/>
      <c r="FY29" s="377"/>
      <c r="FZ29" s="377"/>
      <c r="GA29" s="377"/>
      <c r="GB29" s="377"/>
      <c r="GC29" s="377"/>
      <c r="GD29" s="377"/>
      <c r="GE29" s="377"/>
      <c r="GF29" s="377"/>
      <c r="GG29" s="377"/>
      <c r="GH29" s="377"/>
      <c r="GI29" s="377"/>
      <c r="GJ29" s="377"/>
      <c r="GK29" s="377"/>
      <c r="GL29" s="377"/>
      <c r="GM29" s="377"/>
      <c r="GN29" s="377"/>
      <c r="GO29" s="377"/>
      <c r="GP29" s="377"/>
      <c r="GQ29" s="377"/>
      <c r="GR29" s="377"/>
      <c r="GS29" s="377"/>
      <c r="GT29" s="377"/>
      <c r="GU29" s="377"/>
      <c r="GV29" s="377"/>
      <c r="GW29" s="377"/>
      <c r="GX29" s="377"/>
      <c r="GY29" s="377"/>
      <c r="GZ29" s="377"/>
      <c r="HA29" s="377"/>
      <c r="HB29" s="377"/>
      <c r="HC29" s="377"/>
      <c r="HD29" s="377"/>
      <c r="HE29" s="377"/>
      <c r="HF29" s="377"/>
      <c r="HG29" s="377"/>
      <c r="HH29" s="377"/>
      <c r="HI29" s="377"/>
      <c r="HJ29" s="377"/>
      <c r="HK29" s="377"/>
      <c r="HL29" s="377"/>
      <c r="HM29" s="377"/>
      <c r="HN29" s="377"/>
      <c r="HO29" s="377"/>
      <c r="HP29" s="377"/>
      <c r="HQ29" s="377"/>
      <c r="HR29" s="377"/>
      <c r="HS29" s="377"/>
      <c r="HT29" s="377"/>
      <c r="HU29" s="377"/>
      <c r="HV29" s="377"/>
      <c r="HW29" s="377"/>
      <c r="HX29" s="377"/>
      <c r="HY29" s="377"/>
      <c r="HZ29" s="377"/>
      <c r="IA29" s="377"/>
      <c r="IB29" s="377"/>
      <c r="IC29" s="377"/>
      <c r="ID29" s="377"/>
      <c r="IE29" s="377"/>
      <c r="IF29" s="377"/>
      <c r="IG29" s="377"/>
      <c r="IH29" s="377"/>
      <c r="II29" s="377"/>
      <c r="IJ29" s="377"/>
      <c r="IK29" s="377"/>
      <c r="IL29" s="377"/>
      <c r="IM29" s="377"/>
      <c r="IN29" s="377"/>
      <c r="IO29" s="377"/>
      <c r="IP29" s="377"/>
      <c r="IQ29" s="377"/>
      <c r="IR29" s="377"/>
      <c r="IS29" s="377"/>
      <c r="IT29" s="377"/>
      <c r="IU29" s="377"/>
      <c r="IV29" s="377"/>
      <c r="IW29" s="377"/>
      <c r="IX29" s="377"/>
      <c r="IY29" s="377"/>
      <c r="IZ29" s="377"/>
      <c r="JA29" s="377"/>
      <c r="JB29" s="377"/>
      <c r="JC29" s="377"/>
      <c r="JD29" s="377"/>
      <c r="JE29" s="377"/>
      <c r="JF29" s="377"/>
      <c r="JG29" s="377"/>
      <c r="JH29" s="377"/>
      <c r="JI29" s="377"/>
      <c r="JJ29" s="377"/>
      <c r="JK29" s="377"/>
      <c r="JL29" s="377"/>
      <c r="JM29" s="377"/>
      <c r="JN29" s="377"/>
      <c r="JO29" s="377"/>
      <c r="JP29" s="377"/>
      <c r="JQ29" s="377"/>
      <c r="JR29" s="377"/>
      <c r="JS29" s="377"/>
      <c r="JT29" s="377"/>
      <c r="JU29" s="377"/>
      <c r="JV29" s="377"/>
      <c r="JW29" s="377"/>
      <c r="JX29" s="377"/>
      <c r="JY29" s="377"/>
      <c r="JZ29" s="377"/>
      <c r="KA29" s="377"/>
      <c r="KB29" s="377"/>
      <c r="KC29" s="377"/>
      <c r="KD29" s="377"/>
      <c r="KE29" s="377"/>
      <c r="KF29" s="377"/>
      <c r="KG29" s="377"/>
      <c r="KH29" s="377"/>
      <c r="KI29" s="377"/>
      <c r="KJ29" s="377"/>
      <c r="KK29" s="377"/>
      <c r="KL29" s="377"/>
      <c r="KM29" s="377"/>
      <c r="KN29" s="377"/>
      <c r="KO29" s="377"/>
      <c r="KP29" s="377"/>
      <c r="KQ29" s="377"/>
      <c r="KR29" s="377"/>
      <c r="KS29" s="377"/>
      <c r="KT29" s="377"/>
      <c r="KU29" s="377"/>
      <c r="KV29" s="377"/>
      <c r="KW29" s="377"/>
      <c r="KX29" s="377"/>
      <c r="KY29" s="377"/>
      <c r="KZ29" s="377"/>
      <c r="LA29" s="377"/>
      <c r="LB29" s="377"/>
      <c r="LC29" s="377"/>
      <c r="LD29" s="377"/>
      <c r="LE29" s="377"/>
      <c r="LF29" s="377"/>
      <c r="LG29" s="377"/>
      <c r="LH29" s="377"/>
      <c r="LI29" s="377"/>
    </row>
    <row r="30" spans="1:321" ht="30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8">
        <v>164180.08000000002</v>
      </c>
      <c r="DW30" s="338">
        <v>112295.88000000002</v>
      </c>
      <c r="DX30" s="338">
        <v>67805.72</v>
      </c>
      <c r="DY30" s="338">
        <v>117301.46999999999</v>
      </c>
      <c r="DZ30" s="338">
        <v>153164.76</v>
      </c>
      <c r="EA30" s="338">
        <v>279278</v>
      </c>
      <c r="EB30" s="338">
        <v>344846.57</v>
      </c>
      <c r="EC30" s="374">
        <v>331321.89</v>
      </c>
      <c r="ED30" s="374">
        <v>92161.71</v>
      </c>
      <c r="EE30" s="374">
        <v>218226.67</v>
      </c>
      <c r="EF30" s="374">
        <v>223645.42</v>
      </c>
      <c r="EG30" s="374">
        <v>841049.32</v>
      </c>
      <c r="EH30" s="377"/>
      <c r="EI30" s="377">
        <v>126900.05</v>
      </c>
      <c r="EJ30" s="377">
        <v>102017.26</v>
      </c>
      <c r="EK30" s="377">
        <v>133967.31</v>
      </c>
      <c r="EL30" s="377">
        <v>127991.58</v>
      </c>
      <c r="EM30" s="377">
        <v>272840.27</v>
      </c>
      <c r="EN30" s="377">
        <v>382081.72</v>
      </c>
      <c r="EO30" s="377">
        <v>275535.38</v>
      </c>
      <c r="EP30" s="377">
        <v>90798.52</v>
      </c>
      <c r="EQ30" s="377">
        <v>438426.96</v>
      </c>
      <c r="ER30" s="377">
        <v>377340.14</v>
      </c>
      <c r="ES30" s="377"/>
      <c r="ET30" s="377"/>
      <c r="EU30" s="377"/>
      <c r="EV30" s="377"/>
      <c r="EW30" s="377"/>
      <c r="EX30" s="377"/>
      <c r="EY30" s="377"/>
      <c r="EZ30" s="377"/>
      <c r="FA30" s="377"/>
      <c r="FB30" s="377"/>
      <c r="FC30" s="377"/>
      <c r="FD30" s="377"/>
      <c r="FE30" s="377"/>
      <c r="FF30" s="377"/>
      <c r="FG30" s="377"/>
      <c r="FH30" s="377"/>
      <c r="FI30" s="377"/>
      <c r="FJ30" s="377"/>
      <c r="FK30" s="377"/>
      <c r="FL30" s="377"/>
      <c r="FM30" s="377"/>
      <c r="FN30" s="377"/>
      <c r="FO30" s="377"/>
      <c r="FP30" s="377"/>
      <c r="FQ30" s="377"/>
      <c r="FR30" s="377"/>
      <c r="FS30" s="377"/>
      <c r="FT30" s="377"/>
      <c r="FU30" s="377"/>
      <c r="FV30" s="377"/>
      <c r="FW30" s="377"/>
      <c r="FX30" s="377"/>
      <c r="FY30" s="377"/>
      <c r="FZ30" s="377"/>
      <c r="GA30" s="377"/>
      <c r="GB30" s="377"/>
      <c r="GC30" s="377"/>
      <c r="GD30" s="377"/>
      <c r="GE30" s="377"/>
      <c r="GF30" s="377"/>
      <c r="GG30" s="377"/>
      <c r="GH30" s="377"/>
      <c r="GI30" s="377"/>
      <c r="GJ30" s="377"/>
      <c r="GK30" s="377"/>
      <c r="GL30" s="377"/>
      <c r="GM30" s="377"/>
      <c r="GN30" s="377"/>
      <c r="GO30" s="377"/>
      <c r="GP30" s="377"/>
      <c r="GQ30" s="377"/>
      <c r="GR30" s="377"/>
      <c r="GS30" s="377"/>
      <c r="GT30" s="377"/>
      <c r="GU30" s="377"/>
      <c r="GV30" s="377"/>
      <c r="GW30" s="377"/>
      <c r="GX30" s="377"/>
      <c r="GY30" s="377"/>
      <c r="GZ30" s="377"/>
      <c r="HA30" s="377"/>
      <c r="HB30" s="377"/>
      <c r="HC30" s="377"/>
      <c r="HD30" s="377"/>
      <c r="HE30" s="377"/>
      <c r="HF30" s="377"/>
      <c r="HG30" s="377"/>
      <c r="HH30" s="377"/>
      <c r="HI30" s="377"/>
      <c r="HJ30" s="377"/>
      <c r="HK30" s="377"/>
      <c r="HL30" s="377"/>
      <c r="HM30" s="377"/>
      <c r="HN30" s="377"/>
      <c r="HO30" s="377"/>
      <c r="HP30" s="377"/>
      <c r="HQ30" s="377"/>
      <c r="HR30" s="377"/>
      <c r="HS30" s="377"/>
      <c r="HT30" s="377"/>
      <c r="HU30" s="377"/>
      <c r="HV30" s="377"/>
      <c r="HW30" s="377"/>
      <c r="HX30" s="377"/>
      <c r="HY30" s="377"/>
      <c r="HZ30" s="377"/>
      <c r="IA30" s="377"/>
      <c r="IB30" s="377"/>
      <c r="IC30" s="377"/>
      <c r="ID30" s="377"/>
      <c r="IE30" s="377"/>
      <c r="IF30" s="377"/>
      <c r="IG30" s="377"/>
      <c r="IH30" s="377"/>
      <c r="II30" s="377"/>
      <c r="IJ30" s="377"/>
      <c r="IK30" s="377"/>
      <c r="IL30" s="377"/>
      <c r="IM30" s="377"/>
      <c r="IN30" s="377"/>
      <c r="IO30" s="377"/>
      <c r="IP30" s="377"/>
      <c r="IQ30" s="377"/>
      <c r="IR30" s="377"/>
      <c r="IS30" s="377"/>
      <c r="IT30" s="377"/>
      <c r="IU30" s="377"/>
      <c r="IV30" s="377"/>
      <c r="IW30" s="377"/>
      <c r="IX30" s="377"/>
      <c r="IY30" s="377"/>
      <c r="IZ30" s="377"/>
      <c r="JA30" s="377"/>
      <c r="JB30" s="377"/>
      <c r="JC30" s="377"/>
      <c r="JD30" s="377"/>
      <c r="JE30" s="377"/>
      <c r="JF30" s="377"/>
      <c r="JG30" s="377"/>
      <c r="JH30" s="377"/>
      <c r="JI30" s="377"/>
      <c r="JJ30" s="377"/>
      <c r="JK30" s="377"/>
      <c r="JL30" s="377"/>
      <c r="JM30" s="377"/>
      <c r="JN30" s="377"/>
      <c r="JO30" s="377"/>
      <c r="JP30" s="377"/>
      <c r="JQ30" s="377"/>
      <c r="JR30" s="377"/>
      <c r="JS30" s="377"/>
      <c r="JT30" s="377"/>
      <c r="JU30" s="377"/>
      <c r="JV30" s="377"/>
      <c r="JW30" s="377"/>
      <c r="JX30" s="377"/>
      <c r="JY30" s="377"/>
      <c r="JZ30" s="377"/>
      <c r="KA30" s="377"/>
      <c r="KB30" s="377"/>
      <c r="KC30" s="377"/>
      <c r="KD30" s="377"/>
      <c r="KE30" s="377"/>
      <c r="KF30" s="377"/>
      <c r="KG30" s="377"/>
      <c r="KH30" s="377"/>
      <c r="KI30" s="377"/>
      <c r="KJ30" s="377"/>
      <c r="KK30" s="377"/>
      <c r="KL30" s="377"/>
      <c r="KM30" s="377"/>
      <c r="KN30" s="377"/>
      <c r="KO30" s="377"/>
      <c r="KP30" s="377"/>
      <c r="KQ30" s="377"/>
      <c r="KR30" s="377"/>
      <c r="KS30" s="377"/>
      <c r="KT30" s="377"/>
      <c r="KU30" s="377"/>
      <c r="KV30" s="377"/>
      <c r="KW30" s="377"/>
      <c r="KX30" s="377"/>
      <c r="KY30" s="377"/>
      <c r="KZ30" s="377"/>
      <c r="LA30" s="377"/>
      <c r="LB30" s="377"/>
      <c r="LC30" s="377"/>
      <c r="LD30" s="377"/>
      <c r="LE30" s="377"/>
      <c r="LF30" s="377"/>
      <c r="LG30" s="377"/>
      <c r="LH30" s="377"/>
      <c r="LI30" s="377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8">
        <v>4609.49</v>
      </c>
      <c r="DW31" s="338">
        <v>5593.41</v>
      </c>
      <c r="DX31" s="338">
        <v>24780.140000000003</v>
      </c>
      <c r="DY31" s="338">
        <v>5563.09</v>
      </c>
      <c r="DZ31" s="338">
        <v>6386.11</v>
      </c>
      <c r="EA31" s="338">
        <v>15939.31</v>
      </c>
      <c r="EB31" s="338">
        <v>15760.83</v>
      </c>
      <c r="EC31" s="374">
        <v>19011.659999999996</v>
      </c>
      <c r="ED31" s="374">
        <v>13015.33</v>
      </c>
      <c r="EE31" s="374">
        <v>84448.33</v>
      </c>
      <c r="EF31" s="374">
        <v>36746.82</v>
      </c>
      <c r="EG31" s="374">
        <v>46419.67</v>
      </c>
      <c r="EH31" s="377"/>
      <c r="EI31" s="377">
        <v>35010.43</v>
      </c>
      <c r="EJ31" s="377">
        <v>25986.28</v>
      </c>
      <c r="EK31" s="377">
        <v>43166.59</v>
      </c>
      <c r="EL31" s="377">
        <v>34131.769999999997</v>
      </c>
      <c r="EM31" s="377">
        <v>1161.1600000000001</v>
      </c>
      <c r="EN31" s="377">
        <v>1020.17</v>
      </c>
      <c r="EO31" s="377">
        <v>1186.8900000000001</v>
      </c>
      <c r="EP31" s="377">
        <v>22556.09</v>
      </c>
      <c r="EQ31" s="377">
        <v>50610.99</v>
      </c>
      <c r="ER31" s="377">
        <v>22120.86</v>
      </c>
      <c r="ES31" s="377"/>
      <c r="ET31" s="377"/>
      <c r="EU31" s="377"/>
      <c r="EV31" s="377"/>
      <c r="EW31" s="377"/>
      <c r="EX31" s="377"/>
      <c r="EY31" s="377"/>
      <c r="EZ31" s="377"/>
      <c r="FA31" s="377"/>
      <c r="FB31" s="377"/>
      <c r="FC31" s="377"/>
      <c r="FD31" s="377"/>
      <c r="FE31" s="377"/>
      <c r="FF31" s="377"/>
      <c r="FG31" s="377"/>
      <c r="FH31" s="377"/>
      <c r="FI31" s="377"/>
      <c r="FJ31" s="377"/>
      <c r="FK31" s="377"/>
      <c r="FL31" s="377"/>
      <c r="FM31" s="377"/>
      <c r="FN31" s="377"/>
      <c r="FO31" s="377"/>
      <c r="FP31" s="377"/>
      <c r="FQ31" s="377"/>
      <c r="FR31" s="377"/>
      <c r="FS31" s="377"/>
      <c r="FT31" s="377"/>
      <c r="FU31" s="377"/>
      <c r="FV31" s="377"/>
      <c r="FW31" s="377"/>
      <c r="FX31" s="377"/>
      <c r="FY31" s="377"/>
      <c r="FZ31" s="377"/>
      <c r="GA31" s="377"/>
      <c r="GB31" s="377"/>
      <c r="GC31" s="377"/>
      <c r="GD31" s="377"/>
      <c r="GE31" s="377"/>
      <c r="GF31" s="377"/>
      <c r="GG31" s="377"/>
      <c r="GH31" s="377"/>
      <c r="GI31" s="377"/>
      <c r="GJ31" s="377"/>
      <c r="GK31" s="377"/>
      <c r="GL31" s="377"/>
      <c r="GM31" s="377"/>
      <c r="GN31" s="377"/>
      <c r="GO31" s="377"/>
      <c r="GP31" s="377"/>
      <c r="GQ31" s="377"/>
      <c r="GR31" s="377"/>
      <c r="GS31" s="377"/>
      <c r="GT31" s="377"/>
      <c r="GU31" s="377"/>
      <c r="GV31" s="377"/>
      <c r="GW31" s="377"/>
      <c r="GX31" s="377"/>
      <c r="GY31" s="377"/>
      <c r="GZ31" s="377"/>
      <c r="HA31" s="377"/>
      <c r="HB31" s="377"/>
      <c r="HC31" s="377"/>
      <c r="HD31" s="377"/>
      <c r="HE31" s="377"/>
      <c r="HF31" s="377"/>
      <c r="HG31" s="377"/>
      <c r="HH31" s="377"/>
      <c r="HI31" s="377"/>
      <c r="HJ31" s="377"/>
      <c r="HK31" s="377"/>
      <c r="HL31" s="377"/>
      <c r="HM31" s="377"/>
      <c r="HN31" s="377"/>
      <c r="HO31" s="377"/>
      <c r="HP31" s="377"/>
      <c r="HQ31" s="377"/>
      <c r="HR31" s="377"/>
      <c r="HS31" s="377"/>
      <c r="HT31" s="377"/>
      <c r="HU31" s="377"/>
      <c r="HV31" s="377"/>
      <c r="HW31" s="377"/>
      <c r="HX31" s="377"/>
      <c r="HY31" s="377"/>
      <c r="HZ31" s="377"/>
      <c r="IA31" s="377"/>
      <c r="IB31" s="377"/>
      <c r="IC31" s="377"/>
      <c r="ID31" s="377"/>
      <c r="IE31" s="377"/>
      <c r="IF31" s="377"/>
      <c r="IG31" s="377"/>
      <c r="IH31" s="377"/>
      <c r="II31" s="377"/>
      <c r="IJ31" s="377"/>
      <c r="IK31" s="377"/>
      <c r="IL31" s="377"/>
      <c r="IM31" s="377"/>
      <c r="IN31" s="377"/>
      <c r="IO31" s="377"/>
      <c r="IP31" s="377"/>
      <c r="IQ31" s="377"/>
      <c r="IR31" s="377"/>
      <c r="IS31" s="377"/>
      <c r="IT31" s="377"/>
      <c r="IU31" s="377"/>
      <c r="IV31" s="377"/>
      <c r="IW31" s="377"/>
      <c r="IX31" s="377"/>
      <c r="IY31" s="377"/>
      <c r="IZ31" s="377"/>
      <c r="JA31" s="377"/>
      <c r="JB31" s="377"/>
      <c r="JC31" s="377"/>
      <c r="JD31" s="377"/>
      <c r="JE31" s="377"/>
      <c r="JF31" s="377"/>
      <c r="JG31" s="377"/>
      <c r="JH31" s="377"/>
      <c r="JI31" s="377"/>
      <c r="JJ31" s="377"/>
      <c r="JK31" s="377"/>
      <c r="JL31" s="377"/>
      <c r="JM31" s="377"/>
      <c r="JN31" s="377"/>
      <c r="JO31" s="377"/>
      <c r="JP31" s="377"/>
      <c r="JQ31" s="377"/>
      <c r="JR31" s="377"/>
      <c r="JS31" s="377"/>
      <c r="JT31" s="377"/>
      <c r="JU31" s="377"/>
      <c r="JV31" s="377"/>
      <c r="JW31" s="377"/>
      <c r="JX31" s="377"/>
      <c r="JY31" s="377"/>
      <c r="JZ31" s="377"/>
      <c r="KA31" s="377"/>
      <c r="KB31" s="377"/>
      <c r="KC31" s="377"/>
      <c r="KD31" s="377"/>
      <c r="KE31" s="377"/>
      <c r="KF31" s="377"/>
      <c r="KG31" s="377"/>
      <c r="KH31" s="377"/>
      <c r="KI31" s="377"/>
      <c r="KJ31" s="377"/>
      <c r="KK31" s="377"/>
      <c r="KL31" s="377"/>
      <c r="KM31" s="377"/>
      <c r="KN31" s="377"/>
      <c r="KO31" s="377"/>
      <c r="KP31" s="377"/>
      <c r="KQ31" s="377"/>
      <c r="KR31" s="377"/>
      <c r="KS31" s="377"/>
      <c r="KT31" s="377"/>
      <c r="KU31" s="377"/>
      <c r="KV31" s="377"/>
      <c r="KW31" s="377"/>
      <c r="KX31" s="377"/>
      <c r="KY31" s="377"/>
      <c r="KZ31" s="377"/>
      <c r="LA31" s="377"/>
      <c r="LB31" s="377"/>
      <c r="LC31" s="377"/>
      <c r="LD31" s="377"/>
      <c r="LE31" s="377"/>
      <c r="LF31" s="377"/>
      <c r="LG31" s="377"/>
      <c r="LH31" s="377"/>
      <c r="LI31" s="377"/>
    </row>
    <row r="32" spans="1:321" ht="30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8">
        <v>546646.32999999996</v>
      </c>
      <c r="DW32" s="338">
        <v>758261.73</v>
      </c>
      <c r="DX32" s="338">
        <v>688043.12</v>
      </c>
      <c r="DY32" s="338">
        <v>613809.31000000006</v>
      </c>
      <c r="DZ32" s="338">
        <v>649723.39</v>
      </c>
      <c r="EA32" s="338">
        <v>676775.31</v>
      </c>
      <c r="EB32" s="338">
        <v>758543.53</v>
      </c>
      <c r="EC32" s="374">
        <v>787839.83000000007</v>
      </c>
      <c r="ED32" s="374">
        <v>925001.79</v>
      </c>
      <c r="EE32" s="374">
        <v>1100721.78</v>
      </c>
      <c r="EF32" s="374">
        <v>784742.7</v>
      </c>
      <c r="EG32" s="374">
        <v>924077.09</v>
      </c>
      <c r="EH32" s="377"/>
      <c r="EI32" s="377">
        <v>712760.85</v>
      </c>
      <c r="EJ32" s="377">
        <v>756186.12</v>
      </c>
      <c r="EK32" s="377">
        <v>387365.9</v>
      </c>
      <c r="EL32" s="377">
        <v>629940.98</v>
      </c>
      <c r="EM32" s="377" t="s">
        <v>762</v>
      </c>
      <c r="EN32" s="377" t="s">
        <v>763</v>
      </c>
      <c r="EO32" s="377">
        <v>608693.02</v>
      </c>
      <c r="EP32" s="377" t="s">
        <v>764</v>
      </c>
      <c r="EQ32" s="377">
        <v>179273.43</v>
      </c>
      <c r="ER32" s="377" t="s">
        <v>765</v>
      </c>
      <c r="ES32" s="377"/>
      <c r="ET32" s="377"/>
      <c r="EU32" s="377"/>
      <c r="EV32" s="377"/>
      <c r="EW32" s="377"/>
      <c r="EX32" s="377"/>
      <c r="EY32" s="377"/>
      <c r="EZ32" s="377"/>
      <c r="FA32" s="377"/>
      <c r="FB32" s="377"/>
      <c r="FC32" s="377"/>
      <c r="FD32" s="377"/>
      <c r="FE32" s="377"/>
      <c r="FF32" s="377"/>
      <c r="FG32" s="377"/>
      <c r="FH32" s="377"/>
      <c r="FI32" s="377"/>
      <c r="FJ32" s="377"/>
      <c r="FK32" s="377"/>
      <c r="FL32" s="377"/>
      <c r="FM32" s="377"/>
      <c r="FN32" s="377"/>
      <c r="FO32" s="377"/>
      <c r="FP32" s="377"/>
      <c r="FQ32" s="377"/>
      <c r="FR32" s="377"/>
      <c r="FS32" s="377"/>
      <c r="FT32" s="377"/>
      <c r="FU32" s="377"/>
      <c r="FV32" s="377"/>
      <c r="FW32" s="377"/>
      <c r="FX32" s="377"/>
      <c r="FY32" s="377"/>
      <c r="FZ32" s="377"/>
      <c r="GA32" s="377"/>
      <c r="GB32" s="377"/>
      <c r="GC32" s="377"/>
      <c r="GD32" s="377"/>
      <c r="GE32" s="377"/>
      <c r="GF32" s="377"/>
      <c r="GG32" s="377"/>
      <c r="GH32" s="377"/>
      <c r="GI32" s="377"/>
      <c r="GJ32" s="377"/>
      <c r="GK32" s="377"/>
      <c r="GL32" s="377"/>
      <c r="GM32" s="377"/>
      <c r="GN32" s="377"/>
      <c r="GO32" s="377"/>
      <c r="GP32" s="377"/>
      <c r="GQ32" s="377"/>
      <c r="GR32" s="377"/>
      <c r="GS32" s="377"/>
      <c r="GT32" s="377"/>
      <c r="GU32" s="377"/>
      <c r="GV32" s="377"/>
      <c r="GW32" s="377"/>
      <c r="GX32" s="377"/>
      <c r="GY32" s="377"/>
      <c r="GZ32" s="377"/>
      <c r="HA32" s="377"/>
      <c r="HB32" s="377"/>
      <c r="HC32" s="377"/>
      <c r="HD32" s="377"/>
      <c r="HE32" s="377"/>
      <c r="HF32" s="377"/>
      <c r="HG32" s="377"/>
      <c r="HH32" s="377"/>
      <c r="HI32" s="377"/>
      <c r="HJ32" s="377"/>
      <c r="HK32" s="377"/>
      <c r="HL32" s="377"/>
      <c r="HM32" s="377"/>
      <c r="HN32" s="377"/>
      <c r="HO32" s="377"/>
      <c r="HP32" s="377"/>
      <c r="HQ32" s="377"/>
      <c r="HR32" s="377"/>
      <c r="HS32" s="377"/>
      <c r="HT32" s="377"/>
      <c r="HU32" s="377"/>
      <c r="HV32" s="377"/>
      <c r="HW32" s="377"/>
      <c r="HX32" s="377"/>
      <c r="HY32" s="377"/>
      <c r="HZ32" s="377"/>
      <c r="IA32" s="377"/>
      <c r="IB32" s="377"/>
      <c r="IC32" s="377"/>
      <c r="ID32" s="377"/>
      <c r="IE32" s="377"/>
      <c r="IF32" s="377"/>
      <c r="IG32" s="377"/>
      <c r="IH32" s="377"/>
      <c r="II32" s="377"/>
      <c r="IJ32" s="377"/>
      <c r="IK32" s="377"/>
      <c r="IL32" s="377"/>
      <c r="IM32" s="377"/>
      <c r="IN32" s="377"/>
      <c r="IO32" s="377"/>
      <c r="IP32" s="377"/>
      <c r="IQ32" s="377"/>
      <c r="IR32" s="377"/>
      <c r="IS32" s="377"/>
      <c r="IT32" s="377"/>
      <c r="IU32" s="377"/>
      <c r="IV32" s="377"/>
      <c r="IW32" s="377"/>
      <c r="IX32" s="377"/>
      <c r="IY32" s="377"/>
      <c r="IZ32" s="377"/>
      <c r="JA32" s="377"/>
      <c r="JB32" s="377"/>
      <c r="JC32" s="377"/>
      <c r="JD32" s="377"/>
      <c r="JE32" s="377"/>
      <c r="JF32" s="377"/>
      <c r="JG32" s="377"/>
      <c r="JH32" s="377"/>
      <c r="JI32" s="377"/>
      <c r="JJ32" s="377"/>
      <c r="JK32" s="377"/>
      <c r="JL32" s="377"/>
      <c r="JM32" s="377"/>
      <c r="JN32" s="377"/>
      <c r="JO32" s="377"/>
      <c r="JP32" s="377"/>
      <c r="JQ32" s="377"/>
      <c r="JR32" s="377"/>
      <c r="JS32" s="377"/>
      <c r="JT32" s="377"/>
      <c r="JU32" s="377"/>
      <c r="JV32" s="377"/>
      <c r="JW32" s="377"/>
      <c r="JX32" s="377"/>
      <c r="JY32" s="377"/>
      <c r="JZ32" s="377"/>
      <c r="KA32" s="377"/>
      <c r="KB32" s="377"/>
      <c r="KC32" s="377"/>
      <c r="KD32" s="377"/>
      <c r="KE32" s="377"/>
      <c r="KF32" s="377"/>
      <c r="KG32" s="377"/>
      <c r="KH32" s="377"/>
      <c r="KI32" s="377"/>
      <c r="KJ32" s="377"/>
      <c r="KK32" s="377"/>
      <c r="KL32" s="377"/>
      <c r="KM32" s="377"/>
      <c r="KN32" s="377"/>
      <c r="KO32" s="377"/>
      <c r="KP32" s="377"/>
      <c r="KQ32" s="377"/>
      <c r="KR32" s="377"/>
      <c r="KS32" s="377"/>
      <c r="KT32" s="377"/>
      <c r="KU32" s="377"/>
      <c r="KV32" s="377"/>
      <c r="KW32" s="377"/>
      <c r="KX32" s="377"/>
      <c r="KY32" s="377"/>
      <c r="KZ32" s="377"/>
      <c r="LA32" s="377"/>
      <c r="LB32" s="377"/>
      <c r="LC32" s="377"/>
      <c r="LD32" s="377"/>
      <c r="LE32" s="377"/>
      <c r="LF32" s="377"/>
      <c r="LG32" s="377"/>
      <c r="LH32" s="377"/>
      <c r="LI32" s="377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8">
        <v>123378.67000000004</v>
      </c>
      <c r="DW33" s="338">
        <v>119691.48000000003</v>
      </c>
      <c r="DX33" s="338">
        <v>239538.34000000011</v>
      </c>
      <c r="DY33" s="338">
        <v>217771.51999999999</v>
      </c>
      <c r="DZ33" s="338">
        <v>242258.4</v>
      </c>
      <c r="EA33" s="338">
        <v>429114.44</v>
      </c>
      <c r="EB33" s="338">
        <v>585854.49</v>
      </c>
      <c r="EC33" s="374">
        <v>336982.61000000022</v>
      </c>
      <c r="ED33" s="374">
        <v>894084.05</v>
      </c>
      <c r="EE33" s="374">
        <v>253872.01</v>
      </c>
      <c r="EF33" s="374">
        <v>240814.37</v>
      </c>
      <c r="EG33" s="374">
        <v>311298.53000000003</v>
      </c>
      <c r="EH33" s="377"/>
      <c r="EI33" s="377">
        <v>201311.4</v>
      </c>
      <c r="EJ33" s="377">
        <v>185140.71</v>
      </c>
      <c r="EK33" s="377">
        <v>333511.94</v>
      </c>
      <c r="EL33" s="377">
        <v>341282.27</v>
      </c>
      <c r="EM33" s="377">
        <v>370467.72</v>
      </c>
      <c r="EN33" s="377">
        <v>372911.95</v>
      </c>
      <c r="EO33" s="377">
        <v>327665.51</v>
      </c>
      <c r="EP33" s="377">
        <v>727207.68</v>
      </c>
      <c r="EQ33" s="377">
        <v>272202.49</v>
      </c>
      <c r="ER33" s="377">
        <v>254713.87</v>
      </c>
      <c r="ES33" s="377"/>
      <c r="ET33" s="377"/>
      <c r="EU33" s="377"/>
      <c r="EV33" s="377"/>
      <c r="EW33" s="377"/>
      <c r="EX33" s="377"/>
      <c r="EY33" s="377"/>
      <c r="EZ33" s="377"/>
      <c r="FA33" s="377"/>
      <c r="FB33" s="377"/>
      <c r="FC33" s="377"/>
      <c r="FD33" s="377"/>
      <c r="FE33" s="377"/>
      <c r="FF33" s="377"/>
      <c r="FG33" s="377"/>
      <c r="FH33" s="377"/>
      <c r="FI33" s="377"/>
      <c r="FJ33" s="377"/>
      <c r="FK33" s="377"/>
      <c r="FL33" s="377"/>
      <c r="FM33" s="377"/>
      <c r="FN33" s="377"/>
      <c r="FO33" s="377"/>
      <c r="FP33" s="377"/>
      <c r="FQ33" s="377"/>
      <c r="FR33" s="377"/>
      <c r="FS33" s="377"/>
      <c r="FT33" s="377"/>
      <c r="FU33" s="377"/>
      <c r="FV33" s="377"/>
      <c r="FW33" s="377"/>
      <c r="FX33" s="377"/>
      <c r="FY33" s="377"/>
      <c r="FZ33" s="377"/>
      <c r="GA33" s="377"/>
      <c r="GB33" s="377"/>
      <c r="GC33" s="377"/>
      <c r="GD33" s="377"/>
      <c r="GE33" s="377"/>
      <c r="GF33" s="377"/>
      <c r="GG33" s="377"/>
      <c r="GH33" s="377"/>
      <c r="GI33" s="377"/>
      <c r="GJ33" s="377"/>
      <c r="GK33" s="377"/>
      <c r="GL33" s="377"/>
      <c r="GM33" s="377"/>
      <c r="GN33" s="377"/>
      <c r="GO33" s="377"/>
      <c r="GP33" s="377"/>
      <c r="GQ33" s="377"/>
      <c r="GR33" s="377"/>
      <c r="GS33" s="377"/>
      <c r="GT33" s="377"/>
      <c r="GU33" s="377"/>
      <c r="GV33" s="377"/>
      <c r="GW33" s="377"/>
      <c r="GX33" s="377"/>
      <c r="GY33" s="377"/>
      <c r="GZ33" s="377"/>
      <c r="HA33" s="377"/>
      <c r="HB33" s="377"/>
      <c r="HC33" s="377"/>
      <c r="HD33" s="377"/>
      <c r="HE33" s="377"/>
      <c r="HF33" s="377"/>
      <c r="HG33" s="377"/>
      <c r="HH33" s="377"/>
      <c r="HI33" s="377"/>
      <c r="HJ33" s="377"/>
      <c r="HK33" s="377"/>
      <c r="HL33" s="377"/>
      <c r="HM33" s="377"/>
      <c r="HN33" s="377"/>
      <c r="HO33" s="377"/>
      <c r="HP33" s="377"/>
      <c r="HQ33" s="377"/>
      <c r="HR33" s="377"/>
      <c r="HS33" s="377"/>
      <c r="HT33" s="377"/>
      <c r="HU33" s="377"/>
      <c r="HV33" s="377"/>
      <c r="HW33" s="377"/>
      <c r="HX33" s="377"/>
      <c r="HY33" s="377"/>
      <c r="HZ33" s="377"/>
      <c r="IA33" s="377"/>
      <c r="IB33" s="377"/>
      <c r="IC33" s="377"/>
      <c r="ID33" s="377"/>
      <c r="IE33" s="377"/>
      <c r="IF33" s="377"/>
      <c r="IG33" s="377"/>
      <c r="IH33" s="377"/>
      <c r="II33" s="377"/>
      <c r="IJ33" s="377"/>
      <c r="IK33" s="377"/>
      <c r="IL33" s="377"/>
      <c r="IM33" s="377"/>
      <c r="IN33" s="377"/>
      <c r="IO33" s="377"/>
      <c r="IP33" s="377"/>
      <c r="IQ33" s="377"/>
      <c r="IR33" s="377"/>
      <c r="IS33" s="377"/>
      <c r="IT33" s="377"/>
      <c r="IU33" s="377"/>
      <c r="IV33" s="377"/>
      <c r="IW33" s="377"/>
      <c r="IX33" s="377"/>
      <c r="IY33" s="377"/>
      <c r="IZ33" s="377"/>
      <c r="JA33" s="377"/>
      <c r="JB33" s="377"/>
      <c r="JC33" s="377"/>
      <c r="JD33" s="377"/>
      <c r="JE33" s="377"/>
      <c r="JF33" s="377"/>
      <c r="JG33" s="377"/>
      <c r="JH33" s="377"/>
      <c r="JI33" s="377"/>
      <c r="JJ33" s="377"/>
      <c r="JK33" s="377"/>
      <c r="JL33" s="377"/>
      <c r="JM33" s="377"/>
      <c r="JN33" s="377"/>
      <c r="JO33" s="377"/>
      <c r="JP33" s="377"/>
      <c r="JQ33" s="377"/>
      <c r="JR33" s="377"/>
      <c r="JS33" s="377"/>
      <c r="JT33" s="377"/>
      <c r="JU33" s="377"/>
      <c r="JV33" s="377"/>
      <c r="JW33" s="377"/>
      <c r="JX33" s="377"/>
      <c r="JY33" s="377"/>
      <c r="JZ33" s="377"/>
      <c r="KA33" s="377"/>
      <c r="KB33" s="377"/>
      <c r="KC33" s="377"/>
      <c r="KD33" s="377"/>
      <c r="KE33" s="377"/>
      <c r="KF33" s="377"/>
      <c r="KG33" s="377"/>
      <c r="KH33" s="377"/>
      <c r="KI33" s="377"/>
      <c r="KJ33" s="377"/>
      <c r="KK33" s="377"/>
      <c r="KL33" s="377"/>
      <c r="KM33" s="377"/>
      <c r="KN33" s="377"/>
      <c r="KO33" s="377"/>
      <c r="KP33" s="377"/>
      <c r="KQ33" s="377"/>
      <c r="KR33" s="377"/>
      <c r="KS33" s="377"/>
      <c r="KT33" s="377"/>
      <c r="KU33" s="377"/>
      <c r="KV33" s="377"/>
      <c r="KW33" s="377"/>
      <c r="KX33" s="377"/>
      <c r="KY33" s="377"/>
      <c r="KZ33" s="377"/>
      <c r="LA33" s="377"/>
      <c r="LB33" s="377"/>
      <c r="LC33" s="377"/>
      <c r="LD33" s="377"/>
      <c r="LE33" s="377"/>
      <c r="LF33" s="377"/>
      <c r="LG33" s="377"/>
      <c r="LH33" s="377"/>
      <c r="LI33" s="377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8">
        <v>769272.74000000022</v>
      </c>
      <c r="DW34" s="338">
        <v>246490.12</v>
      </c>
      <c r="DX34" s="338">
        <v>281589.77999999991</v>
      </c>
      <c r="DY34" s="338">
        <v>905472.34999999986</v>
      </c>
      <c r="DZ34" s="338">
        <v>230847.04</v>
      </c>
      <c r="EA34" s="338">
        <v>339157.07</v>
      </c>
      <c r="EB34" s="338">
        <v>945260.95</v>
      </c>
      <c r="EC34" s="374">
        <v>50953940.100000001</v>
      </c>
      <c r="ED34" s="374">
        <v>408921.91</v>
      </c>
      <c r="EE34" s="374">
        <v>1047727.11</v>
      </c>
      <c r="EF34" s="374">
        <v>314547.52</v>
      </c>
      <c r="EG34" s="374">
        <v>305656.31</v>
      </c>
      <c r="EH34" s="377"/>
      <c r="EI34" s="377">
        <v>206807.18</v>
      </c>
      <c r="EJ34" s="377">
        <v>399678.83</v>
      </c>
      <c r="EK34" s="377">
        <v>921958.19</v>
      </c>
      <c r="EL34" s="377">
        <v>314665.31</v>
      </c>
      <c r="EM34" s="377">
        <v>281647.61</v>
      </c>
      <c r="EN34" s="377">
        <v>1049203.68</v>
      </c>
      <c r="EO34" s="377">
        <v>327326.21999999997</v>
      </c>
      <c r="EP34" s="377">
        <v>487552.94</v>
      </c>
      <c r="EQ34" s="377">
        <v>992872.12</v>
      </c>
      <c r="ER34" s="377">
        <v>537631.24</v>
      </c>
      <c r="ES34" s="377"/>
      <c r="ET34" s="377"/>
      <c r="EU34" s="377"/>
      <c r="EV34" s="377"/>
      <c r="EW34" s="377"/>
      <c r="EX34" s="377"/>
      <c r="EY34" s="377"/>
      <c r="EZ34" s="377"/>
      <c r="FA34" s="377"/>
      <c r="FB34" s="377"/>
      <c r="FC34" s="377"/>
      <c r="FD34" s="377"/>
      <c r="FE34" s="377"/>
      <c r="FF34" s="377"/>
      <c r="FG34" s="377"/>
      <c r="FH34" s="377"/>
      <c r="FI34" s="377"/>
      <c r="FJ34" s="377"/>
      <c r="FK34" s="377"/>
      <c r="FL34" s="377"/>
      <c r="FM34" s="377"/>
      <c r="FN34" s="377"/>
      <c r="FO34" s="377"/>
      <c r="FP34" s="377"/>
      <c r="FQ34" s="377"/>
      <c r="FR34" s="377"/>
      <c r="FS34" s="377"/>
      <c r="FT34" s="377"/>
      <c r="FU34" s="377"/>
      <c r="FV34" s="377"/>
      <c r="FW34" s="377"/>
      <c r="FX34" s="377"/>
      <c r="FY34" s="377"/>
      <c r="FZ34" s="377"/>
      <c r="GA34" s="377"/>
      <c r="GB34" s="377"/>
      <c r="GC34" s="377"/>
      <c r="GD34" s="377"/>
      <c r="GE34" s="377"/>
      <c r="GF34" s="377"/>
      <c r="GG34" s="377"/>
      <c r="GH34" s="377"/>
      <c r="GI34" s="377"/>
      <c r="GJ34" s="377"/>
      <c r="GK34" s="377"/>
      <c r="GL34" s="377"/>
      <c r="GM34" s="377"/>
      <c r="GN34" s="377"/>
      <c r="GO34" s="377"/>
      <c r="GP34" s="377"/>
      <c r="GQ34" s="377"/>
      <c r="GR34" s="377"/>
      <c r="GS34" s="377"/>
      <c r="GT34" s="377"/>
      <c r="GU34" s="377"/>
      <c r="GV34" s="377"/>
      <c r="GW34" s="377"/>
      <c r="GX34" s="377"/>
      <c r="GY34" s="377"/>
      <c r="GZ34" s="377"/>
      <c r="HA34" s="377"/>
      <c r="HB34" s="377"/>
      <c r="HC34" s="377"/>
      <c r="HD34" s="377"/>
      <c r="HE34" s="377"/>
      <c r="HF34" s="377"/>
      <c r="HG34" s="377"/>
      <c r="HH34" s="377"/>
      <c r="HI34" s="377"/>
      <c r="HJ34" s="377"/>
      <c r="HK34" s="377"/>
      <c r="HL34" s="377"/>
      <c r="HM34" s="377"/>
      <c r="HN34" s="377"/>
      <c r="HO34" s="377"/>
      <c r="HP34" s="377"/>
      <c r="HQ34" s="377"/>
      <c r="HR34" s="377"/>
      <c r="HS34" s="377"/>
      <c r="HT34" s="377"/>
      <c r="HU34" s="377"/>
      <c r="HV34" s="377"/>
      <c r="HW34" s="377"/>
      <c r="HX34" s="377"/>
      <c r="HY34" s="377"/>
      <c r="HZ34" s="377"/>
      <c r="IA34" s="377"/>
      <c r="IB34" s="377"/>
      <c r="IC34" s="377"/>
      <c r="ID34" s="377"/>
      <c r="IE34" s="377"/>
      <c r="IF34" s="377"/>
      <c r="IG34" s="377"/>
      <c r="IH34" s="377"/>
      <c r="II34" s="377"/>
      <c r="IJ34" s="377"/>
      <c r="IK34" s="377"/>
      <c r="IL34" s="377"/>
      <c r="IM34" s="377"/>
      <c r="IN34" s="377"/>
      <c r="IO34" s="377"/>
      <c r="IP34" s="377"/>
      <c r="IQ34" s="377"/>
      <c r="IR34" s="377"/>
      <c r="IS34" s="377"/>
      <c r="IT34" s="377"/>
      <c r="IU34" s="377"/>
      <c r="IV34" s="377"/>
      <c r="IW34" s="377"/>
      <c r="IX34" s="377"/>
      <c r="IY34" s="377"/>
      <c r="IZ34" s="377"/>
      <c r="JA34" s="377"/>
      <c r="JB34" s="377"/>
      <c r="JC34" s="377"/>
      <c r="JD34" s="377"/>
      <c r="JE34" s="377"/>
      <c r="JF34" s="377"/>
      <c r="JG34" s="377"/>
      <c r="JH34" s="377"/>
      <c r="JI34" s="377"/>
      <c r="JJ34" s="377"/>
      <c r="JK34" s="377"/>
      <c r="JL34" s="377"/>
      <c r="JM34" s="377"/>
      <c r="JN34" s="377"/>
      <c r="JO34" s="377"/>
      <c r="JP34" s="377"/>
      <c r="JQ34" s="377"/>
      <c r="JR34" s="377"/>
      <c r="JS34" s="377"/>
      <c r="JT34" s="377"/>
      <c r="JU34" s="377"/>
      <c r="JV34" s="377"/>
      <c r="JW34" s="377"/>
      <c r="JX34" s="377"/>
      <c r="JY34" s="377"/>
      <c r="JZ34" s="377"/>
      <c r="KA34" s="377"/>
      <c r="KB34" s="377"/>
      <c r="KC34" s="377"/>
      <c r="KD34" s="377"/>
      <c r="KE34" s="377"/>
      <c r="KF34" s="377"/>
      <c r="KG34" s="377"/>
      <c r="KH34" s="377"/>
      <c r="KI34" s="377"/>
      <c r="KJ34" s="377"/>
      <c r="KK34" s="377"/>
      <c r="KL34" s="377"/>
      <c r="KM34" s="377"/>
      <c r="KN34" s="377"/>
      <c r="KO34" s="377"/>
      <c r="KP34" s="377"/>
      <c r="KQ34" s="377"/>
      <c r="KR34" s="377"/>
      <c r="KS34" s="377"/>
      <c r="KT34" s="377"/>
      <c r="KU34" s="377"/>
      <c r="KV34" s="377"/>
      <c r="KW34" s="377"/>
      <c r="KX34" s="377"/>
      <c r="KY34" s="377"/>
      <c r="KZ34" s="377"/>
      <c r="LA34" s="377"/>
      <c r="LB34" s="377"/>
      <c r="LC34" s="377"/>
      <c r="LD34" s="377"/>
      <c r="LE34" s="377"/>
      <c r="LF34" s="377"/>
      <c r="LG34" s="377"/>
      <c r="LH34" s="377"/>
      <c r="LI34" s="377"/>
    </row>
    <row r="35" spans="1:321" s="9" customFormat="1">
      <c r="A35" s="140"/>
      <c r="B35" s="140"/>
      <c r="C35" s="140">
        <v>715</v>
      </c>
      <c r="D35" s="140">
        <v>715</v>
      </c>
      <c r="E35" s="141" t="s">
        <v>85</v>
      </c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4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4"/>
      <c r="AP35" s="142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4"/>
      <c r="BB35" s="142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4"/>
      <c r="BN35" s="142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4"/>
      <c r="BZ35" s="142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2">
        <v>2325408.9100000015</v>
      </c>
      <c r="CM35" s="143">
        <v>1380294.78</v>
      </c>
      <c r="CN35" s="143">
        <v>1585729.3000000012</v>
      </c>
      <c r="CO35" s="143">
        <v>2752927.87</v>
      </c>
      <c r="CP35" s="143">
        <v>2926591.1800000006</v>
      </c>
      <c r="CQ35" s="143">
        <v>2018414.159999999</v>
      </c>
      <c r="CR35" s="143">
        <v>3252322.99</v>
      </c>
      <c r="CS35" s="143">
        <v>2552195.8000000003</v>
      </c>
      <c r="CT35" s="143">
        <v>2584912.9000000013</v>
      </c>
      <c r="CU35" s="143">
        <v>2305817.4300000011</v>
      </c>
      <c r="CV35" s="143">
        <v>4419328.6100000013</v>
      </c>
      <c r="CW35" s="144">
        <v>5571807.3499999987</v>
      </c>
      <c r="CX35" s="142">
        <f t="shared" ref="CX35:DI35" si="6">+SUM(CX36:CX39)</f>
        <v>2212904.56</v>
      </c>
      <c r="CY35" s="143">
        <f t="shared" si="6"/>
        <v>1440899.72</v>
      </c>
      <c r="CZ35" s="143">
        <f t="shared" si="6"/>
        <v>1630424.69</v>
      </c>
      <c r="DA35" s="143">
        <f t="shared" si="6"/>
        <v>2252207.5300000003</v>
      </c>
      <c r="DB35" s="143">
        <f t="shared" si="6"/>
        <v>3037379.71</v>
      </c>
      <c r="DC35" s="143">
        <f t="shared" si="6"/>
        <v>3367439.83</v>
      </c>
      <c r="DD35" s="143">
        <f t="shared" si="6"/>
        <v>2293849.2600000002</v>
      </c>
      <c r="DE35" s="143">
        <f t="shared" si="6"/>
        <v>2870214.09</v>
      </c>
      <c r="DF35" s="143">
        <f t="shared" si="6"/>
        <v>2413546.9499999997</v>
      </c>
      <c r="DG35" s="143">
        <f t="shared" si="6"/>
        <v>2077385.13</v>
      </c>
      <c r="DH35" s="143">
        <f t="shared" si="6"/>
        <v>1707765.33</v>
      </c>
      <c r="DI35" s="144">
        <f t="shared" si="6"/>
        <v>4388679.3099999996</v>
      </c>
      <c r="DJ35" s="142">
        <v>1078993.6399999997</v>
      </c>
      <c r="DK35" s="143">
        <v>1358043.4399999995</v>
      </c>
      <c r="DL35" s="143">
        <v>1983595.5099999991</v>
      </c>
      <c r="DM35" s="143">
        <v>3053596.8600000003</v>
      </c>
      <c r="DN35" s="143">
        <v>2679781.1700000013</v>
      </c>
      <c r="DO35" s="143">
        <v>2216392.2099999981</v>
      </c>
      <c r="DP35" s="143">
        <v>2313689.6500000008</v>
      </c>
      <c r="DQ35" s="143">
        <v>2702633.3299999977</v>
      </c>
      <c r="DR35" s="143">
        <v>1765568.7499999993</v>
      </c>
      <c r="DS35" s="143">
        <v>1563645.2699999993</v>
      </c>
      <c r="DT35" s="143">
        <v>2196631.1099999985</v>
      </c>
      <c r="DU35" s="144">
        <v>3657192.3399999989</v>
      </c>
      <c r="DV35" s="339">
        <v>1022331.6999999993</v>
      </c>
      <c r="DW35" s="339">
        <v>1556932.7000000044</v>
      </c>
      <c r="DX35" s="339">
        <v>3490799.6899999976</v>
      </c>
      <c r="DY35" s="339">
        <v>3838235.5599999996</v>
      </c>
      <c r="DZ35" s="339">
        <v>2337905.56</v>
      </c>
      <c r="EA35" s="339">
        <v>3543193.56</v>
      </c>
      <c r="EB35" s="339">
        <v>2504253.4</v>
      </c>
      <c r="EC35" s="378">
        <v>3032034.1399999983</v>
      </c>
      <c r="ED35" s="378">
        <v>2100056.92</v>
      </c>
      <c r="EE35" s="378">
        <v>2033246.9300000002</v>
      </c>
      <c r="EF35" s="378">
        <v>2000149.84</v>
      </c>
      <c r="EG35" s="378">
        <v>6818241.6999999993</v>
      </c>
      <c r="EH35" s="379">
        <v>1549592.16</v>
      </c>
      <c r="EI35" s="379">
        <v>2362532.17</v>
      </c>
      <c r="EJ35" s="379">
        <v>2241014.4900000002</v>
      </c>
      <c r="EK35" s="379">
        <v>3537625.59</v>
      </c>
      <c r="EL35" s="379">
        <v>2195271.4</v>
      </c>
      <c r="EM35" s="379">
        <v>3677728.91</v>
      </c>
      <c r="EN35" s="379">
        <v>5924048.3300000001</v>
      </c>
      <c r="EO35" s="379">
        <v>2467617.2599999998</v>
      </c>
      <c r="EP35" s="379">
        <v>1761653.61</v>
      </c>
      <c r="EQ35" s="379">
        <v>3082692.52</v>
      </c>
      <c r="ER35" s="379">
        <v>1891187.24</v>
      </c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  <c r="FS35" s="379"/>
      <c r="FT35" s="379"/>
      <c r="FU35" s="379"/>
      <c r="FV35" s="379"/>
      <c r="FW35" s="379"/>
      <c r="FX35" s="379"/>
      <c r="FY35" s="379"/>
      <c r="FZ35" s="379"/>
      <c r="GA35" s="379"/>
      <c r="GB35" s="379"/>
      <c r="GC35" s="379"/>
      <c r="GD35" s="379"/>
      <c r="GE35" s="379"/>
      <c r="GF35" s="379"/>
      <c r="GG35" s="379"/>
      <c r="GH35" s="379"/>
      <c r="GI35" s="379"/>
      <c r="GJ35" s="379"/>
      <c r="GK35" s="379"/>
      <c r="GL35" s="379"/>
      <c r="GM35" s="379"/>
      <c r="GN35" s="379"/>
      <c r="GO35" s="379"/>
      <c r="GP35" s="379"/>
      <c r="GQ35" s="379"/>
      <c r="GR35" s="379"/>
      <c r="GS35" s="379"/>
      <c r="GT35" s="379"/>
      <c r="GU35" s="379"/>
      <c r="GV35" s="379"/>
      <c r="GW35" s="379"/>
      <c r="GX35" s="379"/>
      <c r="GY35" s="379"/>
      <c r="GZ35" s="379"/>
      <c r="HA35" s="379"/>
      <c r="HB35" s="379"/>
      <c r="HC35" s="379"/>
      <c r="HD35" s="379"/>
      <c r="HE35" s="379"/>
      <c r="HF35" s="379"/>
      <c r="HG35" s="379"/>
      <c r="HH35" s="379"/>
      <c r="HI35" s="379"/>
      <c r="HJ35" s="379"/>
      <c r="HK35" s="379"/>
      <c r="HL35" s="379"/>
      <c r="HM35" s="379"/>
      <c r="HN35" s="379"/>
      <c r="HO35" s="379"/>
      <c r="HP35" s="379"/>
      <c r="HQ35" s="379"/>
      <c r="HR35" s="379"/>
      <c r="HS35" s="379"/>
      <c r="HT35" s="379"/>
      <c r="HU35" s="379"/>
      <c r="HV35" s="379"/>
      <c r="HW35" s="379"/>
      <c r="HX35" s="379"/>
      <c r="HY35" s="379"/>
      <c r="HZ35" s="379"/>
      <c r="IA35" s="379"/>
      <c r="IB35" s="379"/>
      <c r="IC35" s="379"/>
      <c r="ID35" s="379"/>
      <c r="IE35" s="379"/>
      <c r="IF35" s="379"/>
      <c r="IG35" s="379"/>
      <c r="IH35" s="379"/>
      <c r="II35" s="379"/>
      <c r="IJ35" s="379"/>
      <c r="IK35" s="379"/>
      <c r="IL35" s="379"/>
      <c r="IM35" s="379"/>
      <c r="IN35" s="379"/>
      <c r="IO35" s="379"/>
      <c r="IP35" s="379"/>
      <c r="IQ35" s="379"/>
      <c r="IR35" s="379"/>
      <c r="IS35" s="379"/>
      <c r="IT35" s="379"/>
      <c r="IU35" s="379"/>
      <c r="IV35" s="379"/>
      <c r="IW35" s="379"/>
      <c r="IX35" s="379"/>
      <c r="IY35" s="379"/>
      <c r="IZ35" s="379"/>
      <c r="JA35" s="379"/>
      <c r="JB35" s="379"/>
      <c r="JC35" s="379"/>
      <c r="JD35" s="379"/>
      <c r="JE35" s="379"/>
      <c r="JF35" s="379"/>
      <c r="JG35" s="379"/>
      <c r="JH35" s="379"/>
      <c r="JI35" s="379"/>
      <c r="JJ35" s="379"/>
      <c r="JK35" s="379"/>
      <c r="JL35" s="379"/>
      <c r="JM35" s="379"/>
      <c r="JN35" s="379"/>
      <c r="JO35" s="379"/>
      <c r="JP35" s="379"/>
      <c r="JQ35" s="379"/>
      <c r="JR35" s="379"/>
      <c r="JS35" s="379"/>
      <c r="JT35" s="379"/>
      <c r="JU35" s="379"/>
      <c r="JV35" s="379"/>
      <c r="JW35" s="379"/>
      <c r="JX35" s="379"/>
      <c r="JY35" s="379"/>
      <c r="JZ35" s="379"/>
      <c r="KA35" s="379"/>
      <c r="KB35" s="379"/>
      <c r="KC35" s="379"/>
      <c r="KD35" s="379"/>
      <c r="KE35" s="379"/>
      <c r="KF35" s="379"/>
      <c r="KG35" s="379"/>
      <c r="KH35" s="379"/>
      <c r="KI35" s="379"/>
      <c r="KJ35" s="379"/>
      <c r="KK35" s="379"/>
      <c r="KL35" s="379"/>
      <c r="KM35" s="379"/>
      <c r="KN35" s="379"/>
      <c r="KO35" s="379"/>
      <c r="KP35" s="379"/>
      <c r="KQ35" s="379"/>
      <c r="KR35" s="379"/>
      <c r="KS35" s="379"/>
      <c r="KT35" s="379"/>
      <c r="KU35" s="379"/>
      <c r="KV35" s="379"/>
      <c r="KW35" s="379"/>
      <c r="KX35" s="379"/>
      <c r="KY35" s="379"/>
      <c r="KZ35" s="379"/>
      <c r="LA35" s="379"/>
      <c r="LB35" s="379"/>
      <c r="LC35" s="379"/>
      <c r="LD35" s="379"/>
      <c r="LE35" s="379"/>
      <c r="LF35" s="379"/>
      <c r="LG35" s="379"/>
      <c r="LH35" s="379"/>
      <c r="LI35" s="379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8">
        <v>25654.440000000002</v>
      </c>
      <c r="DW36" s="338">
        <v>68698.909999999989</v>
      </c>
      <c r="DX36" s="338">
        <v>1198844.7199999997</v>
      </c>
      <c r="DY36" s="338">
        <v>1134153.43</v>
      </c>
      <c r="DZ36" s="338">
        <v>384689.91999999998</v>
      </c>
      <c r="EA36" s="338">
        <v>768404.49</v>
      </c>
      <c r="EB36" s="338">
        <v>19022.259999999998</v>
      </c>
      <c r="EC36" s="374">
        <v>377681.99000000005</v>
      </c>
      <c r="ED36" s="374">
        <v>1086198.8899999999</v>
      </c>
      <c r="EE36" s="374">
        <v>9393.7900000000009</v>
      </c>
      <c r="EF36" s="374">
        <v>180988.93</v>
      </c>
      <c r="EG36" s="374">
        <v>95321.96</v>
      </c>
      <c r="EH36" s="377"/>
      <c r="EI36" s="377">
        <v>10955.41</v>
      </c>
      <c r="EJ36" s="377">
        <v>237855.98</v>
      </c>
      <c r="EK36" s="377">
        <v>1039868.46</v>
      </c>
      <c r="EL36" s="377">
        <v>9575.82</v>
      </c>
      <c r="EM36" s="377">
        <v>820647.53</v>
      </c>
      <c r="EN36" s="377">
        <v>3136696.6</v>
      </c>
      <c r="EO36" s="377">
        <v>27155.64</v>
      </c>
      <c r="EP36" s="377">
        <v>13813.05</v>
      </c>
      <c r="EQ36" s="377">
        <v>133915.20000000001</v>
      </c>
      <c r="ER36" s="377">
        <v>210157.98</v>
      </c>
      <c r="ES36" s="377"/>
      <c r="ET36" s="377"/>
      <c r="EU36" s="377"/>
      <c r="EV36" s="377"/>
      <c r="EW36" s="377"/>
      <c r="EX36" s="377"/>
      <c r="EY36" s="377"/>
      <c r="EZ36" s="377"/>
      <c r="FA36" s="377"/>
      <c r="FB36" s="377"/>
      <c r="FC36" s="377"/>
      <c r="FD36" s="377"/>
      <c r="FE36" s="377"/>
      <c r="FF36" s="377"/>
      <c r="FG36" s="377"/>
      <c r="FH36" s="377"/>
      <c r="FI36" s="377"/>
      <c r="FJ36" s="377"/>
      <c r="FK36" s="377"/>
      <c r="FL36" s="377"/>
      <c r="FM36" s="377"/>
      <c r="FN36" s="377"/>
      <c r="FO36" s="377"/>
      <c r="FP36" s="377"/>
      <c r="FQ36" s="377"/>
      <c r="FR36" s="377"/>
      <c r="FS36" s="377"/>
      <c r="FT36" s="377"/>
      <c r="FU36" s="377"/>
      <c r="FV36" s="377"/>
      <c r="FW36" s="377"/>
      <c r="FX36" s="377"/>
      <c r="FY36" s="377"/>
      <c r="FZ36" s="377"/>
      <c r="GA36" s="377"/>
      <c r="GB36" s="377"/>
      <c r="GC36" s="377"/>
      <c r="GD36" s="377"/>
      <c r="GE36" s="377"/>
      <c r="GF36" s="377"/>
      <c r="GG36" s="377"/>
      <c r="GH36" s="377"/>
      <c r="GI36" s="377"/>
      <c r="GJ36" s="377"/>
      <c r="GK36" s="377"/>
      <c r="GL36" s="377"/>
      <c r="GM36" s="377"/>
      <c r="GN36" s="377"/>
      <c r="GO36" s="377"/>
      <c r="GP36" s="377"/>
      <c r="GQ36" s="377"/>
      <c r="GR36" s="377"/>
      <c r="GS36" s="377"/>
      <c r="GT36" s="377"/>
      <c r="GU36" s="377"/>
      <c r="GV36" s="377"/>
      <c r="GW36" s="377"/>
      <c r="GX36" s="377"/>
      <c r="GY36" s="377"/>
      <c r="GZ36" s="377"/>
      <c r="HA36" s="377"/>
      <c r="HB36" s="377"/>
      <c r="HC36" s="377"/>
      <c r="HD36" s="377"/>
      <c r="HE36" s="377"/>
      <c r="HF36" s="377"/>
      <c r="HG36" s="377"/>
      <c r="HH36" s="377"/>
      <c r="HI36" s="377"/>
      <c r="HJ36" s="377"/>
      <c r="HK36" s="377"/>
      <c r="HL36" s="377"/>
      <c r="HM36" s="377"/>
      <c r="HN36" s="377"/>
      <c r="HO36" s="377"/>
      <c r="HP36" s="377"/>
      <c r="HQ36" s="377"/>
      <c r="HR36" s="377"/>
      <c r="HS36" s="377"/>
      <c r="HT36" s="377"/>
      <c r="HU36" s="377"/>
      <c r="HV36" s="377"/>
      <c r="HW36" s="377"/>
      <c r="HX36" s="377"/>
      <c r="HY36" s="377"/>
      <c r="HZ36" s="377"/>
      <c r="IA36" s="377"/>
      <c r="IB36" s="377"/>
      <c r="IC36" s="377"/>
      <c r="ID36" s="377"/>
      <c r="IE36" s="377"/>
      <c r="IF36" s="377"/>
      <c r="IG36" s="377"/>
      <c r="IH36" s="377"/>
      <c r="II36" s="377"/>
      <c r="IJ36" s="377"/>
      <c r="IK36" s="377"/>
      <c r="IL36" s="377"/>
      <c r="IM36" s="377"/>
      <c r="IN36" s="377"/>
      <c r="IO36" s="377"/>
      <c r="IP36" s="377"/>
      <c r="IQ36" s="377"/>
      <c r="IR36" s="377"/>
      <c r="IS36" s="377"/>
      <c r="IT36" s="377"/>
      <c r="IU36" s="377"/>
      <c r="IV36" s="377"/>
      <c r="IW36" s="377"/>
      <c r="IX36" s="377"/>
      <c r="IY36" s="377"/>
      <c r="IZ36" s="377"/>
      <c r="JA36" s="377"/>
      <c r="JB36" s="377"/>
      <c r="JC36" s="377"/>
      <c r="JD36" s="377"/>
      <c r="JE36" s="377"/>
      <c r="JF36" s="377"/>
      <c r="JG36" s="377"/>
      <c r="JH36" s="377"/>
      <c r="JI36" s="377"/>
      <c r="JJ36" s="377"/>
      <c r="JK36" s="377"/>
      <c r="JL36" s="377"/>
      <c r="JM36" s="377"/>
      <c r="JN36" s="377"/>
      <c r="JO36" s="377"/>
      <c r="JP36" s="377"/>
      <c r="JQ36" s="377"/>
      <c r="JR36" s="377"/>
      <c r="JS36" s="377"/>
      <c r="JT36" s="377"/>
      <c r="JU36" s="377"/>
      <c r="JV36" s="377"/>
      <c r="JW36" s="377"/>
      <c r="JX36" s="377"/>
      <c r="JY36" s="377"/>
      <c r="JZ36" s="377"/>
      <c r="KA36" s="377"/>
      <c r="KB36" s="377"/>
      <c r="KC36" s="377"/>
      <c r="KD36" s="377"/>
      <c r="KE36" s="377"/>
      <c r="KF36" s="377"/>
      <c r="KG36" s="377"/>
      <c r="KH36" s="377"/>
      <c r="KI36" s="377"/>
      <c r="KJ36" s="377"/>
      <c r="KK36" s="377"/>
      <c r="KL36" s="377"/>
      <c r="KM36" s="377"/>
      <c r="KN36" s="377"/>
      <c r="KO36" s="377"/>
      <c r="KP36" s="377"/>
      <c r="KQ36" s="377"/>
      <c r="KR36" s="377"/>
      <c r="KS36" s="377"/>
      <c r="KT36" s="377"/>
      <c r="KU36" s="377"/>
      <c r="KV36" s="377"/>
      <c r="KW36" s="377"/>
      <c r="KX36" s="377"/>
      <c r="KY36" s="377"/>
      <c r="KZ36" s="377"/>
      <c r="LA36" s="377"/>
      <c r="LB36" s="377"/>
      <c r="LC36" s="377"/>
      <c r="LD36" s="377"/>
      <c r="LE36" s="377"/>
      <c r="LF36" s="377"/>
      <c r="LG36" s="377"/>
      <c r="LH36" s="377"/>
      <c r="LI36" s="377"/>
    </row>
    <row r="37" spans="1:321" ht="30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8">
        <v>599071.27999999921</v>
      </c>
      <c r="DW37" s="338">
        <v>868522.02000000072</v>
      </c>
      <c r="DX37" s="338">
        <v>1022966.5999999987</v>
      </c>
      <c r="DY37" s="338">
        <v>902917.00999999966</v>
      </c>
      <c r="DZ37" s="338">
        <v>1017499.54</v>
      </c>
      <c r="EA37" s="338">
        <v>1345707.91</v>
      </c>
      <c r="EB37" s="338">
        <v>1623788.74</v>
      </c>
      <c r="EC37" s="374">
        <v>1795848.7899999979</v>
      </c>
      <c r="ED37" s="374">
        <v>192384.74</v>
      </c>
      <c r="EE37" s="374">
        <v>1253861.75</v>
      </c>
      <c r="EF37" s="374">
        <v>1063617.6100000001</v>
      </c>
      <c r="EG37" s="374">
        <v>1652343.99</v>
      </c>
      <c r="EH37" s="377"/>
      <c r="EI37" s="377">
        <v>879227.58</v>
      </c>
      <c r="EJ37" s="377">
        <v>999580.85</v>
      </c>
      <c r="EK37" s="41">
        <v>933613.03</v>
      </c>
      <c r="EL37" s="377">
        <v>1034325.92</v>
      </c>
      <c r="EM37" s="377">
        <v>1352725.96</v>
      </c>
      <c r="EN37" s="377">
        <v>1600900.61</v>
      </c>
      <c r="EO37" s="377">
        <v>1663334.39</v>
      </c>
      <c r="EP37" s="377">
        <v>990647.35</v>
      </c>
      <c r="EQ37" s="377">
        <v>981780.18</v>
      </c>
      <c r="ER37" s="377">
        <v>895870.02</v>
      </c>
      <c r="ES37" s="377"/>
      <c r="ET37" s="377"/>
      <c r="EU37" s="377"/>
      <c r="EV37" s="377"/>
      <c r="EW37" s="377"/>
      <c r="EX37" s="377"/>
      <c r="EY37" s="377"/>
      <c r="EZ37" s="377"/>
      <c r="FA37" s="377"/>
      <c r="FB37" s="377"/>
      <c r="FC37" s="377"/>
      <c r="FD37" s="377"/>
      <c r="FE37" s="377"/>
      <c r="FF37" s="377"/>
      <c r="FG37" s="377"/>
      <c r="FH37" s="377"/>
      <c r="FI37" s="377"/>
      <c r="FJ37" s="377"/>
      <c r="FK37" s="377"/>
      <c r="FL37" s="377"/>
      <c r="FM37" s="377"/>
      <c r="FN37" s="377"/>
      <c r="FO37" s="377"/>
      <c r="FP37" s="377"/>
      <c r="FQ37" s="377"/>
      <c r="FR37" s="377"/>
      <c r="FS37" s="377"/>
      <c r="FT37" s="377"/>
      <c r="FU37" s="377"/>
      <c r="FV37" s="377"/>
      <c r="FW37" s="377"/>
      <c r="FX37" s="377"/>
      <c r="FY37" s="377"/>
      <c r="FZ37" s="377"/>
      <c r="GA37" s="377"/>
      <c r="GB37" s="377"/>
      <c r="GC37" s="377"/>
      <c r="GD37" s="377"/>
      <c r="GE37" s="377"/>
      <c r="GF37" s="377"/>
      <c r="GG37" s="377"/>
      <c r="GH37" s="377"/>
      <c r="GI37" s="377"/>
      <c r="GJ37" s="377"/>
      <c r="GK37" s="377"/>
      <c r="GL37" s="377"/>
      <c r="GM37" s="377"/>
      <c r="GN37" s="377"/>
      <c r="GO37" s="377"/>
      <c r="GP37" s="377"/>
      <c r="GQ37" s="377"/>
      <c r="GR37" s="377"/>
      <c r="GS37" s="377"/>
      <c r="GT37" s="377"/>
      <c r="GU37" s="377"/>
      <c r="GV37" s="377"/>
      <c r="GW37" s="377"/>
      <c r="GX37" s="377"/>
      <c r="GY37" s="377"/>
      <c r="GZ37" s="377"/>
      <c r="HA37" s="377"/>
      <c r="HB37" s="377"/>
      <c r="HC37" s="377"/>
      <c r="HD37" s="377"/>
      <c r="HE37" s="377"/>
      <c r="HF37" s="377"/>
      <c r="HG37" s="377"/>
      <c r="HH37" s="377"/>
      <c r="HI37" s="377"/>
      <c r="HJ37" s="377"/>
      <c r="HK37" s="377"/>
      <c r="HL37" s="377"/>
      <c r="HM37" s="377"/>
      <c r="HN37" s="377"/>
      <c r="HO37" s="377"/>
      <c r="HP37" s="377"/>
      <c r="HQ37" s="377"/>
      <c r="HR37" s="377"/>
      <c r="HS37" s="377"/>
      <c r="HT37" s="377"/>
      <c r="HU37" s="377"/>
      <c r="HV37" s="377"/>
      <c r="HW37" s="377"/>
      <c r="HX37" s="377"/>
      <c r="HY37" s="377"/>
      <c r="HZ37" s="377"/>
      <c r="IA37" s="377"/>
      <c r="IB37" s="377"/>
      <c r="IC37" s="377"/>
      <c r="ID37" s="377"/>
      <c r="IE37" s="377"/>
      <c r="IF37" s="377"/>
      <c r="IG37" s="377"/>
      <c r="IH37" s="377"/>
      <c r="II37" s="377"/>
      <c r="IJ37" s="377"/>
      <c r="IK37" s="377"/>
      <c r="IL37" s="377"/>
      <c r="IM37" s="377"/>
      <c r="IN37" s="377"/>
      <c r="IO37" s="377"/>
      <c r="IP37" s="377"/>
      <c r="IQ37" s="377"/>
      <c r="IR37" s="377"/>
      <c r="IS37" s="377"/>
      <c r="IT37" s="377"/>
      <c r="IU37" s="377"/>
      <c r="IV37" s="377"/>
      <c r="IW37" s="377"/>
      <c r="IX37" s="377"/>
      <c r="IY37" s="377"/>
      <c r="IZ37" s="377"/>
      <c r="JA37" s="377"/>
      <c r="JB37" s="377"/>
      <c r="JC37" s="377"/>
      <c r="JD37" s="377"/>
      <c r="JE37" s="377"/>
      <c r="JF37" s="377"/>
      <c r="JG37" s="377"/>
      <c r="JH37" s="377"/>
      <c r="JI37" s="377"/>
      <c r="JJ37" s="377"/>
      <c r="JK37" s="377"/>
      <c r="JL37" s="377"/>
      <c r="JM37" s="377"/>
      <c r="JN37" s="377"/>
      <c r="JO37" s="377"/>
      <c r="JP37" s="377"/>
      <c r="JQ37" s="377"/>
      <c r="JR37" s="377"/>
      <c r="JS37" s="377"/>
      <c r="JT37" s="377"/>
      <c r="JU37" s="377"/>
      <c r="JV37" s="377"/>
      <c r="JW37" s="377"/>
      <c r="JX37" s="377"/>
      <c r="JY37" s="377"/>
      <c r="JZ37" s="377"/>
      <c r="KA37" s="377"/>
      <c r="KB37" s="377"/>
      <c r="KC37" s="377"/>
      <c r="KD37" s="377"/>
      <c r="KE37" s="377"/>
      <c r="KF37" s="377"/>
      <c r="KG37" s="377"/>
      <c r="KH37" s="377"/>
      <c r="KI37" s="377"/>
      <c r="KJ37" s="377"/>
      <c r="KK37" s="377"/>
      <c r="KL37" s="377"/>
      <c r="KM37" s="377"/>
      <c r="KN37" s="377"/>
      <c r="KO37" s="377"/>
      <c r="KP37" s="377"/>
      <c r="KQ37" s="377"/>
      <c r="KR37" s="377"/>
      <c r="KS37" s="377"/>
      <c r="KT37" s="377"/>
      <c r="KU37" s="377"/>
      <c r="KV37" s="377"/>
      <c r="KW37" s="377"/>
      <c r="KX37" s="377"/>
      <c r="KY37" s="377"/>
      <c r="KZ37" s="377"/>
      <c r="LA37" s="377"/>
      <c r="LB37" s="377"/>
      <c r="LC37" s="377"/>
      <c r="LD37" s="377"/>
      <c r="LE37" s="377"/>
      <c r="LF37" s="377"/>
      <c r="LG37" s="377"/>
      <c r="LH37" s="377"/>
      <c r="LI37" s="377"/>
    </row>
    <row r="38" spans="1:321" ht="30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8">
        <v>105576.56</v>
      </c>
      <c r="DW38" s="338">
        <v>144744.65000000005</v>
      </c>
      <c r="DX38" s="338">
        <v>170352.87000000002</v>
      </c>
      <c r="DY38" s="338">
        <v>180780.75000000015</v>
      </c>
      <c r="DZ38" s="338">
        <v>189649</v>
      </c>
      <c r="EA38" s="338">
        <v>251575.22</v>
      </c>
      <c r="EB38" s="338">
        <v>345725.95</v>
      </c>
      <c r="EC38" s="374">
        <v>218436.52</v>
      </c>
      <c r="ED38" s="374">
        <v>764175.9</v>
      </c>
      <c r="EE38" s="374">
        <v>182884.8</v>
      </c>
      <c r="EF38" s="374">
        <v>240266.79</v>
      </c>
      <c r="EG38" s="338">
        <v>2506928.4300000002</v>
      </c>
      <c r="EH38" s="377"/>
      <c r="EI38" s="377">
        <v>159540.37</v>
      </c>
      <c r="EJ38" s="377">
        <v>180211.46</v>
      </c>
      <c r="EK38" s="377">
        <v>152048.34</v>
      </c>
      <c r="EL38" s="377">
        <v>223217.35</v>
      </c>
      <c r="EM38" s="377">
        <v>234564.89</v>
      </c>
      <c r="EN38" s="377">
        <v>195028.41</v>
      </c>
      <c r="EO38" s="377">
        <v>188259.96</v>
      </c>
      <c r="EP38" s="377">
        <v>167623.82</v>
      </c>
      <c r="EQ38" s="377">
        <v>161623.74</v>
      </c>
      <c r="ER38" s="377">
        <v>198903.82</v>
      </c>
      <c r="ES38" s="377"/>
      <c r="ET38" s="377"/>
      <c r="EU38" s="377"/>
      <c r="EV38" s="377"/>
      <c r="EW38" s="377"/>
      <c r="EX38" s="377"/>
      <c r="EY38" s="377"/>
      <c r="EZ38" s="377"/>
      <c r="FA38" s="377"/>
      <c r="FB38" s="377"/>
      <c r="FC38" s="377"/>
      <c r="FD38" s="377"/>
      <c r="FE38" s="377"/>
      <c r="FF38" s="377"/>
      <c r="FG38" s="377"/>
      <c r="FH38" s="377"/>
      <c r="FI38" s="377"/>
      <c r="FJ38" s="377"/>
      <c r="FK38" s="377"/>
      <c r="FL38" s="377"/>
      <c r="FM38" s="377"/>
      <c r="FN38" s="377"/>
      <c r="FO38" s="377"/>
      <c r="FP38" s="377"/>
      <c r="FQ38" s="377"/>
      <c r="FR38" s="377"/>
      <c r="FS38" s="377"/>
      <c r="FT38" s="377"/>
      <c r="FU38" s="377"/>
      <c r="FV38" s="377"/>
      <c r="FW38" s="377"/>
      <c r="FX38" s="377"/>
      <c r="FY38" s="377"/>
      <c r="FZ38" s="377"/>
      <c r="GA38" s="377"/>
      <c r="GB38" s="377"/>
      <c r="GC38" s="377"/>
      <c r="GD38" s="377"/>
      <c r="GE38" s="377"/>
      <c r="GF38" s="377"/>
      <c r="GG38" s="377"/>
      <c r="GH38" s="377"/>
      <c r="GI38" s="377"/>
      <c r="GJ38" s="377"/>
      <c r="GK38" s="377"/>
      <c r="GL38" s="377"/>
      <c r="GM38" s="377"/>
      <c r="GN38" s="377"/>
      <c r="GO38" s="377"/>
      <c r="GP38" s="377"/>
      <c r="GQ38" s="377"/>
      <c r="GR38" s="377"/>
      <c r="GS38" s="377"/>
      <c r="GT38" s="377"/>
      <c r="GU38" s="377"/>
      <c r="GV38" s="377"/>
      <c r="GW38" s="377"/>
      <c r="GX38" s="377"/>
      <c r="GY38" s="377"/>
      <c r="GZ38" s="377"/>
      <c r="HA38" s="377"/>
      <c r="HB38" s="377"/>
      <c r="HC38" s="377"/>
      <c r="HD38" s="377"/>
      <c r="HE38" s="377"/>
      <c r="HF38" s="377"/>
      <c r="HG38" s="377"/>
      <c r="HH38" s="377"/>
      <c r="HI38" s="377"/>
      <c r="HJ38" s="377"/>
      <c r="HK38" s="377"/>
      <c r="HL38" s="377"/>
      <c r="HM38" s="377"/>
      <c r="HN38" s="377"/>
      <c r="HO38" s="377"/>
      <c r="HP38" s="377"/>
      <c r="HQ38" s="377"/>
      <c r="HR38" s="377"/>
      <c r="HS38" s="377"/>
      <c r="HT38" s="377"/>
      <c r="HU38" s="377"/>
      <c r="HV38" s="377"/>
      <c r="HW38" s="377"/>
      <c r="HX38" s="377"/>
      <c r="HY38" s="377"/>
      <c r="HZ38" s="377"/>
      <c r="IA38" s="377"/>
      <c r="IB38" s="377"/>
      <c r="IC38" s="377"/>
      <c r="ID38" s="377"/>
      <c r="IE38" s="377"/>
      <c r="IF38" s="377"/>
      <c r="IG38" s="377"/>
      <c r="IH38" s="377"/>
      <c r="II38" s="377"/>
      <c r="IJ38" s="377"/>
      <c r="IK38" s="377"/>
      <c r="IL38" s="377"/>
      <c r="IM38" s="377"/>
      <c r="IN38" s="377"/>
      <c r="IO38" s="377"/>
      <c r="IP38" s="377"/>
      <c r="IQ38" s="377"/>
      <c r="IR38" s="377"/>
      <c r="IS38" s="377"/>
      <c r="IT38" s="377"/>
      <c r="IU38" s="377"/>
      <c r="IV38" s="377"/>
      <c r="IW38" s="377"/>
      <c r="IX38" s="377"/>
      <c r="IY38" s="377"/>
      <c r="IZ38" s="377"/>
      <c r="JA38" s="377"/>
      <c r="JB38" s="377"/>
      <c r="JC38" s="377"/>
      <c r="JD38" s="377"/>
      <c r="JE38" s="377"/>
      <c r="JF38" s="377"/>
      <c r="JG38" s="377"/>
      <c r="JH38" s="377"/>
      <c r="JI38" s="377"/>
      <c r="JJ38" s="377"/>
      <c r="JK38" s="377"/>
      <c r="JL38" s="377"/>
      <c r="JM38" s="377"/>
      <c r="JN38" s="377"/>
      <c r="JO38" s="377"/>
      <c r="JP38" s="377"/>
      <c r="JQ38" s="377"/>
      <c r="JR38" s="377"/>
      <c r="JS38" s="377"/>
      <c r="JT38" s="377"/>
      <c r="JU38" s="377"/>
      <c r="JV38" s="377"/>
      <c r="JW38" s="377"/>
      <c r="JX38" s="377"/>
      <c r="JY38" s="377"/>
      <c r="JZ38" s="377"/>
      <c r="KA38" s="377"/>
      <c r="KB38" s="377"/>
      <c r="KC38" s="377"/>
      <c r="KD38" s="377"/>
      <c r="KE38" s="377"/>
      <c r="KF38" s="377"/>
      <c r="KG38" s="377"/>
      <c r="KH38" s="377"/>
      <c r="KI38" s="377"/>
      <c r="KJ38" s="377"/>
      <c r="KK38" s="377"/>
      <c r="KL38" s="377"/>
      <c r="KM38" s="377"/>
      <c r="KN38" s="377"/>
      <c r="KO38" s="377"/>
      <c r="KP38" s="377"/>
      <c r="KQ38" s="377"/>
      <c r="KR38" s="377"/>
      <c r="KS38" s="377"/>
      <c r="KT38" s="377"/>
      <c r="KU38" s="377"/>
      <c r="KV38" s="377"/>
      <c r="KW38" s="377"/>
      <c r="KX38" s="377"/>
      <c r="KY38" s="377"/>
      <c r="KZ38" s="377"/>
      <c r="LA38" s="377"/>
      <c r="LB38" s="377"/>
      <c r="LC38" s="377"/>
      <c r="LD38" s="377"/>
      <c r="LE38" s="377"/>
      <c r="LF38" s="377"/>
      <c r="LG38" s="377"/>
      <c r="LH38" s="377"/>
      <c r="LI38" s="377"/>
    </row>
    <row r="39" spans="1:321">
      <c r="D39" s="74">
        <v>7155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1582092.9700000011</v>
      </c>
      <c r="CM39" s="105">
        <v>467166.5799999999</v>
      </c>
      <c r="CN39" s="105">
        <v>585403.71000000078</v>
      </c>
      <c r="CO39" s="105">
        <v>811837.54</v>
      </c>
      <c r="CP39" s="105">
        <v>1501433.7900000005</v>
      </c>
      <c r="CQ39" s="105">
        <v>609898.66000000015</v>
      </c>
      <c r="CR39" s="105">
        <v>1295393.3900000006</v>
      </c>
      <c r="CS39" s="105">
        <v>671385.39000000013</v>
      </c>
      <c r="CT39" s="105">
        <v>1187244.9900000012</v>
      </c>
      <c r="CU39" s="105">
        <v>1128414.8400000012</v>
      </c>
      <c r="CV39" s="105">
        <v>1302236.9500000007</v>
      </c>
      <c r="CW39" s="106">
        <v>1884247.05</v>
      </c>
      <c r="CX39" s="104">
        <v>656244.35</v>
      </c>
      <c r="CY39" s="105">
        <v>435853.86</v>
      </c>
      <c r="CZ39" s="105">
        <v>457851.94</v>
      </c>
      <c r="DA39" s="105">
        <v>609310.96</v>
      </c>
      <c r="DB39" s="105">
        <v>1220223</v>
      </c>
      <c r="DC39" s="105">
        <v>1700621.34</v>
      </c>
      <c r="DD39" s="105">
        <v>572881.34</v>
      </c>
      <c r="DE39" s="105">
        <v>540401.69999999995</v>
      </c>
      <c r="DF39" s="105">
        <v>613884.09</v>
      </c>
      <c r="DG39" s="105">
        <v>530834.34</v>
      </c>
      <c r="DH39" s="105">
        <v>568906.5</v>
      </c>
      <c r="DI39" s="106">
        <v>2568492.5</v>
      </c>
      <c r="DJ39" s="104">
        <v>262504.66000000003</v>
      </c>
      <c r="DK39" s="105">
        <v>373882.59999999992</v>
      </c>
      <c r="DL39" s="105">
        <v>545324.67999999947</v>
      </c>
      <c r="DM39" s="105">
        <v>1241913.7000000004</v>
      </c>
      <c r="DN39" s="105">
        <v>1316719.060000001</v>
      </c>
      <c r="DO39" s="105">
        <v>568160.96999999951</v>
      </c>
      <c r="DP39" s="105">
        <v>628018.37999999977</v>
      </c>
      <c r="DQ39" s="105">
        <v>814120.16999999946</v>
      </c>
      <c r="DR39" s="105">
        <v>519231.22999999975</v>
      </c>
      <c r="DS39" s="105">
        <v>438045.68000000023</v>
      </c>
      <c r="DT39" s="105">
        <v>1078324.3099999994</v>
      </c>
      <c r="DU39" s="106">
        <v>2198963.1100000003</v>
      </c>
      <c r="DV39" s="338">
        <v>292029.41999999987</v>
      </c>
      <c r="DW39" s="338">
        <v>474967.12000000349</v>
      </c>
      <c r="DX39" s="338">
        <v>1098635.4999999991</v>
      </c>
      <c r="DY39" s="338">
        <v>1620384.3700000003</v>
      </c>
      <c r="DZ39" s="338">
        <v>746067.1</v>
      </c>
      <c r="EA39" s="338">
        <v>1177505.94</v>
      </c>
      <c r="EB39" s="338">
        <v>515716.45</v>
      </c>
      <c r="EC39" s="374">
        <v>640066.84000000032</v>
      </c>
      <c r="ED39" s="374">
        <v>57297.74</v>
      </c>
      <c r="EE39" s="374">
        <v>587106.59</v>
      </c>
      <c r="EF39" s="374">
        <v>515276.51</v>
      </c>
      <c r="EG39" s="374">
        <v>2563647.3199999998</v>
      </c>
      <c r="EH39" s="377"/>
      <c r="EI39" s="377">
        <v>1312808.81</v>
      </c>
      <c r="EJ39" s="377">
        <v>823366.2</v>
      </c>
      <c r="EK39" s="377">
        <v>1412095.76</v>
      </c>
      <c r="EL39" s="377">
        <v>928152.31</v>
      </c>
      <c r="EM39" s="377">
        <v>1269790.53</v>
      </c>
      <c r="EN39" s="377">
        <v>991422.71</v>
      </c>
      <c r="EO39" s="377">
        <v>588867.27</v>
      </c>
      <c r="EP39" s="377">
        <v>589569.39</v>
      </c>
      <c r="EQ39" s="377">
        <v>1805373.4</v>
      </c>
      <c r="ER39" s="377">
        <v>586255.42000000004</v>
      </c>
      <c r="ES39" s="377"/>
      <c r="ET39" s="377"/>
      <c r="EU39" s="377"/>
      <c r="EV39" s="377"/>
      <c r="EW39" s="377"/>
      <c r="EX39" s="377"/>
      <c r="EY39" s="377"/>
      <c r="EZ39" s="377"/>
      <c r="FA39" s="377"/>
      <c r="FB39" s="377"/>
      <c r="FC39" s="377"/>
      <c r="FD39" s="377"/>
      <c r="FE39" s="377"/>
      <c r="FF39" s="377"/>
      <c r="FG39" s="377"/>
      <c r="FH39" s="377"/>
      <c r="FI39" s="377"/>
      <c r="FJ39" s="377"/>
      <c r="FK39" s="377"/>
      <c r="FL39" s="377"/>
      <c r="FM39" s="377"/>
      <c r="FN39" s="377"/>
      <c r="FO39" s="377"/>
      <c r="FP39" s="377"/>
      <c r="FQ39" s="377"/>
      <c r="FR39" s="377"/>
      <c r="FS39" s="377"/>
      <c r="FT39" s="377"/>
      <c r="FU39" s="377"/>
      <c r="FV39" s="377"/>
      <c r="FW39" s="377"/>
      <c r="FX39" s="377"/>
      <c r="FY39" s="377"/>
      <c r="FZ39" s="377"/>
      <c r="GA39" s="377"/>
      <c r="GB39" s="377"/>
      <c r="GC39" s="377"/>
      <c r="GD39" s="377"/>
      <c r="GE39" s="377"/>
      <c r="GF39" s="377"/>
      <c r="GG39" s="377"/>
      <c r="GH39" s="377"/>
      <c r="GI39" s="377"/>
      <c r="GJ39" s="377"/>
      <c r="GK39" s="377"/>
      <c r="GL39" s="377"/>
      <c r="GM39" s="377"/>
      <c r="GN39" s="377"/>
      <c r="GO39" s="377"/>
      <c r="GP39" s="377"/>
      <c r="GQ39" s="377"/>
      <c r="GR39" s="377"/>
      <c r="GS39" s="377"/>
      <c r="GT39" s="377"/>
      <c r="GU39" s="377"/>
      <c r="GV39" s="377"/>
      <c r="GW39" s="377"/>
      <c r="GX39" s="377"/>
      <c r="GY39" s="377"/>
      <c r="GZ39" s="377"/>
      <c r="HA39" s="377"/>
      <c r="HB39" s="377"/>
      <c r="HC39" s="377"/>
      <c r="HD39" s="377"/>
      <c r="HE39" s="377"/>
      <c r="HF39" s="377"/>
      <c r="HG39" s="377"/>
      <c r="HH39" s="377"/>
      <c r="HI39" s="377"/>
      <c r="HJ39" s="377"/>
      <c r="HK39" s="377"/>
      <c r="HL39" s="377"/>
      <c r="HM39" s="377"/>
      <c r="HN39" s="377"/>
      <c r="HO39" s="377"/>
      <c r="HP39" s="377"/>
      <c r="HQ39" s="377"/>
      <c r="HR39" s="377"/>
      <c r="HS39" s="377"/>
      <c r="HT39" s="377"/>
      <c r="HU39" s="377"/>
      <c r="HV39" s="377"/>
      <c r="HW39" s="377"/>
      <c r="HX39" s="377"/>
      <c r="HY39" s="377"/>
      <c r="HZ39" s="377"/>
      <c r="IA39" s="377"/>
      <c r="IB39" s="377"/>
      <c r="IC39" s="377"/>
      <c r="ID39" s="377"/>
      <c r="IE39" s="377"/>
      <c r="IF39" s="377"/>
      <c r="IG39" s="377"/>
      <c r="IH39" s="377"/>
      <c r="II39" s="377"/>
      <c r="IJ39" s="377"/>
      <c r="IK39" s="377"/>
      <c r="IL39" s="377"/>
      <c r="IM39" s="377"/>
      <c r="IN39" s="377"/>
      <c r="IO39" s="377"/>
      <c r="IP39" s="377"/>
      <c r="IQ39" s="377"/>
      <c r="IR39" s="377"/>
      <c r="IS39" s="377"/>
      <c r="IT39" s="377"/>
      <c r="IU39" s="377"/>
      <c r="IV39" s="377"/>
      <c r="IW39" s="377"/>
      <c r="IX39" s="377"/>
      <c r="IY39" s="377"/>
      <c r="IZ39" s="377"/>
      <c r="JA39" s="377"/>
      <c r="JB39" s="377"/>
      <c r="JC39" s="377"/>
      <c r="JD39" s="377"/>
      <c r="JE39" s="377"/>
      <c r="JF39" s="377"/>
      <c r="JG39" s="377"/>
      <c r="JH39" s="377"/>
      <c r="JI39" s="377"/>
      <c r="JJ39" s="377"/>
      <c r="JK39" s="377"/>
      <c r="JL39" s="377"/>
      <c r="JM39" s="377"/>
      <c r="JN39" s="377"/>
      <c r="JO39" s="377"/>
      <c r="JP39" s="377"/>
      <c r="JQ39" s="377"/>
      <c r="JR39" s="377"/>
      <c r="JS39" s="377"/>
      <c r="JT39" s="377"/>
      <c r="JU39" s="377"/>
      <c r="JV39" s="377"/>
      <c r="JW39" s="377"/>
      <c r="JX39" s="377"/>
      <c r="JY39" s="377"/>
      <c r="JZ39" s="377"/>
      <c r="KA39" s="377"/>
      <c r="KB39" s="377"/>
      <c r="KC39" s="377"/>
      <c r="KD39" s="377"/>
      <c r="KE39" s="377"/>
      <c r="KF39" s="377"/>
      <c r="KG39" s="377"/>
      <c r="KH39" s="377"/>
      <c r="KI39" s="377"/>
      <c r="KJ39" s="377"/>
      <c r="KK39" s="377"/>
      <c r="KL39" s="377"/>
      <c r="KM39" s="377"/>
      <c r="KN39" s="377"/>
      <c r="KO39" s="377"/>
      <c r="KP39" s="377"/>
      <c r="KQ39" s="377"/>
      <c r="KR39" s="377"/>
      <c r="KS39" s="377"/>
      <c r="KT39" s="377"/>
      <c r="KU39" s="377"/>
      <c r="KV39" s="377"/>
      <c r="KW39" s="377"/>
      <c r="KX39" s="377"/>
      <c r="KY39" s="377"/>
      <c r="KZ39" s="377"/>
      <c r="LA39" s="377"/>
      <c r="LB39" s="377"/>
      <c r="LC39" s="377"/>
      <c r="LD39" s="377"/>
      <c r="LE39" s="377"/>
      <c r="LF39" s="377"/>
      <c r="LG39" s="377"/>
      <c r="LH39" s="377"/>
      <c r="LI39" s="377"/>
    </row>
    <row r="40" spans="1:321" s="9" customFormat="1">
      <c r="A40" s="140"/>
      <c r="B40" s="140">
        <v>72</v>
      </c>
      <c r="C40" s="140" t="s">
        <v>96</v>
      </c>
      <c r="D40" s="140">
        <v>72</v>
      </c>
      <c r="E40" s="141" t="s">
        <v>97</v>
      </c>
      <c r="F40" s="142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4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4"/>
      <c r="AD40" s="142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4"/>
      <c r="AP40" s="142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4"/>
      <c r="BB40" s="142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4"/>
      <c r="BN40" s="142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4"/>
      <c r="BZ40" s="142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2">
        <v>10542.3</v>
      </c>
      <c r="CM40" s="143">
        <v>34351.880000000005</v>
      </c>
      <c r="CN40" s="143">
        <v>12933.289999999999</v>
      </c>
      <c r="CO40" s="143">
        <v>120350.93999999999</v>
      </c>
      <c r="CP40" s="143">
        <v>206183.41000000003</v>
      </c>
      <c r="CQ40" s="143">
        <v>461491.11</v>
      </c>
      <c r="CR40" s="143">
        <v>435504.79999999993</v>
      </c>
      <c r="CS40" s="143">
        <v>828248.49</v>
      </c>
      <c r="CT40" s="143">
        <v>315288.5</v>
      </c>
      <c r="CU40" s="143">
        <v>261391.69</v>
      </c>
      <c r="CV40" s="143">
        <v>330347.20999999996</v>
      </c>
      <c r="CW40" s="144">
        <v>8932212.7300000004</v>
      </c>
      <c r="CX40" s="142">
        <f>+SUM(CX41:CX42)</f>
        <v>238690.3</v>
      </c>
      <c r="CY40" s="143">
        <f>+SUM(CY41:CY42)</f>
        <v>180551.59</v>
      </c>
      <c r="CZ40" s="143">
        <f>+SUM(CZ41:CZ42)</f>
        <v>238150.88</v>
      </c>
      <c r="DA40" s="143">
        <f>+SUM(DA41:DA42)</f>
        <v>57269.99</v>
      </c>
      <c r="DB40" s="143">
        <f t="shared" ref="DB40:DI40" si="7">+SUM(DB41:DB42)</f>
        <v>144908.31</v>
      </c>
      <c r="DC40" s="143">
        <f t="shared" si="7"/>
        <v>267027.43</v>
      </c>
      <c r="DD40" s="143">
        <f t="shared" si="7"/>
        <v>704985.3899999999</v>
      </c>
      <c r="DE40" s="143">
        <f t="shared" si="7"/>
        <v>471372.96</v>
      </c>
      <c r="DF40" s="143">
        <f t="shared" si="7"/>
        <v>1969746.6500000001</v>
      </c>
      <c r="DG40" s="143">
        <f t="shared" si="7"/>
        <v>882280.21</v>
      </c>
      <c r="DH40" s="143">
        <f t="shared" si="7"/>
        <v>238081.41999999998</v>
      </c>
      <c r="DI40" s="144">
        <f t="shared" si="7"/>
        <v>1298764.57</v>
      </c>
      <c r="DJ40" s="142">
        <v>78698.81</v>
      </c>
      <c r="DK40" s="143">
        <v>172824.69</v>
      </c>
      <c r="DL40" s="143">
        <v>1025099.47</v>
      </c>
      <c r="DM40" s="143">
        <v>23946.27</v>
      </c>
      <c r="DN40" s="143">
        <v>2673826.0900000003</v>
      </c>
      <c r="DO40" s="143">
        <v>70019.59</v>
      </c>
      <c r="DP40" s="143">
        <v>829842.76</v>
      </c>
      <c r="DQ40" s="143">
        <v>1748791.8</v>
      </c>
      <c r="DR40" s="143">
        <v>24096.58</v>
      </c>
      <c r="DS40" s="143">
        <v>156908.39000000001</v>
      </c>
      <c r="DT40" s="143">
        <v>109348.38</v>
      </c>
      <c r="DU40" s="144">
        <v>929741.52</v>
      </c>
      <c r="DV40" s="339">
        <v>32341.5</v>
      </c>
      <c r="DW40" s="339">
        <v>691978.88</v>
      </c>
      <c r="DX40" s="339">
        <v>24390.81</v>
      </c>
      <c r="DY40" s="339">
        <v>112253.6</v>
      </c>
      <c r="DZ40" s="339">
        <v>103090.11</v>
      </c>
      <c r="EA40" s="339">
        <v>83178.69</v>
      </c>
      <c r="EB40" s="339">
        <v>504334.47</v>
      </c>
      <c r="EC40" s="378">
        <v>89093.46</v>
      </c>
      <c r="ED40" s="378">
        <v>551429.85</v>
      </c>
      <c r="EE40" s="378">
        <v>54505.3</v>
      </c>
      <c r="EF40" s="378">
        <v>1206435.3</v>
      </c>
      <c r="EG40" s="378">
        <v>766535.54</v>
      </c>
      <c r="EH40" s="379">
        <v>20867.330000000002</v>
      </c>
      <c r="EI40" s="379">
        <v>70916.160000000003</v>
      </c>
      <c r="EJ40" s="379">
        <v>65967</v>
      </c>
      <c r="EK40" s="379">
        <v>1070298.19</v>
      </c>
      <c r="EL40" s="379">
        <v>724479.47</v>
      </c>
      <c r="EM40" s="379">
        <v>1430729.48</v>
      </c>
      <c r="EN40" s="379">
        <v>1009041.84</v>
      </c>
      <c r="EO40" s="379">
        <v>73978.179999999993</v>
      </c>
      <c r="EP40" s="379">
        <v>167534.29</v>
      </c>
      <c r="EQ40" s="379">
        <v>68693.73</v>
      </c>
      <c r="ER40" s="379">
        <v>399611.81</v>
      </c>
      <c r="ES40" s="379"/>
      <c r="ET40" s="379"/>
      <c r="EU40" s="379"/>
      <c r="EV40" s="379"/>
      <c r="EW40" s="379"/>
      <c r="EX40" s="379"/>
      <c r="EY40" s="379"/>
      <c r="EZ40" s="379"/>
      <c r="FA40" s="379"/>
      <c r="FB40" s="379"/>
      <c r="FC40" s="379"/>
      <c r="FD40" s="379"/>
      <c r="FE40" s="379"/>
      <c r="FF40" s="379"/>
      <c r="FG40" s="379"/>
      <c r="FH40" s="379"/>
      <c r="FI40" s="379"/>
      <c r="FJ40" s="379"/>
      <c r="FK40" s="379"/>
      <c r="FL40" s="379"/>
      <c r="FM40" s="379"/>
      <c r="FN40" s="379"/>
      <c r="FO40" s="379"/>
      <c r="FP40" s="379"/>
      <c r="FQ40" s="379"/>
      <c r="FR40" s="379"/>
      <c r="FS40" s="379"/>
      <c r="FT40" s="379"/>
      <c r="FU40" s="379"/>
      <c r="FV40" s="379"/>
      <c r="FW40" s="379"/>
      <c r="FX40" s="379"/>
      <c r="FY40" s="379"/>
      <c r="FZ40" s="379"/>
      <c r="GA40" s="379"/>
      <c r="GB40" s="379"/>
      <c r="GC40" s="379"/>
      <c r="GD40" s="379"/>
      <c r="GE40" s="379"/>
      <c r="GF40" s="379"/>
      <c r="GG40" s="379"/>
      <c r="GH40" s="379"/>
      <c r="GI40" s="379"/>
      <c r="GJ40" s="379"/>
      <c r="GK40" s="379"/>
      <c r="GL40" s="379"/>
      <c r="GM40" s="379"/>
      <c r="GN40" s="379"/>
      <c r="GO40" s="379"/>
      <c r="GP40" s="379"/>
      <c r="GQ40" s="379"/>
      <c r="GR40" s="379"/>
      <c r="GS40" s="379"/>
      <c r="GT40" s="379"/>
      <c r="GU40" s="379"/>
      <c r="GV40" s="379"/>
      <c r="GW40" s="379"/>
      <c r="GX40" s="379"/>
      <c r="GY40" s="379"/>
      <c r="GZ40" s="379"/>
      <c r="HA40" s="379"/>
      <c r="HB40" s="379"/>
      <c r="HC40" s="379"/>
      <c r="HD40" s="379"/>
      <c r="HE40" s="379"/>
      <c r="HF40" s="379"/>
      <c r="HG40" s="379"/>
      <c r="HH40" s="379"/>
      <c r="HI40" s="379"/>
      <c r="HJ40" s="379"/>
      <c r="HK40" s="379"/>
      <c r="HL40" s="379"/>
      <c r="HM40" s="379"/>
      <c r="HN40" s="379"/>
      <c r="HO40" s="379"/>
      <c r="HP40" s="379"/>
      <c r="HQ40" s="379"/>
      <c r="HR40" s="379"/>
      <c r="HS40" s="379"/>
      <c r="HT40" s="379"/>
      <c r="HU40" s="379"/>
      <c r="HV40" s="379"/>
      <c r="HW40" s="379"/>
      <c r="HX40" s="379"/>
      <c r="HY40" s="379"/>
      <c r="HZ40" s="379"/>
      <c r="IA40" s="379"/>
      <c r="IB40" s="379"/>
      <c r="IC40" s="379"/>
      <c r="ID40" s="379"/>
      <c r="IE40" s="379"/>
      <c r="IF40" s="379"/>
      <c r="IG40" s="379"/>
      <c r="IH40" s="379"/>
      <c r="II40" s="379"/>
      <c r="IJ40" s="379"/>
      <c r="IK40" s="379"/>
      <c r="IL40" s="379"/>
      <c r="IM40" s="379"/>
      <c r="IN40" s="379"/>
      <c r="IO40" s="379"/>
      <c r="IP40" s="379"/>
      <c r="IQ40" s="379"/>
      <c r="IR40" s="379"/>
      <c r="IS40" s="379"/>
      <c r="IT40" s="379"/>
      <c r="IU40" s="379"/>
      <c r="IV40" s="379"/>
      <c r="IW40" s="379"/>
      <c r="IX40" s="379"/>
      <c r="IY40" s="379"/>
      <c r="IZ40" s="379"/>
      <c r="JA40" s="379"/>
      <c r="JB40" s="379"/>
      <c r="JC40" s="379"/>
      <c r="JD40" s="379"/>
      <c r="JE40" s="379"/>
      <c r="JF40" s="379"/>
      <c r="JG40" s="379"/>
      <c r="JH40" s="379"/>
      <c r="JI40" s="379"/>
      <c r="JJ40" s="379"/>
      <c r="JK40" s="379"/>
      <c r="JL40" s="379"/>
      <c r="JM40" s="379"/>
      <c r="JN40" s="379"/>
      <c r="JO40" s="379"/>
      <c r="JP40" s="379"/>
      <c r="JQ40" s="379"/>
      <c r="JR40" s="379"/>
      <c r="JS40" s="379"/>
      <c r="JT40" s="379"/>
      <c r="JU40" s="379"/>
      <c r="JV40" s="379"/>
      <c r="JW40" s="379"/>
      <c r="JX40" s="379"/>
      <c r="JY40" s="379"/>
      <c r="JZ40" s="379"/>
      <c r="KA40" s="379"/>
      <c r="KB40" s="379"/>
      <c r="KC40" s="379"/>
      <c r="KD40" s="379"/>
      <c r="KE40" s="379"/>
      <c r="KF40" s="379"/>
      <c r="KG40" s="379"/>
      <c r="KH40" s="379"/>
      <c r="KI40" s="379"/>
      <c r="KJ40" s="379"/>
      <c r="KK40" s="379"/>
      <c r="KL40" s="379"/>
      <c r="KM40" s="379"/>
      <c r="KN40" s="379"/>
      <c r="KO40" s="379"/>
      <c r="KP40" s="379"/>
      <c r="KQ40" s="379"/>
      <c r="KR40" s="379"/>
      <c r="KS40" s="379"/>
      <c r="KT40" s="379"/>
      <c r="KU40" s="379"/>
      <c r="KV40" s="379"/>
      <c r="KW40" s="379"/>
      <c r="KX40" s="379"/>
      <c r="KY40" s="379"/>
      <c r="KZ40" s="379"/>
      <c r="LA40" s="379"/>
      <c r="LB40" s="379"/>
      <c r="LC40" s="379"/>
      <c r="LD40" s="379"/>
      <c r="LE40" s="379"/>
      <c r="LF40" s="379"/>
      <c r="LG40" s="379"/>
      <c r="LH40" s="379"/>
      <c r="LI40" s="379"/>
    </row>
    <row r="41" spans="1:321" ht="30">
      <c r="C41" s="74">
        <v>721</v>
      </c>
      <c r="D41" s="74">
        <v>7212</v>
      </c>
      <c r="E41" s="78" t="s">
        <v>99</v>
      </c>
      <c r="F41" s="104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4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  <c r="AD41" s="104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6"/>
      <c r="AP41" s="104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6"/>
      <c r="BB41" s="104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6"/>
      <c r="BN41" s="104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6"/>
      <c r="BZ41" s="104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4">
        <v>0</v>
      </c>
      <c r="CM41" s="105">
        <v>0</v>
      </c>
      <c r="CN41" s="105">
        <v>0</v>
      </c>
      <c r="CO41" s="105">
        <v>0</v>
      </c>
      <c r="CP41" s="105">
        <v>0</v>
      </c>
      <c r="CQ41" s="105">
        <v>0</v>
      </c>
      <c r="CR41" s="105">
        <v>0</v>
      </c>
      <c r="CS41" s="105">
        <v>806645.4</v>
      </c>
      <c r="CT41" s="105">
        <v>0</v>
      </c>
      <c r="CU41" s="105">
        <v>42455.02</v>
      </c>
      <c r="CV41" s="105">
        <v>0</v>
      </c>
      <c r="CW41" s="106">
        <v>808096.84</v>
      </c>
      <c r="CX41" s="104">
        <v>238690.3</v>
      </c>
      <c r="CY41" s="105">
        <v>117596.01</v>
      </c>
      <c r="CZ41" s="105">
        <v>238150.88</v>
      </c>
      <c r="DA41" s="105">
        <v>2000</v>
      </c>
      <c r="DB41" s="105">
        <v>144908.31</v>
      </c>
      <c r="DC41" s="105">
        <v>81036.460000000006</v>
      </c>
      <c r="DD41" s="105">
        <v>22801.94</v>
      </c>
      <c r="DE41" s="105">
        <v>8506.2800000000007</v>
      </c>
      <c r="DF41" s="105">
        <v>1931437.28</v>
      </c>
      <c r="DG41" s="105">
        <v>180705.85</v>
      </c>
      <c r="DH41" s="105">
        <v>232737.93</v>
      </c>
      <c r="DI41" s="106">
        <v>811068.65</v>
      </c>
      <c r="DJ41" s="104">
        <v>78698.81</v>
      </c>
      <c r="DK41" s="105">
        <v>172824.69</v>
      </c>
      <c r="DL41" s="105">
        <v>1025099.47</v>
      </c>
      <c r="DM41" s="105">
        <v>23946.27</v>
      </c>
      <c r="DN41" s="105">
        <v>2673826.0900000003</v>
      </c>
      <c r="DO41" s="105">
        <v>70019.59</v>
      </c>
      <c r="DP41" s="105">
        <v>829842.76</v>
      </c>
      <c r="DQ41" s="105">
        <v>1748791.8</v>
      </c>
      <c r="DR41" s="105">
        <v>24096.58</v>
      </c>
      <c r="DS41" s="105">
        <v>156908.39000000001</v>
      </c>
      <c r="DT41" s="105">
        <v>109.348</v>
      </c>
      <c r="DU41" s="106">
        <v>929741.52</v>
      </c>
      <c r="DV41" s="338">
        <v>32341.5</v>
      </c>
      <c r="DW41" s="338">
        <v>691978.88</v>
      </c>
      <c r="DX41" s="338">
        <v>24386.31</v>
      </c>
      <c r="DY41" s="338">
        <v>112253.6</v>
      </c>
      <c r="DZ41" s="373">
        <v>103090.11</v>
      </c>
      <c r="EA41" s="338">
        <v>83178.69</v>
      </c>
      <c r="EB41" s="338">
        <v>504334.47</v>
      </c>
      <c r="EC41" s="374">
        <v>89093.46</v>
      </c>
      <c r="ED41" s="374">
        <v>551429.85</v>
      </c>
      <c r="EE41" s="374">
        <v>54505.3</v>
      </c>
      <c r="EF41" s="374">
        <v>1206435.3</v>
      </c>
      <c r="EG41" s="374">
        <v>766535.54</v>
      </c>
      <c r="EH41" s="377"/>
      <c r="EI41" s="377"/>
      <c r="EJ41" s="377"/>
      <c r="EK41" s="377"/>
      <c r="EL41" s="377"/>
      <c r="EM41" s="377"/>
      <c r="EN41" s="377"/>
      <c r="EO41" s="377"/>
      <c r="EP41" s="377"/>
      <c r="EQ41" s="377"/>
      <c r="ER41" s="377"/>
      <c r="ES41" s="377"/>
      <c r="ET41" s="377"/>
      <c r="EU41" s="377"/>
      <c r="EV41" s="377"/>
      <c r="EW41" s="377"/>
      <c r="EX41" s="377"/>
      <c r="EY41" s="377"/>
      <c r="EZ41" s="377"/>
      <c r="FA41" s="377"/>
      <c r="FB41" s="377"/>
      <c r="FC41" s="377"/>
      <c r="FD41" s="377"/>
      <c r="FE41" s="377"/>
      <c r="FF41" s="377"/>
      <c r="FG41" s="377"/>
      <c r="FH41" s="377"/>
      <c r="FI41" s="377"/>
      <c r="FJ41" s="377"/>
      <c r="FK41" s="377"/>
      <c r="FL41" s="377"/>
      <c r="FM41" s="377"/>
      <c r="FN41" s="377"/>
      <c r="FO41" s="377"/>
      <c r="FP41" s="377"/>
      <c r="FQ41" s="377"/>
      <c r="FR41" s="377"/>
      <c r="FS41" s="377"/>
      <c r="FT41" s="377"/>
      <c r="FU41" s="377"/>
      <c r="FV41" s="377"/>
      <c r="FW41" s="377"/>
      <c r="FX41" s="377"/>
      <c r="FY41" s="377"/>
      <c r="FZ41" s="377"/>
      <c r="GA41" s="377"/>
      <c r="GB41" s="377"/>
      <c r="GC41" s="377"/>
      <c r="GD41" s="377"/>
      <c r="GE41" s="377"/>
      <c r="GF41" s="377"/>
      <c r="GG41" s="377"/>
      <c r="GH41" s="377"/>
      <c r="GI41" s="377"/>
      <c r="GJ41" s="377"/>
      <c r="GK41" s="377"/>
      <c r="GL41" s="377"/>
      <c r="GM41" s="377"/>
      <c r="GN41" s="377"/>
      <c r="GO41" s="377"/>
      <c r="GP41" s="377"/>
      <c r="GQ41" s="377"/>
      <c r="GR41" s="377"/>
      <c r="GS41" s="377"/>
      <c r="GT41" s="377"/>
      <c r="GU41" s="377"/>
      <c r="GV41" s="377"/>
      <c r="GW41" s="377"/>
      <c r="GX41" s="377"/>
      <c r="GY41" s="377"/>
      <c r="GZ41" s="377"/>
      <c r="HA41" s="377"/>
      <c r="HB41" s="377"/>
      <c r="HC41" s="377"/>
      <c r="HD41" s="377"/>
      <c r="HE41" s="377"/>
      <c r="HF41" s="377"/>
      <c r="HG41" s="377"/>
      <c r="HH41" s="377"/>
      <c r="HI41" s="377"/>
      <c r="HJ41" s="377"/>
      <c r="HK41" s="377"/>
      <c r="HL41" s="377"/>
      <c r="HM41" s="377"/>
      <c r="HN41" s="377"/>
      <c r="HO41" s="377"/>
      <c r="HP41" s="377"/>
      <c r="HQ41" s="377"/>
      <c r="HR41" s="377"/>
      <c r="HS41" s="377"/>
      <c r="HT41" s="377"/>
      <c r="HU41" s="377"/>
      <c r="HV41" s="377"/>
      <c r="HW41" s="377"/>
      <c r="HX41" s="377"/>
      <c r="HY41" s="377"/>
      <c r="HZ41" s="377"/>
      <c r="IA41" s="377"/>
      <c r="IB41" s="377"/>
      <c r="IC41" s="377"/>
      <c r="ID41" s="377"/>
      <c r="IE41" s="377"/>
      <c r="IF41" s="377"/>
      <c r="IG41" s="377"/>
      <c r="IH41" s="377"/>
      <c r="II41" s="377"/>
      <c r="IJ41" s="377"/>
      <c r="IK41" s="377"/>
      <c r="IL41" s="377"/>
      <c r="IM41" s="377"/>
      <c r="IN41" s="377"/>
      <c r="IO41" s="377"/>
      <c r="IP41" s="377"/>
      <c r="IQ41" s="377"/>
      <c r="IR41" s="377"/>
      <c r="IS41" s="377"/>
      <c r="IT41" s="377"/>
      <c r="IU41" s="377"/>
      <c r="IV41" s="377"/>
      <c r="IW41" s="377"/>
      <c r="IX41" s="377"/>
      <c r="IY41" s="377"/>
      <c r="IZ41" s="377"/>
      <c r="JA41" s="377"/>
      <c r="JB41" s="377"/>
      <c r="JC41" s="377"/>
      <c r="JD41" s="377"/>
      <c r="JE41" s="377"/>
      <c r="JF41" s="377"/>
      <c r="JG41" s="377"/>
      <c r="JH41" s="377"/>
      <c r="JI41" s="377"/>
      <c r="JJ41" s="377"/>
      <c r="JK41" s="377"/>
      <c r="JL41" s="377"/>
      <c r="JM41" s="377"/>
      <c r="JN41" s="377"/>
      <c r="JO41" s="377"/>
      <c r="JP41" s="377"/>
      <c r="JQ41" s="377"/>
      <c r="JR41" s="377"/>
      <c r="JS41" s="377"/>
      <c r="JT41" s="377"/>
      <c r="JU41" s="377"/>
      <c r="JV41" s="377"/>
      <c r="JW41" s="377"/>
      <c r="JX41" s="377"/>
      <c r="JY41" s="377"/>
      <c r="JZ41" s="377"/>
      <c r="KA41" s="377"/>
      <c r="KB41" s="377"/>
      <c r="KC41" s="377"/>
      <c r="KD41" s="377"/>
      <c r="KE41" s="377"/>
      <c r="KF41" s="377"/>
      <c r="KG41" s="377"/>
      <c r="KH41" s="377"/>
      <c r="KI41" s="377"/>
      <c r="KJ41" s="377"/>
      <c r="KK41" s="377"/>
      <c r="KL41" s="377"/>
      <c r="KM41" s="377"/>
      <c r="KN41" s="377"/>
      <c r="KO41" s="377"/>
      <c r="KP41" s="377"/>
      <c r="KQ41" s="377"/>
      <c r="KR41" s="377"/>
      <c r="KS41" s="377"/>
      <c r="KT41" s="377"/>
      <c r="KU41" s="377"/>
      <c r="KV41" s="377"/>
      <c r="KW41" s="377"/>
      <c r="KX41" s="377"/>
      <c r="KY41" s="377"/>
      <c r="KZ41" s="377"/>
      <c r="LA41" s="377"/>
      <c r="LB41" s="377"/>
      <c r="LC41" s="377"/>
      <c r="LD41" s="377"/>
      <c r="LE41" s="377"/>
      <c r="LF41" s="377"/>
      <c r="LG41" s="377"/>
      <c r="LH41" s="377"/>
      <c r="LI41" s="377"/>
    </row>
    <row r="42" spans="1:321" ht="30">
      <c r="C42" s="74">
        <v>722</v>
      </c>
      <c r="D42" s="74">
        <v>7222</v>
      </c>
      <c r="E42" s="78" t="s">
        <v>101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10542.3</v>
      </c>
      <c r="CM42" s="105">
        <v>34351.880000000005</v>
      </c>
      <c r="CN42" s="105">
        <v>12933.289999999999</v>
      </c>
      <c r="CO42" s="105">
        <v>120350.93999999999</v>
      </c>
      <c r="CP42" s="105">
        <v>206183.41000000003</v>
      </c>
      <c r="CQ42" s="105">
        <v>461491.11</v>
      </c>
      <c r="CR42" s="105">
        <v>435504.79999999993</v>
      </c>
      <c r="CS42" s="105">
        <v>21603.090000000004</v>
      </c>
      <c r="CT42" s="105">
        <v>315288.5</v>
      </c>
      <c r="CU42" s="105">
        <v>218936.67</v>
      </c>
      <c r="CV42" s="105">
        <v>330347.20999999996</v>
      </c>
      <c r="CW42" s="106">
        <v>8124115.8899999997</v>
      </c>
      <c r="CX42" s="104">
        <v>0</v>
      </c>
      <c r="CY42" s="105">
        <v>62955.58</v>
      </c>
      <c r="DA42" s="105">
        <v>55269.99</v>
      </c>
      <c r="DB42" s="105">
        <v>0</v>
      </c>
      <c r="DC42" s="105">
        <v>185990.97</v>
      </c>
      <c r="DD42" s="105">
        <v>682183.45</v>
      </c>
      <c r="DE42" s="105">
        <v>462866.68</v>
      </c>
      <c r="DF42" s="105">
        <v>38309.370000000003</v>
      </c>
      <c r="DG42" s="105">
        <v>701574.36</v>
      </c>
      <c r="DH42" s="105">
        <v>5343.49</v>
      </c>
      <c r="DI42" s="106">
        <v>487695.92</v>
      </c>
      <c r="DJ42" s="104">
        <v>0</v>
      </c>
      <c r="DK42" s="105">
        <v>0</v>
      </c>
      <c r="DL42" s="105">
        <v>0</v>
      </c>
      <c r="DM42" s="105">
        <v>0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  <c r="DV42" s="338">
        <v>0</v>
      </c>
      <c r="DW42" s="338">
        <v>0</v>
      </c>
      <c r="DX42" s="338">
        <v>4.5</v>
      </c>
      <c r="DY42" s="338">
        <v>0</v>
      </c>
      <c r="DZ42" s="338">
        <v>0</v>
      </c>
      <c r="EA42" s="338">
        <v>0</v>
      </c>
      <c r="EB42" s="338">
        <v>0</v>
      </c>
      <c r="EC42" s="374">
        <v>0</v>
      </c>
      <c r="ED42" s="374">
        <v>0</v>
      </c>
      <c r="EE42" s="374">
        <v>0</v>
      </c>
      <c r="EF42" s="374">
        <v>0</v>
      </c>
      <c r="EG42" s="374">
        <v>0</v>
      </c>
      <c r="EH42" s="377"/>
      <c r="EI42" s="377"/>
      <c r="EJ42" s="377"/>
      <c r="EK42" s="377"/>
      <c r="EL42" s="377"/>
      <c r="EM42" s="377"/>
      <c r="EN42" s="377"/>
      <c r="EO42" s="377"/>
      <c r="EP42" s="377"/>
      <c r="EQ42" s="377"/>
      <c r="ER42" s="377"/>
      <c r="ES42" s="377"/>
      <c r="ET42" s="377"/>
      <c r="EU42" s="377"/>
      <c r="EV42" s="377"/>
      <c r="EW42" s="377"/>
      <c r="EX42" s="377"/>
      <c r="EY42" s="377"/>
      <c r="EZ42" s="377"/>
      <c r="FA42" s="377"/>
      <c r="FB42" s="377"/>
      <c r="FC42" s="377"/>
      <c r="FD42" s="377"/>
      <c r="FE42" s="377"/>
      <c r="FF42" s="377"/>
      <c r="FG42" s="377"/>
      <c r="FH42" s="377"/>
      <c r="FI42" s="377"/>
      <c r="FJ42" s="377"/>
      <c r="FK42" s="377"/>
      <c r="FL42" s="377"/>
      <c r="FM42" s="377"/>
      <c r="FN42" s="377"/>
      <c r="FO42" s="377"/>
      <c r="FP42" s="377"/>
      <c r="FQ42" s="377"/>
      <c r="FR42" s="377"/>
      <c r="FS42" s="377"/>
      <c r="FT42" s="377"/>
      <c r="FU42" s="377"/>
      <c r="FV42" s="377"/>
      <c r="FW42" s="377"/>
      <c r="FX42" s="377"/>
      <c r="FY42" s="377"/>
      <c r="FZ42" s="377"/>
      <c r="GA42" s="377"/>
      <c r="GB42" s="377"/>
      <c r="GC42" s="377"/>
      <c r="GD42" s="377"/>
      <c r="GE42" s="377"/>
      <c r="GF42" s="377"/>
      <c r="GG42" s="377"/>
      <c r="GH42" s="377"/>
      <c r="GI42" s="377"/>
      <c r="GJ42" s="377"/>
      <c r="GK42" s="377"/>
      <c r="GL42" s="377"/>
      <c r="GM42" s="377"/>
      <c r="GN42" s="377"/>
      <c r="GO42" s="377"/>
      <c r="GP42" s="377"/>
      <c r="GQ42" s="377"/>
      <c r="GR42" s="377"/>
      <c r="GS42" s="377"/>
      <c r="GT42" s="377"/>
      <c r="GU42" s="377"/>
      <c r="GV42" s="377"/>
      <c r="GW42" s="377"/>
      <c r="GX42" s="377"/>
      <c r="GY42" s="377"/>
      <c r="GZ42" s="377"/>
      <c r="HA42" s="377"/>
      <c r="HB42" s="377"/>
      <c r="HC42" s="377"/>
      <c r="HD42" s="377"/>
      <c r="HE42" s="377"/>
      <c r="HF42" s="377"/>
      <c r="HG42" s="377"/>
      <c r="HH42" s="377"/>
      <c r="HI42" s="377"/>
      <c r="HJ42" s="377"/>
      <c r="HK42" s="377"/>
      <c r="HL42" s="377"/>
      <c r="HM42" s="377"/>
      <c r="HN42" s="377"/>
      <c r="HO42" s="377"/>
      <c r="HP42" s="377"/>
      <c r="HQ42" s="377"/>
      <c r="HR42" s="377"/>
      <c r="HS42" s="377"/>
      <c r="HT42" s="377"/>
      <c r="HU42" s="377"/>
      <c r="HV42" s="377"/>
      <c r="HW42" s="377"/>
      <c r="HX42" s="377"/>
      <c r="HY42" s="377"/>
      <c r="HZ42" s="377"/>
      <c r="IA42" s="377"/>
      <c r="IB42" s="377"/>
      <c r="IC42" s="377"/>
      <c r="ID42" s="377"/>
      <c r="IE42" s="377"/>
      <c r="IF42" s="377"/>
      <c r="IG42" s="377"/>
      <c r="IH42" s="377"/>
      <c r="II42" s="377"/>
      <c r="IJ42" s="377"/>
      <c r="IK42" s="377"/>
      <c r="IL42" s="377"/>
      <c r="IM42" s="377"/>
      <c r="IN42" s="377"/>
      <c r="IO42" s="377"/>
      <c r="IP42" s="377"/>
      <c r="IQ42" s="377"/>
      <c r="IR42" s="377"/>
      <c r="IS42" s="377"/>
      <c r="IT42" s="377"/>
      <c r="IU42" s="377"/>
      <c r="IV42" s="377"/>
      <c r="IW42" s="377"/>
      <c r="IX42" s="377"/>
      <c r="IY42" s="377"/>
      <c r="IZ42" s="377"/>
      <c r="JA42" s="377"/>
      <c r="JB42" s="377"/>
      <c r="JC42" s="377"/>
      <c r="JD42" s="377"/>
      <c r="JE42" s="377"/>
      <c r="JF42" s="377"/>
      <c r="JG42" s="377"/>
      <c r="JH42" s="377"/>
      <c r="JI42" s="377"/>
      <c r="JJ42" s="377"/>
      <c r="JK42" s="377"/>
      <c r="JL42" s="377"/>
      <c r="JM42" s="377"/>
      <c r="JN42" s="377"/>
      <c r="JO42" s="377"/>
      <c r="JP42" s="377"/>
      <c r="JQ42" s="377"/>
      <c r="JR42" s="377"/>
      <c r="JS42" s="377"/>
      <c r="JT42" s="377"/>
      <c r="JU42" s="377"/>
      <c r="JV42" s="377"/>
      <c r="JW42" s="377"/>
      <c r="JX42" s="377"/>
      <c r="JY42" s="377"/>
      <c r="JZ42" s="377"/>
      <c r="KA42" s="377"/>
      <c r="KB42" s="377"/>
      <c r="KC42" s="377"/>
      <c r="KD42" s="377"/>
      <c r="KE42" s="377"/>
      <c r="KF42" s="377"/>
      <c r="KG42" s="377"/>
      <c r="KH42" s="377"/>
      <c r="KI42" s="377"/>
      <c r="KJ42" s="377"/>
      <c r="KK42" s="377"/>
      <c r="KL42" s="377"/>
      <c r="KM42" s="377"/>
      <c r="KN42" s="377"/>
      <c r="KO42" s="377"/>
      <c r="KP42" s="377"/>
      <c r="KQ42" s="377"/>
      <c r="KR42" s="377"/>
      <c r="KS42" s="377"/>
      <c r="KT42" s="377"/>
      <c r="KU42" s="377"/>
      <c r="KV42" s="377"/>
      <c r="KW42" s="377"/>
      <c r="KX42" s="377"/>
      <c r="KY42" s="377"/>
      <c r="KZ42" s="377"/>
      <c r="LA42" s="377"/>
      <c r="LB42" s="377"/>
      <c r="LC42" s="377"/>
      <c r="LD42" s="377"/>
      <c r="LE42" s="377"/>
      <c r="LF42" s="377"/>
      <c r="LG42" s="377"/>
      <c r="LH42" s="377"/>
      <c r="LI42" s="377"/>
    </row>
    <row r="43" spans="1:321" s="9" customFormat="1">
      <c r="A43" s="140"/>
      <c r="B43" s="140">
        <v>73</v>
      </c>
      <c r="C43" s="140"/>
      <c r="D43" s="140">
        <v>73</v>
      </c>
      <c r="E43" s="141" t="s">
        <v>105</v>
      </c>
      <c r="F43" s="142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4"/>
      <c r="R43" s="142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4"/>
      <c r="AD43" s="142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4"/>
      <c r="AP43" s="142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4"/>
      <c r="BB43" s="142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4"/>
      <c r="BN43" s="142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4"/>
      <c r="BZ43" s="142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2">
        <v>206949.9</v>
      </c>
      <c r="CM43" s="143">
        <v>235107.78999999998</v>
      </c>
      <c r="CN43" s="143">
        <v>299748.19</v>
      </c>
      <c r="CO43" s="143">
        <v>298965.78000000003</v>
      </c>
      <c r="CP43" s="143">
        <v>208873.82</v>
      </c>
      <c r="CQ43" s="143">
        <v>273742.46000000002</v>
      </c>
      <c r="CR43" s="143">
        <v>3435190.4099999997</v>
      </c>
      <c r="CS43" s="143">
        <v>586185.70000000007</v>
      </c>
      <c r="CT43" s="143">
        <v>401482.51</v>
      </c>
      <c r="CU43" s="143">
        <v>614629.94999999995</v>
      </c>
      <c r="CV43" s="143">
        <v>171580.47</v>
      </c>
      <c r="CW43" s="144">
        <v>1810625.69</v>
      </c>
      <c r="CX43" s="142">
        <f>+SUM(CX44:CX45)</f>
        <v>145969.23000000001</v>
      </c>
      <c r="CY43" s="143">
        <f t="shared" ref="CY43:DI43" si="8">+SUM(CY44:CY45)</f>
        <v>107462.68</v>
      </c>
      <c r="CZ43" s="143">
        <f t="shared" si="8"/>
        <v>292731.87</v>
      </c>
      <c r="DA43" s="143">
        <f t="shared" si="8"/>
        <v>369726.11</v>
      </c>
      <c r="DB43" s="143">
        <f t="shared" si="8"/>
        <v>118088.34</v>
      </c>
      <c r="DC43" s="143">
        <f t="shared" si="8"/>
        <v>988773.85</v>
      </c>
      <c r="DD43" s="143">
        <f t="shared" si="8"/>
        <v>98780.82</v>
      </c>
      <c r="DE43" s="143">
        <f t="shared" si="8"/>
        <v>305044.76</v>
      </c>
      <c r="DF43" s="143">
        <f t="shared" si="8"/>
        <v>476893.98</v>
      </c>
      <c r="DG43" s="143">
        <f t="shared" si="8"/>
        <v>368051.05</v>
      </c>
      <c r="DH43" s="143">
        <f t="shared" si="8"/>
        <v>1895040.21</v>
      </c>
      <c r="DI43" s="144">
        <f t="shared" si="8"/>
        <v>3355488.29</v>
      </c>
      <c r="DJ43" s="142">
        <v>444135.32</v>
      </c>
      <c r="DK43" s="143">
        <v>1847442.89</v>
      </c>
      <c r="DL43" s="143">
        <v>506716.21999999991</v>
      </c>
      <c r="DM43" s="143">
        <v>364215.68999999994</v>
      </c>
      <c r="DN43" s="143">
        <v>411816.75</v>
      </c>
      <c r="DO43" s="143">
        <v>1029407.6</v>
      </c>
      <c r="DP43" s="143">
        <v>90543.209999999992</v>
      </c>
      <c r="DQ43" s="143">
        <v>79534.3</v>
      </c>
      <c r="DR43" s="143">
        <v>141338.74</v>
      </c>
      <c r="DS43" s="143">
        <v>599188.87</v>
      </c>
      <c r="DT43" s="143">
        <v>330568.99</v>
      </c>
      <c r="DU43" s="144">
        <v>2084879.29</v>
      </c>
      <c r="DV43" s="339">
        <v>148151.22999999998</v>
      </c>
      <c r="DW43" s="339">
        <v>82290.95</v>
      </c>
      <c r="DX43" s="339">
        <v>119438.56999999999</v>
      </c>
      <c r="DY43" s="339">
        <v>103043.65999999999</v>
      </c>
      <c r="DZ43" s="339">
        <v>921596.33</v>
      </c>
      <c r="EA43" s="339">
        <v>565850.1</v>
      </c>
      <c r="EB43" s="339">
        <v>84480.12</v>
      </c>
      <c r="EC43" s="378">
        <v>79378.060000000012</v>
      </c>
      <c r="ED43" s="378">
        <v>134318.35</v>
      </c>
      <c r="EE43" s="378">
        <v>226256.22</v>
      </c>
      <c r="EF43" s="378">
        <v>783922.87</v>
      </c>
      <c r="EG43" s="378">
        <v>1034220.21</v>
      </c>
      <c r="EH43" s="379">
        <v>150350.67000000001</v>
      </c>
      <c r="EI43" s="379">
        <v>500193.46</v>
      </c>
      <c r="EJ43" s="379">
        <v>126045.79</v>
      </c>
      <c r="EK43" s="379">
        <v>67133.97</v>
      </c>
      <c r="EL43" s="379">
        <v>340170.16</v>
      </c>
      <c r="EM43" s="379">
        <v>1431878.17</v>
      </c>
      <c r="EN43" s="379">
        <v>588856.99</v>
      </c>
      <c r="EO43" s="379">
        <v>142813.88</v>
      </c>
      <c r="EP43" s="379">
        <v>182139.62</v>
      </c>
      <c r="EQ43" s="379">
        <v>603855.75</v>
      </c>
      <c r="ER43" s="379">
        <v>987894.53</v>
      </c>
      <c r="ES43" s="379"/>
      <c r="ET43" s="379"/>
      <c r="EU43" s="379"/>
      <c r="EV43" s="379"/>
      <c r="EW43" s="379"/>
      <c r="EX43" s="379"/>
      <c r="EY43" s="379"/>
      <c r="EZ43" s="379"/>
      <c r="FA43" s="379"/>
      <c r="FB43" s="379"/>
      <c r="FC43" s="379"/>
      <c r="FD43" s="379"/>
      <c r="FE43" s="379"/>
      <c r="FF43" s="379"/>
      <c r="FG43" s="379"/>
      <c r="FH43" s="379"/>
      <c r="FI43" s="379"/>
      <c r="FJ43" s="379"/>
      <c r="FK43" s="379"/>
      <c r="FL43" s="379"/>
      <c r="FM43" s="379"/>
      <c r="FN43" s="379"/>
      <c r="FO43" s="379"/>
      <c r="FP43" s="379"/>
      <c r="FQ43" s="379"/>
      <c r="FR43" s="379"/>
      <c r="FS43" s="379"/>
      <c r="FT43" s="379"/>
      <c r="FU43" s="379"/>
      <c r="FV43" s="379"/>
      <c r="FW43" s="379"/>
      <c r="FX43" s="379"/>
      <c r="FY43" s="379"/>
      <c r="FZ43" s="379"/>
      <c r="GA43" s="379"/>
      <c r="GB43" s="379"/>
      <c r="GC43" s="379"/>
      <c r="GD43" s="379"/>
      <c r="GE43" s="379"/>
      <c r="GF43" s="379"/>
      <c r="GG43" s="379"/>
      <c r="GH43" s="379"/>
      <c r="GI43" s="379"/>
      <c r="GJ43" s="379"/>
      <c r="GK43" s="379"/>
      <c r="GL43" s="379"/>
      <c r="GM43" s="379"/>
      <c r="GN43" s="379"/>
      <c r="GO43" s="379"/>
      <c r="GP43" s="379"/>
      <c r="GQ43" s="379"/>
      <c r="GR43" s="379"/>
      <c r="GS43" s="379"/>
      <c r="GT43" s="379"/>
      <c r="GU43" s="379"/>
      <c r="GV43" s="379"/>
      <c r="GW43" s="379"/>
      <c r="GX43" s="379"/>
      <c r="GY43" s="379"/>
      <c r="GZ43" s="379"/>
      <c r="HA43" s="379"/>
      <c r="HB43" s="379"/>
      <c r="HC43" s="379"/>
      <c r="HD43" s="379"/>
      <c r="HE43" s="379"/>
      <c r="HF43" s="379"/>
      <c r="HG43" s="379"/>
      <c r="HH43" s="379"/>
      <c r="HI43" s="379"/>
      <c r="HJ43" s="379"/>
      <c r="HK43" s="379"/>
      <c r="HL43" s="379"/>
      <c r="HM43" s="379"/>
      <c r="HN43" s="379"/>
      <c r="HO43" s="379"/>
      <c r="HP43" s="379"/>
      <c r="HQ43" s="379"/>
      <c r="HR43" s="379"/>
      <c r="HS43" s="379"/>
      <c r="HT43" s="379"/>
      <c r="HU43" s="379"/>
      <c r="HV43" s="379"/>
      <c r="HW43" s="379"/>
      <c r="HX43" s="379"/>
      <c r="HY43" s="379"/>
      <c r="HZ43" s="379"/>
      <c r="IA43" s="379"/>
      <c r="IB43" s="379"/>
      <c r="IC43" s="379"/>
      <c r="ID43" s="379"/>
      <c r="IE43" s="379"/>
      <c r="IF43" s="379"/>
      <c r="IG43" s="379"/>
      <c r="IH43" s="379"/>
      <c r="II43" s="379"/>
      <c r="IJ43" s="379"/>
      <c r="IK43" s="379"/>
      <c r="IL43" s="379"/>
      <c r="IM43" s="379"/>
      <c r="IN43" s="379"/>
      <c r="IO43" s="379"/>
      <c r="IP43" s="379"/>
      <c r="IQ43" s="379"/>
      <c r="IR43" s="379"/>
      <c r="IS43" s="379"/>
      <c r="IT43" s="379"/>
      <c r="IU43" s="379"/>
      <c r="IV43" s="379"/>
      <c r="IW43" s="379"/>
      <c r="IX43" s="379"/>
      <c r="IY43" s="379"/>
      <c r="IZ43" s="379"/>
      <c r="JA43" s="379"/>
      <c r="JB43" s="379"/>
      <c r="JC43" s="379"/>
      <c r="JD43" s="379"/>
      <c r="JE43" s="379"/>
      <c r="JF43" s="379"/>
      <c r="JG43" s="379"/>
      <c r="JH43" s="379"/>
      <c r="JI43" s="379"/>
      <c r="JJ43" s="379"/>
      <c r="JK43" s="379"/>
      <c r="JL43" s="379"/>
      <c r="JM43" s="379"/>
      <c r="JN43" s="379"/>
      <c r="JO43" s="379"/>
      <c r="JP43" s="379"/>
      <c r="JQ43" s="379"/>
      <c r="JR43" s="379"/>
      <c r="JS43" s="379"/>
      <c r="JT43" s="379"/>
      <c r="JU43" s="379"/>
      <c r="JV43" s="379"/>
      <c r="JW43" s="379"/>
      <c r="JX43" s="379"/>
      <c r="JY43" s="379"/>
      <c r="JZ43" s="379"/>
      <c r="KA43" s="379"/>
      <c r="KB43" s="379"/>
      <c r="KC43" s="379"/>
      <c r="KD43" s="379"/>
      <c r="KE43" s="379"/>
      <c r="KF43" s="379"/>
      <c r="KG43" s="379"/>
      <c r="KH43" s="379"/>
      <c r="KI43" s="379"/>
      <c r="KJ43" s="379"/>
      <c r="KK43" s="379"/>
      <c r="KL43" s="379"/>
      <c r="KM43" s="379"/>
      <c r="KN43" s="379"/>
      <c r="KO43" s="379"/>
      <c r="KP43" s="379"/>
      <c r="KQ43" s="379"/>
      <c r="KR43" s="379"/>
      <c r="KS43" s="379"/>
      <c r="KT43" s="379"/>
      <c r="KU43" s="379"/>
      <c r="KV43" s="379"/>
      <c r="KW43" s="379"/>
      <c r="KX43" s="379"/>
      <c r="KY43" s="379"/>
      <c r="KZ43" s="379"/>
      <c r="LA43" s="379"/>
      <c r="LB43" s="379"/>
      <c r="LC43" s="379"/>
      <c r="LD43" s="379"/>
      <c r="LE43" s="379"/>
      <c r="LF43" s="379"/>
      <c r="LG43" s="379"/>
      <c r="LH43" s="379"/>
      <c r="LI43" s="379"/>
    </row>
    <row r="44" spans="1:321">
      <c r="B44" s="74" t="s">
        <v>96</v>
      </c>
      <c r="C44" s="74">
        <v>731</v>
      </c>
      <c r="D44" s="74">
        <v>7311</v>
      </c>
      <c r="E44" s="78" t="s">
        <v>105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206949.9</v>
      </c>
      <c r="CM44" s="105">
        <v>235107.78999999998</v>
      </c>
      <c r="CN44" s="105">
        <v>299748.19</v>
      </c>
      <c r="CO44" s="105">
        <v>298965.78000000003</v>
      </c>
      <c r="CP44" s="105">
        <v>208873.82</v>
      </c>
      <c r="CQ44" s="105">
        <v>273742.46000000002</v>
      </c>
      <c r="CR44" s="105">
        <v>3435190.4099999997</v>
      </c>
      <c r="CS44" s="105">
        <v>586185.70000000007</v>
      </c>
      <c r="CT44" s="105">
        <v>401482.51</v>
      </c>
      <c r="CU44" s="105">
        <v>614629.94999999995</v>
      </c>
      <c r="CV44" s="105">
        <v>171580.47</v>
      </c>
      <c r="CW44" s="106">
        <v>1810625.69</v>
      </c>
      <c r="CX44" s="104">
        <v>145969.23000000001</v>
      </c>
      <c r="CY44" s="105">
        <v>107462.68</v>
      </c>
      <c r="CZ44" s="105">
        <v>292731.87</v>
      </c>
      <c r="DA44" s="105">
        <v>369726.11</v>
      </c>
      <c r="DB44" s="105">
        <v>118088.34</v>
      </c>
      <c r="DC44" s="105">
        <v>988773.85</v>
      </c>
      <c r="DD44" s="105">
        <v>98780.82</v>
      </c>
      <c r="DE44" s="105">
        <v>305044.76</v>
      </c>
      <c r="DF44" s="105">
        <v>476893.98</v>
      </c>
      <c r="DG44" s="105">
        <v>368051.05</v>
      </c>
      <c r="DH44" s="105">
        <v>1895040.21</v>
      </c>
      <c r="DI44" s="106">
        <v>3355488.29</v>
      </c>
      <c r="DJ44" s="104">
        <v>444135.32</v>
      </c>
      <c r="DK44" s="105">
        <v>1847442.89</v>
      </c>
      <c r="DL44" s="105">
        <v>506716.21999999991</v>
      </c>
      <c r="DM44" s="105">
        <v>364215.68999999994</v>
      </c>
      <c r="DN44" s="105">
        <v>411816.75</v>
      </c>
      <c r="DO44" s="105">
        <v>1029407.6</v>
      </c>
      <c r="DP44" s="105">
        <v>90543.209999999992</v>
      </c>
      <c r="DQ44" s="105">
        <v>79534.3</v>
      </c>
      <c r="DR44" s="105">
        <v>141338.74</v>
      </c>
      <c r="DS44" s="105">
        <v>599188.87</v>
      </c>
      <c r="DT44" s="105">
        <v>330568.99</v>
      </c>
      <c r="DU44" s="106">
        <v>2084879.29</v>
      </c>
      <c r="DV44" s="338">
        <v>148151.22999999998</v>
      </c>
      <c r="DW44" s="338">
        <v>82290.95</v>
      </c>
      <c r="DX44" s="338">
        <v>119438.56999999999</v>
      </c>
      <c r="DY44" s="338">
        <v>103043.65999999999</v>
      </c>
      <c r="DZ44" s="373">
        <v>921596.33</v>
      </c>
      <c r="EA44" s="338">
        <v>565850.1</v>
      </c>
      <c r="EB44" s="338">
        <v>84480.12</v>
      </c>
      <c r="EC44" s="374">
        <v>79378.060000000012</v>
      </c>
      <c r="ED44" s="374">
        <v>134318.35</v>
      </c>
      <c r="EE44" s="374">
        <v>226256.22</v>
      </c>
      <c r="EF44" s="374">
        <v>783922.87</v>
      </c>
      <c r="EG44" s="374">
        <v>1034220.21</v>
      </c>
      <c r="EH44" s="377"/>
      <c r="EI44" s="377"/>
      <c r="EJ44" s="377"/>
      <c r="EK44" s="377"/>
      <c r="EL44" s="377"/>
      <c r="EM44" s="377"/>
      <c r="EN44" s="377"/>
      <c r="EO44" s="377"/>
      <c r="EP44" s="377"/>
      <c r="EQ44" s="377"/>
      <c r="ER44" s="377"/>
      <c r="ES44" s="377"/>
      <c r="ET44" s="377"/>
      <c r="EU44" s="377"/>
      <c r="EV44" s="377"/>
      <c r="EW44" s="377"/>
      <c r="EX44" s="377"/>
      <c r="EY44" s="377"/>
      <c r="EZ44" s="377"/>
      <c r="FA44" s="377"/>
      <c r="FB44" s="377"/>
      <c r="FC44" s="377"/>
      <c r="FD44" s="377"/>
      <c r="FE44" s="377"/>
      <c r="FF44" s="377"/>
      <c r="FG44" s="377"/>
      <c r="FH44" s="377"/>
      <c r="FI44" s="377"/>
      <c r="FJ44" s="377"/>
      <c r="FK44" s="377"/>
      <c r="FL44" s="377"/>
      <c r="FM44" s="377"/>
      <c r="FN44" s="377"/>
      <c r="FO44" s="377"/>
      <c r="FP44" s="377"/>
      <c r="FQ44" s="377"/>
      <c r="FR44" s="377"/>
      <c r="FS44" s="377"/>
      <c r="FT44" s="377"/>
      <c r="FU44" s="377"/>
      <c r="FV44" s="377"/>
      <c r="FW44" s="377"/>
      <c r="FX44" s="377"/>
      <c r="FY44" s="377"/>
      <c r="FZ44" s="377"/>
      <c r="GA44" s="377"/>
      <c r="GB44" s="377"/>
      <c r="GC44" s="377"/>
      <c r="GD44" s="377"/>
      <c r="GE44" s="377"/>
      <c r="GF44" s="377"/>
      <c r="GG44" s="377"/>
      <c r="GH44" s="377"/>
      <c r="GI44" s="377"/>
      <c r="GJ44" s="377"/>
      <c r="GK44" s="377"/>
      <c r="GL44" s="377"/>
      <c r="GM44" s="377"/>
      <c r="GN44" s="377"/>
      <c r="GO44" s="377"/>
      <c r="GP44" s="377"/>
      <c r="GQ44" s="377"/>
      <c r="GR44" s="377"/>
      <c r="GS44" s="377"/>
      <c r="GT44" s="377"/>
      <c r="GU44" s="377"/>
      <c r="GV44" s="377"/>
      <c r="GW44" s="377"/>
      <c r="GX44" s="377"/>
      <c r="GY44" s="377"/>
      <c r="GZ44" s="377"/>
      <c r="HA44" s="377"/>
      <c r="HB44" s="377"/>
      <c r="HC44" s="377"/>
      <c r="HD44" s="377"/>
      <c r="HE44" s="377"/>
      <c r="HF44" s="377"/>
      <c r="HG44" s="377"/>
      <c r="HH44" s="377"/>
      <c r="HI44" s="377"/>
      <c r="HJ44" s="377"/>
      <c r="HK44" s="377"/>
      <c r="HL44" s="377"/>
      <c r="HM44" s="377"/>
      <c r="HN44" s="377"/>
      <c r="HO44" s="377"/>
      <c r="HP44" s="377"/>
      <c r="HQ44" s="377"/>
      <c r="HR44" s="377"/>
      <c r="HS44" s="377"/>
      <c r="HT44" s="377"/>
      <c r="HU44" s="377"/>
      <c r="HV44" s="377"/>
      <c r="HW44" s="377"/>
      <c r="HX44" s="377"/>
      <c r="HY44" s="377"/>
      <c r="HZ44" s="377"/>
      <c r="IA44" s="377"/>
      <c r="IB44" s="377"/>
      <c r="IC44" s="377"/>
      <c r="ID44" s="377"/>
      <c r="IE44" s="377"/>
      <c r="IF44" s="377"/>
      <c r="IG44" s="377"/>
      <c r="IH44" s="377"/>
      <c r="II44" s="377"/>
      <c r="IJ44" s="377"/>
      <c r="IK44" s="377"/>
      <c r="IL44" s="377"/>
      <c r="IM44" s="377"/>
      <c r="IN44" s="377"/>
      <c r="IO44" s="377"/>
      <c r="IP44" s="377"/>
      <c r="IQ44" s="377"/>
      <c r="IR44" s="377"/>
      <c r="IS44" s="377"/>
      <c r="IT44" s="377"/>
      <c r="IU44" s="377"/>
      <c r="IV44" s="377"/>
      <c r="IW44" s="377"/>
      <c r="IX44" s="377"/>
      <c r="IY44" s="377"/>
      <c r="IZ44" s="377"/>
      <c r="JA44" s="377"/>
      <c r="JB44" s="377"/>
      <c r="JC44" s="377"/>
      <c r="JD44" s="377"/>
      <c r="JE44" s="377"/>
      <c r="JF44" s="377"/>
      <c r="JG44" s="377"/>
      <c r="JH44" s="377"/>
      <c r="JI44" s="377"/>
      <c r="JJ44" s="377"/>
      <c r="JK44" s="377"/>
      <c r="JL44" s="377"/>
      <c r="JM44" s="377"/>
      <c r="JN44" s="377"/>
      <c r="JO44" s="377"/>
      <c r="JP44" s="377"/>
      <c r="JQ44" s="377"/>
      <c r="JR44" s="377"/>
      <c r="JS44" s="377"/>
      <c r="JT44" s="377"/>
      <c r="JU44" s="377"/>
      <c r="JV44" s="377"/>
      <c r="JW44" s="377"/>
      <c r="JX44" s="377"/>
      <c r="JY44" s="377"/>
      <c r="JZ44" s="377"/>
      <c r="KA44" s="377"/>
      <c r="KB44" s="377"/>
      <c r="KC44" s="377"/>
      <c r="KD44" s="377"/>
      <c r="KE44" s="377"/>
      <c r="KF44" s="377"/>
      <c r="KG44" s="377"/>
      <c r="KH44" s="377"/>
      <c r="KI44" s="377"/>
      <c r="KJ44" s="377"/>
      <c r="KK44" s="377"/>
      <c r="KL44" s="377"/>
      <c r="KM44" s="377"/>
      <c r="KN44" s="377"/>
      <c r="KO44" s="377"/>
      <c r="KP44" s="377"/>
      <c r="KQ44" s="377"/>
      <c r="KR44" s="377"/>
      <c r="KS44" s="377"/>
      <c r="KT44" s="377"/>
      <c r="KU44" s="377"/>
      <c r="KV44" s="377"/>
      <c r="KW44" s="377"/>
      <c r="KX44" s="377"/>
      <c r="KY44" s="377"/>
      <c r="KZ44" s="377"/>
      <c r="LA44" s="377"/>
      <c r="LB44" s="377"/>
      <c r="LC44" s="377"/>
      <c r="LD44" s="377"/>
      <c r="LE44" s="377"/>
      <c r="LF44" s="377"/>
      <c r="LG44" s="377"/>
      <c r="LH44" s="377"/>
      <c r="LI44" s="377"/>
    </row>
    <row r="45" spans="1:321" ht="30">
      <c r="C45" s="74">
        <v>732</v>
      </c>
      <c r="D45" s="74">
        <v>7321</v>
      </c>
      <c r="E45" s="78" t="s">
        <v>107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  <c r="DV45" s="338">
        <v>0</v>
      </c>
      <c r="DW45" s="338">
        <v>0</v>
      </c>
      <c r="DX45" s="338">
        <v>0</v>
      </c>
      <c r="DY45" s="338">
        <v>0</v>
      </c>
      <c r="EC45" s="374">
        <v>0</v>
      </c>
      <c r="ED45" s="374"/>
      <c r="EE45" s="374"/>
      <c r="EF45" s="374"/>
      <c r="EG45" s="374"/>
      <c r="EH45" s="377"/>
      <c r="EI45" s="377"/>
      <c r="EJ45" s="377"/>
      <c r="EK45" s="377"/>
      <c r="EL45" s="377"/>
      <c r="EM45" s="377"/>
      <c r="EN45" s="377"/>
      <c r="EO45" s="377"/>
      <c r="EP45" s="377"/>
      <c r="EQ45" s="377"/>
      <c r="ER45" s="377"/>
      <c r="ES45" s="377"/>
      <c r="ET45" s="377"/>
      <c r="EU45" s="377"/>
      <c r="EV45" s="377"/>
      <c r="EW45" s="377"/>
      <c r="EX45" s="377"/>
      <c r="EY45" s="377"/>
      <c r="EZ45" s="377"/>
      <c r="FA45" s="377"/>
      <c r="FB45" s="377"/>
      <c r="FC45" s="377"/>
      <c r="FD45" s="377"/>
      <c r="FE45" s="377"/>
      <c r="FF45" s="377"/>
      <c r="FG45" s="377"/>
      <c r="FH45" s="377"/>
      <c r="FI45" s="377"/>
      <c r="FJ45" s="377"/>
      <c r="FK45" s="377"/>
      <c r="FL45" s="377"/>
      <c r="FM45" s="377"/>
      <c r="FN45" s="377"/>
      <c r="FO45" s="377"/>
      <c r="FP45" s="377"/>
      <c r="FQ45" s="377"/>
      <c r="FR45" s="377"/>
      <c r="FS45" s="377"/>
      <c r="FT45" s="377"/>
      <c r="FU45" s="377"/>
      <c r="FV45" s="377"/>
      <c r="FW45" s="377"/>
      <c r="FX45" s="377"/>
      <c r="FY45" s="377"/>
      <c r="FZ45" s="377"/>
      <c r="GA45" s="377"/>
      <c r="GB45" s="377"/>
      <c r="GC45" s="377"/>
      <c r="GD45" s="377"/>
      <c r="GE45" s="377"/>
      <c r="GF45" s="377"/>
      <c r="GG45" s="377"/>
      <c r="GH45" s="377"/>
      <c r="GI45" s="377"/>
      <c r="GJ45" s="377"/>
      <c r="GK45" s="377"/>
      <c r="GL45" s="377"/>
      <c r="GM45" s="377"/>
      <c r="GN45" s="377"/>
      <c r="GO45" s="377"/>
      <c r="GP45" s="377"/>
      <c r="GQ45" s="377"/>
      <c r="GR45" s="377"/>
      <c r="GS45" s="377"/>
      <c r="GT45" s="377"/>
      <c r="GU45" s="377"/>
      <c r="GV45" s="377"/>
      <c r="GW45" s="377"/>
      <c r="GX45" s="377"/>
      <c r="GY45" s="377"/>
      <c r="GZ45" s="377"/>
      <c r="HA45" s="377"/>
      <c r="HB45" s="377"/>
      <c r="HC45" s="377"/>
      <c r="HD45" s="377"/>
      <c r="HE45" s="377"/>
      <c r="HF45" s="377"/>
      <c r="HG45" s="377"/>
      <c r="HH45" s="377"/>
      <c r="HI45" s="377"/>
      <c r="HJ45" s="377"/>
      <c r="HK45" s="377"/>
      <c r="HL45" s="377"/>
      <c r="HM45" s="377"/>
      <c r="HN45" s="377"/>
      <c r="HO45" s="377"/>
      <c r="HP45" s="377"/>
      <c r="HQ45" s="377"/>
      <c r="HR45" s="377"/>
      <c r="HS45" s="377"/>
      <c r="HT45" s="377"/>
      <c r="HU45" s="377"/>
      <c r="HV45" s="377"/>
      <c r="HW45" s="377"/>
      <c r="HX45" s="377"/>
      <c r="HY45" s="377"/>
      <c r="HZ45" s="377"/>
      <c r="IA45" s="377"/>
      <c r="IB45" s="377"/>
      <c r="IC45" s="377"/>
      <c r="ID45" s="377"/>
      <c r="IE45" s="377"/>
      <c r="IF45" s="377"/>
      <c r="IG45" s="377"/>
      <c r="IH45" s="377"/>
      <c r="II45" s="377"/>
      <c r="IJ45" s="377"/>
      <c r="IK45" s="377"/>
      <c r="IL45" s="377"/>
      <c r="IM45" s="377"/>
      <c r="IN45" s="377"/>
      <c r="IO45" s="377"/>
      <c r="IP45" s="377"/>
      <c r="IQ45" s="377"/>
      <c r="IR45" s="377"/>
      <c r="IS45" s="377"/>
      <c r="IT45" s="377"/>
      <c r="IU45" s="377"/>
      <c r="IV45" s="377"/>
      <c r="IW45" s="377"/>
      <c r="IX45" s="377"/>
      <c r="IY45" s="377"/>
      <c r="IZ45" s="377"/>
      <c r="JA45" s="377"/>
      <c r="JB45" s="377"/>
      <c r="JC45" s="377"/>
      <c r="JD45" s="377"/>
      <c r="JE45" s="377"/>
      <c r="JF45" s="377"/>
      <c r="JG45" s="377"/>
      <c r="JH45" s="377"/>
      <c r="JI45" s="377"/>
      <c r="JJ45" s="377"/>
      <c r="JK45" s="377"/>
      <c r="JL45" s="377"/>
      <c r="JM45" s="377"/>
      <c r="JN45" s="377"/>
      <c r="JO45" s="377"/>
      <c r="JP45" s="377"/>
      <c r="JQ45" s="377"/>
      <c r="JR45" s="377"/>
      <c r="JS45" s="377"/>
      <c r="JT45" s="377"/>
      <c r="JU45" s="377"/>
      <c r="JV45" s="377"/>
      <c r="JW45" s="377"/>
      <c r="JX45" s="377"/>
      <c r="JY45" s="377"/>
      <c r="JZ45" s="377"/>
      <c r="KA45" s="377"/>
      <c r="KB45" s="377"/>
      <c r="KC45" s="377"/>
      <c r="KD45" s="377"/>
      <c r="KE45" s="377"/>
      <c r="KF45" s="377"/>
      <c r="KG45" s="377"/>
      <c r="KH45" s="377"/>
      <c r="KI45" s="377"/>
      <c r="KJ45" s="377"/>
      <c r="KK45" s="377"/>
      <c r="KL45" s="377"/>
      <c r="KM45" s="377"/>
      <c r="KN45" s="377"/>
      <c r="KO45" s="377"/>
      <c r="KP45" s="377"/>
      <c r="KQ45" s="377"/>
      <c r="KR45" s="377"/>
      <c r="KS45" s="377"/>
      <c r="KT45" s="377"/>
      <c r="KU45" s="377"/>
      <c r="KV45" s="377"/>
      <c r="KW45" s="377"/>
      <c r="KX45" s="377"/>
      <c r="KY45" s="377"/>
      <c r="KZ45" s="377"/>
      <c r="LA45" s="377"/>
      <c r="LB45" s="377"/>
      <c r="LC45" s="377"/>
      <c r="LD45" s="377"/>
      <c r="LE45" s="377"/>
      <c r="LF45" s="377"/>
      <c r="LG45" s="377"/>
      <c r="LH45" s="377"/>
      <c r="LI45" s="377"/>
    </row>
    <row r="46" spans="1:321" s="9" customFormat="1">
      <c r="A46" s="140"/>
      <c r="B46" s="140">
        <v>74</v>
      </c>
      <c r="C46" s="140" t="s">
        <v>96</v>
      </c>
      <c r="D46" s="140">
        <v>74</v>
      </c>
      <c r="E46" s="141" t="s">
        <v>109</v>
      </c>
      <c r="F46" s="14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4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4"/>
      <c r="AD46" s="142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4"/>
      <c r="AP46" s="142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4"/>
      <c r="BB46" s="142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4"/>
      <c r="BN46" s="142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4"/>
      <c r="BZ46" s="142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2">
        <v>165851.26</v>
      </c>
      <c r="CM46" s="143">
        <v>158391.43</v>
      </c>
      <c r="CN46" s="143">
        <v>618410.81000000006</v>
      </c>
      <c r="CO46" s="143">
        <v>143255.71000000002</v>
      </c>
      <c r="CP46" s="143">
        <v>330184.12999999995</v>
      </c>
      <c r="CQ46" s="143">
        <v>460006.45</v>
      </c>
      <c r="CR46" s="143">
        <v>487486.95</v>
      </c>
      <c r="CS46" s="143">
        <v>225390.90000000002</v>
      </c>
      <c r="CT46" s="143">
        <v>761867.5299999998</v>
      </c>
      <c r="CU46" s="143">
        <v>1447115.8099999996</v>
      </c>
      <c r="CV46" s="143">
        <v>707499.84000000008</v>
      </c>
      <c r="CW46" s="144">
        <v>1108546.8899999999</v>
      </c>
      <c r="CX46" s="142">
        <f>+SUM(CX47:CX48)</f>
        <v>149764.72</v>
      </c>
      <c r="CY46" s="143">
        <f t="shared" ref="CY46:DI46" si="9">+SUM(CY47:CY48)</f>
        <v>720536.12</v>
      </c>
      <c r="CZ46" s="143">
        <f t="shared" si="9"/>
        <v>173095.78</v>
      </c>
      <c r="DA46" s="143">
        <f t="shared" si="9"/>
        <v>636951.02</v>
      </c>
      <c r="DB46" s="143">
        <f t="shared" si="9"/>
        <v>295224.23</v>
      </c>
      <c r="DC46" s="143">
        <f t="shared" si="9"/>
        <v>145661.5</v>
      </c>
      <c r="DD46" s="143">
        <f t="shared" si="9"/>
        <v>289870.69</v>
      </c>
      <c r="DE46" s="143">
        <f t="shared" si="9"/>
        <v>331260.12</v>
      </c>
      <c r="DF46" s="143">
        <f t="shared" si="9"/>
        <v>407300.13</v>
      </c>
      <c r="DG46" s="143">
        <f t="shared" si="9"/>
        <v>306869.74</v>
      </c>
      <c r="DH46" s="143">
        <f t="shared" si="9"/>
        <v>983922.2</v>
      </c>
      <c r="DI46" s="144">
        <f t="shared" si="9"/>
        <v>1114471.47</v>
      </c>
      <c r="DJ46" s="142">
        <v>261888.06</v>
      </c>
      <c r="DK46" s="143">
        <v>275848.11000000004</v>
      </c>
      <c r="DL46" s="143">
        <v>287203.82000000007</v>
      </c>
      <c r="DM46" s="143">
        <v>571154.25999999989</v>
      </c>
      <c r="DN46" s="143">
        <v>142862.19000000003</v>
      </c>
      <c r="DO46" s="143">
        <v>349110.17999999993</v>
      </c>
      <c r="DP46" s="143">
        <v>735788.29</v>
      </c>
      <c r="DQ46" s="143">
        <v>159688.91999999998</v>
      </c>
      <c r="DR46" s="143">
        <v>386068.30999999988</v>
      </c>
      <c r="DS46" s="143">
        <v>623176.68999999994</v>
      </c>
      <c r="DT46" s="143">
        <v>442043.53999999992</v>
      </c>
      <c r="DU46" s="144">
        <v>2363231.5299999993</v>
      </c>
      <c r="DV46" s="339">
        <v>196891.75999999998</v>
      </c>
      <c r="DW46" s="339">
        <v>153797.54</v>
      </c>
      <c r="DX46" s="339">
        <v>730633.8600000001</v>
      </c>
      <c r="DY46" s="339">
        <v>546087.31000000006</v>
      </c>
      <c r="DZ46" s="339">
        <v>968262.62</v>
      </c>
      <c r="EA46" s="339">
        <v>1146053.18</v>
      </c>
      <c r="EB46" s="339">
        <v>496128.69</v>
      </c>
      <c r="EC46" s="378">
        <v>612720.99999999988</v>
      </c>
      <c r="ED46" s="378">
        <v>1394917.14</v>
      </c>
      <c r="EE46" s="378">
        <v>1303452.33</v>
      </c>
      <c r="EF46" s="378">
        <v>1562846.95</v>
      </c>
      <c r="EG46" s="378">
        <v>2483747.6800000002</v>
      </c>
      <c r="EH46" s="379">
        <v>198902.46</v>
      </c>
      <c r="EI46" s="379">
        <v>1119540.18</v>
      </c>
      <c r="EJ46" s="379">
        <v>2315094.14</v>
      </c>
      <c r="EK46" s="379">
        <v>849572.77</v>
      </c>
      <c r="EL46" s="379">
        <v>1896583.06</v>
      </c>
      <c r="EM46" s="379">
        <v>1063223.94</v>
      </c>
      <c r="EN46" s="379">
        <v>2617220.7200000002</v>
      </c>
      <c r="EO46" s="379">
        <v>699069.05</v>
      </c>
      <c r="EP46" s="379">
        <v>1501226.15</v>
      </c>
      <c r="EQ46" s="379">
        <v>2652981.5699999998</v>
      </c>
      <c r="ER46" s="379">
        <v>2286217.7400000002</v>
      </c>
      <c r="ES46" s="379"/>
      <c r="ET46" s="379"/>
      <c r="EU46" s="379"/>
      <c r="EV46" s="379"/>
      <c r="EW46" s="379"/>
      <c r="EX46" s="379"/>
      <c r="EY46" s="379"/>
      <c r="EZ46" s="379"/>
      <c r="FA46" s="379"/>
      <c r="FB46" s="379"/>
      <c r="FC46" s="379"/>
      <c r="FD46" s="379"/>
      <c r="FE46" s="379"/>
      <c r="FF46" s="379"/>
      <c r="FG46" s="379"/>
      <c r="FH46" s="379"/>
      <c r="FI46" s="379"/>
      <c r="FJ46" s="379"/>
      <c r="FK46" s="379"/>
      <c r="FL46" s="379"/>
      <c r="FM46" s="379"/>
      <c r="FN46" s="379"/>
      <c r="FO46" s="379"/>
      <c r="FP46" s="379"/>
      <c r="FQ46" s="379"/>
      <c r="FR46" s="379"/>
      <c r="FS46" s="379"/>
      <c r="FT46" s="379"/>
      <c r="FU46" s="379"/>
      <c r="FV46" s="379"/>
      <c r="FW46" s="379"/>
      <c r="FX46" s="379"/>
      <c r="FY46" s="379"/>
      <c r="FZ46" s="379"/>
      <c r="GA46" s="379"/>
      <c r="GB46" s="379"/>
      <c r="GC46" s="379"/>
      <c r="GD46" s="379"/>
      <c r="GE46" s="379"/>
      <c r="GF46" s="379"/>
      <c r="GG46" s="379"/>
      <c r="GH46" s="379"/>
      <c r="GI46" s="379"/>
      <c r="GJ46" s="379"/>
      <c r="GK46" s="379"/>
      <c r="GL46" s="379"/>
      <c r="GM46" s="379"/>
      <c r="GN46" s="379"/>
      <c r="GO46" s="379"/>
      <c r="GP46" s="379"/>
      <c r="GQ46" s="379"/>
      <c r="GR46" s="379"/>
      <c r="GS46" s="379"/>
      <c r="GT46" s="379"/>
      <c r="GU46" s="379"/>
      <c r="GV46" s="379"/>
      <c r="GW46" s="379"/>
      <c r="GX46" s="379"/>
      <c r="GY46" s="379"/>
      <c r="GZ46" s="379"/>
      <c r="HA46" s="379"/>
      <c r="HB46" s="379"/>
      <c r="HC46" s="379"/>
      <c r="HD46" s="379"/>
      <c r="HE46" s="379"/>
      <c r="HF46" s="379"/>
      <c r="HG46" s="379"/>
      <c r="HH46" s="379"/>
      <c r="HI46" s="379"/>
      <c r="HJ46" s="379"/>
      <c r="HK46" s="379"/>
      <c r="HL46" s="379"/>
      <c r="HM46" s="379"/>
      <c r="HN46" s="379"/>
      <c r="HO46" s="379"/>
      <c r="HP46" s="379"/>
      <c r="HQ46" s="379"/>
      <c r="HR46" s="379"/>
      <c r="HS46" s="379"/>
      <c r="HT46" s="379"/>
      <c r="HU46" s="379"/>
      <c r="HV46" s="379"/>
      <c r="HW46" s="379"/>
      <c r="HX46" s="379"/>
      <c r="HY46" s="379"/>
      <c r="HZ46" s="379"/>
      <c r="IA46" s="379"/>
      <c r="IB46" s="379"/>
      <c r="IC46" s="379"/>
      <c r="ID46" s="379"/>
      <c r="IE46" s="379"/>
      <c r="IF46" s="379"/>
      <c r="IG46" s="379"/>
      <c r="IH46" s="379"/>
      <c r="II46" s="379"/>
      <c r="IJ46" s="379"/>
      <c r="IK46" s="379"/>
      <c r="IL46" s="379"/>
      <c r="IM46" s="379"/>
      <c r="IN46" s="379"/>
      <c r="IO46" s="379"/>
      <c r="IP46" s="379"/>
      <c r="IQ46" s="379"/>
      <c r="IR46" s="379"/>
      <c r="IS46" s="379"/>
      <c r="IT46" s="379"/>
      <c r="IU46" s="379"/>
      <c r="IV46" s="379"/>
      <c r="IW46" s="379"/>
      <c r="IX46" s="379"/>
      <c r="IY46" s="379"/>
      <c r="IZ46" s="379"/>
      <c r="JA46" s="379"/>
      <c r="JB46" s="379"/>
      <c r="JC46" s="379"/>
      <c r="JD46" s="379"/>
      <c r="JE46" s="379"/>
      <c r="JF46" s="379"/>
      <c r="JG46" s="379"/>
      <c r="JH46" s="379"/>
      <c r="JI46" s="379"/>
      <c r="JJ46" s="379"/>
      <c r="JK46" s="379"/>
      <c r="JL46" s="379"/>
      <c r="JM46" s="379"/>
      <c r="JN46" s="379"/>
      <c r="JO46" s="379"/>
      <c r="JP46" s="379"/>
      <c r="JQ46" s="379"/>
      <c r="JR46" s="379"/>
      <c r="JS46" s="379"/>
      <c r="JT46" s="379"/>
      <c r="JU46" s="379"/>
      <c r="JV46" s="379"/>
      <c r="JW46" s="379"/>
      <c r="JX46" s="379"/>
      <c r="JY46" s="379"/>
      <c r="JZ46" s="379"/>
      <c r="KA46" s="379"/>
      <c r="KB46" s="379"/>
      <c r="KC46" s="379"/>
      <c r="KD46" s="379"/>
      <c r="KE46" s="379"/>
      <c r="KF46" s="379"/>
      <c r="KG46" s="379"/>
      <c r="KH46" s="379"/>
      <c r="KI46" s="379"/>
      <c r="KJ46" s="379"/>
      <c r="KK46" s="379"/>
      <c r="KL46" s="379"/>
      <c r="KM46" s="379"/>
      <c r="KN46" s="379"/>
      <c r="KO46" s="379"/>
      <c r="KP46" s="379"/>
      <c r="KQ46" s="379"/>
      <c r="KR46" s="379"/>
      <c r="KS46" s="379"/>
      <c r="KT46" s="379"/>
      <c r="KU46" s="379"/>
      <c r="KV46" s="379"/>
      <c r="KW46" s="379"/>
      <c r="KX46" s="379"/>
      <c r="KY46" s="379"/>
      <c r="KZ46" s="379"/>
      <c r="LA46" s="379"/>
      <c r="LB46" s="379"/>
      <c r="LC46" s="379"/>
      <c r="LD46" s="379"/>
      <c r="LE46" s="379"/>
      <c r="LF46" s="379"/>
      <c r="LG46" s="379"/>
      <c r="LH46" s="379"/>
      <c r="LI46" s="379"/>
    </row>
    <row r="47" spans="1:321">
      <c r="C47" s="74">
        <v>741</v>
      </c>
      <c r="D47" s="74">
        <v>7411</v>
      </c>
      <c r="E47" s="78" t="s">
        <v>111</v>
      </c>
      <c r="F47" s="104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/>
      <c r="R47" s="104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6"/>
      <c r="AD47" s="104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6"/>
      <c r="AP47" s="104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04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6"/>
      <c r="BN47" s="104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6"/>
      <c r="BZ47" s="104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4">
        <v>165851.26</v>
      </c>
      <c r="CM47" s="105">
        <v>158391.43</v>
      </c>
      <c r="CN47" s="105">
        <v>618410.81000000006</v>
      </c>
      <c r="CO47" s="105">
        <v>143255.71000000002</v>
      </c>
      <c r="CP47" s="105">
        <v>330184.12999999995</v>
      </c>
      <c r="CQ47" s="105">
        <v>460006.45</v>
      </c>
      <c r="CR47" s="105">
        <v>487486.95</v>
      </c>
      <c r="CS47" s="105">
        <v>225390.90000000002</v>
      </c>
      <c r="CT47" s="105">
        <v>761867.5299999998</v>
      </c>
      <c r="CU47" s="105">
        <v>1447115.8099999996</v>
      </c>
      <c r="CV47" s="105">
        <v>707499.84000000008</v>
      </c>
      <c r="CW47" s="106">
        <v>1108546.8899999999</v>
      </c>
      <c r="CX47" s="104">
        <v>149764.72</v>
      </c>
      <c r="CY47" s="105">
        <v>720536.12</v>
      </c>
      <c r="CZ47" s="105">
        <v>173095.78</v>
      </c>
      <c r="DA47" s="105">
        <v>636951.02</v>
      </c>
      <c r="DB47" s="105">
        <v>295224.23</v>
      </c>
      <c r="DC47" s="105">
        <v>145661.5</v>
      </c>
      <c r="DD47" s="105">
        <v>289870.69</v>
      </c>
      <c r="DE47" s="105">
        <v>331260.12</v>
      </c>
      <c r="DF47" s="105">
        <v>407300.13</v>
      </c>
      <c r="DG47" s="105">
        <v>306869.74</v>
      </c>
      <c r="DH47" s="105">
        <v>983922.2</v>
      </c>
      <c r="DI47" s="106">
        <v>1114471.47</v>
      </c>
      <c r="DJ47" s="104">
        <v>261888.06</v>
      </c>
      <c r="DK47" s="105">
        <v>275848.11000000004</v>
      </c>
      <c r="DL47" s="105">
        <v>287203.82000000007</v>
      </c>
      <c r="DM47" s="105">
        <v>571154.25999999989</v>
      </c>
      <c r="DN47" s="105">
        <v>142862.19000000003</v>
      </c>
      <c r="DO47" s="105">
        <v>349110.17999999993</v>
      </c>
      <c r="DP47" s="105">
        <v>735788.29</v>
      </c>
      <c r="DQ47" s="105">
        <v>159688.91999999998</v>
      </c>
      <c r="DR47" s="105">
        <v>386068.30999999988</v>
      </c>
      <c r="DS47" s="105">
        <v>623176.68999999994</v>
      </c>
      <c r="DT47" s="105">
        <v>442043.53999999992</v>
      </c>
      <c r="DU47" s="106">
        <v>2363231.5299999993</v>
      </c>
      <c r="DV47" s="338">
        <v>196891.75999999998</v>
      </c>
      <c r="DW47" s="338">
        <v>153797.54</v>
      </c>
      <c r="DX47" s="338">
        <v>730633.8600000001</v>
      </c>
      <c r="DY47" s="338">
        <v>546087.31000000006</v>
      </c>
      <c r="DZ47" s="338">
        <v>968262.62</v>
      </c>
      <c r="EA47" s="338">
        <v>1146053.18</v>
      </c>
      <c r="EB47" s="338">
        <v>496128.69</v>
      </c>
      <c r="EC47" s="374">
        <v>612720.99999999988</v>
      </c>
      <c r="ED47" s="374">
        <v>1394917.14</v>
      </c>
      <c r="EE47" s="374">
        <v>1303452.33</v>
      </c>
      <c r="EF47" s="374">
        <v>1562846.95</v>
      </c>
      <c r="EG47" s="374">
        <v>2483747.6800000002</v>
      </c>
      <c r="EH47" s="377"/>
      <c r="EI47" s="377"/>
      <c r="EJ47" s="377"/>
      <c r="EK47" s="377"/>
      <c r="EL47" s="377"/>
      <c r="EM47" s="377"/>
      <c r="EN47" s="377"/>
      <c r="EO47" s="377"/>
      <c r="EP47" s="377"/>
      <c r="EQ47" s="377"/>
      <c r="ER47" s="377"/>
      <c r="ES47" s="377"/>
      <c r="ET47" s="377"/>
      <c r="EU47" s="377"/>
      <c r="EV47" s="377"/>
      <c r="EW47" s="377"/>
      <c r="EX47" s="377"/>
      <c r="EY47" s="377"/>
      <c r="EZ47" s="377"/>
      <c r="FA47" s="377"/>
      <c r="FB47" s="377"/>
      <c r="FC47" s="377"/>
      <c r="FD47" s="377"/>
      <c r="FE47" s="377"/>
      <c r="FF47" s="377"/>
      <c r="FG47" s="377"/>
      <c r="FH47" s="377"/>
      <c r="FI47" s="377"/>
      <c r="FJ47" s="377"/>
      <c r="FK47" s="377"/>
      <c r="FL47" s="377"/>
      <c r="FM47" s="377"/>
      <c r="FN47" s="377"/>
      <c r="FO47" s="377"/>
      <c r="FP47" s="377"/>
      <c r="FQ47" s="377"/>
      <c r="FR47" s="377"/>
      <c r="FS47" s="377"/>
      <c r="FT47" s="377"/>
      <c r="FU47" s="377"/>
      <c r="FV47" s="377"/>
      <c r="FW47" s="377"/>
      <c r="FX47" s="377"/>
      <c r="FY47" s="377"/>
      <c r="FZ47" s="377"/>
      <c r="GA47" s="377"/>
      <c r="GB47" s="377"/>
      <c r="GC47" s="377"/>
      <c r="GD47" s="377"/>
      <c r="GE47" s="377"/>
      <c r="GF47" s="377"/>
      <c r="GG47" s="377"/>
      <c r="GH47" s="377"/>
      <c r="GI47" s="377"/>
      <c r="GJ47" s="377"/>
      <c r="GK47" s="377"/>
      <c r="GL47" s="377"/>
      <c r="GM47" s="377"/>
      <c r="GN47" s="377"/>
      <c r="GO47" s="377"/>
      <c r="GP47" s="377"/>
      <c r="GQ47" s="377"/>
      <c r="GR47" s="377"/>
      <c r="GS47" s="377"/>
      <c r="GT47" s="377"/>
      <c r="GU47" s="377"/>
      <c r="GV47" s="377"/>
      <c r="GW47" s="377"/>
      <c r="GX47" s="377"/>
      <c r="GY47" s="377"/>
      <c r="GZ47" s="377"/>
      <c r="HA47" s="377"/>
      <c r="HB47" s="377"/>
      <c r="HC47" s="377"/>
      <c r="HD47" s="377"/>
      <c r="HE47" s="377"/>
      <c r="HF47" s="377"/>
      <c r="HG47" s="377"/>
      <c r="HH47" s="377"/>
      <c r="HI47" s="377"/>
      <c r="HJ47" s="377"/>
      <c r="HK47" s="377"/>
      <c r="HL47" s="377"/>
      <c r="HM47" s="377"/>
      <c r="HN47" s="377"/>
      <c r="HO47" s="377"/>
      <c r="HP47" s="377"/>
      <c r="HQ47" s="377"/>
      <c r="HR47" s="377"/>
      <c r="HS47" s="377"/>
      <c r="HT47" s="377"/>
      <c r="HU47" s="377"/>
      <c r="HV47" s="377"/>
      <c r="HW47" s="377"/>
      <c r="HX47" s="377"/>
      <c r="HY47" s="377"/>
      <c r="HZ47" s="377"/>
      <c r="IA47" s="377"/>
      <c r="IB47" s="377"/>
      <c r="IC47" s="377"/>
      <c r="ID47" s="377"/>
      <c r="IE47" s="377"/>
      <c r="IF47" s="377"/>
      <c r="IG47" s="377"/>
      <c r="IH47" s="377"/>
      <c r="II47" s="377"/>
      <c r="IJ47" s="377"/>
      <c r="IK47" s="377"/>
      <c r="IL47" s="377"/>
      <c r="IM47" s="377"/>
      <c r="IN47" s="377"/>
      <c r="IO47" s="377"/>
      <c r="IP47" s="377"/>
      <c r="IQ47" s="377"/>
      <c r="IR47" s="377"/>
      <c r="IS47" s="377"/>
      <c r="IT47" s="377"/>
      <c r="IU47" s="377"/>
      <c r="IV47" s="377"/>
      <c r="IW47" s="377"/>
      <c r="IX47" s="377"/>
      <c r="IY47" s="377"/>
      <c r="IZ47" s="377"/>
      <c r="JA47" s="377"/>
      <c r="JB47" s="377"/>
      <c r="JC47" s="377"/>
      <c r="JD47" s="377"/>
      <c r="JE47" s="377"/>
      <c r="JF47" s="377"/>
      <c r="JG47" s="377"/>
      <c r="JH47" s="377"/>
      <c r="JI47" s="377"/>
      <c r="JJ47" s="377"/>
      <c r="JK47" s="377"/>
      <c r="JL47" s="377"/>
      <c r="JM47" s="377"/>
      <c r="JN47" s="377"/>
      <c r="JO47" s="377"/>
      <c r="JP47" s="377"/>
      <c r="JQ47" s="377"/>
      <c r="JR47" s="377"/>
      <c r="JS47" s="377"/>
      <c r="JT47" s="377"/>
      <c r="JU47" s="377"/>
      <c r="JV47" s="377"/>
      <c r="JW47" s="377"/>
      <c r="JX47" s="377"/>
      <c r="JY47" s="377"/>
      <c r="JZ47" s="377"/>
      <c r="KA47" s="377"/>
      <c r="KB47" s="377"/>
      <c r="KC47" s="377"/>
      <c r="KD47" s="377"/>
      <c r="KE47" s="377"/>
      <c r="KF47" s="377"/>
      <c r="KG47" s="377"/>
      <c r="KH47" s="377"/>
      <c r="KI47" s="377"/>
      <c r="KJ47" s="377"/>
      <c r="KK47" s="377"/>
      <c r="KL47" s="377"/>
      <c r="KM47" s="377"/>
      <c r="KN47" s="377"/>
      <c r="KO47" s="377"/>
      <c r="KP47" s="377"/>
      <c r="KQ47" s="377"/>
      <c r="KR47" s="377"/>
      <c r="KS47" s="377"/>
      <c r="KT47" s="377"/>
      <c r="KU47" s="377"/>
      <c r="KV47" s="377"/>
      <c r="KW47" s="377"/>
      <c r="KX47" s="377"/>
      <c r="KY47" s="377"/>
      <c r="KZ47" s="377"/>
      <c r="LA47" s="377"/>
      <c r="LB47" s="377"/>
      <c r="LC47" s="377"/>
      <c r="LD47" s="377"/>
      <c r="LE47" s="377"/>
      <c r="LF47" s="377"/>
      <c r="LG47" s="377"/>
      <c r="LH47" s="377"/>
      <c r="LI47" s="377"/>
    </row>
    <row r="48" spans="1:321">
      <c r="C48" s="74">
        <v>742</v>
      </c>
      <c r="D48" s="74">
        <v>7421</v>
      </c>
      <c r="E48" s="78" t="s">
        <v>113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0</v>
      </c>
      <c r="CT48" s="105">
        <v>0</v>
      </c>
      <c r="CU48" s="105">
        <v>0</v>
      </c>
      <c r="CV48" s="105">
        <v>0</v>
      </c>
      <c r="CW48" s="106">
        <v>0</v>
      </c>
      <c r="CX48" s="104">
        <v>0</v>
      </c>
      <c r="CY48" s="105">
        <v>0</v>
      </c>
      <c r="CZ48" s="105">
        <v>0</v>
      </c>
      <c r="DA48" s="105">
        <v>0</v>
      </c>
      <c r="DB48" s="105">
        <v>0</v>
      </c>
      <c r="DC48" s="105">
        <v>0</v>
      </c>
      <c r="DD48" s="105">
        <v>0</v>
      </c>
      <c r="DE48" s="105">
        <v>0</v>
      </c>
      <c r="DF48" s="105">
        <v>0</v>
      </c>
      <c r="DG48" s="105">
        <v>0</v>
      </c>
      <c r="DH48" s="105">
        <v>0</v>
      </c>
      <c r="DI48" s="106">
        <v>0</v>
      </c>
      <c r="DJ48" s="104">
        <v>0</v>
      </c>
      <c r="DK48" s="105">
        <v>0</v>
      </c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  <c r="DV48" s="338">
        <v>0</v>
      </c>
      <c r="DW48" s="338">
        <v>0</v>
      </c>
      <c r="DX48" s="338">
        <v>0</v>
      </c>
      <c r="DY48" s="338">
        <v>0</v>
      </c>
      <c r="EC48" s="374">
        <v>0</v>
      </c>
      <c r="ED48" s="374"/>
      <c r="EE48" s="383"/>
      <c r="EF48" s="374"/>
      <c r="EG48" s="374"/>
      <c r="EH48" s="377"/>
      <c r="EI48" s="377"/>
      <c r="EJ48" s="377"/>
      <c r="EK48" s="377"/>
      <c r="EL48" s="377"/>
      <c r="EM48" s="377"/>
      <c r="EN48" s="377"/>
      <c r="EO48" s="377"/>
      <c r="EP48" s="377"/>
      <c r="EQ48" s="377"/>
      <c r="ER48" s="377"/>
      <c r="ES48" s="377"/>
      <c r="ET48" s="377"/>
      <c r="EU48" s="377"/>
      <c r="EV48" s="377"/>
      <c r="EW48" s="377"/>
      <c r="EX48" s="377"/>
      <c r="EY48" s="377"/>
      <c r="EZ48" s="377"/>
      <c r="FA48" s="377"/>
      <c r="FB48" s="377"/>
      <c r="FC48" s="377"/>
      <c r="FD48" s="377"/>
      <c r="FE48" s="377"/>
      <c r="FF48" s="377"/>
      <c r="FG48" s="377"/>
      <c r="FH48" s="377"/>
      <c r="FI48" s="377"/>
      <c r="FJ48" s="377"/>
      <c r="FK48" s="377"/>
      <c r="FL48" s="377"/>
      <c r="FM48" s="377"/>
      <c r="FN48" s="377"/>
      <c r="FO48" s="377"/>
      <c r="FP48" s="377"/>
      <c r="FQ48" s="377"/>
      <c r="FR48" s="377"/>
      <c r="FS48" s="377"/>
      <c r="FT48" s="377"/>
      <c r="FU48" s="377"/>
      <c r="FV48" s="377"/>
      <c r="FW48" s="377"/>
      <c r="FX48" s="377"/>
      <c r="FY48" s="377"/>
      <c r="FZ48" s="377"/>
      <c r="GA48" s="377"/>
      <c r="GB48" s="377"/>
      <c r="GC48" s="377"/>
      <c r="GD48" s="377"/>
      <c r="GE48" s="377"/>
      <c r="GF48" s="377"/>
      <c r="GG48" s="377"/>
      <c r="GH48" s="377"/>
      <c r="GI48" s="377"/>
      <c r="GJ48" s="377"/>
      <c r="GK48" s="377"/>
      <c r="GL48" s="377"/>
      <c r="GM48" s="377"/>
      <c r="GN48" s="377"/>
      <c r="GO48" s="377"/>
      <c r="GP48" s="377"/>
      <c r="GQ48" s="377"/>
      <c r="GR48" s="377"/>
      <c r="GS48" s="377"/>
      <c r="GT48" s="377"/>
      <c r="GU48" s="377"/>
      <c r="GV48" s="377"/>
      <c r="GW48" s="377"/>
      <c r="GX48" s="377"/>
      <c r="GY48" s="377"/>
      <c r="GZ48" s="377"/>
      <c r="HA48" s="377"/>
      <c r="HB48" s="377"/>
      <c r="HC48" s="377"/>
      <c r="HD48" s="377"/>
      <c r="HE48" s="377"/>
      <c r="HF48" s="377"/>
      <c r="HG48" s="377"/>
      <c r="HH48" s="377"/>
      <c r="HI48" s="377"/>
      <c r="HJ48" s="377"/>
      <c r="HK48" s="377"/>
      <c r="HL48" s="377"/>
      <c r="HM48" s="377"/>
      <c r="HN48" s="377"/>
      <c r="HO48" s="377"/>
      <c r="HP48" s="377"/>
      <c r="HQ48" s="377"/>
      <c r="HR48" s="377"/>
      <c r="HS48" s="377"/>
      <c r="HT48" s="377"/>
      <c r="HU48" s="377"/>
      <c r="HV48" s="377"/>
      <c r="HW48" s="377"/>
      <c r="HX48" s="377"/>
      <c r="HY48" s="377"/>
      <c r="HZ48" s="377"/>
      <c r="IA48" s="377"/>
      <c r="IB48" s="377"/>
      <c r="IC48" s="377"/>
      <c r="ID48" s="377"/>
      <c r="IE48" s="377"/>
      <c r="IF48" s="377"/>
      <c r="IG48" s="377"/>
      <c r="IH48" s="377"/>
      <c r="II48" s="377"/>
      <c r="IJ48" s="377"/>
      <c r="IK48" s="377"/>
      <c r="IL48" s="377"/>
      <c r="IM48" s="377"/>
      <c r="IN48" s="377"/>
      <c r="IO48" s="377"/>
      <c r="IP48" s="377"/>
      <c r="IQ48" s="377"/>
      <c r="IR48" s="377"/>
      <c r="IS48" s="377"/>
      <c r="IT48" s="377"/>
      <c r="IU48" s="377"/>
      <c r="IV48" s="377"/>
      <c r="IW48" s="377"/>
      <c r="IX48" s="377"/>
      <c r="IY48" s="377"/>
      <c r="IZ48" s="377"/>
      <c r="JA48" s="377"/>
      <c r="JB48" s="377"/>
      <c r="JC48" s="377"/>
      <c r="JD48" s="377"/>
      <c r="JE48" s="377"/>
      <c r="JF48" s="377"/>
      <c r="JG48" s="377"/>
      <c r="JH48" s="377"/>
      <c r="JI48" s="377"/>
      <c r="JJ48" s="377"/>
      <c r="JK48" s="377"/>
      <c r="JL48" s="377"/>
      <c r="JM48" s="377"/>
      <c r="JN48" s="377"/>
      <c r="JO48" s="377"/>
      <c r="JP48" s="377"/>
      <c r="JQ48" s="377"/>
      <c r="JR48" s="377"/>
      <c r="JS48" s="377"/>
      <c r="JT48" s="377"/>
      <c r="JU48" s="377"/>
      <c r="JV48" s="377"/>
      <c r="JW48" s="377"/>
      <c r="JX48" s="377"/>
      <c r="JY48" s="377"/>
      <c r="JZ48" s="377"/>
      <c r="KA48" s="377"/>
      <c r="KB48" s="377"/>
      <c r="KC48" s="377"/>
      <c r="KD48" s="377"/>
      <c r="KE48" s="377"/>
      <c r="KF48" s="377"/>
      <c r="KG48" s="377"/>
      <c r="KH48" s="377"/>
      <c r="KI48" s="377"/>
      <c r="KJ48" s="377"/>
      <c r="KK48" s="377"/>
      <c r="KL48" s="377"/>
      <c r="KM48" s="377"/>
      <c r="KN48" s="377"/>
      <c r="KO48" s="377"/>
      <c r="KP48" s="377"/>
      <c r="KQ48" s="377"/>
      <c r="KR48" s="377"/>
      <c r="KS48" s="377"/>
      <c r="KT48" s="377"/>
      <c r="KU48" s="377"/>
      <c r="KV48" s="377"/>
      <c r="KW48" s="377"/>
      <c r="KX48" s="377"/>
      <c r="KY48" s="377"/>
      <c r="KZ48" s="377"/>
      <c r="LA48" s="377"/>
      <c r="LB48" s="377"/>
      <c r="LC48" s="377"/>
      <c r="LD48" s="377"/>
      <c r="LE48" s="377"/>
      <c r="LF48" s="377"/>
      <c r="LG48" s="377"/>
      <c r="LH48" s="377"/>
      <c r="LI48" s="377"/>
    </row>
    <row r="49" spans="1:321" s="9" customFormat="1">
      <c r="A49" s="140"/>
      <c r="B49" s="140">
        <v>75</v>
      </c>
      <c r="C49" s="140"/>
      <c r="D49" s="140">
        <v>75</v>
      </c>
      <c r="E49" s="141" t="s">
        <v>115</v>
      </c>
      <c r="F49" s="142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4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4"/>
      <c r="AD49" s="142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4"/>
      <c r="AP49" s="142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4"/>
      <c r="BB49" s="142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4"/>
      <c r="BN49" s="142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4"/>
      <c r="BZ49" s="142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2">
        <v>35315594.670000009</v>
      </c>
      <c r="CM49" s="143">
        <v>5268335.01</v>
      </c>
      <c r="CN49" s="143">
        <v>24101008.739999998</v>
      </c>
      <c r="CO49" s="143">
        <v>15271204.140000001</v>
      </c>
      <c r="CP49" s="143">
        <v>5539143.8399999999</v>
      </c>
      <c r="CQ49" s="143">
        <v>11192069.119999999</v>
      </c>
      <c r="CR49" s="143">
        <v>70863883.469999999</v>
      </c>
      <c r="CS49" s="143">
        <v>45329380.350000009</v>
      </c>
      <c r="CT49" s="143">
        <v>16107867.279999999</v>
      </c>
      <c r="CU49" s="143">
        <v>443723.68999999994</v>
      </c>
      <c r="CV49" s="143">
        <v>890239.71000000008</v>
      </c>
      <c r="CW49" s="144">
        <v>103544900.23000002</v>
      </c>
      <c r="CX49" s="142">
        <f>+CX50</f>
        <v>8633399.2100000009</v>
      </c>
      <c r="CY49" s="143">
        <f t="shared" ref="CY49:DI49" si="10">+CY50</f>
        <v>43700264.219999999</v>
      </c>
      <c r="CZ49" s="143">
        <f t="shared" si="10"/>
        <v>83407940.25</v>
      </c>
      <c r="DA49" s="143">
        <f t="shared" si="10"/>
        <v>32989063.890000001</v>
      </c>
      <c r="DB49" s="143">
        <f t="shared" si="10"/>
        <v>280177927.55000001</v>
      </c>
      <c r="DC49" s="143">
        <f t="shared" si="10"/>
        <v>524720.3600000001</v>
      </c>
      <c r="DD49" s="143">
        <f t="shared" si="10"/>
        <v>15730778.189999999</v>
      </c>
      <c r="DE49" s="143">
        <f t="shared" si="10"/>
        <v>41036448.079999998</v>
      </c>
      <c r="DF49" s="143">
        <f t="shared" si="10"/>
        <v>15186675.5</v>
      </c>
      <c r="DG49" s="143">
        <f t="shared" si="10"/>
        <v>4181439.2199999997</v>
      </c>
      <c r="DH49" s="143">
        <f t="shared" si="10"/>
        <v>3184747.73</v>
      </c>
      <c r="DI49" s="144">
        <f t="shared" si="10"/>
        <v>6995721.2999999998</v>
      </c>
      <c r="DJ49" s="142">
        <v>35537903.219999999</v>
      </c>
      <c r="DK49" s="143">
        <v>41805682.140000001</v>
      </c>
      <c r="DL49" s="143">
        <v>521661464.60999995</v>
      </c>
      <c r="DM49" s="143">
        <v>70720087.209999979</v>
      </c>
      <c r="DN49" s="143">
        <v>844590.42999999993</v>
      </c>
      <c r="DO49" s="143">
        <v>69787474.810000002</v>
      </c>
      <c r="DP49" s="143">
        <v>19292311.539999999</v>
      </c>
      <c r="DQ49" s="143">
        <v>40857073.5</v>
      </c>
      <c r="DR49" s="143">
        <v>21843054.989999998</v>
      </c>
      <c r="DS49" s="143">
        <v>6340749.1400000006</v>
      </c>
      <c r="DT49" s="143">
        <v>1224576.83</v>
      </c>
      <c r="DU49" s="144">
        <v>2875354.7999999993</v>
      </c>
      <c r="DV49" s="339">
        <v>329543.97999999992</v>
      </c>
      <c r="DW49" s="339">
        <v>1028135.44</v>
      </c>
      <c r="DX49" s="339">
        <v>305578933.99000001</v>
      </c>
      <c r="DY49" s="339">
        <v>611208.73999999987</v>
      </c>
      <c r="DZ49" s="339">
        <v>680920.61</v>
      </c>
      <c r="EA49" s="339">
        <v>10805822.66</v>
      </c>
      <c r="EB49" s="339">
        <v>10466614.34</v>
      </c>
      <c r="EC49" s="378">
        <v>319243.06000000006</v>
      </c>
      <c r="ED49" s="378">
        <v>584698.59</v>
      </c>
      <c r="EE49" s="385">
        <v>713462.32</v>
      </c>
      <c r="EF49" s="378">
        <v>82530376.260000005</v>
      </c>
      <c r="EG49" s="378">
        <v>28136840.120000001</v>
      </c>
      <c r="EH49" s="379">
        <v>335235.24</v>
      </c>
      <c r="EI49" s="379">
        <v>23071904.219999999</v>
      </c>
      <c r="EJ49" s="379">
        <v>59275742.969999999</v>
      </c>
      <c r="EK49" s="379">
        <v>28598295.489999998</v>
      </c>
      <c r="EL49" s="379">
        <v>259019.66</v>
      </c>
      <c r="EM49" s="379">
        <v>29146143.309999999</v>
      </c>
      <c r="EN49" s="379">
        <v>25183759.27</v>
      </c>
      <c r="EO49" s="379">
        <v>76253335.569999993</v>
      </c>
      <c r="EP49" s="379">
        <v>43020325.210000001</v>
      </c>
      <c r="EQ49" s="379">
        <v>20632990.120000001</v>
      </c>
      <c r="ER49" s="379">
        <v>28222092.870000001</v>
      </c>
      <c r="ES49" s="379"/>
      <c r="ET49" s="379"/>
      <c r="EU49" s="379"/>
      <c r="EV49" s="379"/>
      <c r="EW49" s="379"/>
      <c r="EX49" s="379"/>
      <c r="EY49" s="379"/>
      <c r="EZ49" s="379"/>
      <c r="FA49" s="379"/>
      <c r="FB49" s="379"/>
      <c r="FC49" s="379"/>
      <c r="FD49" s="379"/>
      <c r="FE49" s="379"/>
      <c r="FF49" s="379"/>
      <c r="FG49" s="379"/>
      <c r="FH49" s="379"/>
      <c r="FI49" s="379"/>
      <c r="FJ49" s="379"/>
      <c r="FK49" s="379"/>
      <c r="FL49" s="379"/>
      <c r="FM49" s="379"/>
      <c r="FN49" s="379"/>
      <c r="FO49" s="379"/>
      <c r="FP49" s="379"/>
      <c r="FQ49" s="379"/>
      <c r="FR49" s="379"/>
      <c r="FS49" s="379"/>
      <c r="FT49" s="379"/>
      <c r="FU49" s="379"/>
      <c r="FV49" s="379"/>
      <c r="FW49" s="379"/>
      <c r="FX49" s="379"/>
      <c r="FY49" s="379"/>
      <c r="FZ49" s="379"/>
      <c r="GA49" s="379"/>
      <c r="GB49" s="379"/>
      <c r="GC49" s="379"/>
      <c r="GD49" s="379"/>
      <c r="GE49" s="379"/>
      <c r="GF49" s="379"/>
      <c r="GG49" s="379"/>
      <c r="GH49" s="379"/>
      <c r="GI49" s="379"/>
      <c r="GJ49" s="379"/>
      <c r="GK49" s="379"/>
      <c r="GL49" s="379"/>
      <c r="GM49" s="379"/>
      <c r="GN49" s="379"/>
      <c r="GO49" s="379"/>
      <c r="GP49" s="379"/>
      <c r="GQ49" s="379"/>
      <c r="GR49" s="379"/>
      <c r="GS49" s="379"/>
      <c r="GT49" s="379"/>
      <c r="GU49" s="379"/>
      <c r="GV49" s="379"/>
      <c r="GW49" s="379"/>
      <c r="GX49" s="379"/>
      <c r="GY49" s="379"/>
      <c r="GZ49" s="379"/>
      <c r="HA49" s="379"/>
      <c r="HB49" s="379"/>
      <c r="HC49" s="379"/>
      <c r="HD49" s="379"/>
      <c r="HE49" s="379"/>
      <c r="HF49" s="379"/>
      <c r="HG49" s="379"/>
      <c r="HH49" s="379"/>
      <c r="HI49" s="379"/>
      <c r="HJ49" s="379"/>
      <c r="HK49" s="379"/>
      <c r="HL49" s="379"/>
      <c r="HM49" s="379"/>
      <c r="HN49" s="379"/>
      <c r="HO49" s="379"/>
      <c r="HP49" s="379"/>
      <c r="HQ49" s="379"/>
      <c r="HR49" s="379"/>
      <c r="HS49" s="379"/>
      <c r="HT49" s="379"/>
      <c r="HU49" s="379"/>
      <c r="HV49" s="379"/>
      <c r="HW49" s="379"/>
      <c r="HX49" s="379"/>
      <c r="HY49" s="379"/>
      <c r="HZ49" s="379"/>
      <c r="IA49" s="379"/>
      <c r="IB49" s="379"/>
      <c r="IC49" s="379"/>
      <c r="ID49" s="379"/>
      <c r="IE49" s="379"/>
      <c r="IF49" s="379"/>
      <c r="IG49" s="379"/>
      <c r="IH49" s="379"/>
      <c r="II49" s="379"/>
      <c r="IJ49" s="379"/>
      <c r="IK49" s="379"/>
      <c r="IL49" s="379"/>
      <c r="IM49" s="379"/>
      <c r="IN49" s="379"/>
      <c r="IO49" s="379"/>
      <c r="IP49" s="379"/>
      <c r="IQ49" s="379"/>
      <c r="IR49" s="379"/>
      <c r="IS49" s="379"/>
      <c r="IT49" s="379"/>
      <c r="IU49" s="379"/>
      <c r="IV49" s="379"/>
      <c r="IW49" s="379"/>
      <c r="IX49" s="379"/>
      <c r="IY49" s="379"/>
      <c r="IZ49" s="379"/>
      <c r="JA49" s="379"/>
      <c r="JB49" s="379"/>
      <c r="JC49" s="379"/>
      <c r="JD49" s="379"/>
      <c r="JE49" s="379"/>
      <c r="JF49" s="379"/>
      <c r="JG49" s="379"/>
      <c r="JH49" s="379"/>
      <c r="JI49" s="379"/>
      <c r="JJ49" s="379"/>
      <c r="JK49" s="379"/>
      <c r="JL49" s="379"/>
      <c r="JM49" s="379"/>
      <c r="JN49" s="379"/>
      <c r="JO49" s="379"/>
      <c r="JP49" s="379"/>
      <c r="JQ49" s="379"/>
      <c r="JR49" s="379"/>
      <c r="JS49" s="379"/>
      <c r="JT49" s="379"/>
      <c r="JU49" s="379"/>
      <c r="JV49" s="379"/>
      <c r="JW49" s="379"/>
      <c r="JX49" s="379"/>
      <c r="JY49" s="379"/>
      <c r="JZ49" s="379"/>
      <c r="KA49" s="379"/>
      <c r="KB49" s="379"/>
      <c r="KC49" s="379"/>
      <c r="KD49" s="379"/>
      <c r="KE49" s="379"/>
      <c r="KF49" s="379"/>
      <c r="KG49" s="379"/>
      <c r="KH49" s="379"/>
      <c r="KI49" s="379"/>
      <c r="KJ49" s="379"/>
      <c r="KK49" s="379"/>
      <c r="KL49" s="379"/>
      <c r="KM49" s="379"/>
      <c r="KN49" s="379"/>
      <c r="KO49" s="379"/>
      <c r="KP49" s="379"/>
      <c r="KQ49" s="379"/>
      <c r="KR49" s="379"/>
      <c r="KS49" s="379"/>
      <c r="KT49" s="379"/>
      <c r="KU49" s="379"/>
      <c r="KV49" s="379"/>
      <c r="KW49" s="379"/>
      <c r="KX49" s="379"/>
      <c r="KY49" s="379"/>
      <c r="KZ49" s="379"/>
      <c r="LA49" s="379"/>
      <c r="LB49" s="379"/>
      <c r="LC49" s="379"/>
      <c r="LD49" s="379"/>
      <c r="LE49" s="379"/>
      <c r="LF49" s="379"/>
      <c r="LG49" s="379"/>
      <c r="LH49" s="379"/>
      <c r="LI49" s="379"/>
    </row>
    <row r="50" spans="1:321">
      <c r="C50" s="74">
        <v>751</v>
      </c>
      <c r="D50" s="74">
        <v>751</v>
      </c>
      <c r="E50" s="78" t="s">
        <v>117</v>
      </c>
      <c r="F50" s="104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104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6"/>
      <c r="AD50" s="104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6"/>
      <c r="AP50" s="104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6"/>
      <c r="BB50" s="104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6"/>
      <c r="BN50" s="104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6"/>
      <c r="BZ50" s="104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4">
        <v>35315594.670000009</v>
      </c>
      <c r="CM50" s="105">
        <v>5268335.01</v>
      </c>
      <c r="CN50" s="105">
        <v>24101008.739999998</v>
      </c>
      <c r="CO50" s="105">
        <v>15271204.140000001</v>
      </c>
      <c r="CP50" s="105">
        <v>5539143.8399999999</v>
      </c>
      <c r="CQ50" s="105">
        <v>11192069.119999999</v>
      </c>
      <c r="CR50" s="105">
        <v>70863883.469999999</v>
      </c>
      <c r="CS50" s="105">
        <v>45329380.350000009</v>
      </c>
      <c r="CT50" s="105">
        <v>16107867.279999999</v>
      </c>
      <c r="CU50" s="105">
        <v>443723.68999999994</v>
      </c>
      <c r="CV50" s="105">
        <v>890239.71000000008</v>
      </c>
      <c r="CW50" s="106">
        <v>103544900.23000002</v>
      </c>
      <c r="CX50" s="104">
        <f>+SUM(CX51:CX52)</f>
        <v>8633399.2100000009</v>
      </c>
      <c r="CY50" s="105">
        <f t="shared" ref="CY50:DI50" si="11">+SUM(CY51:CY52)</f>
        <v>43700264.219999999</v>
      </c>
      <c r="CZ50" s="105">
        <f t="shared" si="11"/>
        <v>83407940.25</v>
      </c>
      <c r="DA50" s="105">
        <f t="shared" si="11"/>
        <v>32989063.890000001</v>
      </c>
      <c r="DB50" s="105">
        <f t="shared" si="11"/>
        <v>280177927.55000001</v>
      </c>
      <c r="DC50" s="105">
        <f t="shared" si="11"/>
        <v>524720.3600000001</v>
      </c>
      <c r="DD50" s="105">
        <f t="shared" si="11"/>
        <v>15730778.189999999</v>
      </c>
      <c r="DE50" s="105">
        <f t="shared" si="11"/>
        <v>41036448.079999998</v>
      </c>
      <c r="DF50" s="105">
        <f t="shared" si="11"/>
        <v>15186675.5</v>
      </c>
      <c r="DG50" s="105">
        <f t="shared" si="11"/>
        <v>4181439.2199999997</v>
      </c>
      <c r="DH50" s="105">
        <f t="shared" si="11"/>
        <v>3184747.73</v>
      </c>
      <c r="DI50" s="106">
        <f t="shared" si="11"/>
        <v>6995721.2999999998</v>
      </c>
      <c r="DJ50" s="104">
        <v>35537903.219999999</v>
      </c>
      <c r="DK50" s="105">
        <v>41805682.140000001</v>
      </c>
      <c r="DL50" s="105">
        <v>521661464.60999995</v>
      </c>
      <c r="DM50" s="105">
        <v>70720087.209999979</v>
      </c>
      <c r="DN50" s="105">
        <v>844590.42999999993</v>
      </c>
      <c r="DO50" s="105">
        <v>69787474.810000002</v>
      </c>
      <c r="DP50" s="105">
        <v>19292311.539999999</v>
      </c>
      <c r="DQ50" s="105">
        <v>40857073.5</v>
      </c>
      <c r="DR50" s="105">
        <v>21843054.989999998</v>
      </c>
      <c r="DS50" s="105">
        <v>6340749.1400000006</v>
      </c>
      <c r="DT50" s="105">
        <v>1224576.83</v>
      </c>
      <c r="DU50" s="106">
        <v>2875354.7999999993</v>
      </c>
      <c r="EC50" s="374"/>
      <c r="ED50" s="374">
        <v>584698.59</v>
      </c>
      <c r="EE50" s="374"/>
      <c r="EF50" s="374"/>
      <c r="EG50" s="374"/>
      <c r="EH50" s="377"/>
      <c r="EI50" s="377">
        <v>23071904.219999999</v>
      </c>
      <c r="EJ50" s="41">
        <v>59275742.969999999</v>
      </c>
      <c r="EK50" s="377">
        <v>28598295.489999998</v>
      </c>
      <c r="EL50" s="377">
        <v>259019.66</v>
      </c>
      <c r="EM50" s="377">
        <v>29146143.309999999</v>
      </c>
      <c r="EN50" s="377">
        <v>25183759.27</v>
      </c>
      <c r="EO50" s="377">
        <v>76253335.569999993</v>
      </c>
      <c r="EP50" s="377">
        <v>43020325.210000001</v>
      </c>
      <c r="EQ50" s="377"/>
      <c r="ER50" s="377"/>
      <c r="ES50" s="377"/>
      <c r="ET50" s="377"/>
      <c r="EU50" s="377"/>
      <c r="EV50" s="377"/>
      <c r="EW50" s="377"/>
      <c r="EX50" s="377"/>
      <c r="EY50" s="377"/>
      <c r="EZ50" s="377"/>
      <c r="FA50" s="377"/>
      <c r="FB50" s="377"/>
      <c r="FC50" s="377"/>
      <c r="FD50" s="377"/>
      <c r="FE50" s="377"/>
      <c r="FF50" s="377"/>
      <c r="FG50" s="377"/>
      <c r="FH50" s="377"/>
      <c r="FI50" s="377"/>
      <c r="FJ50" s="377"/>
      <c r="FK50" s="377"/>
      <c r="FL50" s="377"/>
      <c r="FM50" s="377"/>
      <c r="FN50" s="377"/>
      <c r="FO50" s="377"/>
      <c r="FP50" s="377"/>
      <c r="FQ50" s="377"/>
      <c r="FR50" s="377"/>
      <c r="FS50" s="377"/>
      <c r="FT50" s="377"/>
      <c r="FU50" s="377"/>
      <c r="FV50" s="377"/>
      <c r="FW50" s="377"/>
      <c r="FX50" s="377"/>
      <c r="FY50" s="377"/>
      <c r="FZ50" s="377"/>
      <c r="GA50" s="377"/>
      <c r="GB50" s="377"/>
      <c r="GC50" s="377"/>
      <c r="GD50" s="377"/>
      <c r="GE50" s="377"/>
      <c r="GF50" s="377"/>
      <c r="GG50" s="377"/>
      <c r="GH50" s="377"/>
      <c r="GI50" s="377"/>
      <c r="GJ50" s="377"/>
      <c r="GK50" s="377"/>
      <c r="GL50" s="377"/>
      <c r="GM50" s="377"/>
      <c r="GN50" s="377"/>
      <c r="GO50" s="377"/>
      <c r="GP50" s="377"/>
      <c r="GQ50" s="377"/>
      <c r="GR50" s="377"/>
      <c r="GS50" s="377"/>
      <c r="GT50" s="377"/>
      <c r="GU50" s="377"/>
      <c r="GV50" s="377"/>
      <c r="GW50" s="377"/>
      <c r="GX50" s="377"/>
      <c r="GY50" s="377"/>
      <c r="GZ50" s="377"/>
      <c r="HA50" s="377"/>
      <c r="HB50" s="377"/>
      <c r="HC50" s="377"/>
      <c r="HD50" s="377"/>
      <c r="HE50" s="377"/>
      <c r="HF50" s="377"/>
      <c r="HG50" s="377"/>
      <c r="HH50" s="377"/>
      <c r="HI50" s="377"/>
      <c r="HJ50" s="377"/>
      <c r="HK50" s="377"/>
      <c r="HL50" s="377"/>
      <c r="HM50" s="377"/>
      <c r="HN50" s="377"/>
      <c r="HO50" s="377"/>
      <c r="HP50" s="377"/>
      <c r="HQ50" s="377"/>
      <c r="HR50" s="377"/>
      <c r="HS50" s="377"/>
      <c r="HT50" s="377"/>
      <c r="HU50" s="377"/>
      <c r="HV50" s="377"/>
      <c r="HW50" s="377"/>
      <c r="HX50" s="377"/>
      <c r="HY50" s="377"/>
      <c r="HZ50" s="377"/>
      <c r="IA50" s="377"/>
      <c r="IB50" s="377"/>
      <c r="IC50" s="377"/>
      <c r="ID50" s="377"/>
      <c r="IE50" s="377"/>
      <c r="IF50" s="377"/>
      <c r="IG50" s="377"/>
      <c r="IH50" s="377"/>
      <c r="II50" s="377"/>
      <c r="IJ50" s="377"/>
      <c r="IK50" s="377"/>
      <c r="IL50" s="377"/>
      <c r="IM50" s="377"/>
      <c r="IN50" s="377"/>
      <c r="IO50" s="377"/>
      <c r="IP50" s="377"/>
      <c r="IQ50" s="377"/>
      <c r="IR50" s="377"/>
      <c r="IS50" s="377"/>
      <c r="IT50" s="377"/>
      <c r="IU50" s="377"/>
      <c r="IV50" s="377"/>
      <c r="IW50" s="377"/>
      <c r="IX50" s="377"/>
      <c r="IY50" s="377"/>
      <c r="IZ50" s="377"/>
      <c r="JA50" s="377"/>
      <c r="JB50" s="377"/>
      <c r="JC50" s="377"/>
      <c r="JD50" s="377"/>
      <c r="JE50" s="377"/>
      <c r="JF50" s="377"/>
      <c r="JG50" s="377"/>
      <c r="JH50" s="377"/>
      <c r="JI50" s="377"/>
      <c r="JJ50" s="377"/>
      <c r="JK50" s="377"/>
      <c r="JL50" s="377"/>
      <c r="JM50" s="377"/>
      <c r="JN50" s="377"/>
      <c r="JO50" s="377"/>
      <c r="JP50" s="377"/>
      <c r="JQ50" s="377"/>
      <c r="JR50" s="377"/>
      <c r="JS50" s="377"/>
      <c r="JT50" s="377"/>
      <c r="JU50" s="377"/>
      <c r="JV50" s="377"/>
      <c r="JW50" s="377"/>
      <c r="JX50" s="377"/>
      <c r="JY50" s="377"/>
      <c r="JZ50" s="377"/>
      <c r="KA50" s="377"/>
      <c r="KB50" s="377"/>
      <c r="KC50" s="377"/>
      <c r="KD50" s="377"/>
      <c r="KE50" s="377"/>
      <c r="KF50" s="377"/>
      <c r="KG50" s="377"/>
      <c r="KH50" s="377"/>
      <c r="KI50" s="377"/>
      <c r="KJ50" s="377"/>
      <c r="KK50" s="377"/>
      <c r="KL50" s="377"/>
      <c r="KM50" s="377"/>
      <c r="KN50" s="377"/>
      <c r="KO50" s="377"/>
      <c r="KP50" s="377"/>
      <c r="KQ50" s="377"/>
      <c r="KR50" s="377"/>
      <c r="KS50" s="377"/>
      <c r="KT50" s="377"/>
      <c r="KU50" s="377"/>
      <c r="KV50" s="377"/>
      <c r="KW50" s="377"/>
      <c r="KX50" s="377"/>
      <c r="KY50" s="377"/>
      <c r="KZ50" s="377"/>
      <c r="LA50" s="377"/>
      <c r="LB50" s="377"/>
      <c r="LC50" s="377"/>
      <c r="LD50" s="377"/>
      <c r="LE50" s="377"/>
      <c r="LF50" s="377"/>
      <c r="LG50" s="377"/>
      <c r="LH50" s="377"/>
      <c r="LI50" s="377"/>
    </row>
    <row r="51" spans="1:321" ht="30">
      <c r="D51" s="74">
        <v>7511</v>
      </c>
      <c r="E51" s="78" t="s">
        <v>118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0</v>
      </c>
      <c r="CM51" s="105">
        <v>3971500</v>
      </c>
      <c r="CN51" s="105">
        <v>23000000</v>
      </c>
      <c r="CO51" s="105">
        <v>14499142</v>
      </c>
      <c r="CP51" s="105">
        <v>4400000</v>
      </c>
      <c r="CQ51" s="105">
        <v>7801000</v>
      </c>
      <c r="CR51" s="105">
        <v>11000000</v>
      </c>
      <c r="CS51" s="105">
        <v>44678500</v>
      </c>
      <c r="CT51" s="105">
        <v>16000000</v>
      </c>
      <c r="CU51" s="105">
        <v>0</v>
      </c>
      <c r="CV51" s="105">
        <v>0</v>
      </c>
      <c r="CW51" s="106">
        <v>20000000</v>
      </c>
      <c r="CX51" s="104">
        <v>8520000</v>
      </c>
      <c r="CY51" s="105">
        <v>43408500</v>
      </c>
      <c r="CZ51" s="105">
        <v>83100000</v>
      </c>
      <c r="DA51" s="105">
        <v>32192300</v>
      </c>
      <c r="DB51" s="105">
        <v>0</v>
      </c>
      <c r="DC51" s="105">
        <v>0</v>
      </c>
      <c r="DD51" s="105">
        <v>13700000</v>
      </c>
      <c r="DE51" s="105">
        <v>40000000</v>
      </c>
      <c r="DF51" s="105">
        <v>14500000</v>
      </c>
      <c r="DG51" s="105">
        <v>3514300</v>
      </c>
      <c r="DH51" s="105">
        <v>0</v>
      </c>
      <c r="DI51" s="106">
        <v>6000000</v>
      </c>
      <c r="DJ51" s="104">
        <v>34828188.379999995</v>
      </c>
      <c r="DK51" s="105">
        <v>41475711.619999997</v>
      </c>
      <c r="DL51" s="105">
        <v>21230003.140000001</v>
      </c>
      <c r="DM51" s="105">
        <v>0</v>
      </c>
      <c r="DN51" s="105">
        <v>0</v>
      </c>
      <c r="DO51" s="105">
        <v>0</v>
      </c>
      <c r="DP51" s="105">
        <v>15234209.67</v>
      </c>
      <c r="DQ51" s="105">
        <v>40000000</v>
      </c>
      <c r="DR51" s="105">
        <v>21230000</v>
      </c>
      <c r="DS51" s="105">
        <v>1250090.33</v>
      </c>
      <c r="DT51" s="105">
        <v>0</v>
      </c>
      <c r="DU51" s="106">
        <v>0</v>
      </c>
      <c r="DV51" s="338">
        <v>16400000</v>
      </c>
      <c r="DW51" s="338">
        <v>51250217.07</v>
      </c>
      <c r="DX51" s="338">
        <v>25719782.93</v>
      </c>
      <c r="DY51" s="338">
        <v>13400000</v>
      </c>
      <c r="EA51" s="338">
        <v>15000000</v>
      </c>
      <c r="EB51" s="338">
        <v>26400000</v>
      </c>
      <c r="EC51" s="374">
        <v>61314300</v>
      </c>
      <c r="ED51" s="374"/>
      <c r="EE51" s="374"/>
      <c r="EF51" s="374">
        <v>80410000</v>
      </c>
      <c r="EG51" s="374">
        <v>27890000</v>
      </c>
      <c r="EH51" s="41">
        <v>16700681.109999999</v>
      </c>
      <c r="EI51" s="377">
        <v>55339318.890000001</v>
      </c>
      <c r="EJ51" s="377">
        <v>74583448.420000002</v>
      </c>
      <c r="EK51" s="377">
        <v>22911551.579999998</v>
      </c>
      <c r="EL51" s="377">
        <v>0</v>
      </c>
      <c r="EM51" s="377">
        <v>13000000</v>
      </c>
      <c r="EN51" s="377">
        <v>24450000</v>
      </c>
      <c r="EO51" s="377">
        <v>50085000</v>
      </c>
      <c r="EP51" s="377">
        <v>0</v>
      </c>
      <c r="EQ51" s="377"/>
      <c r="ER51" s="377"/>
      <c r="ES51" s="377"/>
      <c r="ET51" s="377"/>
      <c r="EU51" s="377"/>
      <c r="EV51" s="377"/>
      <c r="EW51" s="377"/>
      <c r="EX51" s="377"/>
      <c r="EY51" s="377"/>
      <c r="EZ51" s="377"/>
      <c r="FA51" s="377"/>
      <c r="FB51" s="377"/>
      <c r="FC51" s="377"/>
      <c r="FD51" s="377"/>
      <c r="FE51" s="377"/>
      <c r="FF51" s="377"/>
      <c r="FG51" s="377"/>
      <c r="FH51" s="377"/>
      <c r="FI51" s="377"/>
      <c r="FJ51" s="377"/>
      <c r="FK51" s="377"/>
      <c r="FL51" s="377"/>
      <c r="FM51" s="377"/>
      <c r="FN51" s="377"/>
      <c r="FO51" s="377"/>
      <c r="FP51" s="377"/>
      <c r="FQ51" s="377"/>
      <c r="FR51" s="377"/>
      <c r="FS51" s="377"/>
      <c r="FT51" s="377"/>
      <c r="FU51" s="377"/>
      <c r="FV51" s="377"/>
      <c r="FW51" s="377"/>
      <c r="FX51" s="377"/>
      <c r="FY51" s="377"/>
      <c r="FZ51" s="377"/>
      <c r="GA51" s="377"/>
      <c r="GB51" s="377"/>
      <c r="GC51" s="377"/>
      <c r="GD51" s="377"/>
      <c r="GE51" s="377"/>
      <c r="GF51" s="377"/>
      <c r="GG51" s="377"/>
      <c r="GH51" s="377"/>
      <c r="GI51" s="377"/>
      <c r="GJ51" s="377"/>
      <c r="GK51" s="377"/>
      <c r="GL51" s="377"/>
      <c r="GM51" s="377"/>
      <c r="GN51" s="377"/>
      <c r="GO51" s="377"/>
      <c r="GP51" s="377"/>
      <c r="GQ51" s="377"/>
      <c r="GR51" s="377"/>
      <c r="GS51" s="377"/>
      <c r="GT51" s="377"/>
      <c r="GU51" s="377"/>
      <c r="GV51" s="377"/>
      <c r="GW51" s="377"/>
      <c r="GX51" s="377"/>
      <c r="GY51" s="377"/>
      <c r="GZ51" s="377"/>
      <c r="HA51" s="377"/>
      <c r="HB51" s="377"/>
      <c r="HC51" s="377"/>
      <c r="HD51" s="377"/>
      <c r="HE51" s="377"/>
      <c r="HF51" s="377"/>
      <c r="HG51" s="377"/>
      <c r="HH51" s="377"/>
      <c r="HI51" s="377"/>
      <c r="HJ51" s="377"/>
      <c r="HK51" s="377"/>
      <c r="HL51" s="377"/>
      <c r="HM51" s="377"/>
      <c r="HN51" s="377"/>
      <c r="HO51" s="377"/>
      <c r="HP51" s="377"/>
      <c r="HQ51" s="377"/>
      <c r="HR51" s="377"/>
      <c r="HS51" s="377"/>
      <c r="HT51" s="377"/>
      <c r="HU51" s="377"/>
      <c r="HV51" s="377"/>
      <c r="HW51" s="377"/>
      <c r="HX51" s="377"/>
      <c r="HY51" s="377"/>
      <c r="HZ51" s="377"/>
      <c r="IA51" s="377"/>
      <c r="IB51" s="377"/>
      <c r="IC51" s="377"/>
      <c r="ID51" s="377"/>
      <c r="IE51" s="377"/>
      <c r="IF51" s="377"/>
      <c r="IG51" s="377"/>
      <c r="IH51" s="377"/>
      <c r="II51" s="377"/>
      <c r="IJ51" s="377"/>
      <c r="IK51" s="377"/>
      <c r="IL51" s="377"/>
      <c r="IM51" s="377"/>
      <c r="IN51" s="377"/>
      <c r="IO51" s="377"/>
      <c r="IP51" s="377"/>
      <c r="IQ51" s="377"/>
      <c r="IR51" s="377"/>
      <c r="IS51" s="377"/>
      <c r="IT51" s="377"/>
      <c r="IU51" s="377"/>
      <c r="IV51" s="377"/>
      <c r="IW51" s="377"/>
      <c r="IX51" s="377"/>
      <c r="IY51" s="377"/>
      <c r="IZ51" s="377"/>
      <c r="JA51" s="377"/>
      <c r="JB51" s="377"/>
      <c r="JC51" s="377"/>
      <c r="JD51" s="377"/>
      <c r="JE51" s="377"/>
      <c r="JF51" s="377"/>
      <c r="JG51" s="377"/>
      <c r="JH51" s="377"/>
      <c r="JI51" s="377"/>
      <c r="JJ51" s="377"/>
      <c r="JK51" s="377"/>
      <c r="JL51" s="377"/>
      <c r="JM51" s="377"/>
      <c r="JN51" s="377"/>
      <c r="JO51" s="377"/>
      <c r="JP51" s="377"/>
      <c r="JQ51" s="377"/>
      <c r="JR51" s="377"/>
      <c r="JS51" s="377"/>
      <c r="JT51" s="377"/>
      <c r="JU51" s="377"/>
      <c r="JV51" s="377"/>
      <c r="JW51" s="377"/>
      <c r="JX51" s="377"/>
      <c r="JY51" s="377"/>
      <c r="JZ51" s="377"/>
      <c r="KA51" s="377"/>
      <c r="KB51" s="377"/>
      <c r="KC51" s="377"/>
      <c r="KD51" s="377"/>
      <c r="KE51" s="377"/>
      <c r="KF51" s="377"/>
      <c r="KG51" s="377"/>
      <c r="KH51" s="377"/>
      <c r="KI51" s="377"/>
      <c r="KJ51" s="377"/>
      <c r="KK51" s="377"/>
      <c r="KL51" s="377"/>
      <c r="KM51" s="377"/>
      <c r="KN51" s="377"/>
      <c r="KO51" s="377"/>
      <c r="KP51" s="377"/>
      <c r="KQ51" s="377"/>
      <c r="KR51" s="377"/>
      <c r="KS51" s="377"/>
      <c r="KT51" s="377"/>
      <c r="KU51" s="377"/>
      <c r="KV51" s="377"/>
      <c r="KW51" s="377"/>
      <c r="KX51" s="377"/>
      <c r="KY51" s="377"/>
      <c r="KZ51" s="377"/>
      <c r="LA51" s="377"/>
      <c r="LB51" s="377"/>
      <c r="LC51" s="377"/>
      <c r="LD51" s="377"/>
      <c r="LE51" s="377"/>
      <c r="LF51" s="377"/>
      <c r="LG51" s="377"/>
      <c r="LH51" s="377"/>
      <c r="LI51" s="377"/>
    </row>
    <row r="52" spans="1:321" ht="30">
      <c r="D52" s="74">
        <v>7512</v>
      </c>
      <c r="E52" s="78" t="s">
        <v>120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35315594.670000009</v>
      </c>
      <c r="CM52" s="105">
        <v>1296835.0099999998</v>
      </c>
      <c r="CN52" s="105">
        <v>1101008.7399999998</v>
      </c>
      <c r="CO52" s="105">
        <v>772062.14000000025</v>
      </c>
      <c r="CP52" s="105">
        <v>1139143.8399999999</v>
      </c>
      <c r="CQ52" s="105">
        <v>3391069.1199999996</v>
      </c>
      <c r="CR52" s="105">
        <v>59863883.469999999</v>
      </c>
      <c r="CS52" s="105">
        <v>650880.35000001104</v>
      </c>
      <c r="CT52" s="105">
        <v>107867.28</v>
      </c>
      <c r="CU52" s="105">
        <v>443723.68999999994</v>
      </c>
      <c r="CV52" s="105">
        <v>890239.71000000008</v>
      </c>
      <c r="CW52" s="106">
        <v>83544900.230000019</v>
      </c>
      <c r="CX52" s="104">
        <v>113399.21</v>
      </c>
      <c r="CY52" s="105">
        <v>291764.21999999997</v>
      </c>
      <c r="CZ52" s="105">
        <v>307940.25</v>
      </c>
      <c r="DA52" s="105">
        <v>796763.89</v>
      </c>
      <c r="DB52" s="105">
        <v>280177927.55000001</v>
      </c>
      <c r="DC52" s="105">
        <v>524720.3600000001</v>
      </c>
      <c r="DD52" s="105">
        <v>2030778.19</v>
      </c>
      <c r="DE52" s="105">
        <v>1036448.0800000001</v>
      </c>
      <c r="DF52" s="105">
        <v>686675.49999999988</v>
      </c>
      <c r="DG52" s="105">
        <v>667139.21999999974</v>
      </c>
      <c r="DH52" s="105">
        <v>3184747.73</v>
      </c>
      <c r="DI52" s="106">
        <v>995721.3</v>
      </c>
      <c r="DJ52" s="104">
        <v>709714.84</v>
      </c>
      <c r="DK52" s="105">
        <v>329970.52</v>
      </c>
      <c r="DL52" s="105">
        <v>500431461.46999997</v>
      </c>
      <c r="DM52" s="105">
        <v>70720087.209999979</v>
      </c>
      <c r="DN52" s="105">
        <v>844590.42999999993</v>
      </c>
      <c r="DO52" s="105">
        <v>69787474.810000002</v>
      </c>
      <c r="DP52" s="105">
        <v>4058101.87</v>
      </c>
      <c r="DQ52" s="105">
        <v>857073.49999999988</v>
      </c>
      <c r="DR52" s="105">
        <v>613054.99</v>
      </c>
      <c r="DS52" s="105">
        <v>5090658.8100000005</v>
      </c>
      <c r="DT52" s="105">
        <v>1224576.83</v>
      </c>
      <c r="DU52" s="106">
        <v>2875354.7999999993</v>
      </c>
      <c r="DV52" s="338">
        <v>329243.48</v>
      </c>
      <c r="DW52" s="338">
        <v>1028135.44</v>
      </c>
      <c r="DX52" s="338">
        <v>305578933.99000001</v>
      </c>
      <c r="DY52" s="338">
        <v>611208.74</v>
      </c>
      <c r="DZ52" s="338">
        <v>680920.6100000001</v>
      </c>
      <c r="EA52" s="338">
        <v>805822.66</v>
      </c>
      <c r="EB52" s="338">
        <v>466534.34</v>
      </c>
      <c r="EC52" s="374">
        <v>319243.06</v>
      </c>
      <c r="ED52" s="374">
        <v>584698.59</v>
      </c>
      <c r="EE52" s="374">
        <v>713462.32</v>
      </c>
      <c r="EF52" s="374">
        <v>2120376.2599999998</v>
      </c>
      <c r="EG52" s="374">
        <v>11974834.460000001</v>
      </c>
      <c r="EH52" s="377">
        <v>34554.129999999997</v>
      </c>
      <c r="EI52" s="377">
        <v>322585.33</v>
      </c>
      <c r="EJ52" s="41">
        <v>5656594.5499999998</v>
      </c>
      <c r="EK52" s="377">
        <v>84125996.959999993</v>
      </c>
      <c r="EL52" s="377">
        <v>259019.66</v>
      </c>
      <c r="EM52" s="377">
        <v>16146143.310000001</v>
      </c>
      <c r="EN52" s="377">
        <v>733759.27</v>
      </c>
      <c r="EO52" s="377">
        <v>26168335.57</v>
      </c>
      <c r="EP52" s="377">
        <v>43020325.210000001</v>
      </c>
      <c r="EQ52" s="377">
        <v>20632990.120000001</v>
      </c>
      <c r="ER52" s="377">
        <v>28222092.870000001</v>
      </c>
      <c r="ES52" s="377"/>
      <c r="ET52" s="377"/>
      <c r="EU52" s="377"/>
      <c r="EV52" s="377"/>
      <c r="EW52" s="377"/>
      <c r="EX52" s="377"/>
      <c r="EY52" s="377"/>
      <c r="EZ52" s="377"/>
      <c r="FA52" s="377"/>
      <c r="FB52" s="377"/>
      <c r="FC52" s="377"/>
      <c r="FD52" s="377"/>
      <c r="FE52" s="377"/>
      <c r="FF52" s="377"/>
      <c r="FG52" s="377"/>
      <c r="FH52" s="377"/>
      <c r="FI52" s="377"/>
      <c r="FJ52" s="377"/>
      <c r="FK52" s="377"/>
      <c r="FL52" s="377"/>
      <c r="FM52" s="377"/>
      <c r="FN52" s="377"/>
      <c r="FO52" s="377"/>
      <c r="FP52" s="377"/>
      <c r="FQ52" s="377"/>
      <c r="FR52" s="377"/>
      <c r="FS52" s="377"/>
      <c r="FT52" s="377"/>
      <c r="FU52" s="377"/>
      <c r="FV52" s="377"/>
      <c r="FW52" s="377"/>
      <c r="FX52" s="377"/>
      <c r="FY52" s="377"/>
      <c r="FZ52" s="377"/>
      <c r="GA52" s="377"/>
      <c r="GB52" s="377"/>
      <c r="GC52" s="377"/>
      <c r="GD52" s="377"/>
      <c r="GE52" s="377"/>
      <c r="GF52" s="377"/>
      <c r="GG52" s="377"/>
      <c r="GH52" s="377"/>
      <c r="GI52" s="377"/>
      <c r="GJ52" s="377"/>
      <c r="GK52" s="377"/>
      <c r="GL52" s="377"/>
      <c r="GM52" s="377"/>
      <c r="GN52" s="377"/>
      <c r="GO52" s="377"/>
      <c r="GP52" s="377"/>
      <c r="GQ52" s="377"/>
      <c r="GR52" s="377"/>
      <c r="GS52" s="377"/>
      <c r="GT52" s="377"/>
      <c r="GU52" s="377"/>
      <c r="GV52" s="377"/>
      <c r="GW52" s="377"/>
      <c r="GX52" s="377"/>
      <c r="GY52" s="377"/>
      <c r="GZ52" s="377"/>
      <c r="HA52" s="377"/>
      <c r="HB52" s="377"/>
      <c r="HC52" s="377"/>
      <c r="HD52" s="377"/>
      <c r="HE52" s="377"/>
      <c r="HF52" s="377"/>
      <c r="HG52" s="377"/>
      <c r="HH52" s="377"/>
      <c r="HI52" s="377"/>
      <c r="HJ52" s="377"/>
      <c r="HK52" s="377"/>
      <c r="HL52" s="377"/>
      <c r="HM52" s="377"/>
      <c r="HN52" s="377"/>
      <c r="HO52" s="377"/>
      <c r="HP52" s="377"/>
      <c r="HQ52" s="377"/>
      <c r="HR52" s="377"/>
      <c r="HS52" s="377"/>
      <c r="HT52" s="377"/>
      <c r="HU52" s="377"/>
      <c r="HV52" s="377"/>
      <c r="HW52" s="377"/>
      <c r="HX52" s="377"/>
      <c r="HY52" s="377"/>
      <c r="HZ52" s="377"/>
      <c r="IA52" s="377"/>
      <c r="IB52" s="377"/>
      <c r="IC52" s="377"/>
      <c r="ID52" s="377"/>
      <c r="IE52" s="377"/>
      <c r="IF52" s="377"/>
      <c r="IG52" s="377"/>
      <c r="IH52" s="377"/>
      <c r="II52" s="377"/>
      <c r="IJ52" s="377"/>
      <c r="IK52" s="377"/>
      <c r="IL52" s="377"/>
      <c r="IM52" s="377"/>
      <c r="IN52" s="377"/>
      <c r="IO52" s="377"/>
      <c r="IP52" s="377"/>
      <c r="IQ52" s="377"/>
      <c r="IR52" s="377"/>
      <c r="IS52" s="377"/>
      <c r="IT52" s="377"/>
      <c r="IU52" s="377"/>
      <c r="IV52" s="377"/>
      <c r="IW52" s="377"/>
      <c r="IX52" s="377"/>
      <c r="IY52" s="377"/>
      <c r="IZ52" s="377"/>
      <c r="JA52" s="377"/>
      <c r="JB52" s="377"/>
      <c r="JC52" s="377"/>
      <c r="JD52" s="377"/>
      <c r="JE52" s="377"/>
      <c r="JF52" s="377"/>
      <c r="JG52" s="377"/>
      <c r="JH52" s="377"/>
      <c r="JI52" s="377"/>
      <c r="JJ52" s="377"/>
      <c r="JK52" s="377"/>
      <c r="JL52" s="377"/>
      <c r="JM52" s="377"/>
      <c r="JN52" s="377"/>
      <c r="JO52" s="377"/>
      <c r="JP52" s="377"/>
      <c r="JQ52" s="377"/>
      <c r="JR52" s="377"/>
      <c r="JS52" s="377"/>
      <c r="JT52" s="377"/>
      <c r="JU52" s="377"/>
      <c r="JV52" s="377"/>
      <c r="JW52" s="377"/>
      <c r="JX52" s="377"/>
      <c r="JY52" s="377"/>
      <c r="JZ52" s="377"/>
      <c r="KA52" s="377"/>
      <c r="KB52" s="377"/>
      <c r="KC52" s="377"/>
      <c r="KD52" s="377"/>
      <c r="KE52" s="377"/>
      <c r="KF52" s="377"/>
      <c r="KG52" s="377"/>
      <c r="KH52" s="377"/>
      <c r="KI52" s="377"/>
      <c r="KJ52" s="377"/>
      <c r="KK52" s="377"/>
      <c r="KL52" s="377"/>
      <c r="KM52" s="377"/>
      <c r="KN52" s="377"/>
      <c r="KO52" s="377"/>
      <c r="KP52" s="377"/>
      <c r="KQ52" s="377"/>
      <c r="KR52" s="377"/>
      <c r="KS52" s="377"/>
      <c r="KT52" s="377"/>
      <c r="KU52" s="377"/>
      <c r="KV52" s="377"/>
      <c r="KW52" s="377"/>
      <c r="KX52" s="377"/>
      <c r="KY52" s="377"/>
      <c r="KZ52" s="377"/>
      <c r="LA52" s="377"/>
      <c r="LB52" s="377"/>
      <c r="LC52" s="377"/>
      <c r="LD52" s="377"/>
      <c r="LE52" s="377"/>
      <c r="LF52" s="377"/>
      <c r="LG52" s="377"/>
      <c r="LH52" s="377"/>
      <c r="LI52" s="377"/>
    </row>
    <row r="53" spans="1:321">
      <c r="A53" s="74">
        <v>4</v>
      </c>
      <c r="B53" s="74" t="s">
        <v>96</v>
      </c>
      <c r="E53" s="78" t="s">
        <v>122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94307949.460000023</v>
      </c>
      <c r="CM53" s="105">
        <v>96306254.559999973</v>
      </c>
      <c r="CN53" s="105">
        <v>105643727.31999998</v>
      </c>
      <c r="CO53" s="105">
        <v>123882956.18999998</v>
      </c>
      <c r="CP53" s="105">
        <v>104952049.41000001</v>
      </c>
      <c r="CQ53" s="105">
        <v>107208498.05000001</v>
      </c>
      <c r="CR53" s="105">
        <v>183973851.75</v>
      </c>
      <c r="CS53" s="105">
        <v>153443488.11999997</v>
      </c>
      <c r="CT53" s="105">
        <v>138489025.28</v>
      </c>
      <c r="CU53" s="105">
        <v>110071743.03999998</v>
      </c>
      <c r="CV53" s="105">
        <v>108715971.88000003</v>
      </c>
      <c r="CW53" s="106">
        <v>215842736.36999997</v>
      </c>
      <c r="CX53" s="104">
        <v>79942495.040000007</v>
      </c>
      <c r="CY53" s="105">
        <v>127014848.97</v>
      </c>
      <c r="CZ53" s="105">
        <v>138520718.91999999</v>
      </c>
      <c r="DA53" s="105">
        <v>187643170.75</v>
      </c>
      <c r="DB53" s="105">
        <v>202332268.41999999</v>
      </c>
      <c r="DC53" s="105">
        <v>160054179.16999999</v>
      </c>
      <c r="DD53" s="105">
        <v>157652918.66</v>
      </c>
      <c r="DE53" s="105">
        <v>164821601.02000001</v>
      </c>
      <c r="DF53" s="105">
        <v>147812523.28</v>
      </c>
      <c r="DG53" s="105">
        <v>183488295.22999999</v>
      </c>
      <c r="DH53" s="105">
        <v>103670820.14</v>
      </c>
      <c r="DI53" s="106">
        <v>238900713.08000001</v>
      </c>
      <c r="DJ53" s="104">
        <v>122995229.47000003</v>
      </c>
      <c r="DK53" s="105">
        <v>148045843.31000003</v>
      </c>
      <c r="DL53" s="105">
        <v>173787626.72999999</v>
      </c>
      <c r="DM53" s="105">
        <v>246732915.36000001</v>
      </c>
      <c r="DN53" s="105">
        <v>116025153.78000002</v>
      </c>
      <c r="DO53" s="105">
        <v>215435486.06999999</v>
      </c>
      <c r="DP53" s="105">
        <v>183206323.35000005</v>
      </c>
      <c r="DQ53" s="105">
        <v>140381694.63</v>
      </c>
      <c r="DR53" s="105">
        <v>309275945.12000006</v>
      </c>
      <c r="DS53" s="105">
        <v>110895845.78000002</v>
      </c>
      <c r="DT53" s="105">
        <v>112390835.38000003</v>
      </c>
      <c r="DU53" s="106">
        <v>203117834.02999997</v>
      </c>
      <c r="DV53" s="338">
        <v>103413046.31</v>
      </c>
      <c r="DW53" s="338">
        <v>102142955.61000003</v>
      </c>
      <c r="DX53" s="338">
        <v>146200718.82999995</v>
      </c>
      <c r="DY53" s="338">
        <v>109135680.37</v>
      </c>
      <c r="DZ53" s="371">
        <v>126288268.34999999</v>
      </c>
      <c r="EA53" s="371"/>
      <c r="EC53" s="374"/>
      <c r="ED53" s="374"/>
      <c r="EE53" s="374"/>
      <c r="EF53" s="374"/>
      <c r="EG53" s="374"/>
      <c r="EH53" s="377"/>
      <c r="EI53" s="377"/>
      <c r="EJ53" s="377"/>
      <c r="EK53" s="377"/>
      <c r="EL53" s="377"/>
      <c r="EM53" s="377"/>
      <c r="EN53" s="377"/>
      <c r="EO53" s="377"/>
      <c r="EP53" s="377"/>
      <c r="EQ53" s="377">
        <v>160221133.53999999</v>
      </c>
      <c r="ER53" s="377">
        <v>163344901.65000001</v>
      </c>
      <c r="ES53" s="377"/>
      <c r="ET53" s="377"/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77"/>
      <c r="FG53" s="377"/>
      <c r="FH53" s="377"/>
      <c r="FI53" s="377"/>
      <c r="FJ53" s="377"/>
      <c r="FK53" s="377"/>
      <c r="FL53" s="377"/>
      <c r="FM53" s="377"/>
      <c r="FN53" s="377"/>
      <c r="FO53" s="377"/>
      <c r="FP53" s="377"/>
      <c r="FQ53" s="377"/>
      <c r="FR53" s="377"/>
      <c r="FS53" s="377"/>
      <c r="FT53" s="377"/>
      <c r="FU53" s="377"/>
      <c r="FV53" s="377"/>
      <c r="FW53" s="377"/>
      <c r="FX53" s="377"/>
      <c r="FY53" s="377"/>
      <c r="FZ53" s="377"/>
      <c r="GA53" s="377"/>
      <c r="GB53" s="377"/>
      <c r="GC53" s="377"/>
      <c r="GD53" s="377"/>
      <c r="GE53" s="377"/>
      <c r="GF53" s="377"/>
      <c r="GG53" s="377"/>
      <c r="GH53" s="377"/>
      <c r="GI53" s="377"/>
      <c r="GJ53" s="377"/>
      <c r="GK53" s="377"/>
      <c r="GL53" s="377"/>
      <c r="GM53" s="377"/>
      <c r="GN53" s="377"/>
      <c r="GO53" s="377"/>
      <c r="GP53" s="377"/>
      <c r="GQ53" s="377"/>
      <c r="GR53" s="377"/>
      <c r="GS53" s="377"/>
      <c r="GT53" s="377"/>
      <c r="GU53" s="377"/>
      <c r="GV53" s="377"/>
      <c r="GW53" s="377"/>
      <c r="GX53" s="377"/>
      <c r="GY53" s="377"/>
      <c r="GZ53" s="377"/>
      <c r="HA53" s="377"/>
      <c r="HB53" s="377"/>
      <c r="HC53" s="377"/>
      <c r="HD53" s="377"/>
      <c r="HE53" s="377"/>
      <c r="HF53" s="377"/>
      <c r="HG53" s="377"/>
      <c r="HH53" s="377"/>
      <c r="HI53" s="377"/>
      <c r="HJ53" s="377"/>
      <c r="HK53" s="377"/>
      <c r="HL53" s="377"/>
      <c r="HM53" s="377"/>
      <c r="HN53" s="377"/>
      <c r="HO53" s="377"/>
      <c r="HP53" s="377"/>
      <c r="HQ53" s="377"/>
      <c r="HR53" s="377"/>
      <c r="HS53" s="377"/>
      <c r="HT53" s="377"/>
      <c r="HU53" s="377"/>
      <c r="HV53" s="377"/>
      <c r="HW53" s="377"/>
      <c r="HX53" s="377"/>
      <c r="HY53" s="377"/>
      <c r="HZ53" s="377"/>
      <c r="IA53" s="377"/>
      <c r="IB53" s="377"/>
      <c r="IC53" s="377"/>
      <c r="ID53" s="377"/>
      <c r="IE53" s="377"/>
      <c r="IF53" s="377"/>
      <c r="IG53" s="377"/>
      <c r="IH53" s="377"/>
      <c r="II53" s="377"/>
      <c r="IJ53" s="377"/>
      <c r="IK53" s="377"/>
      <c r="IL53" s="377"/>
      <c r="IM53" s="377"/>
      <c r="IN53" s="377"/>
      <c r="IO53" s="377"/>
      <c r="IP53" s="377"/>
      <c r="IQ53" s="377"/>
      <c r="IR53" s="377"/>
      <c r="IS53" s="377"/>
      <c r="IT53" s="377"/>
      <c r="IU53" s="377"/>
      <c r="IV53" s="377"/>
      <c r="IW53" s="377"/>
      <c r="IX53" s="377"/>
      <c r="IY53" s="377"/>
      <c r="IZ53" s="377"/>
      <c r="JA53" s="377"/>
      <c r="JB53" s="377"/>
      <c r="JC53" s="377"/>
      <c r="JD53" s="377"/>
      <c r="JE53" s="377"/>
      <c r="JF53" s="377"/>
      <c r="JG53" s="377"/>
      <c r="JH53" s="377"/>
      <c r="JI53" s="377"/>
      <c r="JJ53" s="377"/>
      <c r="JK53" s="377"/>
      <c r="JL53" s="377"/>
      <c r="JM53" s="377"/>
      <c r="JN53" s="377"/>
      <c r="JO53" s="377"/>
      <c r="JP53" s="377"/>
      <c r="JQ53" s="377"/>
      <c r="JR53" s="377"/>
      <c r="JS53" s="377"/>
      <c r="JT53" s="377"/>
      <c r="JU53" s="377"/>
      <c r="JV53" s="377"/>
      <c r="JW53" s="377"/>
      <c r="JX53" s="377"/>
      <c r="JY53" s="377"/>
      <c r="JZ53" s="377"/>
      <c r="KA53" s="377"/>
      <c r="KB53" s="377"/>
      <c r="KC53" s="377"/>
      <c r="KD53" s="377"/>
      <c r="KE53" s="377"/>
      <c r="KF53" s="377"/>
      <c r="KG53" s="377"/>
      <c r="KH53" s="377"/>
      <c r="KI53" s="377"/>
      <c r="KJ53" s="377"/>
      <c r="KK53" s="377"/>
      <c r="KL53" s="377"/>
      <c r="KM53" s="377"/>
      <c r="KN53" s="377"/>
      <c r="KO53" s="377"/>
      <c r="KP53" s="377"/>
      <c r="KQ53" s="377"/>
      <c r="KR53" s="377"/>
      <c r="KS53" s="377"/>
      <c r="KT53" s="377"/>
      <c r="KU53" s="377"/>
      <c r="KV53" s="377"/>
      <c r="KW53" s="377"/>
      <c r="KX53" s="377"/>
      <c r="KY53" s="377"/>
      <c r="KZ53" s="377"/>
      <c r="LA53" s="377"/>
      <c r="LB53" s="377"/>
      <c r="LC53" s="377"/>
      <c r="LD53" s="377"/>
      <c r="LE53" s="377"/>
      <c r="LF53" s="377"/>
      <c r="LG53" s="377"/>
      <c r="LH53" s="377"/>
      <c r="LI53" s="377"/>
    </row>
    <row r="54" spans="1:321">
      <c r="A54" s="74" t="s">
        <v>96</v>
      </c>
      <c r="B54" s="74">
        <v>41</v>
      </c>
      <c r="D54" s="74">
        <v>41</v>
      </c>
      <c r="E54" s="78" t="s">
        <v>124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37559259.920000024</v>
      </c>
      <c r="CM54" s="105">
        <v>43448523.989999987</v>
      </c>
      <c r="CN54" s="105">
        <v>45712746.45000001</v>
      </c>
      <c r="CO54" s="105">
        <v>66765798.219999984</v>
      </c>
      <c r="CP54" s="105">
        <v>47578093.07</v>
      </c>
      <c r="CQ54" s="105">
        <v>39972707.770000003</v>
      </c>
      <c r="CR54" s="105">
        <v>52244035.139999993</v>
      </c>
      <c r="CS54" s="105">
        <v>46109305.099999987</v>
      </c>
      <c r="CT54" s="105">
        <v>64428387.520000018</v>
      </c>
      <c r="CU54" s="105">
        <v>44963115.269999988</v>
      </c>
      <c r="CV54" s="105">
        <v>46191093.280000009</v>
      </c>
      <c r="CW54" s="106">
        <v>70669565.129999951</v>
      </c>
      <c r="CX54" s="104">
        <v>21406349.600000001</v>
      </c>
      <c r="CY54" s="105">
        <v>34812757.530000001</v>
      </c>
      <c r="CZ54" s="105">
        <v>47702041.880000003</v>
      </c>
      <c r="DA54" s="105">
        <v>82349471.900000006</v>
      </c>
      <c r="DB54" s="105">
        <v>49949051.460000001</v>
      </c>
      <c r="DC54" s="105">
        <v>157652918.66</v>
      </c>
      <c r="DD54" s="105">
        <v>45833422.189999998</v>
      </c>
      <c r="DE54" s="105">
        <v>50688339.799999997</v>
      </c>
      <c r="DF54" s="105">
        <v>59253752.030000001</v>
      </c>
      <c r="DG54" s="105">
        <v>56219372.969999999</v>
      </c>
      <c r="DH54" s="105">
        <v>36609532.700000003</v>
      </c>
      <c r="DI54" s="106">
        <v>105642624.81</v>
      </c>
      <c r="DJ54" s="104">
        <v>40781953.019999988</v>
      </c>
      <c r="DK54" s="105">
        <v>45944664.780000031</v>
      </c>
      <c r="DL54" s="105">
        <v>56680452.190000005</v>
      </c>
      <c r="DM54" s="105">
        <v>64330063.780000009</v>
      </c>
      <c r="DN54" s="105">
        <v>59571599.050000004</v>
      </c>
      <c r="DO54" s="105">
        <v>46793158.849999994</v>
      </c>
      <c r="DP54" s="105">
        <v>57574449.550000034</v>
      </c>
      <c r="DQ54" s="105">
        <v>43874279.889999986</v>
      </c>
      <c r="DR54" s="105">
        <v>67422898.13000001</v>
      </c>
      <c r="DS54" s="105">
        <v>46476897.330000006</v>
      </c>
      <c r="DT54" s="105">
        <v>49435943.500000015</v>
      </c>
      <c r="DU54" s="106">
        <v>80350897.759999931</v>
      </c>
      <c r="DV54" s="338">
        <v>41183127.179999992</v>
      </c>
      <c r="DW54" s="338">
        <v>44161664.020000011</v>
      </c>
      <c r="DX54" s="338">
        <v>56793036.859999985</v>
      </c>
      <c r="DY54" s="338">
        <v>39745019.130000018</v>
      </c>
      <c r="DZ54" s="371">
        <v>52886075.979999997</v>
      </c>
      <c r="EA54" s="371"/>
      <c r="EC54" s="374"/>
      <c r="ED54" s="374"/>
      <c r="EE54" s="374"/>
      <c r="EF54" s="374"/>
      <c r="EG54" s="374"/>
      <c r="EH54" s="377"/>
      <c r="EI54" s="377"/>
      <c r="EJ54" s="377"/>
      <c r="EK54" s="377"/>
      <c r="EL54" s="377"/>
      <c r="EM54" s="377"/>
      <c r="EN54" s="377"/>
      <c r="EO54" s="377"/>
      <c r="EP54" s="377"/>
      <c r="EQ54" s="377">
        <v>53180290.399999999</v>
      </c>
      <c r="ER54" s="377">
        <v>57739544.189999998</v>
      </c>
      <c r="ES54" s="377"/>
      <c r="ET54" s="377"/>
      <c r="EU54" s="377"/>
      <c r="EV54" s="377"/>
      <c r="EW54" s="377"/>
      <c r="EX54" s="377"/>
      <c r="EY54" s="377"/>
      <c r="EZ54" s="377"/>
      <c r="FA54" s="377"/>
      <c r="FB54" s="377"/>
      <c r="FC54" s="377"/>
      <c r="FD54" s="377"/>
      <c r="FE54" s="377"/>
      <c r="FF54" s="377"/>
      <c r="FG54" s="377"/>
      <c r="FH54" s="377"/>
      <c r="FI54" s="377"/>
      <c r="FJ54" s="377"/>
      <c r="FK54" s="377"/>
      <c r="FL54" s="377"/>
      <c r="FM54" s="377"/>
      <c r="FN54" s="377"/>
      <c r="FO54" s="377"/>
      <c r="FP54" s="377"/>
      <c r="FQ54" s="377"/>
      <c r="FR54" s="377"/>
      <c r="FS54" s="377"/>
      <c r="FT54" s="377"/>
      <c r="FU54" s="377"/>
      <c r="FV54" s="377"/>
      <c r="FW54" s="377"/>
      <c r="FX54" s="377"/>
      <c r="FY54" s="377"/>
      <c r="FZ54" s="377"/>
      <c r="GA54" s="377"/>
      <c r="GB54" s="377"/>
      <c r="GC54" s="377"/>
      <c r="GD54" s="377"/>
      <c r="GE54" s="377"/>
      <c r="GF54" s="377"/>
      <c r="GG54" s="377"/>
      <c r="GH54" s="377"/>
      <c r="GI54" s="377"/>
      <c r="GJ54" s="377"/>
      <c r="GK54" s="377"/>
      <c r="GL54" s="377"/>
      <c r="GM54" s="377"/>
      <c r="GN54" s="377"/>
      <c r="GO54" s="377"/>
      <c r="GP54" s="377"/>
      <c r="GQ54" s="377"/>
      <c r="GR54" s="377"/>
      <c r="GS54" s="377"/>
      <c r="GT54" s="377"/>
      <c r="GU54" s="377"/>
      <c r="GV54" s="377"/>
      <c r="GW54" s="377"/>
      <c r="GX54" s="377"/>
      <c r="GY54" s="377"/>
      <c r="GZ54" s="377"/>
      <c r="HA54" s="377"/>
      <c r="HB54" s="377"/>
      <c r="HC54" s="377"/>
      <c r="HD54" s="377"/>
      <c r="HE54" s="377"/>
      <c r="HF54" s="377"/>
      <c r="HG54" s="377"/>
      <c r="HH54" s="377"/>
      <c r="HI54" s="377"/>
      <c r="HJ54" s="377"/>
      <c r="HK54" s="377"/>
      <c r="HL54" s="377"/>
      <c r="HM54" s="377"/>
      <c r="HN54" s="377"/>
      <c r="HO54" s="377"/>
      <c r="HP54" s="377"/>
      <c r="HQ54" s="377"/>
      <c r="HR54" s="377"/>
      <c r="HS54" s="377"/>
      <c r="HT54" s="377"/>
      <c r="HU54" s="377"/>
      <c r="HV54" s="377"/>
      <c r="HW54" s="377"/>
      <c r="HX54" s="377"/>
      <c r="HY54" s="377"/>
      <c r="HZ54" s="377"/>
      <c r="IA54" s="377"/>
      <c r="IB54" s="377"/>
      <c r="IC54" s="377"/>
      <c r="ID54" s="377"/>
      <c r="IE54" s="377"/>
      <c r="IF54" s="377"/>
      <c r="IG54" s="377"/>
      <c r="IH54" s="377"/>
      <c r="II54" s="377"/>
      <c r="IJ54" s="377"/>
      <c r="IK54" s="377"/>
      <c r="IL54" s="377"/>
      <c r="IM54" s="377"/>
      <c r="IN54" s="377"/>
      <c r="IO54" s="377"/>
      <c r="IP54" s="377"/>
      <c r="IQ54" s="377"/>
      <c r="IR54" s="377"/>
      <c r="IS54" s="377"/>
      <c r="IT54" s="377"/>
      <c r="IU54" s="377"/>
      <c r="IV54" s="377"/>
      <c r="IW54" s="377"/>
      <c r="IX54" s="377"/>
      <c r="IY54" s="377"/>
      <c r="IZ54" s="377"/>
      <c r="JA54" s="377"/>
      <c r="JB54" s="377"/>
      <c r="JC54" s="377"/>
      <c r="JD54" s="377"/>
      <c r="JE54" s="377"/>
      <c r="JF54" s="377"/>
      <c r="JG54" s="377"/>
      <c r="JH54" s="377"/>
      <c r="JI54" s="377"/>
      <c r="JJ54" s="377"/>
      <c r="JK54" s="377"/>
      <c r="JL54" s="377"/>
      <c r="JM54" s="377"/>
      <c r="JN54" s="377"/>
      <c r="JO54" s="377"/>
      <c r="JP54" s="377"/>
      <c r="JQ54" s="377"/>
      <c r="JR54" s="377"/>
      <c r="JS54" s="377"/>
      <c r="JT54" s="377"/>
      <c r="JU54" s="377"/>
      <c r="JV54" s="377"/>
      <c r="JW54" s="377"/>
      <c r="JX54" s="377"/>
      <c r="JY54" s="377"/>
      <c r="JZ54" s="377"/>
      <c r="KA54" s="377"/>
      <c r="KB54" s="377"/>
      <c r="KC54" s="377"/>
      <c r="KD54" s="377"/>
      <c r="KE54" s="377"/>
      <c r="KF54" s="377"/>
      <c r="KG54" s="377"/>
      <c r="KH54" s="377"/>
      <c r="KI54" s="377"/>
      <c r="KJ54" s="377"/>
      <c r="KK54" s="377"/>
      <c r="KL54" s="377"/>
      <c r="KM54" s="377"/>
      <c r="KN54" s="377"/>
      <c r="KO54" s="377"/>
      <c r="KP54" s="377"/>
      <c r="KQ54" s="377"/>
      <c r="KR54" s="377"/>
      <c r="KS54" s="377"/>
      <c r="KT54" s="377"/>
      <c r="KU54" s="377"/>
      <c r="KV54" s="377"/>
      <c r="KW54" s="377"/>
      <c r="KX54" s="377"/>
      <c r="KY54" s="377"/>
      <c r="KZ54" s="377"/>
      <c r="LA54" s="377"/>
      <c r="LB54" s="377"/>
      <c r="LC54" s="377"/>
      <c r="LD54" s="377"/>
      <c r="LE54" s="377"/>
      <c r="LF54" s="377"/>
      <c r="LG54" s="377"/>
      <c r="LH54" s="377"/>
      <c r="LI54" s="377"/>
    </row>
    <row r="55" spans="1:321" ht="30">
      <c r="C55" s="74">
        <v>411</v>
      </c>
      <c r="D55" s="74">
        <v>411</v>
      </c>
      <c r="E55" s="78" t="s">
        <v>126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30971376.560000021</v>
      </c>
      <c r="CM55" s="105">
        <v>31767543.569999989</v>
      </c>
      <c r="CN55" s="105">
        <v>27281136.950000007</v>
      </c>
      <c r="CO55" s="105">
        <v>29258745.93999999</v>
      </c>
      <c r="CP55" s="105">
        <v>36008593.489999995</v>
      </c>
      <c r="CQ55" s="105">
        <v>25859054.300000004</v>
      </c>
      <c r="CR55" s="105">
        <v>34643447.109999992</v>
      </c>
      <c r="CS55" s="105">
        <v>30708364.169999976</v>
      </c>
      <c r="CT55" s="105">
        <v>31076205.190000027</v>
      </c>
      <c r="CU55" s="105">
        <v>30090664.149999991</v>
      </c>
      <c r="CV55" s="105">
        <v>33509791.740000006</v>
      </c>
      <c r="CW55" s="106">
        <v>29829446.999999981</v>
      </c>
      <c r="CX55" s="104">
        <v>23924065.489999998</v>
      </c>
      <c r="CY55" s="105">
        <v>21726936.789999999</v>
      </c>
      <c r="CZ55" s="105">
        <v>28535773.460000001</v>
      </c>
      <c r="DA55" s="105">
        <v>41975696.229999997</v>
      </c>
      <c r="DB55" s="105">
        <v>33852284.299999997</v>
      </c>
      <c r="DC55" s="105">
        <v>24811426.859999999</v>
      </c>
      <c r="DD55" s="105">
        <v>34292978.649999999</v>
      </c>
      <c r="DE55" s="105">
        <v>31454503.149999999</v>
      </c>
      <c r="DF55" s="105">
        <v>30286190.710000001</v>
      </c>
      <c r="DG55" s="105">
        <v>29992284.260000002</v>
      </c>
      <c r="DH55" s="105">
        <v>33842065.600000001</v>
      </c>
      <c r="DI55" s="106">
        <v>52649267.810000002</v>
      </c>
      <c r="DJ55" s="104">
        <v>31417131.419999998</v>
      </c>
      <c r="DK55" s="105">
        <v>31713123.150000025</v>
      </c>
      <c r="DL55" s="105">
        <v>31097646.160000004</v>
      </c>
      <c r="DM55" s="105">
        <v>30027106.569999997</v>
      </c>
      <c r="DN55" s="105">
        <v>30719874.460000001</v>
      </c>
      <c r="DO55" s="105">
        <v>31555486.389999993</v>
      </c>
      <c r="DP55" s="105">
        <v>33924786.88000004</v>
      </c>
      <c r="DQ55" s="105">
        <v>28021328.509999987</v>
      </c>
      <c r="DR55" s="105">
        <v>34903249.240000002</v>
      </c>
      <c r="DS55" s="105">
        <v>29141461.659999989</v>
      </c>
      <c r="DT55" s="105">
        <v>35946041.440000005</v>
      </c>
      <c r="DU55" s="106">
        <v>33709845.93999996</v>
      </c>
      <c r="DV55" s="338">
        <v>31820224.66</v>
      </c>
      <c r="DW55" s="338">
        <v>30464008.450000003</v>
      </c>
      <c r="DX55" s="338">
        <v>35219650.599999987</v>
      </c>
      <c r="DY55" s="338">
        <v>34632929.020000003</v>
      </c>
      <c r="DZ55" s="372">
        <v>35116227.890000001</v>
      </c>
      <c r="EA55" s="338">
        <v>35099089.280000001</v>
      </c>
      <c r="EB55" s="338">
        <v>34919572.219999999</v>
      </c>
      <c r="EC55" s="374">
        <v>34615240.759999998</v>
      </c>
      <c r="ED55" s="374">
        <v>35867936.32</v>
      </c>
      <c r="EE55" s="374">
        <v>36033379.700000003</v>
      </c>
      <c r="EF55" s="374">
        <v>38323683.899999999</v>
      </c>
      <c r="EG55" s="374">
        <v>40453331.560000002</v>
      </c>
      <c r="EH55" s="377">
        <v>36273856.270000003</v>
      </c>
      <c r="EI55" s="377">
        <v>36442747.460000001</v>
      </c>
      <c r="EJ55" s="377">
        <v>36477113.590000004</v>
      </c>
      <c r="EK55" s="377">
        <v>36703828.340000004</v>
      </c>
      <c r="EL55" s="377">
        <v>34203194.770000003</v>
      </c>
      <c r="EM55" s="377">
        <v>40628800.600000001</v>
      </c>
      <c r="EN55" s="377">
        <v>36224128.640000001</v>
      </c>
      <c r="EO55" s="377">
        <v>35575955.729999997</v>
      </c>
      <c r="EP55" s="377">
        <v>36145069.369999997</v>
      </c>
      <c r="EQ55" s="377">
        <v>37968977.82</v>
      </c>
      <c r="ER55" s="377">
        <v>37257887.189999998</v>
      </c>
      <c r="ES55" s="377"/>
      <c r="ET55" s="377"/>
      <c r="EU55" s="377"/>
      <c r="EV55" s="377"/>
      <c r="EW55" s="377"/>
      <c r="EX55" s="377"/>
      <c r="EY55" s="377"/>
      <c r="EZ55" s="377"/>
      <c r="FA55" s="377"/>
      <c r="FB55" s="377"/>
      <c r="FC55" s="377"/>
      <c r="FD55" s="377"/>
      <c r="FE55" s="377"/>
      <c r="FF55" s="377"/>
      <c r="FG55" s="377"/>
      <c r="FH55" s="377"/>
      <c r="FI55" s="377"/>
      <c r="FJ55" s="377"/>
      <c r="FK55" s="377"/>
      <c r="FL55" s="377"/>
      <c r="FM55" s="377"/>
      <c r="FN55" s="377"/>
      <c r="FO55" s="377"/>
      <c r="FP55" s="377"/>
      <c r="FQ55" s="377"/>
      <c r="FR55" s="377"/>
      <c r="FS55" s="377"/>
      <c r="FT55" s="377"/>
      <c r="FU55" s="377"/>
      <c r="FV55" s="377"/>
      <c r="FW55" s="377"/>
      <c r="FX55" s="377"/>
      <c r="FY55" s="377"/>
      <c r="FZ55" s="377"/>
      <c r="GA55" s="377"/>
      <c r="GB55" s="377"/>
      <c r="GC55" s="377"/>
      <c r="GD55" s="377"/>
      <c r="GE55" s="377"/>
      <c r="GF55" s="377"/>
      <c r="GG55" s="377"/>
      <c r="GH55" s="377"/>
      <c r="GI55" s="377"/>
      <c r="GJ55" s="377"/>
      <c r="GK55" s="377"/>
      <c r="GL55" s="377"/>
      <c r="GM55" s="377"/>
      <c r="GN55" s="377"/>
      <c r="GO55" s="377"/>
      <c r="GP55" s="377"/>
      <c r="GQ55" s="377"/>
      <c r="GR55" s="377"/>
      <c r="GS55" s="377"/>
      <c r="GT55" s="377"/>
      <c r="GU55" s="377"/>
      <c r="GV55" s="377"/>
      <c r="GW55" s="377"/>
      <c r="GX55" s="377"/>
      <c r="GY55" s="377"/>
      <c r="GZ55" s="377"/>
      <c r="HA55" s="377"/>
      <c r="HB55" s="377"/>
      <c r="HC55" s="377"/>
      <c r="HD55" s="377"/>
      <c r="HE55" s="377"/>
      <c r="HF55" s="377"/>
      <c r="HG55" s="377"/>
      <c r="HH55" s="377"/>
      <c r="HI55" s="377"/>
      <c r="HJ55" s="377"/>
      <c r="HK55" s="377"/>
      <c r="HL55" s="377"/>
      <c r="HM55" s="377"/>
      <c r="HN55" s="377"/>
      <c r="HO55" s="377"/>
      <c r="HP55" s="377"/>
      <c r="HQ55" s="377"/>
      <c r="HR55" s="377"/>
      <c r="HS55" s="377"/>
      <c r="HT55" s="377"/>
      <c r="HU55" s="377"/>
      <c r="HV55" s="377"/>
      <c r="HW55" s="377"/>
      <c r="HX55" s="377"/>
      <c r="HY55" s="377"/>
      <c r="HZ55" s="377"/>
      <c r="IA55" s="377"/>
      <c r="IB55" s="377"/>
      <c r="IC55" s="377"/>
      <c r="ID55" s="377"/>
      <c r="IE55" s="377"/>
      <c r="IF55" s="377"/>
      <c r="IG55" s="377"/>
      <c r="IH55" s="377"/>
      <c r="II55" s="377"/>
      <c r="IJ55" s="377"/>
      <c r="IK55" s="377"/>
      <c r="IL55" s="377"/>
      <c r="IM55" s="377"/>
      <c r="IN55" s="377"/>
      <c r="IO55" s="377"/>
      <c r="IP55" s="377"/>
      <c r="IQ55" s="377"/>
      <c r="IR55" s="377"/>
      <c r="IS55" s="377"/>
      <c r="IT55" s="377"/>
      <c r="IU55" s="377"/>
      <c r="IV55" s="377"/>
      <c r="IW55" s="377"/>
      <c r="IX55" s="377"/>
      <c r="IY55" s="377"/>
      <c r="IZ55" s="377"/>
      <c r="JA55" s="377"/>
      <c r="JB55" s="377"/>
      <c r="JC55" s="377"/>
      <c r="JD55" s="377"/>
      <c r="JE55" s="377"/>
      <c r="JF55" s="377"/>
      <c r="JG55" s="377"/>
      <c r="JH55" s="377"/>
      <c r="JI55" s="377"/>
      <c r="JJ55" s="377"/>
      <c r="JK55" s="377"/>
      <c r="JL55" s="377"/>
      <c r="JM55" s="377"/>
      <c r="JN55" s="377"/>
      <c r="JO55" s="377"/>
      <c r="JP55" s="377"/>
      <c r="JQ55" s="377"/>
      <c r="JR55" s="377"/>
      <c r="JS55" s="377"/>
      <c r="JT55" s="377"/>
      <c r="JU55" s="377"/>
      <c r="JV55" s="377"/>
      <c r="JW55" s="377"/>
      <c r="JX55" s="377"/>
      <c r="JY55" s="377"/>
      <c r="JZ55" s="377"/>
      <c r="KA55" s="377"/>
      <c r="KB55" s="377"/>
      <c r="KC55" s="377"/>
      <c r="KD55" s="377"/>
      <c r="KE55" s="377"/>
      <c r="KF55" s="377"/>
      <c r="KG55" s="377"/>
      <c r="KH55" s="377"/>
      <c r="KI55" s="377"/>
      <c r="KJ55" s="377"/>
      <c r="KK55" s="377"/>
      <c r="KL55" s="377"/>
      <c r="KM55" s="377"/>
      <c r="KN55" s="377"/>
      <c r="KO55" s="377"/>
      <c r="KP55" s="377"/>
      <c r="KQ55" s="377"/>
      <c r="KR55" s="377"/>
      <c r="KS55" s="377"/>
      <c r="KT55" s="377"/>
      <c r="KU55" s="377"/>
      <c r="KV55" s="377"/>
      <c r="KW55" s="377"/>
      <c r="KX55" s="377"/>
      <c r="KY55" s="377"/>
      <c r="KZ55" s="377"/>
      <c r="LA55" s="377"/>
      <c r="LB55" s="377"/>
      <c r="LC55" s="377"/>
      <c r="LD55" s="377"/>
      <c r="LE55" s="377"/>
      <c r="LF55" s="377"/>
      <c r="LG55" s="377"/>
      <c r="LH55" s="377"/>
      <c r="LI55" s="377"/>
    </row>
    <row r="56" spans="1:321">
      <c r="D56" s="74">
        <v>4111</v>
      </c>
      <c r="E56" s="78" t="s">
        <v>128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18758147.750000019</v>
      </c>
      <c r="CM56" s="105">
        <v>18989881.539999992</v>
      </c>
      <c r="CN56" s="105">
        <v>18491769.340000004</v>
      </c>
      <c r="CO56" s="105">
        <v>18557037.069999985</v>
      </c>
      <c r="CP56" s="105">
        <v>18809546.539999992</v>
      </c>
      <c r="CQ56" s="105">
        <v>18845356.610000007</v>
      </c>
      <c r="CR56" s="105">
        <v>18329118.359999999</v>
      </c>
      <c r="CS56" s="105">
        <v>17729850.409999985</v>
      </c>
      <c r="CT56" s="105">
        <v>18635314.670000028</v>
      </c>
      <c r="CU56" s="105">
        <v>18568296.599999987</v>
      </c>
      <c r="CV56" s="105">
        <v>18594970.310000006</v>
      </c>
      <c r="CW56" s="106">
        <v>17457834.379999984</v>
      </c>
      <c r="CX56" s="104">
        <v>8161268.1699999999</v>
      </c>
      <c r="CY56" s="105">
        <v>19006831.740000017</v>
      </c>
      <c r="CZ56" s="105">
        <v>18690045.350000009</v>
      </c>
      <c r="DA56" s="105">
        <v>18847542.830000032</v>
      </c>
      <c r="DB56" s="105">
        <v>18962976.520000003</v>
      </c>
      <c r="DC56" s="105">
        <v>18798683.290000021</v>
      </c>
      <c r="DD56" s="105">
        <v>18728690.680000022</v>
      </c>
      <c r="DE56" s="105">
        <v>18176066.640000004</v>
      </c>
      <c r="DF56" s="105">
        <v>18820822.929999996</v>
      </c>
      <c r="DG56" s="105">
        <v>18899273.949999981</v>
      </c>
      <c r="DH56" s="105">
        <v>19064032.809999999</v>
      </c>
      <c r="DI56" s="106">
        <v>19808287.590000004</v>
      </c>
      <c r="DJ56" s="104">
        <v>18672267.489999995</v>
      </c>
      <c r="DK56" s="105">
        <v>18755401.350000016</v>
      </c>
      <c r="DL56" s="105">
        <v>18490790.249999996</v>
      </c>
      <c r="DM56" s="105">
        <v>18512111.879999995</v>
      </c>
      <c r="DN56" s="105">
        <v>18703654.850000005</v>
      </c>
      <c r="DO56" s="105">
        <v>18407099.799999993</v>
      </c>
      <c r="DP56" s="105">
        <v>18296180.900000039</v>
      </c>
      <c r="DQ56" s="105">
        <v>17822778.239999987</v>
      </c>
      <c r="DR56" s="105">
        <v>18750182.190000005</v>
      </c>
      <c r="DS56" s="105">
        <v>18466417.239999983</v>
      </c>
      <c r="DT56" s="105">
        <v>19240845.700000007</v>
      </c>
      <c r="DU56" s="106">
        <v>19226281.349999957</v>
      </c>
      <c r="DV56" s="338">
        <v>18810151.82</v>
      </c>
      <c r="DW56" s="338">
        <v>19284187.590000007</v>
      </c>
      <c r="DX56" s="338">
        <v>19569136.619999982</v>
      </c>
      <c r="DY56" s="338">
        <v>20109230.530000001</v>
      </c>
      <c r="DZ56" s="371">
        <v>20765765.32</v>
      </c>
      <c r="EB56" s="338">
        <v>20917895.859999999</v>
      </c>
      <c r="EC56" s="374"/>
      <c r="ED56" s="374"/>
      <c r="EE56" s="374"/>
      <c r="EF56" s="374"/>
      <c r="EG56" s="374"/>
      <c r="EH56" s="377"/>
      <c r="EI56" s="377"/>
      <c r="EJ56" s="377"/>
      <c r="EK56" s="377"/>
      <c r="EL56" s="377"/>
      <c r="EM56" s="377"/>
      <c r="EN56" s="377"/>
      <c r="EO56" s="377"/>
      <c r="EP56" s="377"/>
      <c r="EQ56" s="377"/>
      <c r="ER56" s="377"/>
      <c r="ES56" s="377"/>
      <c r="ET56" s="377"/>
      <c r="EU56" s="377"/>
      <c r="EV56" s="377"/>
      <c r="EW56" s="377"/>
      <c r="EX56" s="377"/>
      <c r="EY56" s="377"/>
      <c r="EZ56" s="377"/>
      <c r="FA56" s="377"/>
      <c r="FB56" s="377"/>
      <c r="FC56" s="377"/>
      <c r="FD56" s="377"/>
      <c r="FE56" s="377"/>
      <c r="FF56" s="377"/>
      <c r="FG56" s="377"/>
      <c r="FH56" s="377"/>
      <c r="FI56" s="377"/>
      <c r="FJ56" s="377"/>
      <c r="FK56" s="377"/>
      <c r="FL56" s="377"/>
      <c r="FM56" s="377"/>
      <c r="FN56" s="377"/>
      <c r="FO56" s="377"/>
      <c r="FP56" s="377"/>
      <c r="FQ56" s="377"/>
      <c r="FR56" s="377"/>
      <c r="FS56" s="377"/>
      <c r="FT56" s="377"/>
      <c r="FU56" s="377"/>
      <c r="FV56" s="377"/>
      <c r="FW56" s="377"/>
      <c r="FX56" s="377"/>
      <c r="FY56" s="377"/>
      <c r="FZ56" s="377"/>
      <c r="GA56" s="377"/>
      <c r="GB56" s="377"/>
      <c r="GC56" s="377"/>
      <c r="GD56" s="377"/>
      <c r="GE56" s="377"/>
      <c r="GF56" s="377"/>
      <c r="GG56" s="377"/>
      <c r="GH56" s="377"/>
      <c r="GI56" s="377"/>
      <c r="GJ56" s="377"/>
      <c r="GK56" s="377"/>
      <c r="GL56" s="377"/>
      <c r="GM56" s="377"/>
      <c r="GN56" s="377"/>
      <c r="GO56" s="377"/>
      <c r="GP56" s="377"/>
      <c r="GQ56" s="377"/>
      <c r="GR56" s="377"/>
      <c r="GS56" s="377"/>
      <c r="GT56" s="377"/>
      <c r="GU56" s="377"/>
      <c r="GV56" s="377"/>
      <c r="GW56" s="377"/>
      <c r="GX56" s="377"/>
      <c r="GY56" s="377"/>
      <c r="GZ56" s="377"/>
      <c r="HA56" s="377"/>
      <c r="HB56" s="377"/>
      <c r="HC56" s="377"/>
      <c r="HD56" s="377"/>
      <c r="HE56" s="377"/>
      <c r="HF56" s="377"/>
      <c r="HG56" s="377"/>
      <c r="HH56" s="377"/>
      <c r="HI56" s="377"/>
      <c r="HJ56" s="377"/>
      <c r="HK56" s="377"/>
      <c r="HL56" s="377"/>
      <c r="HM56" s="377"/>
      <c r="HN56" s="377"/>
      <c r="HO56" s="377"/>
      <c r="HP56" s="377"/>
      <c r="HQ56" s="377"/>
      <c r="HR56" s="377"/>
      <c r="HS56" s="377"/>
      <c r="HT56" s="377"/>
      <c r="HU56" s="377"/>
      <c r="HV56" s="377"/>
      <c r="HW56" s="377"/>
      <c r="HX56" s="377"/>
      <c r="HY56" s="377"/>
      <c r="HZ56" s="377"/>
      <c r="IA56" s="377"/>
      <c r="IB56" s="377"/>
      <c r="IC56" s="377"/>
      <c r="ID56" s="377"/>
      <c r="IE56" s="377"/>
      <c r="IF56" s="377"/>
      <c r="IG56" s="377"/>
      <c r="IH56" s="377"/>
      <c r="II56" s="377"/>
      <c r="IJ56" s="377"/>
      <c r="IK56" s="377"/>
      <c r="IL56" s="377"/>
      <c r="IM56" s="377"/>
      <c r="IN56" s="377"/>
      <c r="IO56" s="377"/>
      <c r="IP56" s="377"/>
      <c r="IQ56" s="377"/>
      <c r="IR56" s="377"/>
      <c r="IS56" s="377"/>
      <c r="IT56" s="377"/>
      <c r="IU56" s="377"/>
      <c r="IV56" s="377"/>
      <c r="IW56" s="377"/>
      <c r="IX56" s="377"/>
      <c r="IY56" s="377"/>
      <c r="IZ56" s="377"/>
      <c r="JA56" s="377"/>
      <c r="JB56" s="377"/>
      <c r="JC56" s="377"/>
      <c r="JD56" s="377"/>
      <c r="JE56" s="377"/>
      <c r="JF56" s="377"/>
      <c r="JG56" s="377"/>
      <c r="JH56" s="377"/>
      <c r="JI56" s="377"/>
      <c r="JJ56" s="377"/>
      <c r="JK56" s="377"/>
      <c r="JL56" s="377"/>
      <c r="JM56" s="377"/>
      <c r="JN56" s="377"/>
      <c r="JO56" s="377"/>
      <c r="JP56" s="377"/>
      <c r="JQ56" s="377"/>
      <c r="JR56" s="377"/>
      <c r="JS56" s="377"/>
      <c r="JT56" s="377"/>
      <c r="JU56" s="377"/>
      <c r="JV56" s="377"/>
      <c r="JW56" s="377"/>
      <c r="JX56" s="377"/>
      <c r="JY56" s="377"/>
      <c r="JZ56" s="377"/>
      <c r="KA56" s="377"/>
      <c r="KB56" s="377"/>
      <c r="KC56" s="377"/>
      <c r="KD56" s="377"/>
      <c r="KE56" s="377"/>
      <c r="KF56" s="377"/>
      <c r="KG56" s="377"/>
      <c r="KH56" s="377"/>
      <c r="KI56" s="377"/>
      <c r="KJ56" s="377"/>
      <c r="KK56" s="377"/>
      <c r="KL56" s="377"/>
      <c r="KM56" s="377"/>
      <c r="KN56" s="377"/>
      <c r="KO56" s="377"/>
      <c r="KP56" s="377"/>
      <c r="KQ56" s="377"/>
      <c r="KR56" s="377"/>
      <c r="KS56" s="377"/>
      <c r="KT56" s="377"/>
      <c r="KU56" s="377"/>
      <c r="KV56" s="377"/>
      <c r="KW56" s="377"/>
      <c r="KX56" s="377"/>
      <c r="KY56" s="377"/>
      <c r="KZ56" s="377"/>
      <c r="LA56" s="377"/>
      <c r="LB56" s="377"/>
      <c r="LC56" s="377"/>
      <c r="LD56" s="377"/>
      <c r="LE56" s="377"/>
      <c r="LF56" s="377"/>
      <c r="LG56" s="377"/>
      <c r="LH56" s="377"/>
      <c r="LI56" s="377"/>
    </row>
    <row r="57" spans="1:321">
      <c r="D57" s="74">
        <v>4112</v>
      </c>
      <c r="E57" s="78" t="s">
        <v>130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2431094.8300000015</v>
      </c>
      <c r="CM57" s="105">
        <v>2651304.4</v>
      </c>
      <c r="CN57" s="105">
        <v>1609026.9900000007</v>
      </c>
      <c r="CO57" s="105">
        <v>2182272.67</v>
      </c>
      <c r="CP57" s="105">
        <v>3617366.3199999994</v>
      </c>
      <c r="CQ57" s="105">
        <v>1485049.0899999999</v>
      </c>
      <c r="CR57" s="105">
        <v>3587807.7899999991</v>
      </c>
      <c r="CS57" s="105">
        <v>2639815.1</v>
      </c>
      <c r="CT57" s="105">
        <v>2531424.3000000003</v>
      </c>
      <c r="CU57" s="105">
        <v>2534399.5599999996</v>
      </c>
      <c r="CV57" s="105">
        <v>3159372.88</v>
      </c>
      <c r="CW57" s="106">
        <v>2753289.49</v>
      </c>
      <c r="CX57" s="104">
        <v>2675264.75</v>
      </c>
      <c r="CY57" s="105">
        <v>2705751.2</v>
      </c>
      <c r="CZ57" s="105">
        <v>2103408.4899999993</v>
      </c>
      <c r="DA57" s="105">
        <v>3206091.22</v>
      </c>
      <c r="DB57" s="105">
        <v>3060411.29</v>
      </c>
      <c r="DC57" s="105">
        <v>2151902.8800000013</v>
      </c>
      <c r="DD57" s="105">
        <v>2665901.8399999994</v>
      </c>
      <c r="DE57" s="105">
        <v>3141726.9400000004</v>
      </c>
      <c r="DF57" s="105">
        <v>2763120.8400000008</v>
      </c>
      <c r="DG57" s="105">
        <v>1664258.1799999992</v>
      </c>
      <c r="DH57" s="105">
        <v>3999693.7899999996</v>
      </c>
      <c r="DI57" s="106">
        <v>3380577.3200000003</v>
      </c>
      <c r="DJ57" s="104">
        <v>2653067.73</v>
      </c>
      <c r="DK57" s="105">
        <v>2593668</v>
      </c>
      <c r="DL57" s="105">
        <v>2630710.9099999988</v>
      </c>
      <c r="DM57" s="105">
        <v>2468617.7200000002</v>
      </c>
      <c r="DN57" s="105">
        <v>2210217.2400000012</v>
      </c>
      <c r="DO57" s="105">
        <v>2694234.419999999</v>
      </c>
      <c r="DP57" s="105">
        <v>3135529.2400000016</v>
      </c>
      <c r="DQ57" s="105">
        <v>2002758.5399999996</v>
      </c>
      <c r="DR57" s="105">
        <v>3298968.2999999984</v>
      </c>
      <c r="DS57" s="105">
        <v>2101454.4200000004</v>
      </c>
      <c r="DT57" s="105">
        <v>3913359.4899999993</v>
      </c>
      <c r="DU57" s="106">
        <v>2605460.7599999979</v>
      </c>
      <c r="DV57" s="338">
        <v>2579225.59</v>
      </c>
      <c r="DW57" s="338">
        <v>2209930.1100000003</v>
      </c>
      <c r="DX57" s="338">
        <v>3166058.2000000011</v>
      </c>
      <c r="DY57" s="338">
        <v>2833612.56</v>
      </c>
      <c r="DZ57" s="371">
        <v>2845756.22</v>
      </c>
      <c r="EB57" s="338">
        <v>2891031.89</v>
      </c>
      <c r="EC57" s="374"/>
      <c r="ED57" s="374"/>
      <c r="EE57" s="374"/>
      <c r="EF57" s="374"/>
      <c r="EG57" s="374"/>
      <c r="EH57" s="377"/>
      <c r="EI57" s="377"/>
      <c r="EJ57" s="377"/>
      <c r="EK57" s="377"/>
      <c r="EL57" s="377"/>
      <c r="EM57" s="377"/>
      <c r="EN57" s="377"/>
      <c r="EO57" s="377"/>
      <c r="EP57" s="377"/>
      <c r="EQ57" s="377"/>
      <c r="ER57" s="377"/>
      <c r="ES57" s="377"/>
      <c r="ET57" s="377"/>
      <c r="EU57" s="377"/>
      <c r="EV57" s="377"/>
      <c r="EW57" s="377"/>
      <c r="EX57" s="377"/>
      <c r="EY57" s="377"/>
      <c r="EZ57" s="377"/>
      <c r="FA57" s="377"/>
      <c r="FB57" s="377"/>
      <c r="FC57" s="377"/>
      <c r="FD57" s="377"/>
      <c r="FE57" s="377"/>
      <c r="FF57" s="377"/>
      <c r="FG57" s="377"/>
      <c r="FH57" s="377"/>
      <c r="FI57" s="377"/>
      <c r="FJ57" s="377"/>
      <c r="FK57" s="377"/>
      <c r="FL57" s="377"/>
      <c r="FM57" s="377"/>
      <c r="FN57" s="377"/>
      <c r="FO57" s="377"/>
      <c r="FP57" s="377"/>
      <c r="FQ57" s="377"/>
      <c r="FR57" s="377"/>
      <c r="FS57" s="377"/>
      <c r="FT57" s="377"/>
      <c r="FU57" s="377"/>
      <c r="FV57" s="377"/>
      <c r="FW57" s="377"/>
      <c r="FX57" s="377"/>
      <c r="FY57" s="377"/>
      <c r="FZ57" s="377"/>
      <c r="GA57" s="377"/>
      <c r="GB57" s="377"/>
      <c r="GC57" s="377"/>
      <c r="GD57" s="377"/>
      <c r="GE57" s="377"/>
      <c r="GF57" s="377"/>
      <c r="GG57" s="377"/>
      <c r="GH57" s="377"/>
      <c r="GI57" s="377"/>
      <c r="GJ57" s="377"/>
      <c r="GK57" s="377"/>
      <c r="GL57" s="377"/>
      <c r="GM57" s="377"/>
      <c r="GN57" s="377"/>
      <c r="GO57" s="377"/>
      <c r="GP57" s="377"/>
      <c r="GQ57" s="377"/>
      <c r="GR57" s="377"/>
      <c r="GS57" s="377"/>
      <c r="GT57" s="377"/>
      <c r="GU57" s="377"/>
      <c r="GV57" s="377"/>
      <c r="GW57" s="377"/>
      <c r="GX57" s="377"/>
      <c r="GY57" s="377"/>
      <c r="GZ57" s="377"/>
      <c r="HA57" s="377"/>
      <c r="HB57" s="377"/>
      <c r="HC57" s="377"/>
      <c r="HD57" s="377"/>
      <c r="HE57" s="377"/>
      <c r="HF57" s="377"/>
      <c r="HG57" s="377"/>
      <c r="HH57" s="377"/>
      <c r="HI57" s="377"/>
      <c r="HJ57" s="377"/>
      <c r="HK57" s="377"/>
      <c r="HL57" s="377"/>
      <c r="HM57" s="377"/>
      <c r="HN57" s="377"/>
      <c r="HO57" s="377"/>
      <c r="HP57" s="377"/>
      <c r="HQ57" s="377"/>
      <c r="HR57" s="377"/>
      <c r="HS57" s="377"/>
      <c r="HT57" s="377"/>
      <c r="HU57" s="377"/>
      <c r="HV57" s="377"/>
      <c r="HW57" s="377"/>
      <c r="HX57" s="377"/>
      <c r="HY57" s="377"/>
      <c r="HZ57" s="377"/>
      <c r="IA57" s="377"/>
      <c r="IB57" s="377"/>
      <c r="IC57" s="377"/>
      <c r="ID57" s="377"/>
      <c r="IE57" s="377"/>
      <c r="IF57" s="377"/>
      <c r="IG57" s="377"/>
      <c r="IH57" s="377"/>
      <c r="II57" s="377"/>
      <c r="IJ57" s="377"/>
      <c r="IK57" s="377"/>
      <c r="IL57" s="377"/>
      <c r="IM57" s="377"/>
      <c r="IN57" s="377"/>
      <c r="IO57" s="377"/>
      <c r="IP57" s="377"/>
      <c r="IQ57" s="377"/>
      <c r="IR57" s="377"/>
      <c r="IS57" s="377"/>
      <c r="IT57" s="377"/>
      <c r="IU57" s="377"/>
      <c r="IV57" s="377"/>
      <c r="IW57" s="377"/>
      <c r="IX57" s="377"/>
      <c r="IY57" s="377"/>
      <c r="IZ57" s="377"/>
      <c r="JA57" s="377"/>
      <c r="JB57" s="377"/>
      <c r="JC57" s="377"/>
      <c r="JD57" s="377"/>
      <c r="JE57" s="377"/>
      <c r="JF57" s="377"/>
      <c r="JG57" s="377"/>
      <c r="JH57" s="377"/>
      <c r="JI57" s="377"/>
      <c r="JJ57" s="377"/>
      <c r="JK57" s="377"/>
      <c r="JL57" s="377"/>
      <c r="JM57" s="377"/>
      <c r="JN57" s="377"/>
      <c r="JO57" s="377"/>
      <c r="JP57" s="377"/>
      <c r="JQ57" s="377"/>
      <c r="JR57" s="377"/>
      <c r="JS57" s="377"/>
      <c r="JT57" s="377"/>
      <c r="JU57" s="377"/>
      <c r="JV57" s="377"/>
      <c r="JW57" s="377"/>
      <c r="JX57" s="377"/>
      <c r="JY57" s="377"/>
      <c r="JZ57" s="377"/>
      <c r="KA57" s="377"/>
      <c r="KB57" s="377"/>
      <c r="KC57" s="377"/>
      <c r="KD57" s="377"/>
      <c r="KE57" s="377"/>
      <c r="KF57" s="377"/>
      <c r="KG57" s="377"/>
      <c r="KH57" s="377"/>
      <c r="KI57" s="377"/>
      <c r="KJ57" s="377"/>
      <c r="KK57" s="377"/>
      <c r="KL57" s="377"/>
      <c r="KM57" s="377"/>
      <c r="KN57" s="377"/>
      <c r="KO57" s="377"/>
      <c r="KP57" s="377"/>
      <c r="KQ57" s="377"/>
      <c r="KR57" s="377"/>
      <c r="KS57" s="377"/>
      <c r="KT57" s="377"/>
      <c r="KU57" s="377"/>
      <c r="KV57" s="377"/>
      <c r="KW57" s="377"/>
      <c r="KX57" s="377"/>
      <c r="KY57" s="377"/>
      <c r="KZ57" s="377"/>
      <c r="LA57" s="377"/>
      <c r="LB57" s="377"/>
      <c r="LC57" s="377"/>
      <c r="LD57" s="377"/>
      <c r="LE57" s="377"/>
      <c r="LF57" s="377"/>
      <c r="LG57" s="377"/>
      <c r="LH57" s="377"/>
      <c r="LI57" s="377"/>
    </row>
    <row r="58" spans="1:321">
      <c r="D58" s="74">
        <v>4113</v>
      </c>
      <c r="E58" s="78" t="s">
        <v>131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6343908.7599999979</v>
      </c>
      <c r="CM58" s="105">
        <v>6417211.330000001</v>
      </c>
      <c r="CN58" s="105">
        <v>4181642.1700000013</v>
      </c>
      <c r="CO58" s="105">
        <v>5287956.8800000045</v>
      </c>
      <c r="CP58" s="105">
        <v>8800435.3200000022</v>
      </c>
      <c r="CQ58" s="105">
        <v>3046457.2</v>
      </c>
      <c r="CR58" s="105">
        <v>8138688.8899999941</v>
      </c>
      <c r="CS58" s="105">
        <v>6611090.3299999945</v>
      </c>
      <c r="CT58" s="105">
        <v>6272723.6099999985</v>
      </c>
      <c r="CU58" s="105">
        <v>5646318.7200000035</v>
      </c>
      <c r="CV58" s="105">
        <v>7714058.6300000018</v>
      </c>
      <c r="CW58" s="106">
        <v>6070028.1499999966</v>
      </c>
      <c r="CX58" s="104">
        <v>6537985.2499999963</v>
      </c>
      <c r="CY58" s="105">
        <v>6565570.8700000001</v>
      </c>
      <c r="CZ58" s="105">
        <v>5120485.9700000007</v>
      </c>
      <c r="DA58" s="105">
        <v>6909301.370000002</v>
      </c>
      <c r="DB58" s="105">
        <v>7837021.7299999967</v>
      </c>
      <c r="DC58" s="105">
        <v>5312936.7400000021</v>
      </c>
      <c r="DD58" s="105">
        <v>6511278.9899999956</v>
      </c>
      <c r="DE58" s="105">
        <v>7870507.089999998</v>
      </c>
      <c r="DF58" s="105">
        <v>6748205.0299999965</v>
      </c>
      <c r="DG58" s="105">
        <v>5155134.6600000048</v>
      </c>
      <c r="DH58" s="105">
        <v>8404579.709999986</v>
      </c>
      <c r="DI58" s="106">
        <v>7898105.0900000008</v>
      </c>
      <c r="DJ58" s="104">
        <v>6459838.0800000019</v>
      </c>
      <c r="DK58" s="105">
        <v>6483082.8700000048</v>
      </c>
      <c r="DL58" s="105">
        <v>6393423.8700000057</v>
      </c>
      <c r="DM58" s="105">
        <v>5397618.7200000035</v>
      </c>
      <c r="DN58" s="105">
        <v>6107437.1499999994</v>
      </c>
      <c r="DO58" s="105">
        <v>6523721.7100000046</v>
      </c>
      <c r="DP58" s="105">
        <v>7913168.7099999972</v>
      </c>
      <c r="DQ58" s="105">
        <v>5060799.5999999968</v>
      </c>
      <c r="DR58" s="105">
        <v>8081364.7399999993</v>
      </c>
      <c r="DS58" s="105">
        <v>5301625.0700000022</v>
      </c>
      <c r="DT58" s="105">
        <v>8428394.6099999994</v>
      </c>
      <c r="DU58" s="106">
        <v>7185325.0800000001</v>
      </c>
      <c r="DV58" s="338">
        <v>6578944.9299999997</v>
      </c>
      <c r="DW58" s="338">
        <v>5762932.5100000016</v>
      </c>
      <c r="DX58" s="338">
        <v>7819877.8100000005</v>
      </c>
      <c r="DY58" s="338">
        <v>7142795.0800000001</v>
      </c>
      <c r="DZ58" s="371">
        <v>7281303.6100000003</v>
      </c>
      <c r="EB58" s="338">
        <v>7104100.9299999997</v>
      </c>
      <c r="EC58" s="374"/>
      <c r="ED58" s="374"/>
      <c r="EE58" s="374"/>
      <c r="EF58" s="374"/>
      <c r="EG58" s="374"/>
      <c r="EH58" s="377"/>
      <c r="EI58" s="377"/>
      <c r="EJ58" s="377"/>
      <c r="EK58" s="377"/>
      <c r="EL58" s="377"/>
      <c r="EM58" s="417"/>
      <c r="EN58" s="377"/>
      <c r="EO58" s="377"/>
      <c r="EP58" s="377"/>
      <c r="EQ58" s="377"/>
      <c r="ER58" s="377"/>
      <c r="ES58" s="377"/>
      <c r="ET58" s="377"/>
      <c r="EU58" s="377"/>
      <c r="EV58" s="377"/>
      <c r="EW58" s="377"/>
      <c r="EX58" s="377"/>
      <c r="EY58" s="377"/>
      <c r="EZ58" s="377"/>
      <c r="FA58" s="377"/>
      <c r="FB58" s="377"/>
      <c r="FC58" s="377"/>
      <c r="FD58" s="377"/>
      <c r="FE58" s="377"/>
      <c r="FF58" s="377"/>
      <c r="FG58" s="377"/>
      <c r="FH58" s="377"/>
      <c r="FI58" s="377"/>
      <c r="FJ58" s="377"/>
      <c r="FK58" s="377"/>
      <c r="FL58" s="377"/>
      <c r="FM58" s="377"/>
      <c r="FN58" s="377"/>
      <c r="FO58" s="377"/>
      <c r="FP58" s="377"/>
      <c r="FQ58" s="377"/>
      <c r="FR58" s="377"/>
      <c r="FS58" s="377"/>
      <c r="FT58" s="377"/>
      <c r="FU58" s="377"/>
      <c r="FV58" s="377"/>
      <c r="FW58" s="377"/>
      <c r="FX58" s="377"/>
      <c r="FY58" s="377"/>
      <c r="FZ58" s="377"/>
      <c r="GA58" s="377"/>
      <c r="GB58" s="377"/>
      <c r="GC58" s="377"/>
      <c r="GD58" s="377"/>
      <c r="GE58" s="377"/>
      <c r="GF58" s="377"/>
      <c r="GG58" s="377"/>
      <c r="GH58" s="377"/>
      <c r="GI58" s="377"/>
      <c r="GJ58" s="377"/>
      <c r="GK58" s="377"/>
      <c r="GL58" s="377"/>
      <c r="GM58" s="377"/>
      <c r="GN58" s="377"/>
      <c r="GO58" s="377"/>
      <c r="GP58" s="377"/>
      <c r="GQ58" s="377"/>
      <c r="GR58" s="377"/>
      <c r="GS58" s="377"/>
      <c r="GT58" s="377"/>
      <c r="GU58" s="377"/>
      <c r="GV58" s="377"/>
      <c r="GW58" s="377"/>
      <c r="GX58" s="377"/>
      <c r="GY58" s="377"/>
      <c r="GZ58" s="377"/>
      <c r="HA58" s="377"/>
      <c r="HB58" s="377"/>
      <c r="HC58" s="377"/>
      <c r="HD58" s="377"/>
      <c r="HE58" s="377"/>
      <c r="HF58" s="377"/>
      <c r="HG58" s="377"/>
      <c r="HH58" s="377"/>
      <c r="HI58" s="377"/>
      <c r="HJ58" s="377"/>
      <c r="HK58" s="377"/>
      <c r="HL58" s="377"/>
      <c r="HM58" s="377"/>
      <c r="HN58" s="377"/>
      <c r="HO58" s="377"/>
      <c r="HP58" s="377"/>
      <c r="HQ58" s="377"/>
      <c r="HR58" s="377"/>
      <c r="HS58" s="377"/>
      <c r="HT58" s="377"/>
      <c r="HU58" s="377"/>
      <c r="HV58" s="377"/>
      <c r="HW58" s="377"/>
      <c r="HX58" s="377"/>
      <c r="HY58" s="377"/>
      <c r="HZ58" s="377"/>
      <c r="IA58" s="377"/>
      <c r="IB58" s="377"/>
      <c r="IC58" s="377"/>
      <c r="ID58" s="377"/>
      <c r="IE58" s="377"/>
      <c r="IF58" s="377"/>
      <c r="IG58" s="377"/>
      <c r="IH58" s="377"/>
      <c r="II58" s="377"/>
      <c r="IJ58" s="377"/>
      <c r="IK58" s="377"/>
      <c r="IL58" s="377"/>
      <c r="IM58" s="377"/>
      <c r="IN58" s="377"/>
      <c r="IO58" s="377"/>
      <c r="IP58" s="377"/>
      <c r="IQ58" s="377"/>
      <c r="IR58" s="377"/>
      <c r="IS58" s="377"/>
      <c r="IT58" s="377"/>
      <c r="IU58" s="377"/>
      <c r="IV58" s="377"/>
      <c r="IW58" s="377"/>
      <c r="IX58" s="377"/>
      <c r="IY58" s="377"/>
      <c r="IZ58" s="377"/>
      <c r="JA58" s="377"/>
      <c r="JB58" s="377"/>
      <c r="JC58" s="377"/>
      <c r="JD58" s="377"/>
      <c r="JE58" s="377"/>
      <c r="JF58" s="377"/>
      <c r="JG58" s="377"/>
      <c r="JH58" s="377"/>
      <c r="JI58" s="377"/>
      <c r="JJ58" s="377"/>
      <c r="JK58" s="377"/>
      <c r="JL58" s="377"/>
      <c r="JM58" s="377"/>
      <c r="JN58" s="377"/>
      <c r="JO58" s="377"/>
      <c r="JP58" s="377"/>
      <c r="JQ58" s="377"/>
      <c r="JR58" s="377"/>
      <c r="JS58" s="377"/>
      <c r="JT58" s="377"/>
      <c r="JU58" s="377"/>
      <c r="JV58" s="377"/>
      <c r="JW58" s="377"/>
      <c r="JX58" s="377"/>
      <c r="JY58" s="377"/>
      <c r="JZ58" s="377"/>
      <c r="KA58" s="377"/>
      <c r="KB58" s="377"/>
      <c r="KC58" s="377"/>
      <c r="KD58" s="377"/>
      <c r="KE58" s="377"/>
      <c r="KF58" s="377"/>
      <c r="KG58" s="377"/>
      <c r="KH58" s="377"/>
      <c r="KI58" s="377"/>
      <c r="KJ58" s="377"/>
      <c r="KK58" s="377"/>
      <c r="KL58" s="377"/>
      <c r="KM58" s="377"/>
      <c r="KN58" s="377"/>
      <c r="KO58" s="377"/>
      <c r="KP58" s="377"/>
      <c r="KQ58" s="377"/>
      <c r="KR58" s="377"/>
      <c r="KS58" s="377"/>
      <c r="KT58" s="377"/>
      <c r="KU58" s="377"/>
      <c r="KV58" s="377"/>
      <c r="KW58" s="377"/>
      <c r="KX58" s="377"/>
      <c r="KY58" s="377"/>
      <c r="KZ58" s="377"/>
      <c r="LA58" s="377"/>
      <c r="LB58" s="377"/>
      <c r="LC58" s="377"/>
      <c r="LD58" s="377"/>
      <c r="LE58" s="377"/>
      <c r="LF58" s="377"/>
      <c r="LG58" s="377"/>
      <c r="LH58" s="377"/>
      <c r="LI58" s="377"/>
    </row>
    <row r="59" spans="1:321">
      <c r="D59" s="74">
        <v>4114</v>
      </c>
      <c r="E59" s="78" t="s">
        <v>133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3322321.0100000007</v>
      </c>
      <c r="CM59" s="105">
        <v>3390483.3899999987</v>
      </c>
      <c r="CN59" s="105">
        <v>2701315.0200000009</v>
      </c>
      <c r="CO59" s="105">
        <v>2868289.1900000018</v>
      </c>
      <c r="CP59" s="105">
        <v>4326169.6700000009</v>
      </c>
      <c r="CQ59" s="105">
        <v>2193301.4299999992</v>
      </c>
      <c r="CR59" s="105">
        <v>3951470.6399999983</v>
      </c>
      <c r="CS59" s="105">
        <v>3347001.8199999933</v>
      </c>
      <c r="CT59" s="105">
        <v>3269202.2800000026</v>
      </c>
      <c r="CU59" s="105">
        <v>3242322.49</v>
      </c>
      <c r="CV59" s="105">
        <v>3315110.6299999994</v>
      </c>
      <c r="CW59" s="106">
        <v>3155457.2800000007</v>
      </c>
      <c r="CX59" s="104">
        <v>3348368.9899999993</v>
      </c>
      <c r="CY59" s="105">
        <v>3600953.8299999982</v>
      </c>
      <c r="CZ59" s="105">
        <v>2741076.2599999974</v>
      </c>
      <c r="DA59" s="105">
        <v>3971889.810000001</v>
      </c>
      <c r="DB59" s="105">
        <v>3439099.7700000005</v>
      </c>
      <c r="DC59" s="105">
        <v>2874066.7999999993</v>
      </c>
      <c r="DD59" s="105">
        <v>3346931.6500000013</v>
      </c>
      <c r="DE59" s="105">
        <v>3895981.3400000026</v>
      </c>
      <c r="DF59" s="105">
        <v>3516555.9799999995</v>
      </c>
      <c r="DG59" s="105">
        <v>2321253.34</v>
      </c>
      <c r="DH59" s="105">
        <v>4573579.5700000012</v>
      </c>
      <c r="DI59" s="106">
        <v>4015725.6599999978</v>
      </c>
      <c r="DJ59" s="104">
        <v>3373120.6799999983</v>
      </c>
      <c r="DK59" s="105">
        <v>3503325.820000005</v>
      </c>
      <c r="DL59" s="105">
        <v>3476486.85</v>
      </c>
      <c r="DM59" s="105">
        <v>2985803.3000000017</v>
      </c>
      <c r="DN59" s="105">
        <v>3403057.2899999972</v>
      </c>
      <c r="DO59" s="105">
        <v>3553842.7799999975</v>
      </c>
      <c r="DP59" s="105">
        <v>4133837.5100000016</v>
      </c>
      <c r="DQ59" s="105">
        <v>2815699.8800000013</v>
      </c>
      <c r="DR59" s="105">
        <v>4297429.7400000067</v>
      </c>
      <c r="DS59" s="105">
        <v>2973218.0700000008</v>
      </c>
      <c r="DT59" s="105">
        <v>4185686.9399999962</v>
      </c>
      <c r="DU59" s="106">
        <v>3984201.4200000055</v>
      </c>
      <c r="DV59" s="338">
        <v>3545898.12</v>
      </c>
      <c r="DW59" s="338">
        <v>2930435.569999998</v>
      </c>
      <c r="DX59" s="338">
        <v>4123893.9699999988</v>
      </c>
      <c r="DY59" s="338">
        <v>3863235.38</v>
      </c>
      <c r="DZ59" s="371">
        <v>3914226.01</v>
      </c>
      <c r="EB59" s="338">
        <v>3904156.29</v>
      </c>
      <c r="EC59" s="374"/>
      <c r="ED59" s="374"/>
      <c r="EE59" s="374"/>
      <c r="EF59" s="374"/>
      <c r="EG59" s="374"/>
      <c r="EH59" s="377"/>
      <c r="EI59" s="377"/>
      <c r="EJ59" s="377"/>
      <c r="EK59" s="377"/>
      <c r="EL59" s="377"/>
      <c r="EM59" s="377"/>
      <c r="EN59" s="377"/>
      <c r="EO59" s="377"/>
      <c r="EP59" s="377"/>
      <c r="EQ59" s="377"/>
      <c r="ER59" s="377"/>
      <c r="ES59" s="377"/>
      <c r="ET59" s="377"/>
      <c r="EU59" s="377"/>
      <c r="EV59" s="377"/>
      <c r="EW59" s="377"/>
      <c r="EX59" s="377"/>
      <c r="EY59" s="377"/>
      <c r="EZ59" s="377"/>
      <c r="FA59" s="377"/>
      <c r="FB59" s="377"/>
      <c r="FC59" s="377"/>
      <c r="FD59" s="377"/>
      <c r="FE59" s="377"/>
      <c r="FF59" s="377"/>
      <c r="FG59" s="377"/>
      <c r="FH59" s="377"/>
      <c r="FI59" s="377"/>
      <c r="FJ59" s="377"/>
      <c r="FK59" s="377"/>
      <c r="FL59" s="377"/>
      <c r="FM59" s="377"/>
      <c r="FN59" s="377"/>
      <c r="FO59" s="377"/>
      <c r="FP59" s="377"/>
      <c r="FQ59" s="377"/>
      <c r="FR59" s="377"/>
      <c r="FS59" s="377"/>
      <c r="FT59" s="377"/>
      <c r="FU59" s="377"/>
      <c r="FV59" s="377"/>
      <c r="FW59" s="377"/>
      <c r="FX59" s="377"/>
      <c r="FY59" s="377"/>
      <c r="FZ59" s="377"/>
      <c r="GA59" s="377"/>
      <c r="GB59" s="377"/>
      <c r="GC59" s="377"/>
      <c r="GD59" s="377"/>
      <c r="GE59" s="377"/>
      <c r="GF59" s="377"/>
      <c r="GG59" s="377"/>
      <c r="GH59" s="377"/>
      <c r="GI59" s="377"/>
      <c r="GJ59" s="377"/>
      <c r="GK59" s="377"/>
      <c r="GL59" s="377"/>
      <c r="GM59" s="377"/>
      <c r="GN59" s="377"/>
      <c r="GO59" s="377"/>
      <c r="GP59" s="377"/>
      <c r="GQ59" s="377"/>
      <c r="GR59" s="377"/>
      <c r="GS59" s="377"/>
      <c r="GT59" s="377"/>
      <c r="GU59" s="377"/>
      <c r="GV59" s="377"/>
      <c r="GW59" s="377"/>
      <c r="GX59" s="377"/>
      <c r="GY59" s="377"/>
      <c r="GZ59" s="377"/>
      <c r="HA59" s="377"/>
      <c r="HB59" s="377"/>
      <c r="HC59" s="377"/>
      <c r="HD59" s="377"/>
      <c r="HE59" s="377"/>
      <c r="HF59" s="377"/>
      <c r="HG59" s="377"/>
      <c r="HH59" s="377"/>
      <c r="HI59" s="377"/>
      <c r="HJ59" s="377"/>
      <c r="HK59" s="377"/>
      <c r="HL59" s="377"/>
      <c r="HM59" s="377"/>
      <c r="HN59" s="377"/>
      <c r="HO59" s="377"/>
      <c r="HP59" s="377"/>
      <c r="HQ59" s="377"/>
      <c r="HR59" s="377"/>
      <c r="HS59" s="377"/>
      <c r="HT59" s="377"/>
      <c r="HU59" s="377"/>
      <c r="HV59" s="377"/>
      <c r="HW59" s="377"/>
      <c r="HX59" s="377"/>
      <c r="HY59" s="377"/>
      <c r="HZ59" s="377"/>
      <c r="IA59" s="377"/>
      <c r="IB59" s="377"/>
      <c r="IC59" s="377"/>
      <c r="ID59" s="377"/>
      <c r="IE59" s="377"/>
      <c r="IF59" s="377"/>
      <c r="IG59" s="377"/>
      <c r="IH59" s="377"/>
      <c r="II59" s="377"/>
      <c r="IJ59" s="377"/>
      <c r="IK59" s="377"/>
      <c r="IL59" s="377"/>
      <c r="IM59" s="377"/>
      <c r="IN59" s="377"/>
      <c r="IO59" s="377"/>
      <c r="IP59" s="377"/>
      <c r="IQ59" s="377"/>
      <c r="IR59" s="377"/>
      <c r="IS59" s="377"/>
      <c r="IT59" s="377"/>
      <c r="IU59" s="377"/>
      <c r="IV59" s="377"/>
      <c r="IW59" s="377"/>
      <c r="IX59" s="377"/>
      <c r="IY59" s="377"/>
      <c r="IZ59" s="377"/>
      <c r="JA59" s="377"/>
      <c r="JB59" s="377"/>
      <c r="JC59" s="377"/>
      <c r="JD59" s="377"/>
      <c r="JE59" s="377"/>
      <c r="JF59" s="377"/>
      <c r="JG59" s="377"/>
      <c r="JH59" s="377"/>
      <c r="JI59" s="377"/>
      <c r="JJ59" s="377"/>
      <c r="JK59" s="377"/>
      <c r="JL59" s="377"/>
      <c r="JM59" s="377"/>
      <c r="JN59" s="377"/>
      <c r="JO59" s="377"/>
      <c r="JP59" s="377"/>
      <c r="JQ59" s="377"/>
      <c r="JR59" s="377"/>
      <c r="JS59" s="377"/>
      <c r="JT59" s="377"/>
      <c r="JU59" s="377"/>
      <c r="JV59" s="377"/>
      <c r="JW59" s="377"/>
      <c r="JX59" s="377"/>
      <c r="JY59" s="377"/>
      <c r="JZ59" s="377"/>
      <c r="KA59" s="377"/>
      <c r="KB59" s="377"/>
      <c r="KC59" s="377"/>
      <c r="KD59" s="377"/>
      <c r="KE59" s="377"/>
      <c r="KF59" s="377"/>
      <c r="KG59" s="377"/>
      <c r="KH59" s="377"/>
      <c r="KI59" s="377"/>
      <c r="KJ59" s="377"/>
      <c r="KK59" s="377"/>
      <c r="KL59" s="377"/>
      <c r="KM59" s="377"/>
      <c r="KN59" s="377"/>
      <c r="KO59" s="377"/>
      <c r="KP59" s="377"/>
      <c r="KQ59" s="377"/>
      <c r="KR59" s="377"/>
      <c r="KS59" s="377"/>
      <c r="KT59" s="377"/>
      <c r="KU59" s="377"/>
      <c r="KV59" s="377"/>
      <c r="KW59" s="377"/>
      <c r="KX59" s="377"/>
      <c r="KY59" s="377"/>
      <c r="KZ59" s="377"/>
      <c r="LA59" s="377"/>
      <c r="LB59" s="377"/>
      <c r="LC59" s="377"/>
      <c r="LD59" s="377"/>
      <c r="LE59" s="377"/>
      <c r="LF59" s="377"/>
      <c r="LG59" s="377"/>
      <c r="LH59" s="377"/>
      <c r="LI59" s="377"/>
    </row>
    <row r="60" spans="1:321">
      <c r="D60" s="74">
        <v>4115</v>
      </c>
      <c r="E60" s="78" t="s">
        <v>135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115904.21</v>
      </c>
      <c r="CM60" s="105">
        <v>318662.90999999974</v>
      </c>
      <c r="CN60" s="105">
        <v>297383.4299999997</v>
      </c>
      <c r="CO60" s="105">
        <v>363190.12999999995</v>
      </c>
      <c r="CP60" s="105">
        <v>455075.63999999955</v>
      </c>
      <c r="CQ60" s="105">
        <v>288889.96999999974</v>
      </c>
      <c r="CR60" s="105">
        <v>636361.43000000017</v>
      </c>
      <c r="CS60" s="105">
        <v>380606.51000000036</v>
      </c>
      <c r="CT60" s="105">
        <v>367540.3299999999</v>
      </c>
      <c r="CU60" s="105">
        <v>99326.77999999997</v>
      </c>
      <c r="CV60" s="105">
        <v>726279.28999999992</v>
      </c>
      <c r="CW60" s="106">
        <v>392837.70000000013</v>
      </c>
      <c r="CX60" s="104">
        <v>376570.8499999998</v>
      </c>
      <c r="CY60" s="105">
        <v>111852.08999999998</v>
      </c>
      <c r="CZ60" s="105">
        <v>295692.08000000025</v>
      </c>
      <c r="DA60" s="105">
        <v>465792.81999999977</v>
      </c>
      <c r="DB60" s="105">
        <v>692399.700000001</v>
      </c>
      <c r="DC60" s="105">
        <v>22480.79</v>
      </c>
      <c r="DD60" s="105">
        <v>385908.0400000001</v>
      </c>
      <c r="DE60" s="105">
        <v>483504.78</v>
      </c>
      <c r="DF60" s="105">
        <v>341387.68999999994</v>
      </c>
      <c r="DG60" s="105">
        <v>577094.77999999945</v>
      </c>
      <c r="DH60" s="105">
        <v>485252.67999999918</v>
      </c>
      <c r="DI60" s="106">
        <v>459099.56999999954</v>
      </c>
      <c r="DJ60" s="104">
        <v>258837.44000000012</v>
      </c>
      <c r="DK60" s="105">
        <v>377645.11000000039</v>
      </c>
      <c r="DL60" s="105">
        <v>106234.28000000001</v>
      </c>
      <c r="DM60" s="105">
        <v>662954.94999999972</v>
      </c>
      <c r="DN60" s="105">
        <v>295507.93000000011</v>
      </c>
      <c r="DO60" s="105">
        <v>376587.67999999976</v>
      </c>
      <c r="DP60" s="105">
        <v>446070.52000000014</v>
      </c>
      <c r="DQ60" s="105">
        <v>319292.24999999971</v>
      </c>
      <c r="DR60" s="105">
        <v>475304.26999999944</v>
      </c>
      <c r="DS60" s="105">
        <v>298746.86000000016</v>
      </c>
      <c r="DT60" s="105">
        <v>177754.69999999995</v>
      </c>
      <c r="DU60" s="106">
        <v>708577.32999999984</v>
      </c>
      <c r="DV60" s="338">
        <v>4125.96</v>
      </c>
      <c r="DW60" s="338">
        <v>276522.66999999975</v>
      </c>
      <c r="DX60" s="338">
        <v>540683.99999999988</v>
      </c>
      <c r="DY60" s="338">
        <v>684055.47</v>
      </c>
      <c r="DZ60" s="371">
        <v>309176.73</v>
      </c>
      <c r="EB60" s="338">
        <v>102387.25</v>
      </c>
      <c r="EC60" s="374"/>
      <c r="ED60" s="374"/>
      <c r="EE60" s="374"/>
      <c r="EF60" s="374"/>
      <c r="EG60" s="374"/>
      <c r="EH60" s="377"/>
      <c r="EI60" s="377"/>
      <c r="EJ60" s="377"/>
      <c r="EK60" s="377"/>
      <c r="EL60" s="377"/>
      <c r="EM60" s="377"/>
      <c r="EN60" s="377"/>
      <c r="EO60" s="377"/>
      <c r="EP60" s="377"/>
      <c r="EQ60" s="377"/>
      <c r="ER60" s="377"/>
      <c r="ES60" s="377"/>
      <c r="ET60" s="377"/>
      <c r="EU60" s="377"/>
      <c r="EV60" s="377"/>
      <c r="EW60" s="377"/>
      <c r="EX60" s="377"/>
      <c r="EY60" s="377"/>
      <c r="EZ60" s="377"/>
      <c r="FA60" s="377"/>
      <c r="FB60" s="377"/>
      <c r="FC60" s="377"/>
      <c r="FD60" s="377"/>
      <c r="FE60" s="377"/>
      <c r="FF60" s="377"/>
      <c r="FG60" s="377"/>
      <c r="FH60" s="377"/>
      <c r="FI60" s="377"/>
      <c r="FJ60" s="377"/>
      <c r="FK60" s="377"/>
      <c r="FL60" s="377"/>
      <c r="FM60" s="377"/>
      <c r="FN60" s="377"/>
      <c r="FO60" s="377"/>
      <c r="FP60" s="377"/>
      <c r="FQ60" s="377"/>
      <c r="FR60" s="377"/>
      <c r="FS60" s="377"/>
      <c r="FT60" s="377"/>
      <c r="FU60" s="377"/>
      <c r="FV60" s="377"/>
      <c r="FW60" s="377"/>
      <c r="FX60" s="377"/>
      <c r="FY60" s="377"/>
      <c r="FZ60" s="377"/>
      <c r="GA60" s="377"/>
      <c r="GB60" s="377"/>
      <c r="GC60" s="377"/>
      <c r="GD60" s="377"/>
      <c r="GE60" s="377"/>
      <c r="GF60" s="377"/>
      <c r="GG60" s="377"/>
      <c r="GH60" s="377"/>
      <c r="GI60" s="377"/>
      <c r="GJ60" s="377"/>
      <c r="GK60" s="377"/>
      <c r="GL60" s="377"/>
      <c r="GM60" s="377"/>
      <c r="GN60" s="377"/>
      <c r="GO60" s="377"/>
      <c r="GP60" s="377"/>
      <c r="GQ60" s="377"/>
      <c r="GR60" s="377"/>
      <c r="GS60" s="377"/>
      <c r="GT60" s="377"/>
      <c r="GU60" s="377"/>
      <c r="GV60" s="377"/>
      <c r="GW60" s="377"/>
      <c r="GX60" s="377"/>
      <c r="GY60" s="377"/>
      <c r="GZ60" s="377"/>
      <c r="HA60" s="377"/>
      <c r="HB60" s="377"/>
      <c r="HC60" s="377"/>
      <c r="HD60" s="377"/>
      <c r="HE60" s="377"/>
      <c r="HF60" s="377"/>
      <c r="HG60" s="377"/>
      <c r="HH60" s="377"/>
      <c r="HI60" s="377"/>
      <c r="HJ60" s="377"/>
      <c r="HK60" s="377"/>
      <c r="HL60" s="377"/>
      <c r="HM60" s="377"/>
      <c r="HN60" s="377"/>
      <c r="HO60" s="377"/>
      <c r="HP60" s="377"/>
      <c r="HQ60" s="377"/>
      <c r="HR60" s="377"/>
      <c r="HS60" s="377"/>
      <c r="HT60" s="377"/>
      <c r="HU60" s="377"/>
      <c r="HV60" s="377"/>
      <c r="HW60" s="377"/>
      <c r="HX60" s="377"/>
      <c r="HY60" s="377"/>
      <c r="HZ60" s="377"/>
      <c r="IA60" s="377"/>
      <c r="IB60" s="377"/>
      <c r="IC60" s="377"/>
      <c r="ID60" s="377"/>
      <c r="IE60" s="377"/>
      <c r="IF60" s="377"/>
      <c r="IG60" s="377"/>
      <c r="IH60" s="377"/>
      <c r="II60" s="377"/>
      <c r="IJ60" s="377"/>
      <c r="IK60" s="377"/>
      <c r="IL60" s="377"/>
      <c r="IM60" s="377"/>
      <c r="IN60" s="377"/>
      <c r="IO60" s="377"/>
      <c r="IP60" s="377"/>
      <c r="IQ60" s="377"/>
      <c r="IR60" s="377"/>
      <c r="IS60" s="377"/>
      <c r="IT60" s="377"/>
      <c r="IU60" s="377"/>
      <c r="IV60" s="377"/>
      <c r="IW60" s="377"/>
      <c r="IX60" s="377"/>
      <c r="IY60" s="377"/>
      <c r="IZ60" s="377"/>
      <c r="JA60" s="377"/>
      <c r="JB60" s="377"/>
      <c r="JC60" s="377"/>
      <c r="JD60" s="377"/>
      <c r="JE60" s="377"/>
      <c r="JF60" s="377"/>
      <c r="JG60" s="377"/>
      <c r="JH60" s="377"/>
      <c r="JI60" s="377"/>
      <c r="JJ60" s="377"/>
      <c r="JK60" s="377"/>
      <c r="JL60" s="377"/>
      <c r="JM60" s="377"/>
      <c r="JN60" s="377"/>
      <c r="JO60" s="377"/>
      <c r="JP60" s="377"/>
      <c r="JQ60" s="377"/>
      <c r="JR60" s="377"/>
      <c r="JS60" s="377"/>
      <c r="JT60" s="377"/>
      <c r="JU60" s="377"/>
      <c r="JV60" s="377"/>
      <c r="JW60" s="377"/>
      <c r="JX60" s="377"/>
      <c r="JY60" s="377"/>
      <c r="JZ60" s="377"/>
      <c r="KA60" s="377"/>
      <c r="KB60" s="377"/>
      <c r="KC60" s="377"/>
      <c r="KD60" s="377"/>
      <c r="KE60" s="377"/>
      <c r="KF60" s="377"/>
      <c r="KG60" s="377"/>
      <c r="KH60" s="377"/>
      <c r="KI60" s="377"/>
      <c r="KJ60" s="377"/>
      <c r="KK60" s="377"/>
      <c r="KL60" s="377"/>
      <c r="KM60" s="377"/>
      <c r="KN60" s="377"/>
      <c r="KO60" s="377"/>
      <c r="KP60" s="377"/>
      <c r="KQ60" s="377"/>
      <c r="KR60" s="377"/>
      <c r="KS60" s="377"/>
      <c r="KT60" s="377"/>
      <c r="KU60" s="377"/>
      <c r="KV60" s="377"/>
      <c r="KW60" s="377"/>
      <c r="KX60" s="377"/>
      <c r="KY60" s="377"/>
      <c r="KZ60" s="377"/>
      <c r="LA60" s="377"/>
      <c r="LB60" s="377"/>
      <c r="LC60" s="377"/>
      <c r="LD60" s="377"/>
      <c r="LE60" s="377"/>
      <c r="LF60" s="377"/>
      <c r="LG60" s="377"/>
      <c r="LH60" s="377"/>
      <c r="LI60" s="377"/>
    </row>
    <row r="61" spans="1:321">
      <c r="C61" s="74">
        <v>412</v>
      </c>
      <c r="D61" s="74">
        <v>412</v>
      </c>
      <c r="E61" s="78" t="s">
        <v>137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1584140</v>
      </c>
      <c r="CM61" s="105">
        <v>494224.27999999968</v>
      </c>
      <c r="CN61" s="105">
        <v>1196100.0600000008</v>
      </c>
      <c r="CO61" s="105">
        <v>1826112.7700000014</v>
      </c>
      <c r="CP61" s="105">
        <v>404313.79000000004</v>
      </c>
      <c r="CQ61" s="105">
        <v>460176.8899999999</v>
      </c>
      <c r="CR61" s="105">
        <v>807342.56</v>
      </c>
      <c r="CS61" s="105">
        <v>1160483.8900000001</v>
      </c>
      <c r="CT61" s="105">
        <v>545300.30999999971</v>
      </c>
      <c r="CU61" s="105">
        <v>1094017.3800000006</v>
      </c>
      <c r="CV61" s="105">
        <v>577957.56000000029</v>
      </c>
      <c r="CW61" s="106">
        <v>1871989.5499999986</v>
      </c>
      <c r="CX61" s="104">
        <v>457230.76</v>
      </c>
      <c r="CY61" s="105">
        <v>830960.58</v>
      </c>
      <c r="CZ61" s="105">
        <v>1229108.71</v>
      </c>
      <c r="DA61" s="105">
        <v>599996.69999999995</v>
      </c>
      <c r="DB61" s="105">
        <v>632900.06000000006</v>
      </c>
      <c r="DC61" s="105">
        <v>864219.62</v>
      </c>
      <c r="DD61" s="105">
        <v>1336714.5900000001</v>
      </c>
      <c r="DE61" s="105">
        <v>741331.48</v>
      </c>
      <c r="DF61" s="105">
        <v>832925.12</v>
      </c>
      <c r="DG61" s="105">
        <v>1049704.29</v>
      </c>
      <c r="DH61" s="105">
        <v>1162813.24</v>
      </c>
      <c r="DI61" s="106">
        <v>2219902.9500000002</v>
      </c>
      <c r="DJ61" s="104">
        <v>328535.11000000004</v>
      </c>
      <c r="DK61" s="105">
        <v>789684.18</v>
      </c>
      <c r="DL61" s="105">
        <v>1468702.27</v>
      </c>
      <c r="DM61" s="105">
        <v>2150331.69</v>
      </c>
      <c r="DN61" s="105">
        <v>810631.57</v>
      </c>
      <c r="DO61" s="105">
        <v>1139622.4099999999</v>
      </c>
      <c r="DP61" s="105">
        <v>1180689.73</v>
      </c>
      <c r="DQ61" s="105">
        <v>642520.9</v>
      </c>
      <c r="DR61" s="105">
        <v>969018.3</v>
      </c>
      <c r="DS61" s="105">
        <v>1028829.69</v>
      </c>
      <c r="DT61" s="105">
        <v>1069021.58</v>
      </c>
      <c r="DU61" s="106">
        <v>3162906.38</v>
      </c>
      <c r="DV61" s="338">
        <v>373398.5</v>
      </c>
      <c r="DW61" s="340">
        <v>912951.5</v>
      </c>
      <c r="DX61" s="340">
        <v>1664641.69</v>
      </c>
      <c r="DY61" s="338">
        <v>1074250.0999999992</v>
      </c>
      <c r="DZ61" s="371">
        <v>417784.36</v>
      </c>
      <c r="EA61" s="371">
        <v>953614.09</v>
      </c>
      <c r="EB61" s="371">
        <v>350540.56</v>
      </c>
      <c r="EC61" s="381">
        <v>896917.02</v>
      </c>
      <c r="ED61" s="374">
        <v>368001.48</v>
      </c>
      <c r="EE61" s="374">
        <v>888747.37</v>
      </c>
      <c r="EF61" s="374">
        <v>585553.42000000004</v>
      </c>
      <c r="EG61" s="374">
        <v>2421211.9500000002</v>
      </c>
      <c r="EH61" s="377">
        <v>70065.570000000007</v>
      </c>
      <c r="EI61" s="377">
        <v>920424.11</v>
      </c>
      <c r="EJ61" s="377">
        <v>936990.91</v>
      </c>
      <c r="EK61" s="377">
        <v>685539.4</v>
      </c>
      <c r="EL61" s="377">
        <v>764036.59</v>
      </c>
      <c r="EM61" s="377">
        <v>888374.79</v>
      </c>
      <c r="EN61" s="377">
        <v>845413.4</v>
      </c>
      <c r="EO61" s="377">
        <v>982340.29</v>
      </c>
      <c r="EP61" s="418">
        <v>710611.47</v>
      </c>
      <c r="EQ61" s="377">
        <v>864910.68</v>
      </c>
      <c r="ER61" s="377">
        <v>1030980.9</v>
      </c>
      <c r="ES61" s="377"/>
      <c r="ET61" s="377"/>
      <c r="EU61" s="377"/>
      <c r="EV61" s="377"/>
      <c r="EW61" s="377"/>
      <c r="EX61" s="377"/>
      <c r="EY61" s="377"/>
      <c r="EZ61" s="377"/>
      <c r="FA61" s="377"/>
      <c r="FB61" s="377"/>
      <c r="FC61" s="377"/>
      <c r="FD61" s="377"/>
      <c r="FE61" s="377"/>
      <c r="FF61" s="377"/>
      <c r="FG61" s="377"/>
      <c r="FH61" s="377"/>
      <c r="FI61" s="377"/>
      <c r="FJ61" s="377"/>
      <c r="FK61" s="377"/>
      <c r="FL61" s="377"/>
      <c r="FM61" s="377"/>
      <c r="FN61" s="377"/>
      <c r="FO61" s="377"/>
      <c r="FP61" s="377"/>
      <c r="FQ61" s="377"/>
      <c r="FR61" s="377"/>
      <c r="FS61" s="377"/>
      <c r="FT61" s="377"/>
      <c r="FU61" s="377"/>
      <c r="FV61" s="377"/>
      <c r="FW61" s="377"/>
      <c r="FX61" s="377"/>
      <c r="FY61" s="377"/>
      <c r="FZ61" s="377"/>
      <c r="GA61" s="377"/>
      <c r="GB61" s="377"/>
      <c r="GC61" s="377"/>
      <c r="GD61" s="377"/>
      <c r="GE61" s="377"/>
      <c r="GF61" s="377"/>
      <c r="GG61" s="377"/>
      <c r="GH61" s="377"/>
      <c r="GI61" s="377"/>
      <c r="GJ61" s="377"/>
      <c r="GK61" s="377"/>
      <c r="GL61" s="377"/>
      <c r="GM61" s="377"/>
      <c r="GN61" s="377"/>
      <c r="GO61" s="377"/>
      <c r="GP61" s="377"/>
      <c r="GQ61" s="377"/>
      <c r="GR61" s="377"/>
      <c r="GS61" s="377"/>
      <c r="GT61" s="377"/>
      <c r="GU61" s="377"/>
      <c r="GV61" s="377"/>
      <c r="GW61" s="377"/>
      <c r="GX61" s="377"/>
      <c r="GY61" s="377"/>
      <c r="GZ61" s="377"/>
      <c r="HA61" s="377"/>
      <c r="HB61" s="377"/>
      <c r="HC61" s="377"/>
      <c r="HD61" s="377"/>
      <c r="HE61" s="377"/>
      <c r="HF61" s="377"/>
      <c r="HG61" s="377"/>
      <c r="HH61" s="377"/>
      <c r="HI61" s="377"/>
      <c r="HJ61" s="377"/>
      <c r="HK61" s="377"/>
      <c r="HL61" s="377"/>
      <c r="HM61" s="377"/>
      <c r="HN61" s="377"/>
      <c r="HO61" s="377"/>
      <c r="HP61" s="377"/>
      <c r="HQ61" s="377"/>
      <c r="HR61" s="377"/>
      <c r="HS61" s="377"/>
      <c r="HT61" s="377"/>
      <c r="HU61" s="377"/>
      <c r="HV61" s="377"/>
      <c r="HW61" s="377"/>
      <c r="HX61" s="377"/>
      <c r="HY61" s="377"/>
      <c r="HZ61" s="377"/>
      <c r="IA61" s="377"/>
      <c r="IB61" s="377"/>
      <c r="IC61" s="377"/>
      <c r="ID61" s="377"/>
      <c r="IE61" s="377"/>
      <c r="IF61" s="377"/>
      <c r="IG61" s="377"/>
      <c r="IH61" s="377"/>
      <c r="II61" s="377"/>
      <c r="IJ61" s="377"/>
      <c r="IK61" s="377"/>
      <c r="IL61" s="377"/>
      <c r="IM61" s="377"/>
      <c r="IN61" s="377"/>
      <c r="IO61" s="377"/>
      <c r="IP61" s="377"/>
      <c r="IQ61" s="377"/>
      <c r="IR61" s="377"/>
      <c r="IS61" s="377"/>
      <c r="IT61" s="377"/>
      <c r="IU61" s="377"/>
      <c r="IV61" s="377"/>
      <c r="IW61" s="377"/>
      <c r="IX61" s="377"/>
      <c r="IY61" s="377"/>
      <c r="IZ61" s="377"/>
      <c r="JA61" s="377"/>
      <c r="JB61" s="377"/>
      <c r="JC61" s="377"/>
      <c r="JD61" s="377"/>
      <c r="JE61" s="377"/>
      <c r="JF61" s="377"/>
      <c r="JG61" s="377"/>
      <c r="JH61" s="377"/>
      <c r="JI61" s="377"/>
      <c r="JJ61" s="377"/>
      <c r="JK61" s="377"/>
      <c r="JL61" s="377"/>
      <c r="JM61" s="377"/>
      <c r="JN61" s="377"/>
      <c r="JO61" s="377"/>
      <c r="JP61" s="377"/>
      <c r="JQ61" s="377"/>
      <c r="JR61" s="377"/>
      <c r="JS61" s="377"/>
      <c r="JT61" s="377"/>
      <c r="JU61" s="377"/>
      <c r="JV61" s="377"/>
      <c r="JW61" s="377"/>
      <c r="JX61" s="377"/>
      <c r="JY61" s="377"/>
      <c r="JZ61" s="377"/>
      <c r="KA61" s="377"/>
      <c r="KB61" s="377"/>
      <c r="KC61" s="377"/>
      <c r="KD61" s="377"/>
      <c r="KE61" s="377"/>
      <c r="KF61" s="377"/>
      <c r="KG61" s="377"/>
      <c r="KH61" s="377"/>
      <c r="KI61" s="377"/>
      <c r="KJ61" s="377"/>
      <c r="KK61" s="377"/>
      <c r="KL61" s="377"/>
      <c r="KM61" s="377"/>
      <c r="KN61" s="377"/>
      <c r="KO61" s="377"/>
      <c r="KP61" s="377"/>
      <c r="KQ61" s="377"/>
      <c r="KR61" s="377"/>
      <c r="KS61" s="377"/>
      <c r="KT61" s="377"/>
      <c r="KU61" s="377"/>
      <c r="KV61" s="377"/>
      <c r="KW61" s="377"/>
      <c r="KX61" s="377"/>
      <c r="KY61" s="377"/>
      <c r="KZ61" s="377"/>
      <c r="LA61" s="377"/>
      <c r="LB61" s="377"/>
      <c r="LC61" s="377"/>
      <c r="LD61" s="377"/>
      <c r="LE61" s="377"/>
      <c r="LF61" s="377"/>
      <c r="LG61" s="377"/>
      <c r="LH61" s="377"/>
      <c r="LI61" s="377"/>
    </row>
    <row r="62" spans="1:321">
      <c r="D62" s="74">
        <v>4121</v>
      </c>
      <c r="E62" s="78" t="s">
        <v>139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0</v>
      </c>
      <c r="CM62" s="105">
        <v>0</v>
      </c>
      <c r="CN62" s="105">
        <v>0</v>
      </c>
      <c r="CO62" s="105">
        <v>0</v>
      </c>
      <c r="CP62" s="105">
        <v>0</v>
      </c>
      <c r="CQ62" s="105">
        <v>0</v>
      </c>
      <c r="CR62" s="105">
        <v>0</v>
      </c>
      <c r="CS62" s="105">
        <v>0</v>
      </c>
      <c r="CT62" s="105">
        <v>0</v>
      </c>
      <c r="CU62" s="105">
        <v>0</v>
      </c>
      <c r="CV62" s="105">
        <v>0</v>
      </c>
      <c r="CW62" s="106">
        <v>0</v>
      </c>
      <c r="CX62" s="104">
        <v>0</v>
      </c>
      <c r="CY62" s="105">
        <v>0</v>
      </c>
      <c r="CZ62" s="105">
        <v>0</v>
      </c>
      <c r="DA62" s="105">
        <v>0</v>
      </c>
      <c r="DB62" s="105">
        <v>0</v>
      </c>
      <c r="DC62" s="105">
        <v>0</v>
      </c>
      <c r="DD62" s="105">
        <v>0</v>
      </c>
      <c r="DE62" s="105">
        <v>0</v>
      </c>
      <c r="DF62" s="105">
        <v>0</v>
      </c>
      <c r="DG62" s="105">
        <v>0</v>
      </c>
      <c r="DH62" s="105">
        <v>0</v>
      </c>
      <c r="DI62" s="106">
        <v>0</v>
      </c>
      <c r="DJ62" s="104">
        <v>0</v>
      </c>
      <c r="DK62" s="105">
        <v>0</v>
      </c>
      <c r="DL62" s="105">
        <v>0</v>
      </c>
      <c r="DM62" s="105">
        <v>0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  <c r="DV62" s="338">
        <v>0</v>
      </c>
      <c r="DW62" s="338">
        <v>0</v>
      </c>
      <c r="DX62" s="338">
        <v>0</v>
      </c>
      <c r="DY62" s="338">
        <v>0</v>
      </c>
      <c r="DZ62" s="371"/>
      <c r="EB62" s="376"/>
      <c r="EC62" s="374"/>
      <c r="ED62" s="374"/>
      <c r="EE62" s="374"/>
      <c r="EF62" s="374"/>
      <c r="EG62" s="374"/>
      <c r="EH62" s="377"/>
      <c r="EI62" s="377"/>
      <c r="EJ62" s="377"/>
      <c r="EK62" s="377"/>
      <c r="EL62" s="377"/>
      <c r="EM62" s="377"/>
      <c r="EN62" s="377"/>
      <c r="EO62" s="377"/>
      <c r="EP62" s="377"/>
      <c r="EQ62" s="377"/>
      <c r="ER62" s="377"/>
      <c r="ES62" s="377"/>
      <c r="ET62" s="377"/>
      <c r="EU62" s="377"/>
      <c r="EV62" s="377"/>
      <c r="EW62" s="377"/>
      <c r="EX62" s="377"/>
      <c r="EY62" s="377"/>
      <c r="EZ62" s="377"/>
      <c r="FA62" s="377"/>
      <c r="FB62" s="377"/>
      <c r="FC62" s="377"/>
      <c r="FD62" s="377"/>
      <c r="FE62" s="377"/>
      <c r="FF62" s="377"/>
      <c r="FG62" s="377"/>
      <c r="FH62" s="377"/>
      <c r="FI62" s="377"/>
      <c r="FJ62" s="377"/>
      <c r="FK62" s="377"/>
      <c r="FL62" s="377"/>
      <c r="FM62" s="377"/>
      <c r="FN62" s="377"/>
      <c r="FO62" s="377"/>
      <c r="FP62" s="377"/>
      <c r="FQ62" s="377"/>
      <c r="FR62" s="377"/>
      <c r="FS62" s="377"/>
      <c r="FT62" s="377"/>
      <c r="FU62" s="377"/>
      <c r="FV62" s="377"/>
      <c r="FW62" s="377"/>
      <c r="FX62" s="377"/>
      <c r="FY62" s="377"/>
      <c r="FZ62" s="377"/>
      <c r="GA62" s="377"/>
      <c r="GB62" s="377"/>
      <c r="GC62" s="377"/>
      <c r="GD62" s="377"/>
      <c r="GE62" s="377"/>
      <c r="GF62" s="377"/>
      <c r="GG62" s="377"/>
      <c r="GH62" s="377"/>
      <c r="GI62" s="377"/>
      <c r="GJ62" s="377"/>
      <c r="GK62" s="377"/>
      <c r="GL62" s="377"/>
      <c r="GM62" s="377"/>
      <c r="GN62" s="377"/>
      <c r="GO62" s="377"/>
      <c r="GP62" s="377"/>
      <c r="GQ62" s="377"/>
      <c r="GR62" s="377"/>
      <c r="GS62" s="377"/>
      <c r="GT62" s="377"/>
      <c r="GU62" s="377"/>
      <c r="GV62" s="377"/>
      <c r="GW62" s="377"/>
      <c r="GX62" s="377"/>
      <c r="GY62" s="377"/>
      <c r="GZ62" s="377"/>
      <c r="HA62" s="377"/>
      <c r="HB62" s="377"/>
      <c r="HC62" s="377"/>
      <c r="HD62" s="377"/>
      <c r="HE62" s="377"/>
      <c r="HF62" s="377"/>
      <c r="HG62" s="377"/>
      <c r="HH62" s="377"/>
      <c r="HI62" s="377"/>
      <c r="HJ62" s="377"/>
      <c r="HK62" s="377"/>
      <c r="HL62" s="377"/>
      <c r="HM62" s="377"/>
      <c r="HN62" s="377"/>
      <c r="HO62" s="377"/>
      <c r="HP62" s="377"/>
      <c r="HQ62" s="377"/>
      <c r="HR62" s="377"/>
      <c r="HS62" s="377"/>
      <c r="HT62" s="377"/>
      <c r="HU62" s="377"/>
      <c r="HV62" s="377"/>
      <c r="HW62" s="377"/>
      <c r="HX62" s="377"/>
      <c r="HY62" s="377"/>
      <c r="HZ62" s="377"/>
      <c r="IA62" s="377"/>
      <c r="IB62" s="377"/>
      <c r="IC62" s="377"/>
      <c r="ID62" s="377"/>
      <c r="IE62" s="377"/>
      <c r="IF62" s="377"/>
      <c r="IG62" s="377"/>
      <c r="IH62" s="377"/>
      <c r="II62" s="377"/>
      <c r="IJ62" s="377"/>
      <c r="IK62" s="377"/>
      <c r="IL62" s="377"/>
      <c r="IM62" s="377"/>
      <c r="IN62" s="377"/>
      <c r="IO62" s="377"/>
      <c r="IP62" s="377"/>
      <c r="IQ62" s="377"/>
      <c r="IR62" s="377"/>
      <c r="IS62" s="377"/>
      <c r="IT62" s="377"/>
      <c r="IU62" s="377"/>
      <c r="IV62" s="377"/>
      <c r="IW62" s="377"/>
      <c r="IX62" s="377"/>
      <c r="IY62" s="377"/>
      <c r="IZ62" s="377"/>
      <c r="JA62" s="377"/>
      <c r="JB62" s="377"/>
      <c r="JC62" s="377"/>
      <c r="JD62" s="377"/>
      <c r="JE62" s="377"/>
      <c r="JF62" s="377"/>
      <c r="JG62" s="377"/>
      <c r="JH62" s="377"/>
      <c r="JI62" s="377"/>
      <c r="JJ62" s="377"/>
      <c r="JK62" s="377"/>
      <c r="JL62" s="377"/>
      <c r="JM62" s="377"/>
      <c r="JN62" s="377"/>
      <c r="JO62" s="377"/>
      <c r="JP62" s="377"/>
      <c r="JQ62" s="377"/>
      <c r="JR62" s="377"/>
      <c r="JS62" s="377"/>
      <c r="JT62" s="377"/>
      <c r="JU62" s="377"/>
      <c r="JV62" s="377"/>
      <c r="JW62" s="377"/>
      <c r="JX62" s="377"/>
      <c r="JY62" s="377"/>
      <c r="JZ62" s="377"/>
      <c r="KA62" s="377"/>
      <c r="KB62" s="377"/>
      <c r="KC62" s="377"/>
      <c r="KD62" s="377"/>
      <c r="KE62" s="377"/>
      <c r="KF62" s="377"/>
      <c r="KG62" s="377"/>
      <c r="KH62" s="377"/>
      <c r="KI62" s="377"/>
      <c r="KJ62" s="377"/>
      <c r="KK62" s="377"/>
      <c r="KL62" s="377"/>
      <c r="KM62" s="377"/>
      <c r="KN62" s="377"/>
      <c r="KO62" s="377"/>
      <c r="KP62" s="377"/>
      <c r="KQ62" s="377"/>
      <c r="KR62" s="377"/>
      <c r="KS62" s="377"/>
      <c r="KT62" s="377"/>
      <c r="KU62" s="377"/>
      <c r="KV62" s="377"/>
      <c r="KW62" s="377"/>
      <c r="KX62" s="377"/>
      <c r="KY62" s="377"/>
      <c r="KZ62" s="377"/>
      <c r="LA62" s="377"/>
      <c r="LB62" s="377"/>
      <c r="LC62" s="377"/>
      <c r="LD62" s="377"/>
      <c r="LE62" s="377"/>
      <c r="LF62" s="377"/>
      <c r="LG62" s="377"/>
      <c r="LH62" s="377"/>
      <c r="LI62" s="377"/>
    </row>
    <row r="63" spans="1:321" ht="30">
      <c r="D63" s="74">
        <v>4122</v>
      </c>
      <c r="E63" s="78" t="s">
        <v>141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95525.150000000009</v>
      </c>
      <c r="CM63" s="105">
        <v>91532.839999999778</v>
      </c>
      <c r="CN63" s="105">
        <v>259848.52999999988</v>
      </c>
      <c r="CO63" s="105">
        <v>174792.77000000002</v>
      </c>
      <c r="CP63" s="105">
        <v>62540.990000000005</v>
      </c>
      <c r="CQ63" s="105">
        <v>169673.50999999998</v>
      </c>
      <c r="CR63" s="105">
        <v>176301.60999999981</v>
      </c>
      <c r="CS63" s="105">
        <v>265807.46999999968</v>
      </c>
      <c r="CT63" s="105">
        <v>94053.199999999793</v>
      </c>
      <c r="CU63" s="105">
        <v>250038.06999999972</v>
      </c>
      <c r="CV63" s="105">
        <v>76916.069999999818</v>
      </c>
      <c r="CW63" s="106">
        <v>351202.66999999963</v>
      </c>
      <c r="CX63" s="104">
        <v>110004.98999999999</v>
      </c>
      <c r="CY63" s="105">
        <v>62670.119999999981</v>
      </c>
      <c r="CZ63" s="105">
        <v>165102.31999999972</v>
      </c>
      <c r="DA63" s="105">
        <v>221698.77999999985</v>
      </c>
      <c r="DB63" s="105">
        <v>198457.40999999983</v>
      </c>
      <c r="DC63" s="105">
        <v>163753.70999999988</v>
      </c>
      <c r="DD63" s="105">
        <v>66630.97</v>
      </c>
      <c r="DE63" s="105">
        <v>187153.51000000007</v>
      </c>
      <c r="DF63" s="105">
        <v>188558.53000000006</v>
      </c>
      <c r="DG63" s="105">
        <v>271663.46999999991</v>
      </c>
      <c r="DH63" s="105">
        <v>61567.119999999981</v>
      </c>
      <c r="DI63" s="106">
        <v>379473.51999999996</v>
      </c>
      <c r="DJ63" s="104">
        <v>99742.120000000024</v>
      </c>
      <c r="DK63" s="105">
        <v>77774.550000000017</v>
      </c>
      <c r="DL63" s="105">
        <v>179968.09999999974</v>
      </c>
      <c r="DM63" s="105">
        <v>276562.08999999979</v>
      </c>
      <c r="DN63" s="105">
        <v>176035.14999999994</v>
      </c>
      <c r="DO63" s="105">
        <v>178052.43</v>
      </c>
      <c r="DP63" s="105">
        <v>188909.78999999998</v>
      </c>
      <c r="DQ63" s="105">
        <v>159610.72000000003</v>
      </c>
      <c r="DR63" s="105">
        <v>177017.31999999998</v>
      </c>
      <c r="DS63" s="105">
        <v>184511.68999999989</v>
      </c>
      <c r="DT63" s="105">
        <v>184175.1399999999</v>
      </c>
      <c r="DU63" s="106">
        <v>283046.7999999997</v>
      </c>
      <c r="DV63" s="338">
        <v>95165.329999999987</v>
      </c>
      <c r="DW63" s="338">
        <v>104222.06</v>
      </c>
      <c r="DX63" s="338">
        <v>275227.92</v>
      </c>
      <c r="DY63" s="338">
        <v>238697.98</v>
      </c>
      <c r="DZ63" s="371">
        <v>59779.199999999997</v>
      </c>
      <c r="EB63" s="374"/>
      <c r="EC63" s="374"/>
      <c r="ED63" s="374"/>
      <c r="EE63" s="374"/>
      <c r="EF63" s="374"/>
      <c r="EG63" s="374"/>
      <c r="EH63" s="377"/>
      <c r="EI63" s="377"/>
      <c r="EJ63" s="377"/>
      <c r="EK63" s="377"/>
      <c r="EL63" s="377"/>
      <c r="EM63" s="377"/>
      <c r="EN63" s="377"/>
      <c r="EO63" s="377"/>
      <c r="EP63" s="377"/>
      <c r="EQ63" s="377"/>
      <c r="ER63" s="377"/>
      <c r="ES63" s="377"/>
      <c r="ET63" s="377"/>
      <c r="EU63" s="377"/>
      <c r="EV63" s="377"/>
      <c r="EW63" s="377"/>
      <c r="EX63" s="377"/>
      <c r="EY63" s="377"/>
      <c r="EZ63" s="377"/>
      <c r="FA63" s="377"/>
      <c r="FB63" s="377"/>
      <c r="FC63" s="377"/>
      <c r="FD63" s="377"/>
      <c r="FE63" s="377"/>
      <c r="FF63" s="377"/>
      <c r="FG63" s="377"/>
      <c r="FH63" s="377"/>
      <c r="FI63" s="377"/>
      <c r="FJ63" s="377"/>
      <c r="FK63" s="377"/>
      <c r="FL63" s="377"/>
      <c r="FM63" s="377"/>
      <c r="FN63" s="377"/>
      <c r="FO63" s="377"/>
      <c r="FP63" s="377"/>
      <c r="FQ63" s="377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377"/>
      <c r="GE63" s="377"/>
      <c r="GF63" s="377"/>
      <c r="GG63" s="377"/>
      <c r="GH63" s="377"/>
      <c r="GI63" s="377"/>
      <c r="GJ63" s="377"/>
      <c r="GK63" s="377"/>
      <c r="GL63" s="377"/>
      <c r="GM63" s="377"/>
      <c r="GN63" s="377"/>
      <c r="GO63" s="377"/>
      <c r="GP63" s="377"/>
      <c r="GQ63" s="377"/>
      <c r="GR63" s="377"/>
      <c r="GS63" s="377"/>
      <c r="GT63" s="377"/>
      <c r="GU63" s="377"/>
      <c r="GV63" s="377"/>
      <c r="GW63" s="377"/>
      <c r="GX63" s="377"/>
      <c r="GY63" s="377"/>
      <c r="GZ63" s="377"/>
      <c r="HA63" s="377"/>
      <c r="HB63" s="377"/>
      <c r="HC63" s="377"/>
      <c r="HD63" s="377"/>
      <c r="HE63" s="377"/>
      <c r="HF63" s="377"/>
      <c r="HG63" s="377"/>
      <c r="HH63" s="377"/>
      <c r="HI63" s="377"/>
      <c r="HJ63" s="377"/>
      <c r="HK63" s="377"/>
      <c r="HL63" s="377"/>
      <c r="HM63" s="377"/>
      <c r="HN63" s="377"/>
      <c r="HO63" s="377"/>
      <c r="HP63" s="377"/>
      <c r="HQ63" s="377"/>
      <c r="HR63" s="377"/>
      <c r="HS63" s="377"/>
      <c r="HT63" s="377"/>
      <c r="HU63" s="377"/>
      <c r="HV63" s="377"/>
      <c r="HW63" s="377"/>
      <c r="HX63" s="377"/>
      <c r="HY63" s="377"/>
      <c r="HZ63" s="377"/>
      <c r="IA63" s="377"/>
      <c r="IB63" s="377"/>
      <c r="IC63" s="377"/>
      <c r="ID63" s="377"/>
      <c r="IE63" s="377"/>
      <c r="IF63" s="377"/>
      <c r="IG63" s="377"/>
      <c r="IH63" s="377"/>
      <c r="II63" s="377"/>
      <c r="IJ63" s="377"/>
      <c r="IK63" s="377"/>
      <c r="IL63" s="377"/>
      <c r="IM63" s="377"/>
      <c r="IN63" s="377"/>
      <c r="IO63" s="377"/>
      <c r="IP63" s="377"/>
      <c r="IQ63" s="377"/>
      <c r="IR63" s="377"/>
      <c r="IS63" s="377"/>
      <c r="IT63" s="377"/>
      <c r="IU63" s="377"/>
      <c r="IV63" s="377"/>
      <c r="IW63" s="377"/>
      <c r="IX63" s="377"/>
      <c r="IY63" s="377"/>
      <c r="IZ63" s="377"/>
      <c r="JA63" s="377"/>
      <c r="JB63" s="377"/>
      <c r="JC63" s="377"/>
      <c r="JD63" s="377"/>
      <c r="JE63" s="377"/>
      <c r="JF63" s="377"/>
      <c r="JG63" s="377"/>
      <c r="JH63" s="377"/>
      <c r="JI63" s="377"/>
      <c r="JJ63" s="377"/>
      <c r="JK63" s="377"/>
      <c r="JL63" s="377"/>
      <c r="JM63" s="377"/>
      <c r="JN63" s="377"/>
      <c r="JO63" s="377"/>
      <c r="JP63" s="377"/>
      <c r="JQ63" s="377"/>
      <c r="JR63" s="377"/>
      <c r="JS63" s="377"/>
      <c r="JT63" s="377"/>
      <c r="JU63" s="377"/>
      <c r="JV63" s="377"/>
      <c r="JW63" s="377"/>
      <c r="JX63" s="377"/>
      <c r="JY63" s="377"/>
      <c r="JZ63" s="377"/>
      <c r="KA63" s="377"/>
      <c r="KB63" s="377"/>
      <c r="KC63" s="377"/>
      <c r="KD63" s="377"/>
      <c r="KE63" s="377"/>
      <c r="KF63" s="377"/>
      <c r="KG63" s="377"/>
      <c r="KH63" s="377"/>
      <c r="KI63" s="377"/>
      <c r="KJ63" s="377"/>
      <c r="KK63" s="377"/>
      <c r="KL63" s="377"/>
      <c r="KM63" s="377"/>
      <c r="KN63" s="377"/>
      <c r="KO63" s="377"/>
      <c r="KP63" s="377"/>
      <c r="KQ63" s="377"/>
      <c r="KR63" s="377"/>
      <c r="KS63" s="377"/>
      <c r="KT63" s="377"/>
      <c r="KU63" s="377"/>
      <c r="KV63" s="377"/>
      <c r="KW63" s="377"/>
      <c r="KX63" s="377"/>
      <c r="KY63" s="377"/>
      <c r="KZ63" s="377"/>
      <c r="LA63" s="377"/>
      <c r="LB63" s="377"/>
      <c r="LC63" s="377"/>
      <c r="LD63" s="377"/>
      <c r="LE63" s="377"/>
      <c r="LF63" s="377"/>
      <c r="LG63" s="377"/>
      <c r="LH63" s="377"/>
      <c r="LI63" s="377"/>
    </row>
    <row r="64" spans="1:321">
      <c r="D64" s="74">
        <v>4123</v>
      </c>
      <c r="E64" s="78" t="s">
        <v>143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7143.1</v>
      </c>
      <c r="CM64" s="105">
        <v>7130.23</v>
      </c>
      <c r="CN64" s="105">
        <v>20976.6</v>
      </c>
      <c r="CO64" s="105">
        <v>22470.159999999996</v>
      </c>
      <c r="CP64" s="105">
        <v>8532.18</v>
      </c>
      <c r="CQ64" s="105">
        <v>7912.7800000000025</v>
      </c>
      <c r="CR64" s="105">
        <v>14068.380000000001</v>
      </c>
      <c r="CS64" s="105">
        <v>27578.57</v>
      </c>
      <c r="CT64" s="105">
        <v>6278.68</v>
      </c>
      <c r="CU64" s="105">
        <v>13598.800000000001</v>
      </c>
      <c r="CV64" s="105">
        <v>7547.7000000000007</v>
      </c>
      <c r="CW64" s="106">
        <v>28632.500000000004</v>
      </c>
      <c r="CX64" s="104">
        <v>14134.220000000005</v>
      </c>
      <c r="CY64" s="105">
        <v>1038.8</v>
      </c>
      <c r="CZ64" s="105">
        <v>13398.020000000002</v>
      </c>
      <c r="DA64" s="105">
        <v>30075.170000000002</v>
      </c>
      <c r="DB64" s="105">
        <v>14974.900000000001</v>
      </c>
      <c r="DC64" s="105">
        <v>13611.099999999999</v>
      </c>
      <c r="DD64" s="105">
        <v>1055</v>
      </c>
      <c r="DE64" s="105">
        <v>24517.22</v>
      </c>
      <c r="DF64" s="105">
        <v>6236.4900000000016</v>
      </c>
      <c r="DG64" s="105">
        <v>37585.109999999993</v>
      </c>
      <c r="DH64" s="105">
        <v>1166.4000000000001</v>
      </c>
      <c r="DI64" s="106">
        <v>35685.26</v>
      </c>
      <c r="DJ64" s="104">
        <v>16501.02</v>
      </c>
      <c r="DK64" s="105">
        <v>515.6</v>
      </c>
      <c r="DL64" s="105">
        <v>17701.669999999995</v>
      </c>
      <c r="DM64" s="105">
        <v>33216.080000000009</v>
      </c>
      <c r="DN64" s="105">
        <v>16903.580000000002</v>
      </c>
      <c r="DO64" s="105">
        <v>12818.669999999998</v>
      </c>
      <c r="DP64" s="105">
        <v>28123.150000000005</v>
      </c>
      <c r="DQ64" s="105">
        <v>9687.9699999999975</v>
      </c>
      <c r="DR64" s="105">
        <v>16575.490000000002</v>
      </c>
      <c r="DS64" s="105">
        <v>16325.65</v>
      </c>
      <c r="DT64" s="105">
        <v>28277.719999999987</v>
      </c>
      <c r="DU64" s="106">
        <v>42464.89</v>
      </c>
      <c r="DV64" s="338">
        <v>10558.88</v>
      </c>
      <c r="DW64" s="338">
        <v>15251.429999999997</v>
      </c>
      <c r="DX64" s="338">
        <v>44456.340000000004</v>
      </c>
      <c r="DY64" s="338">
        <v>38163.87000000001</v>
      </c>
      <c r="DZ64" s="371">
        <v>7883.61</v>
      </c>
      <c r="EB64" s="374"/>
      <c r="EC64" s="374"/>
      <c r="ED64" s="374"/>
      <c r="EE64" s="374"/>
      <c r="EF64" s="374"/>
      <c r="EG64" s="374"/>
      <c r="EH64" s="377"/>
      <c r="EI64" s="377"/>
      <c r="EJ64" s="377"/>
      <c r="EK64" s="377"/>
      <c r="EL64" s="377"/>
      <c r="EM64" s="377"/>
      <c r="EN64" s="377"/>
      <c r="EO64" s="377"/>
      <c r="EP64" s="377"/>
      <c r="EQ64" s="377"/>
      <c r="ER64" s="377"/>
      <c r="ES64" s="377"/>
      <c r="ET64" s="377"/>
      <c r="EU64" s="377"/>
      <c r="EV64" s="377"/>
      <c r="EW64" s="377"/>
      <c r="EX64" s="377"/>
      <c r="EY64" s="377"/>
      <c r="EZ64" s="377"/>
      <c r="FA64" s="377"/>
      <c r="FB64" s="377"/>
      <c r="FC64" s="377"/>
      <c r="FD64" s="377"/>
      <c r="FE64" s="377"/>
      <c r="FF64" s="377"/>
      <c r="FG64" s="377"/>
      <c r="FH64" s="377"/>
      <c r="FI64" s="377"/>
      <c r="FJ64" s="377"/>
      <c r="FK64" s="377"/>
      <c r="FL64" s="377"/>
      <c r="FM64" s="377"/>
      <c r="FN64" s="377"/>
      <c r="FO64" s="377"/>
      <c r="FP64" s="377"/>
      <c r="FQ64" s="377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77"/>
      <c r="GC64" s="377"/>
      <c r="GD64" s="377"/>
      <c r="GE64" s="377"/>
      <c r="GF64" s="377"/>
      <c r="GG64" s="377"/>
      <c r="GH64" s="377"/>
      <c r="GI64" s="377"/>
      <c r="GJ64" s="377"/>
      <c r="GK64" s="377"/>
      <c r="GL64" s="377"/>
      <c r="GM64" s="377"/>
      <c r="GN64" s="377"/>
      <c r="GO64" s="377"/>
      <c r="GP64" s="377"/>
      <c r="GQ64" s="377"/>
      <c r="GR64" s="377"/>
      <c r="GS64" s="377"/>
      <c r="GT64" s="377"/>
      <c r="GU64" s="377"/>
      <c r="GV64" s="377"/>
      <c r="GW64" s="377"/>
      <c r="GX64" s="377"/>
      <c r="GY64" s="377"/>
      <c r="GZ64" s="377"/>
      <c r="HA64" s="377"/>
      <c r="HB64" s="377"/>
      <c r="HC64" s="377"/>
      <c r="HD64" s="377"/>
      <c r="HE64" s="377"/>
      <c r="HF64" s="377"/>
      <c r="HG64" s="377"/>
      <c r="HH64" s="377"/>
      <c r="HI64" s="377"/>
      <c r="HJ64" s="377"/>
      <c r="HK64" s="377"/>
      <c r="HL64" s="377"/>
      <c r="HM64" s="377"/>
      <c r="HN64" s="377"/>
      <c r="HO64" s="377"/>
      <c r="HP64" s="377"/>
      <c r="HQ64" s="377"/>
      <c r="HR64" s="377"/>
      <c r="HS64" s="377"/>
      <c r="HT64" s="377"/>
      <c r="HU64" s="377"/>
      <c r="HV64" s="377"/>
      <c r="HW64" s="377"/>
      <c r="HX64" s="377"/>
      <c r="HY64" s="377"/>
      <c r="HZ64" s="377"/>
      <c r="IA64" s="377"/>
      <c r="IB64" s="377"/>
      <c r="IC64" s="377"/>
      <c r="ID64" s="377"/>
      <c r="IE64" s="377"/>
      <c r="IF64" s="377"/>
      <c r="IG64" s="377"/>
      <c r="IH64" s="377"/>
      <c r="II64" s="377"/>
      <c r="IJ64" s="377"/>
      <c r="IK64" s="377"/>
      <c r="IL64" s="377"/>
      <c r="IM64" s="377"/>
      <c r="IN64" s="377"/>
      <c r="IO64" s="377"/>
      <c r="IP64" s="377"/>
      <c r="IQ64" s="377"/>
      <c r="IR64" s="377"/>
      <c r="IS64" s="377"/>
      <c r="IT64" s="377"/>
      <c r="IU64" s="377"/>
      <c r="IV64" s="377"/>
      <c r="IW64" s="377"/>
      <c r="IX64" s="377"/>
      <c r="IY64" s="377"/>
      <c r="IZ64" s="377"/>
      <c r="JA64" s="377"/>
      <c r="JB64" s="377"/>
      <c r="JC64" s="377"/>
      <c r="JD64" s="377"/>
      <c r="JE64" s="377"/>
      <c r="JF64" s="377"/>
      <c r="JG64" s="377"/>
      <c r="JH64" s="377"/>
      <c r="JI64" s="377"/>
      <c r="JJ64" s="377"/>
      <c r="JK64" s="377"/>
      <c r="JL64" s="377"/>
      <c r="JM64" s="377"/>
      <c r="JN64" s="377"/>
      <c r="JO64" s="377"/>
      <c r="JP64" s="377"/>
      <c r="JQ64" s="377"/>
      <c r="JR64" s="377"/>
      <c r="JS64" s="377"/>
      <c r="JT64" s="377"/>
      <c r="JU64" s="377"/>
      <c r="JV64" s="377"/>
      <c r="JW64" s="377"/>
      <c r="JX64" s="377"/>
      <c r="JY64" s="377"/>
      <c r="JZ64" s="377"/>
      <c r="KA64" s="377"/>
      <c r="KB64" s="377"/>
      <c r="KC64" s="377"/>
      <c r="KD64" s="377"/>
      <c r="KE64" s="377"/>
      <c r="KF64" s="377"/>
      <c r="KG64" s="377"/>
      <c r="KH64" s="377"/>
      <c r="KI64" s="377"/>
      <c r="KJ64" s="377"/>
      <c r="KK64" s="377"/>
      <c r="KL64" s="377"/>
      <c r="KM64" s="377"/>
      <c r="KN64" s="377"/>
      <c r="KO64" s="377"/>
      <c r="KP64" s="377"/>
      <c r="KQ64" s="377"/>
      <c r="KR64" s="377"/>
      <c r="KS64" s="377"/>
      <c r="KT64" s="377"/>
      <c r="KU64" s="377"/>
      <c r="KV64" s="377"/>
      <c r="KW64" s="377"/>
      <c r="KX64" s="377"/>
      <c r="KY64" s="377"/>
      <c r="KZ64" s="377"/>
      <c r="LA64" s="377"/>
      <c r="LB64" s="377"/>
      <c r="LC64" s="377"/>
      <c r="LD64" s="377"/>
      <c r="LE64" s="377"/>
      <c r="LF64" s="377"/>
      <c r="LG64" s="377"/>
      <c r="LH64" s="377"/>
      <c r="LI64" s="377"/>
    </row>
    <row r="65" spans="3:321">
      <c r="D65" s="74">
        <v>4124</v>
      </c>
      <c r="E65" s="78" t="s">
        <v>145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0</v>
      </c>
      <c r="CM65" s="105">
        <v>0</v>
      </c>
      <c r="CN65" s="105">
        <v>7919.99</v>
      </c>
      <c r="CO65" s="105">
        <v>880</v>
      </c>
      <c r="CP65" s="105">
        <v>3300</v>
      </c>
      <c r="CQ65" s="105">
        <v>275.02</v>
      </c>
      <c r="CR65" s="105">
        <v>0</v>
      </c>
      <c r="CS65" s="105">
        <v>0</v>
      </c>
      <c r="CT65" s="105">
        <v>0</v>
      </c>
      <c r="CU65" s="105">
        <v>0</v>
      </c>
      <c r="CV65" s="105">
        <v>0</v>
      </c>
      <c r="CW65" s="106">
        <v>880</v>
      </c>
      <c r="CX65" s="104">
        <v>0</v>
      </c>
      <c r="CY65" s="105">
        <v>0</v>
      </c>
      <c r="CZ65" s="105">
        <v>0</v>
      </c>
      <c r="DA65" s="105">
        <v>0</v>
      </c>
      <c r="DB65" s="105">
        <v>0</v>
      </c>
      <c r="DC65" s="105">
        <v>220</v>
      </c>
      <c r="DD65" s="105">
        <v>0</v>
      </c>
      <c r="DE65" s="105">
        <v>0</v>
      </c>
      <c r="DF65" s="105">
        <v>1260</v>
      </c>
      <c r="DG65" s="105">
        <v>4410</v>
      </c>
      <c r="DH65" s="105">
        <v>1100</v>
      </c>
      <c r="DI65" s="106">
        <v>2014.53</v>
      </c>
      <c r="DJ65" s="104">
        <v>0</v>
      </c>
      <c r="DK65" s="105">
        <v>294.91000000000003</v>
      </c>
      <c r="DL65" s="105">
        <v>1179.6199999999999</v>
      </c>
      <c r="DM65" s="105">
        <v>0</v>
      </c>
      <c r="DN65" s="105">
        <v>2000</v>
      </c>
      <c r="DO65" s="105">
        <v>324</v>
      </c>
      <c r="DP65" s="105">
        <v>540</v>
      </c>
      <c r="DQ65" s="105">
        <v>0</v>
      </c>
      <c r="DR65" s="105">
        <v>805.82</v>
      </c>
      <c r="DS65" s="105">
        <v>913.11</v>
      </c>
      <c r="DT65" s="105">
        <v>0</v>
      </c>
      <c r="DU65" s="106">
        <v>19318.559999999998</v>
      </c>
      <c r="DV65" s="338">
        <v>4233.17</v>
      </c>
      <c r="DW65" s="338">
        <v>12074.17</v>
      </c>
      <c r="DX65" s="338">
        <v>4144.1899999999978</v>
      </c>
      <c r="DY65" s="338">
        <v>12548.539999999997</v>
      </c>
      <c r="DZ65" s="371">
        <v>9697.1299999999992</v>
      </c>
      <c r="EB65" s="374"/>
      <c r="EC65" s="374"/>
      <c r="ED65" s="374"/>
      <c r="EE65" s="374"/>
      <c r="EF65" s="374"/>
      <c r="EG65" s="374"/>
      <c r="EH65" s="377"/>
      <c r="EI65" s="377"/>
      <c r="EJ65" s="377"/>
      <c r="EK65" s="377"/>
      <c r="EL65" s="377"/>
      <c r="EM65" s="377"/>
      <c r="EN65" s="377"/>
      <c r="EO65" s="377"/>
      <c r="EP65" s="377"/>
      <c r="EQ65" s="377"/>
      <c r="ER65" s="377"/>
      <c r="ES65" s="377"/>
      <c r="ET65" s="377"/>
      <c r="EU65" s="377"/>
      <c r="EV65" s="377"/>
      <c r="EW65" s="377"/>
      <c r="EX65" s="377"/>
      <c r="EY65" s="377"/>
      <c r="EZ65" s="377"/>
      <c r="FA65" s="377"/>
      <c r="FB65" s="377"/>
      <c r="FC65" s="377"/>
      <c r="FD65" s="377"/>
      <c r="FE65" s="377"/>
      <c r="FF65" s="377"/>
      <c r="FG65" s="377"/>
      <c r="FH65" s="377"/>
      <c r="FI65" s="377"/>
      <c r="FJ65" s="377"/>
      <c r="FK65" s="377"/>
      <c r="FL65" s="377"/>
      <c r="FM65" s="377"/>
      <c r="FN65" s="377"/>
      <c r="FO65" s="377"/>
      <c r="FP65" s="377"/>
      <c r="FQ65" s="377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77"/>
      <c r="GC65" s="377"/>
      <c r="GD65" s="377"/>
      <c r="GE65" s="377"/>
      <c r="GF65" s="377"/>
      <c r="GG65" s="377"/>
      <c r="GH65" s="377"/>
      <c r="GI65" s="377"/>
      <c r="GJ65" s="377"/>
      <c r="GK65" s="377"/>
      <c r="GL65" s="377"/>
      <c r="GM65" s="377"/>
      <c r="GN65" s="377"/>
      <c r="GO65" s="377"/>
      <c r="GP65" s="377"/>
      <c r="GQ65" s="377"/>
      <c r="GR65" s="377"/>
      <c r="GS65" s="377"/>
      <c r="GT65" s="377"/>
      <c r="GU65" s="377"/>
      <c r="GV65" s="377"/>
      <c r="GW65" s="377"/>
      <c r="GX65" s="377"/>
      <c r="GY65" s="377"/>
      <c r="GZ65" s="377"/>
      <c r="HA65" s="377"/>
      <c r="HB65" s="377"/>
      <c r="HC65" s="377"/>
      <c r="HD65" s="377"/>
      <c r="HE65" s="377"/>
      <c r="HF65" s="377"/>
      <c r="HG65" s="377"/>
      <c r="HH65" s="377"/>
      <c r="HI65" s="377"/>
      <c r="HJ65" s="377"/>
      <c r="HK65" s="377"/>
      <c r="HL65" s="377"/>
      <c r="HM65" s="377"/>
      <c r="HN65" s="377"/>
      <c r="HO65" s="377"/>
      <c r="HP65" s="377"/>
      <c r="HQ65" s="377"/>
      <c r="HR65" s="377"/>
      <c r="HS65" s="377"/>
      <c r="HT65" s="377"/>
      <c r="HU65" s="377"/>
      <c r="HV65" s="377"/>
      <c r="HW65" s="377"/>
      <c r="HX65" s="377"/>
      <c r="HY65" s="377"/>
      <c r="HZ65" s="377"/>
      <c r="IA65" s="377"/>
      <c r="IB65" s="377"/>
      <c r="IC65" s="377"/>
      <c r="ID65" s="377"/>
      <c r="IE65" s="377"/>
      <c r="IF65" s="377"/>
      <c r="IG65" s="377"/>
      <c r="IH65" s="377"/>
      <c r="II65" s="377"/>
      <c r="IJ65" s="377"/>
      <c r="IK65" s="377"/>
      <c r="IL65" s="377"/>
      <c r="IM65" s="377"/>
      <c r="IN65" s="377"/>
      <c r="IO65" s="377"/>
      <c r="IP65" s="377"/>
      <c r="IQ65" s="377"/>
      <c r="IR65" s="377"/>
      <c r="IS65" s="377"/>
      <c r="IT65" s="377"/>
      <c r="IU65" s="377"/>
      <c r="IV65" s="377"/>
      <c r="IW65" s="377"/>
      <c r="IX65" s="377"/>
      <c r="IY65" s="377"/>
      <c r="IZ65" s="377"/>
      <c r="JA65" s="377"/>
      <c r="JB65" s="377"/>
      <c r="JC65" s="377"/>
      <c r="JD65" s="377"/>
      <c r="JE65" s="377"/>
      <c r="JF65" s="377"/>
      <c r="JG65" s="377"/>
      <c r="JH65" s="377"/>
      <c r="JI65" s="377"/>
      <c r="JJ65" s="377"/>
      <c r="JK65" s="377"/>
      <c r="JL65" s="377"/>
      <c r="JM65" s="377"/>
      <c r="JN65" s="377"/>
      <c r="JO65" s="377"/>
      <c r="JP65" s="377"/>
      <c r="JQ65" s="377"/>
      <c r="JR65" s="377"/>
      <c r="JS65" s="377"/>
      <c r="JT65" s="377"/>
      <c r="JU65" s="377"/>
      <c r="JV65" s="377"/>
      <c r="JW65" s="377"/>
      <c r="JX65" s="377"/>
      <c r="JY65" s="377"/>
      <c r="JZ65" s="377"/>
      <c r="KA65" s="377"/>
      <c r="KB65" s="377"/>
      <c r="KC65" s="377"/>
      <c r="KD65" s="377"/>
      <c r="KE65" s="377"/>
      <c r="KF65" s="377"/>
      <c r="KG65" s="377"/>
      <c r="KH65" s="377"/>
      <c r="KI65" s="377"/>
      <c r="KJ65" s="377"/>
      <c r="KK65" s="377"/>
      <c r="KL65" s="377"/>
      <c r="KM65" s="377"/>
      <c r="KN65" s="377"/>
      <c r="KO65" s="377"/>
      <c r="KP65" s="377"/>
      <c r="KQ65" s="377"/>
      <c r="KR65" s="377"/>
      <c r="KS65" s="377"/>
      <c r="KT65" s="377"/>
      <c r="KU65" s="377"/>
      <c r="KV65" s="377"/>
      <c r="KW65" s="377"/>
      <c r="KX65" s="377"/>
      <c r="KY65" s="377"/>
      <c r="KZ65" s="377"/>
      <c r="LA65" s="377"/>
      <c r="LB65" s="377"/>
      <c r="LC65" s="377"/>
      <c r="LD65" s="377"/>
      <c r="LE65" s="377"/>
      <c r="LF65" s="377"/>
      <c r="LG65" s="377"/>
      <c r="LH65" s="377"/>
      <c r="LI65" s="377"/>
    </row>
    <row r="66" spans="3:321">
      <c r="D66" s="74">
        <v>4125</v>
      </c>
      <c r="E66" s="78" t="s">
        <v>147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1221485.56</v>
      </c>
      <c r="CM66" s="105">
        <v>153412.51</v>
      </c>
      <c r="CN66" s="105">
        <v>56693.119999999995</v>
      </c>
      <c r="CO66" s="105">
        <v>567562.17999999993</v>
      </c>
      <c r="CP66" s="105">
        <v>5494.36</v>
      </c>
      <c r="CQ66" s="105">
        <v>28468.670000000002</v>
      </c>
      <c r="CR66" s="105">
        <v>22699.850000000002</v>
      </c>
      <c r="CS66" s="105">
        <v>59440.05</v>
      </c>
      <c r="CT66" s="105">
        <v>100283.12000000001</v>
      </c>
      <c r="CU66" s="105">
        <v>119534.84</v>
      </c>
      <c r="CV66" s="105">
        <v>42742.419999999991</v>
      </c>
      <c r="CW66" s="106">
        <v>104816.25</v>
      </c>
      <c r="CX66" s="104">
        <v>15491.8</v>
      </c>
      <c r="CY66" s="105">
        <v>102229.24</v>
      </c>
      <c r="CZ66" s="105">
        <v>200176.31</v>
      </c>
      <c r="DA66" s="105">
        <v>1469.3500000000001</v>
      </c>
      <c r="DB66" s="105">
        <v>11340</v>
      </c>
      <c r="DC66" s="105">
        <v>97217.66</v>
      </c>
      <c r="DD66" s="105">
        <v>219731.72000000003</v>
      </c>
      <c r="DE66" s="105">
        <v>31001.489999999994</v>
      </c>
      <c r="DF66" s="105">
        <v>60523.16</v>
      </c>
      <c r="DG66" s="105">
        <v>49442.149999999987</v>
      </c>
      <c r="DH66" s="105">
        <v>5032.93</v>
      </c>
      <c r="DI66" s="106">
        <v>384453.1</v>
      </c>
      <c r="DJ66" s="104">
        <v>0</v>
      </c>
      <c r="DK66" s="105">
        <v>274901.46999999991</v>
      </c>
      <c r="DL66" s="105">
        <v>65751.510000000009</v>
      </c>
      <c r="DM66" s="105">
        <v>1027806.8300000001</v>
      </c>
      <c r="DN66" s="105">
        <v>48147.179999999993</v>
      </c>
      <c r="DO66" s="105">
        <v>226080.84999999998</v>
      </c>
      <c r="DP66" s="105">
        <v>37414.660000000003</v>
      </c>
      <c r="DQ66" s="105">
        <v>19070</v>
      </c>
      <c r="DR66" s="105">
        <v>116401.85</v>
      </c>
      <c r="DS66" s="105">
        <v>133549.82</v>
      </c>
      <c r="DT66" s="105">
        <v>71913.899999999994</v>
      </c>
      <c r="DU66" s="106">
        <v>484010.46</v>
      </c>
      <c r="DV66" s="338">
        <v>16043.369999999999</v>
      </c>
      <c r="DW66" s="338">
        <v>94975.510000000009</v>
      </c>
      <c r="DX66" s="338">
        <v>101851.97999999995</v>
      </c>
      <c r="DY66" s="338">
        <v>46668.739999999983</v>
      </c>
      <c r="DZ66" s="371">
        <v>31685.72</v>
      </c>
      <c r="EB66" s="374"/>
      <c r="EC66" s="374"/>
      <c r="ED66" s="374"/>
      <c r="EE66" s="374"/>
      <c r="EF66" s="374"/>
      <c r="EG66" s="374"/>
      <c r="EH66" s="377"/>
      <c r="EI66" s="377"/>
      <c r="EJ66" s="377"/>
      <c r="EK66" s="377"/>
      <c r="EL66" s="377"/>
      <c r="EM66" s="377"/>
      <c r="EN66" s="377"/>
      <c r="EO66" s="377"/>
      <c r="EP66" s="377"/>
      <c r="EQ66" s="377"/>
      <c r="ER66" s="377"/>
      <c r="ES66" s="377"/>
      <c r="ET66" s="377"/>
      <c r="EU66" s="377"/>
      <c r="EV66" s="377"/>
      <c r="EW66" s="377"/>
      <c r="EX66" s="377"/>
      <c r="EY66" s="377"/>
      <c r="EZ66" s="377"/>
      <c r="FA66" s="377"/>
      <c r="FB66" s="377"/>
      <c r="FC66" s="377"/>
      <c r="FD66" s="377"/>
      <c r="FE66" s="377"/>
      <c r="FF66" s="377"/>
      <c r="FG66" s="377"/>
      <c r="FH66" s="377"/>
      <c r="FI66" s="377"/>
      <c r="FJ66" s="377"/>
      <c r="FK66" s="377"/>
      <c r="FL66" s="377"/>
      <c r="FM66" s="377"/>
      <c r="FN66" s="377"/>
      <c r="FO66" s="377"/>
      <c r="FP66" s="377"/>
      <c r="FQ66" s="377"/>
      <c r="FR66" s="377"/>
      <c r="FS66" s="377"/>
      <c r="FT66" s="377"/>
      <c r="FU66" s="377"/>
      <c r="FV66" s="377"/>
      <c r="FW66" s="377"/>
      <c r="FX66" s="377"/>
      <c r="FY66" s="377"/>
      <c r="FZ66" s="377"/>
      <c r="GA66" s="377"/>
      <c r="GB66" s="377"/>
      <c r="GC66" s="377"/>
      <c r="GD66" s="377"/>
      <c r="GE66" s="377"/>
      <c r="GF66" s="377"/>
      <c r="GG66" s="377"/>
      <c r="GH66" s="377"/>
      <c r="GI66" s="377"/>
      <c r="GJ66" s="377"/>
      <c r="GK66" s="377"/>
      <c r="GL66" s="377"/>
      <c r="GM66" s="377"/>
      <c r="GN66" s="377"/>
      <c r="GO66" s="377"/>
      <c r="GP66" s="377"/>
      <c r="GQ66" s="377"/>
      <c r="GR66" s="377"/>
      <c r="GS66" s="377"/>
      <c r="GT66" s="377"/>
      <c r="GU66" s="377"/>
      <c r="GV66" s="377"/>
      <c r="GW66" s="377"/>
      <c r="GX66" s="377"/>
      <c r="GY66" s="377"/>
      <c r="GZ66" s="377"/>
      <c r="HA66" s="377"/>
      <c r="HB66" s="377"/>
      <c r="HC66" s="377"/>
      <c r="HD66" s="377"/>
      <c r="HE66" s="377"/>
      <c r="HF66" s="377"/>
      <c r="HG66" s="377"/>
      <c r="HH66" s="377"/>
      <c r="HI66" s="377"/>
      <c r="HJ66" s="377"/>
      <c r="HK66" s="377"/>
      <c r="HL66" s="377"/>
      <c r="HM66" s="377"/>
      <c r="HN66" s="377"/>
      <c r="HO66" s="377"/>
      <c r="HP66" s="377"/>
      <c r="HQ66" s="377"/>
      <c r="HR66" s="377"/>
      <c r="HS66" s="377"/>
      <c r="HT66" s="377"/>
      <c r="HU66" s="377"/>
      <c r="HV66" s="377"/>
      <c r="HW66" s="377"/>
      <c r="HX66" s="377"/>
      <c r="HY66" s="377"/>
      <c r="HZ66" s="377"/>
      <c r="IA66" s="377"/>
      <c r="IB66" s="377"/>
      <c r="IC66" s="377"/>
      <c r="ID66" s="377"/>
      <c r="IE66" s="377"/>
      <c r="IF66" s="377"/>
      <c r="IG66" s="377"/>
      <c r="IH66" s="377"/>
      <c r="II66" s="377"/>
      <c r="IJ66" s="377"/>
      <c r="IK66" s="377"/>
      <c r="IL66" s="377"/>
      <c r="IM66" s="377"/>
      <c r="IN66" s="377"/>
      <c r="IO66" s="377"/>
      <c r="IP66" s="377"/>
      <c r="IQ66" s="377"/>
      <c r="IR66" s="377"/>
      <c r="IS66" s="377"/>
      <c r="IT66" s="377"/>
      <c r="IU66" s="377"/>
      <c r="IV66" s="377"/>
      <c r="IW66" s="377"/>
      <c r="IX66" s="377"/>
      <c r="IY66" s="377"/>
      <c r="IZ66" s="377"/>
      <c r="JA66" s="377"/>
      <c r="JB66" s="377"/>
      <c r="JC66" s="377"/>
      <c r="JD66" s="377"/>
      <c r="JE66" s="377"/>
      <c r="JF66" s="377"/>
      <c r="JG66" s="377"/>
      <c r="JH66" s="377"/>
      <c r="JI66" s="377"/>
      <c r="JJ66" s="377"/>
      <c r="JK66" s="377"/>
      <c r="JL66" s="377"/>
      <c r="JM66" s="377"/>
      <c r="JN66" s="377"/>
      <c r="JO66" s="377"/>
      <c r="JP66" s="377"/>
      <c r="JQ66" s="377"/>
      <c r="JR66" s="377"/>
      <c r="JS66" s="377"/>
      <c r="JT66" s="377"/>
      <c r="JU66" s="377"/>
      <c r="JV66" s="377"/>
      <c r="JW66" s="377"/>
      <c r="JX66" s="377"/>
      <c r="JY66" s="377"/>
      <c r="JZ66" s="377"/>
      <c r="KA66" s="377"/>
      <c r="KB66" s="377"/>
      <c r="KC66" s="377"/>
      <c r="KD66" s="377"/>
      <c r="KE66" s="377"/>
      <c r="KF66" s="377"/>
      <c r="KG66" s="377"/>
      <c r="KH66" s="377"/>
      <c r="KI66" s="377"/>
      <c r="KJ66" s="377"/>
      <c r="KK66" s="377"/>
      <c r="KL66" s="377"/>
      <c r="KM66" s="377"/>
      <c r="KN66" s="377"/>
      <c r="KO66" s="377"/>
      <c r="KP66" s="377"/>
      <c r="KQ66" s="377"/>
      <c r="KR66" s="377"/>
      <c r="KS66" s="377"/>
      <c r="KT66" s="377"/>
      <c r="KU66" s="377"/>
      <c r="KV66" s="377"/>
      <c r="KW66" s="377"/>
      <c r="KX66" s="377"/>
      <c r="KY66" s="377"/>
      <c r="KZ66" s="377"/>
      <c r="LA66" s="377"/>
      <c r="LB66" s="377"/>
      <c r="LC66" s="377"/>
      <c r="LD66" s="377"/>
      <c r="LE66" s="377"/>
      <c r="LF66" s="377"/>
      <c r="LG66" s="377"/>
      <c r="LH66" s="377"/>
      <c r="LI66" s="377"/>
    </row>
    <row r="67" spans="3:321" ht="30">
      <c r="D67" s="74">
        <v>4126</v>
      </c>
      <c r="E67" s="78" t="s">
        <v>149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31182.18</v>
      </c>
      <c r="CM67" s="105">
        <v>31469.98</v>
      </c>
      <c r="CN67" s="105">
        <v>31469.98</v>
      </c>
      <c r="CO67" s="105">
        <v>31084.34</v>
      </c>
      <c r="CP67" s="105">
        <v>31855.62</v>
      </c>
      <c r="CQ67" s="105">
        <v>0</v>
      </c>
      <c r="CR67" s="105">
        <v>31096.04</v>
      </c>
      <c r="CS67" s="105">
        <v>62885.88</v>
      </c>
      <c r="CT67" s="105">
        <v>31512.39</v>
      </c>
      <c r="CU67" s="105">
        <v>37819.769999999997</v>
      </c>
      <c r="CV67" s="105">
        <v>608.32999999999993</v>
      </c>
      <c r="CW67" s="106">
        <v>68136.239999999991</v>
      </c>
      <c r="CX67" s="104">
        <v>19725</v>
      </c>
      <c r="CY67" s="105">
        <v>11535.51</v>
      </c>
      <c r="CZ67" s="105">
        <v>51319.14</v>
      </c>
      <c r="DA67" s="105">
        <v>11121.94</v>
      </c>
      <c r="DB67" s="105">
        <v>62396.37</v>
      </c>
      <c r="DC67" s="105">
        <v>30961.360000000001</v>
      </c>
      <c r="DD67" s="105">
        <v>0</v>
      </c>
      <c r="DE67" s="105">
        <v>60775.96</v>
      </c>
      <c r="DF67" s="105">
        <v>30387.98</v>
      </c>
      <c r="DG67" s="105">
        <v>49979.39</v>
      </c>
      <c r="DH67" s="105">
        <v>29574.48</v>
      </c>
      <c r="DI67" s="106">
        <v>48672.17</v>
      </c>
      <c r="DJ67" s="104">
        <v>0</v>
      </c>
      <c r="DK67" s="105">
        <v>30596.16</v>
      </c>
      <c r="DL67" s="105">
        <v>30222.22</v>
      </c>
      <c r="DM67" s="105">
        <v>61273.450000000004</v>
      </c>
      <c r="DN67" s="105">
        <v>0</v>
      </c>
      <c r="DO67" s="105">
        <v>62783.55</v>
      </c>
      <c r="DP67" s="105">
        <v>0</v>
      </c>
      <c r="DQ67" s="105">
        <v>43620.53</v>
      </c>
      <c r="DR67" s="105">
        <v>31470.530000000002</v>
      </c>
      <c r="DS67" s="105">
        <v>31382.89</v>
      </c>
      <c r="DT67" s="105">
        <v>31078.760000000002</v>
      </c>
      <c r="DU67" s="106">
        <v>80889.11000000003</v>
      </c>
      <c r="DV67" s="338">
        <v>31222.68</v>
      </c>
      <c r="DW67" s="338">
        <v>31022.850000000002</v>
      </c>
      <c r="DX67" s="338">
        <v>14904.38</v>
      </c>
      <c r="DY67" s="338">
        <v>0</v>
      </c>
      <c r="DZ67" s="371">
        <v>5440.55</v>
      </c>
      <c r="EB67" s="374"/>
      <c r="EC67" s="374"/>
      <c r="ED67" s="374"/>
      <c r="EE67" s="374"/>
      <c r="EF67" s="374"/>
      <c r="EG67" s="374"/>
      <c r="EH67" s="377"/>
      <c r="EI67" s="377"/>
      <c r="EJ67" s="377"/>
      <c r="EK67" s="377"/>
      <c r="EL67" s="416"/>
      <c r="EM67" s="416"/>
      <c r="EN67" s="377"/>
      <c r="EO67" s="377"/>
      <c r="EP67" s="377"/>
      <c r="EQ67" s="377"/>
      <c r="ER67" s="377"/>
      <c r="ES67" s="377"/>
      <c r="ET67" s="377"/>
      <c r="EU67" s="377"/>
      <c r="EV67" s="377"/>
      <c r="EW67" s="377"/>
      <c r="EX67" s="377"/>
      <c r="EY67" s="377"/>
      <c r="EZ67" s="377"/>
      <c r="FA67" s="377"/>
      <c r="FB67" s="377"/>
      <c r="FC67" s="377"/>
      <c r="FD67" s="377"/>
      <c r="FE67" s="377"/>
      <c r="FF67" s="377"/>
      <c r="FG67" s="377"/>
      <c r="FH67" s="377"/>
      <c r="FI67" s="377"/>
      <c r="FJ67" s="377"/>
      <c r="FK67" s="377"/>
      <c r="FL67" s="377"/>
      <c r="FM67" s="377"/>
      <c r="FN67" s="377"/>
      <c r="FO67" s="377"/>
      <c r="FP67" s="377"/>
      <c r="FQ67" s="377"/>
      <c r="FR67" s="377"/>
      <c r="FS67" s="377"/>
      <c r="FT67" s="377"/>
      <c r="FU67" s="377"/>
      <c r="FV67" s="377"/>
      <c r="FW67" s="377"/>
      <c r="FX67" s="377"/>
      <c r="FY67" s="377"/>
      <c r="FZ67" s="377"/>
      <c r="GA67" s="377"/>
      <c r="GB67" s="377"/>
      <c r="GC67" s="377"/>
      <c r="GD67" s="377"/>
      <c r="GE67" s="377"/>
      <c r="GF67" s="377"/>
      <c r="GG67" s="377"/>
      <c r="GH67" s="377"/>
      <c r="GI67" s="377"/>
      <c r="GJ67" s="377"/>
      <c r="GK67" s="377"/>
      <c r="GL67" s="377"/>
      <c r="GM67" s="377"/>
      <c r="GN67" s="377"/>
      <c r="GO67" s="377"/>
      <c r="GP67" s="377"/>
      <c r="GQ67" s="377"/>
      <c r="GR67" s="377"/>
      <c r="GS67" s="377"/>
      <c r="GT67" s="377"/>
      <c r="GU67" s="377"/>
      <c r="GV67" s="377"/>
      <c r="GW67" s="377"/>
      <c r="GX67" s="377"/>
      <c r="GY67" s="377"/>
      <c r="GZ67" s="377"/>
      <c r="HA67" s="377"/>
      <c r="HB67" s="377"/>
      <c r="HC67" s="377"/>
      <c r="HD67" s="377"/>
      <c r="HE67" s="377"/>
      <c r="HF67" s="377"/>
      <c r="HG67" s="377"/>
      <c r="HH67" s="377"/>
      <c r="HI67" s="377"/>
      <c r="HJ67" s="377"/>
      <c r="HK67" s="377"/>
      <c r="HL67" s="377"/>
      <c r="HM67" s="377"/>
      <c r="HN67" s="377"/>
      <c r="HO67" s="377"/>
      <c r="HP67" s="377"/>
      <c r="HQ67" s="377"/>
      <c r="HR67" s="377"/>
      <c r="HS67" s="377"/>
      <c r="HT67" s="377"/>
      <c r="HU67" s="377"/>
      <c r="HV67" s="377"/>
      <c r="HW67" s="377"/>
      <c r="HX67" s="377"/>
      <c r="HY67" s="377"/>
      <c r="HZ67" s="377"/>
      <c r="IA67" s="377"/>
      <c r="IB67" s="377"/>
      <c r="IC67" s="377"/>
      <c r="ID67" s="377"/>
      <c r="IE67" s="377"/>
      <c r="IF67" s="377"/>
      <c r="IG67" s="377"/>
      <c r="IH67" s="377"/>
      <c r="II67" s="377"/>
      <c r="IJ67" s="377"/>
      <c r="IK67" s="377"/>
      <c r="IL67" s="377"/>
      <c r="IM67" s="377"/>
      <c r="IN67" s="377"/>
      <c r="IO67" s="377"/>
      <c r="IP67" s="377"/>
      <c r="IQ67" s="377"/>
      <c r="IR67" s="377"/>
      <c r="IS67" s="377"/>
      <c r="IT67" s="377"/>
      <c r="IU67" s="377"/>
      <c r="IV67" s="377"/>
      <c r="IW67" s="377"/>
      <c r="IX67" s="377"/>
      <c r="IY67" s="377"/>
      <c r="IZ67" s="377"/>
      <c r="JA67" s="377"/>
      <c r="JB67" s="377"/>
      <c r="JC67" s="377"/>
      <c r="JD67" s="377"/>
      <c r="JE67" s="377"/>
      <c r="JF67" s="377"/>
      <c r="JG67" s="377"/>
      <c r="JH67" s="377"/>
      <c r="JI67" s="377"/>
      <c r="JJ67" s="377"/>
      <c r="JK67" s="377"/>
      <c r="JL67" s="377"/>
      <c r="JM67" s="377"/>
      <c r="JN67" s="377"/>
      <c r="JO67" s="377"/>
      <c r="JP67" s="377"/>
      <c r="JQ67" s="377"/>
      <c r="JR67" s="377"/>
      <c r="JS67" s="377"/>
      <c r="JT67" s="377"/>
      <c r="JU67" s="377"/>
      <c r="JV67" s="377"/>
      <c r="JW67" s="377"/>
      <c r="JX67" s="377"/>
      <c r="JY67" s="377"/>
      <c r="JZ67" s="377"/>
      <c r="KA67" s="377"/>
      <c r="KB67" s="377"/>
      <c r="KC67" s="377"/>
      <c r="KD67" s="377"/>
      <c r="KE67" s="377"/>
      <c r="KF67" s="377"/>
      <c r="KG67" s="377"/>
      <c r="KH67" s="377"/>
      <c r="KI67" s="377"/>
      <c r="KJ67" s="377"/>
      <c r="KK67" s="377"/>
      <c r="KL67" s="377"/>
      <c r="KM67" s="377"/>
      <c r="KN67" s="377"/>
      <c r="KO67" s="377"/>
      <c r="KP67" s="377"/>
      <c r="KQ67" s="377"/>
      <c r="KR67" s="377"/>
      <c r="KS67" s="377"/>
      <c r="KT67" s="377"/>
      <c r="KU67" s="377"/>
      <c r="KV67" s="377"/>
      <c r="KW67" s="377"/>
      <c r="KX67" s="377"/>
      <c r="KY67" s="377"/>
      <c r="KZ67" s="377"/>
      <c r="LA67" s="377"/>
      <c r="LB67" s="377"/>
      <c r="LC67" s="377"/>
      <c r="LD67" s="377"/>
      <c r="LE67" s="377"/>
      <c r="LF67" s="377"/>
      <c r="LG67" s="377"/>
      <c r="LH67" s="377"/>
      <c r="LI67" s="377"/>
    </row>
    <row r="68" spans="3:321">
      <c r="D68" s="74">
        <v>4127</v>
      </c>
      <c r="E68" s="78" t="s">
        <v>83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228804.00999999998</v>
      </c>
      <c r="CM68" s="105">
        <v>210678.71999999988</v>
      </c>
      <c r="CN68" s="105">
        <v>819191.8400000009</v>
      </c>
      <c r="CO68" s="105">
        <v>1029323.3200000016</v>
      </c>
      <c r="CP68" s="105">
        <v>292590.64</v>
      </c>
      <c r="CQ68" s="105">
        <v>253846.90999999995</v>
      </c>
      <c r="CR68" s="105">
        <v>563176.68000000028</v>
      </c>
      <c r="CS68" s="105">
        <v>744771.92000000051</v>
      </c>
      <c r="CT68" s="105">
        <v>313172.91999999987</v>
      </c>
      <c r="CU68" s="105">
        <v>673025.90000000084</v>
      </c>
      <c r="CV68" s="105">
        <v>450143.04000000044</v>
      </c>
      <c r="CW68" s="106">
        <v>1318321.889999999</v>
      </c>
      <c r="CX68" s="104">
        <v>280523.60999999987</v>
      </c>
      <c r="CY68" s="105">
        <v>280800.70999999961</v>
      </c>
      <c r="CZ68" s="105">
        <v>882849.4399999989</v>
      </c>
      <c r="DA68" s="105">
        <v>552814.66999999969</v>
      </c>
      <c r="DB68" s="105">
        <v>337790.71999999939</v>
      </c>
      <c r="DC68" s="105">
        <v>601361.96999999951</v>
      </c>
      <c r="DD68" s="105">
        <v>748033.90999999805</v>
      </c>
      <c r="DE68" s="105">
        <v>501341.97999999911</v>
      </c>
      <c r="DF68" s="105">
        <v>556156.70999999985</v>
      </c>
      <c r="DG68" s="105">
        <v>851319.76000000094</v>
      </c>
      <c r="DH68" s="105">
        <v>794014.38</v>
      </c>
      <c r="DI68" s="106">
        <v>1575232.8199999959</v>
      </c>
      <c r="DJ68" s="104">
        <v>212291.97000000003</v>
      </c>
      <c r="DK68" s="105">
        <v>402413.54000000021</v>
      </c>
      <c r="DL68" s="105">
        <v>1170691.1999999983</v>
      </c>
      <c r="DM68" s="105">
        <v>743478.5000000021</v>
      </c>
      <c r="DN68" s="105">
        <v>567140.95000000077</v>
      </c>
      <c r="DO68" s="105">
        <v>648657.53000000096</v>
      </c>
      <c r="DP68" s="105">
        <v>913972.6600000005</v>
      </c>
      <c r="DQ68" s="105">
        <v>405747.06000000029</v>
      </c>
      <c r="DR68" s="105">
        <v>614518.27</v>
      </c>
      <c r="DS68" s="105">
        <v>661741.82000000181</v>
      </c>
      <c r="DT68" s="105">
        <v>749391.44999999972</v>
      </c>
      <c r="DU68" s="106">
        <v>2159467.8900000025</v>
      </c>
      <c r="DV68" s="338">
        <v>212456.97000000009</v>
      </c>
      <c r="DW68" s="338">
        <v>654185.91999999946</v>
      </c>
      <c r="DX68" s="338">
        <v>1221634.4399999951</v>
      </c>
      <c r="DY68" s="338">
        <v>738170.96999999904</v>
      </c>
      <c r="DZ68" s="371">
        <v>303298.15000000002</v>
      </c>
      <c r="EB68" s="374"/>
      <c r="EC68" s="374"/>
      <c r="ED68" s="374"/>
      <c r="EE68" s="374"/>
      <c r="EF68" s="374"/>
      <c r="EG68" s="374"/>
      <c r="EH68" s="377"/>
      <c r="EI68" s="377"/>
      <c r="EJ68" s="377"/>
      <c r="EK68" s="377"/>
      <c r="EL68" s="377"/>
      <c r="EM68" s="377"/>
      <c r="EN68" s="377"/>
      <c r="EO68" s="377"/>
      <c r="EP68" s="377"/>
      <c r="EQ68" s="377"/>
      <c r="ER68" s="377"/>
      <c r="ES68" s="377"/>
      <c r="ET68" s="377"/>
      <c r="EU68" s="377"/>
      <c r="EV68" s="377"/>
      <c r="EW68" s="377"/>
      <c r="EX68" s="377"/>
      <c r="EY68" s="377"/>
      <c r="EZ68" s="377"/>
      <c r="FA68" s="377"/>
      <c r="FB68" s="377"/>
      <c r="FC68" s="377"/>
      <c r="FD68" s="377"/>
      <c r="FE68" s="377"/>
      <c r="FF68" s="377"/>
      <c r="FG68" s="377"/>
      <c r="FH68" s="377"/>
      <c r="FI68" s="377"/>
      <c r="FJ68" s="377"/>
      <c r="FK68" s="377"/>
      <c r="FL68" s="377"/>
      <c r="FM68" s="377"/>
      <c r="FN68" s="377"/>
      <c r="FO68" s="377"/>
      <c r="FP68" s="377"/>
      <c r="FQ68" s="377"/>
      <c r="FR68" s="377"/>
      <c r="FS68" s="377"/>
      <c r="FT68" s="377"/>
      <c r="FU68" s="377"/>
      <c r="FV68" s="377"/>
      <c r="FW68" s="377"/>
      <c r="FX68" s="377"/>
      <c r="FY68" s="377"/>
      <c r="FZ68" s="377"/>
      <c r="GA68" s="377"/>
      <c r="GB68" s="377"/>
      <c r="GC68" s="377"/>
      <c r="GD68" s="377"/>
      <c r="GE68" s="377"/>
      <c r="GF68" s="377"/>
      <c r="GG68" s="377"/>
      <c r="GH68" s="377"/>
      <c r="GI68" s="377"/>
      <c r="GJ68" s="377"/>
      <c r="GK68" s="377"/>
      <c r="GL68" s="377"/>
      <c r="GM68" s="377"/>
      <c r="GN68" s="377"/>
      <c r="GO68" s="377"/>
      <c r="GP68" s="377"/>
      <c r="GQ68" s="377"/>
      <c r="GR68" s="377"/>
      <c r="GS68" s="377"/>
      <c r="GT68" s="377"/>
      <c r="GU68" s="377"/>
      <c r="GV68" s="377"/>
      <c r="GW68" s="377"/>
      <c r="GX68" s="377"/>
      <c r="GY68" s="377"/>
      <c r="GZ68" s="377"/>
      <c r="HA68" s="377"/>
      <c r="HB68" s="377"/>
      <c r="HC68" s="377"/>
      <c r="HD68" s="377"/>
      <c r="HE68" s="377"/>
      <c r="HF68" s="377"/>
      <c r="HG68" s="377"/>
      <c r="HH68" s="377"/>
      <c r="HI68" s="377"/>
      <c r="HJ68" s="377"/>
      <c r="HK68" s="377"/>
      <c r="HL68" s="377"/>
      <c r="HM68" s="377"/>
      <c r="HN68" s="377"/>
      <c r="HO68" s="377"/>
      <c r="HP68" s="377"/>
      <c r="HQ68" s="377"/>
      <c r="HR68" s="377"/>
      <c r="HS68" s="377"/>
      <c r="HT68" s="377"/>
      <c r="HU68" s="377"/>
      <c r="HV68" s="377"/>
      <c r="HW68" s="377"/>
      <c r="HX68" s="377"/>
      <c r="HY68" s="377"/>
      <c r="HZ68" s="377"/>
      <c r="IA68" s="377"/>
      <c r="IB68" s="377"/>
      <c r="IC68" s="377"/>
      <c r="ID68" s="377"/>
      <c r="IE68" s="377"/>
      <c r="IF68" s="377"/>
      <c r="IG68" s="377"/>
      <c r="IH68" s="377"/>
      <c r="II68" s="377"/>
      <c r="IJ68" s="377"/>
      <c r="IK68" s="377"/>
      <c r="IL68" s="377"/>
      <c r="IM68" s="377"/>
      <c r="IN68" s="377"/>
      <c r="IO68" s="377"/>
      <c r="IP68" s="377"/>
      <c r="IQ68" s="377"/>
      <c r="IR68" s="377"/>
      <c r="IS68" s="377"/>
      <c r="IT68" s="377"/>
      <c r="IU68" s="377"/>
      <c r="IV68" s="377"/>
      <c r="IW68" s="377"/>
      <c r="IX68" s="377"/>
      <c r="IY68" s="377"/>
      <c r="IZ68" s="377"/>
      <c r="JA68" s="377"/>
      <c r="JB68" s="377"/>
      <c r="JC68" s="377"/>
      <c r="JD68" s="377"/>
      <c r="JE68" s="377"/>
      <c r="JF68" s="377"/>
      <c r="JG68" s="377"/>
      <c r="JH68" s="377"/>
      <c r="JI68" s="377"/>
      <c r="JJ68" s="377"/>
      <c r="JK68" s="377"/>
      <c r="JL68" s="377"/>
      <c r="JM68" s="377"/>
      <c r="JN68" s="377"/>
      <c r="JO68" s="377"/>
      <c r="JP68" s="377"/>
      <c r="JQ68" s="377"/>
      <c r="JR68" s="377"/>
      <c r="JS68" s="377"/>
      <c r="JT68" s="377"/>
      <c r="JU68" s="377"/>
      <c r="JV68" s="377"/>
      <c r="JW68" s="377"/>
      <c r="JX68" s="377"/>
      <c r="JY68" s="377"/>
      <c r="JZ68" s="377"/>
      <c r="KA68" s="377"/>
      <c r="KB68" s="377"/>
      <c r="KC68" s="377"/>
      <c r="KD68" s="377"/>
      <c r="KE68" s="377"/>
      <c r="KF68" s="377"/>
      <c r="KG68" s="377"/>
      <c r="KH68" s="377"/>
      <c r="KI68" s="377"/>
      <c r="KJ68" s="377"/>
      <c r="KK68" s="377"/>
      <c r="KL68" s="377"/>
      <c r="KM68" s="377"/>
      <c r="KN68" s="377"/>
      <c r="KO68" s="377"/>
      <c r="KP68" s="377"/>
      <c r="KQ68" s="377"/>
      <c r="KR68" s="377"/>
      <c r="KS68" s="377"/>
      <c r="KT68" s="377"/>
      <c r="KU68" s="377"/>
      <c r="KV68" s="377"/>
      <c r="KW68" s="377"/>
      <c r="KX68" s="377"/>
      <c r="KY68" s="377"/>
      <c r="KZ68" s="377"/>
      <c r="LA68" s="377"/>
      <c r="LB68" s="377"/>
      <c r="LC68" s="377"/>
      <c r="LD68" s="377"/>
      <c r="LE68" s="377"/>
      <c r="LF68" s="377"/>
      <c r="LG68" s="377"/>
      <c r="LH68" s="377"/>
      <c r="LI68" s="377"/>
    </row>
    <row r="69" spans="3:321">
      <c r="C69" s="74">
        <v>413</v>
      </c>
      <c r="D69" s="74">
        <v>413</v>
      </c>
      <c r="E69" s="78" t="s">
        <v>152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1731979.6599999997</v>
      </c>
      <c r="CM69" s="105">
        <v>2425317.9600000009</v>
      </c>
      <c r="CN69" s="105">
        <v>2387853.52</v>
      </c>
      <c r="CO69" s="105">
        <v>1861509.3800000004</v>
      </c>
      <c r="CP69" s="105">
        <v>1558724.7399999998</v>
      </c>
      <c r="CQ69" s="105">
        <v>1781711.4100000006</v>
      </c>
      <c r="CR69" s="105">
        <v>1451041.02</v>
      </c>
      <c r="CS69" s="105">
        <v>2067913.99</v>
      </c>
      <c r="CT69" s="105">
        <v>1776948.5700000003</v>
      </c>
      <c r="CU69" s="105">
        <v>2217702.7300000004</v>
      </c>
      <c r="CV69" s="105">
        <v>2315316.7400000002</v>
      </c>
      <c r="CW69" s="106">
        <v>5693241.2300000023</v>
      </c>
      <c r="CX69" s="104">
        <v>1654244.6599999997</v>
      </c>
      <c r="CY69" s="105">
        <v>1756878.32</v>
      </c>
      <c r="CZ69" s="105">
        <v>2361059.9200000004</v>
      </c>
      <c r="DA69" s="105">
        <v>1598969.7499999995</v>
      </c>
      <c r="DB69" s="105">
        <v>1736657.1300000001</v>
      </c>
      <c r="DC69" s="105">
        <v>2742207.45</v>
      </c>
      <c r="DD69" s="105">
        <v>1644397.4700000009</v>
      </c>
      <c r="DE69" s="105">
        <v>1795823.8599999996</v>
      </c>
      <c r="DF69" s="105">
        <v>1934935.9600000004</v>
      </c>
      <c r="DG69" s="105">
        <v>1997456.8600000003</v>
      </c>
      <c r="DH69" s="105">
        <v>2609608.1299999994</v>
      </c>
      <c r="DI69" s="106">
        <v>6753045.8400000036</v>
      </c>
      <c r="DJ69" s="104">
        <v>640534.49</v>
      </c>
      <c r="DK69" s="105">
        <v>2652307.81</v>
      </c>
      <c r="DL69" s="105">
        <v>2149164.21</v>
      </c>
      <c r="DM69" s="105">
        <v>1774807.44</v>
      </c>
      <c r="DN69" s="105">
        <v>1664126.37</v>
      </c>
      <c r="DO69" s="105">
        <v>1399738.97</v>
      </c>
      <c r="DP69" s="105">
        <v>1573651.5</v>
      </c>
      <c r="DQ69" s="105">
        <v>1898974.16</v>
      </c>
      <c r="DR69" s="105">
        <v>1945590.43</v>
      </c>
      <c r="DS69" s="105">
        <v>1835158.53</v>
      </c>
      <c r="DT69" s="105">
        <v>2651287.6800000002</v>
      </c>
      <c r="DU69" s="106">
        <v>5420563.8799999999</v>
      </c>
      <c r="DV69" s="338">
        <v>787381.81</v>
      </c>
      <c r="DW69" s="338">
        <v>1547628.84</v>
      </c>
      <c r="DX69" s="338">
        <v>3302426.14</v>
      </c>
      <c r="DY69" s="338">
        <v>1991942.8199999996</v>
      </c>
      <c r="DZ69" s="371">
        <v>3084454.09</v>
      </c>
      <c r="EA69" s="371">
        <v>1480999.14</v>
      </c>
      <c r="EB69" s="374">
        <v>2809594.4</v>
      </c>
      <c r="EC69" s="381">
        <v>1992038.67</v>
      </c>
      <c r="ED69" s="374">
        <v>2806868.12</v>
      </c>
      <c r="EE69" s="374">
        <v>1474564.59</v>
      </c>
      <c r="EF69" s="374">
        <v>3308144.16</v>
      </c>
      <c r="EG69" s="374">
        <v>6709314.1200000001</v>
      </c>
      <c r="EH69" s="377">
        <v>963799.19</v>
      </c>
      <c r="EI69" s="377">
        <v>2109344.7799999998</v>
      </c>
      <c r="EJ69" s="377">
        <v>2772386.02</v>
      </c>
      <c r="EK69" s="377">
        <v>1868404.05</v>
      </c>
      <c r="EL69" s="377">
        <v>2065751.38</v>
      </c>
      <c r="EM69" s="377">
        <v>2044302.92</v>
      </c>
      <c r="EN69" s="377">
        <v>1900343.87</v>
      </c>
      <c r="EO69" s="377">
        <v>2421002.2400000002</v>
      </c>
      <c r="EP69" s="377">
        <v>1848100.89</v>
      </c>
      <c r="EQ69" s="377">
        <v>3032654.88</v>
      </c>
      <c r="ER69" s="377">
        <v>2235715.75</v>
      </c>
      <c r="ES69" s="377"/>
      <c r="ET69" s="377"/>
      <c r="EU69" s="377"/>
      <c r="EV69" s="377"/>
      <c r="EW69" s="377"/>
      <c r="EX69" s="377"/>
      <c r="EY69" s="377"/>
      <c r="EZ69" s="377"/>
      <c r="FA69" s="377"/>
      <c r="FB69" s="377"/>
      <c r="FC69" s="377"/>
      <c r="FD69" s="377"/>
      <c r="FE69" s="377"/>
      <c r="FF69" s="377"/>
      <c r="FG69" s="377"/>
      <c r="FH69" s="377"/>
      <c r="FI69" s="377"/>
      <c r="FJ69" s="377"/>
      <c r="FK69" s="377"/>
      <c r="FL69" s="377"/>
      <c r="FM69" s="377"/>
      <c r="FN69" s="377"/>
      <c r="FO69" s="377"/>
      <c r="FP69" s="377"/>
      <c r="FQ69" s="377"/>
      <c r="FR69" s="377"/>
      <c r="FS69" s="377"/>
      <c r="FT69" s="377"/>
      <c r="FU69" s="377"/>
      <c r="FV69" s="377"/>
      <c r="FW69" s="377"/>
      <c r="FX69" s="377"/>
      <c r="FY69" s="377"/>
      <c r="FZ69" s="377"/>
      <c r="GA69" s="377"/>
      <c r="GB69" s="377"/>
      <c r="GC69" s="377"/>
      <c r="GD69" s="377"/>
      <c r="GE69" s="377"/>
      <c r="GF69" s="377"/>
      <c r="GG69" s="377"/>
      <c r="GH69" s="377"/>
      <c r="GI69" s="377"/>
      <c r="GJ69" s="377"/>
      <c r="GK69" s="377"/>
      <c r="GL69" s="377"/>
      <c r="GM69" s="377"/>
      <c r="GN69" s="377"/>
      <c r="GO69" s="377"/>
      <c r="GP69" s="377"/>
      <c r="GQ69" s="377"/>
      <c r="GR69" s="377"/>
      <c r="GS69" s="377"/>
      <c r="GT69" s="377"/>
      <c r="GU69" s="377"/>
      <c r="GV69" s="377"/>
      <c r="GW69" s="377"/>
      <c r="GX69" s="377"/>
      <c r="GY69" s="377"/>
      <c r="GZ69" s="377"/>
      <c r="HA69" s="377"/>
      <c r="HB69" s="377"/>
      <c r="HC69" s="377"/>
      <c r="HD69" s="377"/>
      <c r="HE69" s="377"/>
      <c r="HF69" s="377"/>
      <c r="HG69" s="377"/>
      <c r="HH69" s="377"/>
      <c r="HI69" s="377"/>
      <c r="HJ69" s="377"/>
      <c r="HK69" s="377"/>
      <c r="HL69" s="377"/>
      <c r="HM69" s="377"/>
      <c r="HN69" s="377"/>
      <c r="HO69" s="377"/>
      <c r="HP69" s="377"/>
      <c r="HQ69" s="377"/>
      <c r="HR69" s="377"/>
      <c r="HS69" s="377"/>
      <c r="HT69" s="377"/>
      <c r="HU69" s="377"/>
      <c r="HV69" s="377"/>
      <c r="HW69" s="377"/>
      <c r="HX69" s="377"/>
      <c r="HY69" s="377"/>
      <c r="HZ69" s="377"/>
      <c r="IA69" s="377"/>
      <c r="IB69" s="377"/>
      <c r="IC69" s="377"/>
      <c r="ID69" s="377"/>
      <c r="IE69" s="377"/>
      <c r="IF69" s="377"/>
      <c r="IG69" s="377"/>
      <c r="IH69" s="377"/>
      <c r="II69" s="377"/>
      <c r="IJ69" s="377"/>
      <c r="IK69" s="377"/>
      <c r="IL69" s="377"/>
      <c r="IM69" s="377"/>
      <c r="IN69" s="377"/>
      <c r="IO69" s="377"/>
      <c r="IP69" s="377"/>
      <c r="IQ69" s="377"/>
      <c r="IR69" s="377"/>
      <c r="IS69" s="377"/>
      <c r="IT69" s="377"/>
      <c r="IU69" s="377"/>
      <c r="IV69" s="377"/>
      <c r="IW69" s="377"/>
      <c r="IX69" s="377"/>
      <c r="IY69" s="377"/>
      <c r="IZ69" s="377"/>
      <c r="JA69" s="377"/>
      <c r="JB69" s="377"/>
      <c r="JC69" s="377"/>
      <c r="JD69" s="377"/>
      <c r="JE69" s="377"/>
      <c r="JF69" s="377"/>
      <c r="JG69" s="377"/>
      <c r="JH69" s="377"/>
      <c r="JI69" s="377"/>
      <c r="JJ69" s="377"/>
      <c r="JK69" s="377"/>
      <c r="JL69" s="377"/>
      <c r="JM69" s="377"/>
      <c r="JN69" s="377"/>
      <c r="JO69" s="377"/>
      <c r="JP69" s="377"/>
      <c r="JQ69" s="377"/>
      <c r="JR69" s="377"/>
      <c r="JS69" s="377"/>
      <c r="JT69" s="377"/>
      <c r="JU69" s="377"/>
      <c r="JV69" s="377"/>
      <c r="JW69" s="377"/>
      <c r="JX69" s="377"/>
      <c r="JY69" s="377"/>
      <c r="JZ69" s="377"/>
      <c r="KA69" s="377"/>
      <c r="KB69" s="377"/>
      <c r="KC69" s="377"/>
      <c r="KD69" s="377"/>
      <c r="KE69" s="377"/>
      <c r="KF69" s="377"/>
      <c r="KG69" s="377"/>
      <c r="KH69" s="377"/>
      <c r="KI69" s="377"/>
      <c r="KJ69" s="377"/>
      <c r="KK69" s="377"/>
      <c r="KL69" s="377"/>
      <c r="KM69" s="377"/>
      <c r="KN69" s="377"/>
      <c r="KO69" s="377"/>
      <c r="KP69" s="377"/>
      <c r="KQ69" s="377"/>
      <c r="KR69" s="377"/>
      <c r="KS69" s="377"/>
      <c r="KT69" s="377"/>
      <c r="KU69" s="377"/>
      <c r="KV69" s="377"/>
      <c r="KW69" s="377"/>
      <c r="KX69" s="377"/>
      <c r="KY69" s="377"/>
      <c r="KZ69" s="377"/>
      <c r="LA69" s="377"/>
      <c r="LB69" s="377"/>
      <c r="LC69" s="377"/>
      <c r="LD69" s="377"/>
      <c r="LE69" s="377"/>
      <c r="LF69" s="377"/>
      <c r="LG69" s="377"/>
      <c r="LH69" s="377"/>
      <c r="LI69" s="377"/>
    </row>
    <row r="70" spans="3:321">
      <c r="D70" s="74">
        <v>4131</v>
      </c>
      <c r="E70" s="78" t="s">
        <v>154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52781.939999999981</v>
      </c>
      <c r="CM70" s="105">
        <v>353552.09000000049</v>
      </c>
      <c r="CN70" s="105">
        <v>306303.07999999996</v>
      </c>
      <c r="CO70" s="105">
        <v>274757.26000000047</v>
      </c>
      <c r="CP70" s="105">
        <v>306965.56999999972</v>
      </c>
      <c r="CQ70" s="105">
        <v>389335.88999999996</v>
      </c>
      <c r="CR70" s="105">
        <v>338308.39</v>
      </c>
      <c r="CS70" s="105">
        <v>339611.0399999998</v>
      </c>
      <c r="CT70" s="105">
        <v>541850.54000000027</v>
      </c>
      <c r="CU70" s="105">
        <v>396140.75000000023</v>
      </c>
      <c r="CV70" s="105">
        <v>300982.39999999973</v>
      </c>
      <c r="CW70" s="106">
        <v>1099854.6700000011</v>
      </c>
      <c r="CX70" s="104">
        <v>191135.16999999995</v>
      </c>
      <c r="CY70" s="105">
        <v>227479.39999999997</v>
      </c>
      <c r="CZ70" s="105">
        <v>364307.9600000002</v>
      </c>
      <c r="DA70" s="105">
        <v>281048.11000000004</v>
      </c>
      <c r="DB70" s="105">
        <v>338147.74000000011</v>
      </c>
      <c r="DC70" s="105">
        <v>238038.90999999995</v>
      </c>
      <c r="DD70" s="105">
        <v>266591.60000000038</v>
      </c>
      <c r="DE70" s="105">
        <v>232904.34000000003</v>
      </c>
      <c r="DF70" s="105">
        <v>351431.87000000034</v>
      </c>
      <c r="DG70" s="105">
        <v>480146.22000000003</v>
      </c>
      <c r="DH70" s="105">
        <v>353636.01999999967</v>
      </c>
      <c r="DI70" s="106">
        <v>1154503.2300000009</v>
      </c>
      <c r="DJ70" s="104">
        <v>80079.959999999992</v>
      </c>
      <c r="DK70" s="105">
        <v>300983.50000000017</v>
      </c>
      <c r="DL70" s="105">
        <v>297501.88999999926</v>
      </c>
      <c r="DM70" s="105">
        <v>276404.5499999997</v>
      </c>
      <c r="DN70" s="105">
        <v>212854.68999999977</v>
      </c>
      <c r="DO70" s="105">
        <v>284909.66999999952</v>
      </c>
      <c r="DP70" s="105">
        <v>214198.51000000018</v>
      </c>
      <c r="DQ70" s="105">
        <v>319910.18999999994</v>
      </c>
      <c r="DR70" s="105">
        <v>395481.64999999967</v>
      </c>
      <c r="DS70" s="105">
        <v>262292.9200000001</v>
      </c>
      <c r="DT70" s="105">
        <v>351966.18000000052</v>
      </c>
      <c r="DU70" s="106">
        <v>1508867.4100000006</v>
      </c>
      <c r="DV70" s="338">
        <v>132632.83000000002</v>
      </c>
      <c r="DW70" s="338">
        <v>230088.06999999992</v>
      </c>
      <c r="DX70" s="338">
        <v>746695.36000000022</v>
      </c>
      <c r="DY70" s="338">
        <v>328614.11000000016</v>
      </c>
      <c r="DZ70" s="371">
        <v>311314.07</v>
      </c>
      <c r="EB70" s="374"/>
      <c r="EC70" s="374"/>
      <c r="ED70" s="374"/>
      <c r="EE70" s="374"/>
      <c r="EF70" s="374"/>
      <c r="EG70" s="374"/>
      <c r="EH70" s="377"/>
      <c r="EI70" s="377"/>
      <c r="EJ70" s="377"/>
      <c r="EK70" s="377"/>
      <c r="EL70" s="377"/>
      <c r="EM70" s="377"/>
      <c r="EN70" s="377"/>
      <c r="EO70" s="377"/>
      <c r="EP70" s="377"/>
      <c r="EQ70" s="377"/>
      <c r="ER70" s="377"/>
      <c r="ES70" s="377"/>
      <c r="ET70" s="377"/>
      <c r="EU70" s="377"/>
      <c r="EV70" s="377"/>
      <c r="EW70" s="377"/>
      <c r="EX70" s="377"/>
      <c r="EY70" s="377"/>
      <c r="EZ70" s="377"/>
      <c r="FA70" s="377"/>
      <c r="FB70" s="377"/>
      <c r="FC70" s="377"/>
      <c r="FD70" s="377"/>
      <c r="FE70" s="377"/>
      <c r="FF70" s="377"/>
      <c r="FG70" s="377"/>
      <c r="FH70" s="377"/>
      <c r="FI70" s="377"/>
      <c r="FJ70" s="377"/>
      <c r="FK70" s="377"/>
      <c r="FL70" s="377"/>
      <c r="FM70" s="377"/>
      <c r="FN70" s="377"/>
      <c r="FO70" s="377"/>
      <c r="FP70" s="377"/>
      <c r="FQ70" s="377"/>
      <c r="FR70" s="377"/>
      <c r="FS70" s="377"/>
      <c r="FT70" s="377"/>
      <c r="FU70" s="377"/>
      <c r="FV70" s="377"/>
      <c r="FW70" s="377"/>
      <c r="FX70" s="377"/>
      <c r="FY70" s="377"/>
      <c r="FZ70" s="377"/>
      <c r="GA70" s="377"/>
      <c r="GB70" s="377"/>
      <c r="GC70" s="377"/>
      <c r="GD70" s="377"/>
      <c r="GE70" s="377"/>
      <c r="GF70" s="377"/>
      <c r="GG70" s="377"/>
      <c r="GH70" s="377"/>
      <c r="GI70" s="377"/>
      <c r="GJ70" s="377"/>
      <c r="GK70" s="377"/>
      <c r="GL70" s="377"/>
      <c r="GM70" s="377"/>
      <c r="GN70" s="377"/>
      <c r="GO70" s="377"/>
      <c r="GP70" s="377"/>
      <c r="GQ70" s="377"/>
      <c r="GR70" s="377"/>
      <c r="GS70" s="377"/>
      <c r="GT70" s="377"/>
      <c r="GU70" s="377"/>
      <c r="GV70" s="377"/>
      <c r="GW70" s="377"/>
      <c r="GX70" s="377"/>
      <c r="GY70" s="377"/>
      <c r="GZ70" s="377"/>
      <c r="HA70" s="377"/>
      <c r="HB70" s="377"/>
      <c r="HC70" s="377"/>
      <c r="HD70" s="377"/>
      <c r="HE70" s="377"/>
      <c r="HF70" s="377"/>
      <c r="HG70" s="377"/>
      <c r="HH70" s="377"/>
      <c r="HI70" s="377"/>
      <c r="HJ70" s="377"/>
      <c r="HK70" s="377"/>
      <c r="HL70" s="377"/>
      <c r="HM70" s="377"/>
      <c r="HN70" s="377"/>
      <c r="HO70" s="377"/>
      <c r="HP70" s="377"/>
      <c r="HQ70" s="377"/>
      <c r="HR70" s="377"/>
      <c r="HS70" s="377"/>
      <c r="HT70" s="377"/>
      <c r="HU70" s="377"/>
      <c r="HV70" s="377"/>
      <c r="HW70" s="377"/>
      <c r="HX70" s="377"/>
      <c r="HY70" s="377"/>
      <c r="HZ70" s="377"/>
      <c r="IA70" s="377"/>
      <c r="IB70" s="377"/>
      <c r="IC70" s="377"/>
      <c r="ID70" s="377"/>
      <c r="IE70" s="377"/>
      <c r="IF70" s="377"/>
      <c r="IG70" s="377"/>
      <c r="IH70" s="377"/>
      <c r="II70" s="377"/>
      <c r="IJ70" s="377"/>
      <c r="IK70" s="377"/>
      <c r="IL70" s="377"/>
      <c r="IM70" s="377"/>
      <c r="IN70" s="377"/>
      <c r="IO70" s="377"/>
      <c r="IP70" s="377"/>
      <c r="IQ70" s="377"/>
      <c r="IR70" s="377"/>
      <c r="IS70" s="377"/>
      <c r="IT70" s="377"/>
      <c r="IU70" s="377"/>
      <c r="IV70" s="377"/>
      <c r="IW70" s="377"/>
      <c r="IX70" s="377"/>
      <c r="IY70" s="377"/>
      <c r="IZ70" s="377"/>
      <c r="JA70" s="377"/>
      <c r="JB70" s="377"/>
      <c r="JC70" s="377"/>
      <c r="JD70" s="377"/>
      <c r="JE70" s="377"/>
      <c r="JF70" s="377"/>
      <c r="JG70" s="377"/>
      <c r="JH70" s="377"/>
      <c r="JI70" s="377"/>
      <c r="JJ70" s="377"/>
      <c r="JK70" s="377"/>
      <c r="JL70" s="377"/>
      <c r="JM70" s="377"/>
      <c r="JN70" s="377"/>
      <c r="JO70" s="377"/>
      <c r="JP70" s="377"/>
      <c r="JQ70" s="377"/>
      <c r="JR70" s="377"/>
      <c r="JS70" s="377"/>
      <c r="JT70" s="377"/>
      <c r="JU70" s="377"/>
      <c r="JV70" s="377"/>
      <c r="JW70" s="377"/>
      <c r="JX70" s="377"/>
      <c r="JY70" s="377"/>
      <c r="JZ70" s="377"/>
      <c r="KA70" s="377"/>
      <c r="KB70" s="377"/>
      <c r="KC70" s="377"/>
      <c r="KD70" s="377"/>
      <c r="KE70" s="377"/>
      <c r="KF70" s="377"/>
      <c r="KG70" s="377"/>
      <c r="KH70" s="377"/>
      <c r="KI70" s="377"/>
      <c r="KJ70" s="377"/>
      <c r="KK70" s="377"/>
      <c r="KL70" s="377"/>
      <c r="KM70" s="377"/>
      <c r="KN70" s="377"/>
      <c r="KO70" s="377"/>
      <c r="KP70" s="377"/>
      <c r="KQ70" s="377"/>
      <c r="KR70" s="377"/>
      <c r="KS70" s="377"/>
      <c r="KT70" s="377"/>
      <c r="KU70" s="377"/>
      <c r="KV70" s="377"/>
      <c r="KW70" s="377"/>
      <c r="KX70" s="377"/>
      <c r="KY70" s="377"/>
      <c r="KZ70" s="377"/>
      <c r="LA70" s="377"/>
      <c r="LB70" s="377"/>
      <c r="LC70" s="377"/>
      <c r="LD70" s="377"/>
      <c r="LE70" s="377"/>
      <c r="LF70" s="377"/>
      <c r="LG70" s="377"/>
      <c r="LH70" s="377"/>
      <c r="LI70" s="377"/>
    </row>
    <row r="71" spans="3:321">
      <c r="D71" s="74">
        <v>4132</v>
      </c>
      <c r="E71" s="78" t="s">
        <v>156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41666.67</v>
      </c>
      <c r="CM71" s="105">
        <v>44224.53</v>
      </c>
      <c r="CN71" s="105">
        <v>48596.060000000005</v>
      </c>
      <c r="CO71" s="105">
        <v>55256.95</v>
      </c>
      <c r="CP71" s="105">
        <v>51808.34</v>
      </c>
      <c r="CQ71" s="105">
        <v>51299.899999999994</v>
      </c>
      <c r="CR71" s="105">
        <v>13018.39</v>
      </c>
      <c r="CS71" s="105">
        <v>90371.86</v>
      </c>
      <c r="CT71" s="105">
        <v>51900.630000000012</v>
      </c>
      <c r="CU71" s="105">
        <v>51161.91</v>
      </c>
      <c r="CV71" s="105">
        <v>43639.68</v>
      </c>
      <c r="CW71" s="106">
        <v>112935.21000000005</v>
      </c>
      <c r="CX71" s="104">
        <v>906.51</v>
      </c>
      <c r="CY71" s="105">
        <v>99288.55</v>
      </c>
      <c r="CZ71" s="105">
        <v>60220.399999999994</v>
      </c>
      <c r="DA71" s="105">
        <v>59557.75</v>
      </c>
      <c r="DB71" s="105">
        <v>53401.990000000005</v>
      </c>
      <c r="DC71" s="105">
        <v>57527.649999999994</v>
      </c>
      <c r="DD71" s="105">
        <v>58139.169999999984</v>
      </c>
      <c r="DE71" s="105">
        <v>75117.91</v>
      </c>
      <c r="DF71" s="105">
        <v>60518.11</v>
      </c>
      <c r="DG71" s="105">
        <v>56298.99000000002</v>
      </c>
      <c r="DH71" s="105">
        <v>57434.280000000006</v>
      </c>
      <c r="DI71" s="106">
        <v>95845.599999999991</v>
      </c>
      <c r="DJ71" s="104">
        <v>18278.789999999997</v>
      </c>
      <c r="DK71" s="105">
        <v>115910.84000000001</v>
      </c>
      <c r="DL71" s="105">
        <v>65758.37</v>
      </c>
      <c r="DM71" s="105">
        <v>71114.360000000015</v>
      </c>
      <c r="DN71" s="105">
        <v>60621.33</v>
      </c>
      <c r="DO71" s="105">
        <v>61009.72</v>
      </c>
      <c r="DP71" s="105">
        <v>100144.39</v>
      </c>
      <c r="DQ71" s="105">
        <v>65151.12</v>
      </c>
      <c r="DR71" s="105">
        <v>59732.159999999996</v>
      </c>
      <c r="DS71" s="105">
        <v>60135.98</v>
      </c>
      <c r="DT71" s="105">
        <v>86034.569999999992</v>
      </c>
      <c r="DU71" s="106">
        <v>214773.13999999993</v>
      </c>
      <c r="DV71" s="338">
        <v>59529.479999999996</v>
      </c>
      <c r="DW71" s="338">
        <v>5608.1999999999989</v>
      </c>
      <c r="DX71" s="338">
        <v>119962.43</v>
      </c>
      <c r="DY71" s="338">
        <v>89241.030000000028</v>
      </c>
      <c r="DZ71" s="371">
        <v>62917.279999999999</v>
      </c>
      <c r="EB71" s="374"/>
      <c r="EC71" s="374"/>
      <c r="ED71" s="374"/>
      <c r="EE71" s="374"/>
      <c r="EF71" s="374"/>
      <c r="EG71" s="374"/>
      <c r="EH71" s="377"/>
      <c r="EI71" s="377"/>
      <c r="EJ71" s="377"/>
      <c r="EK71" s="377"/>
      <c r="EL71" s="377"/>
      <c r="EM71" s="377"/>
      <c r="EN71" s="377"/>
      <c r="EO71" s="377"/>
      <c r="EP71" s="377"/>
      <c r="EQ71" s="377"/>
      <c r="ER71" s="377"/>
      <c r="ES71" s="377"/>
      <c r="ET71" s="377"/>
      <c r="EU71" s="377"/>
      <c r="EV71" s="377"/>
      <c r="EW71" s="377"/>
      <c r="EX71" s="377"/>
      <c r="EY71" s="377"/>
      <c r="EZ71" s="377"/>
      <c r="FA71" s="377"/>
      <c r="FB71" s="377"/>
      <c r="FC71" s="377"/>
      <c r="FD71" s="377"/>
      <c r="FE71" s="377"/>
      <c r="FF71" s="377"/>
      <c r="FG71" s="377"/>
      <c r="FH71" s="377"/>
      <c r="FI71" s="377"/>
      <c r="FJ71" s="377"/>
      <c r="FK71" s="377"/>
      <c r="FL71" s="377"/>
      <c r="FM71" s="377"/>
      <c r="FN71" s="377"/>
      <c r="FO71" s="377"/>
      <c r="FP71" s="377"/>
      <c r="FQ71" s="377"/>
      <c r="FR71" s="377"/>
      <c r="FS71" s="377"/>
      <c r="FT71" s="377"/>
      <c r="FU71" s="377"/>
      <c r="FV71" s="377"/>
      <c r="FW71" s="377"/>
      <c r="FX71" s="377"/>
      <c r="FY71" s="377"/>
      <c r="FZ71" s="377"/>
      <c r="GA71" s="377"/>
      <c r="GB71" s="377"/>
      <c r="GC71" s="377"/>
      <c r="GD71" s="377"/>
      <c r="GE71" s="377"/>
      <c r="GF71" s="377"/>
      <c r="GG71" s="377"/>
      <c r="GH71" s="377"/>
      <c r="GI71" s="377"/>
      <c r="GJ71" s="377"/>
      <c r="GK71" s="377"/>
      <c r="GL71" s="377"/>
      <c r="GM71" s="377"/>
      <c r="GN71" s="377"/>
      <c r="GO71" s="377"/>
      <c r="GP71" s="377"/>
      <c r="GQ71" s="377"/>
      <c r="GR71" s="377"/>
      <c r="GS71" s="377"/>
      <c r="GT71" s="377"/>
      <c r="GU71" s="377"/>
      <c r="GV71" s="377"/>
      <c r="GW71" s="377"/>
      <c r="GX71" s="377"/>
      <c r="GY71" s="377"/>
      <c r="GZ71" s="377"/>
      <c r="HA71" s="377"/>
      <c r="HB71" s="377"/>
      <c r="HC71" s="377"/>
      <c r="HD71" s="377"/>
      <c r="HE71" s="377"/>
      <c r="HF71" s="377"/>
      <c r="HG71" s="377"/>
      <c r="HH71" s="377"/>
      <c r="HI71" s="377"/>
      <c r="HJ71" s="377"/>
      <c r="HK71" s="377"/>
      <c r="HL71" s="377"/>
      <c r="HM71" s="377"/>
      <c r="HN71" s="377"/>
      <c r="HO71" s="377"/>
      <c r="HP71" s="377"/>
      <c r="HQ71" s="377"/>
      <c r="HR71" s="377"/>
      <c r="HS71" s="377"/>
      <c r="HT71" s="377"/>
      <c r="HU71" s="377"/>
      <c r="HV71" s="377"/>
      <c r="HW71" s="377"/>
      <c r="HX71" s="377"/>
      <c r="HY71" s="377"/>
      <c r="HZ71" s="377"/>
      <c r="IA71" s="377"/>
      <c r="IB71" s="377"/>
      <c r="IC71" s="377"/>
      <c r="ID71" s="377"/>
      <c r="IE71" s="377"/>
      <c r="IF71" s="377"/>
      <c r="IG71" s="377"/>
      <c r="IH71" s="377"/>
      <c r="II71" s="377"/>
      <c r="IJ71" s="377"/>
      <c r="IK71" s="377"/>
      <c r="IL71" s="377"/>
      <c r="IM71" s="377"/>
      <c r="IN71" s="377"/>
      <c r="IO71" s="377"/>
      <c r="IP71" s="377"/>
      <c r="IQ71" s="377"/>
      <c r="IR71" s="377"/>
      <c r="IS71" s="377"/>
      <c r="IT71" s="377"/>
      <c r="IU71" s="377"/>
      <c r="IV71" s="377"/>
      <c r="IW71" s="377"/>
      <c r="IX71" s="377"/>
      <c r="IY71" s="377"/>
      <c r="IZ71" s="377"/>
      <c r="JA71" s="377"/>
      <c r="JB71" s="377"/>
      <c r="JC71" s="377"/>
      <c r="JD71" s="377"/>
      <c r="JE71" s="377"/>
      <c r="JF71" s="377"/>
      <c r="JG71" s="377"/>
      <c r="JH71" s="377"/>
      <c r="JI71" s="377"/>
      <c r="JJ71" s="377"/>
      <c r="JK71" s="377"/>
      <c r="JL71" s="377"/>
      <c r="JM71" s="377"/>
      <c r="JN71" s="377"/>
      <c r="JO71" s="377"/>
      <c r="JP71" s="377"/>
      <c r="JQ71" s="377"/>
      <c r="JR71" s="377"/>
      <c r="JS71" s="377"/>
      <c r="JT71" s="377"/>
      <c r="JU71" s="377"/>
      <c r="JV71" s="377"/>
      <c r="JW71" s="377"/>
      <c r="JX71" s="377"/>
      <c r="JY71" s="377"/>
      <c r="JZ71" s="377"/>
      <c r="KA71" s="377"/>
      <c r="KB71" s="377"/>
      <c r="KC71" s="377"/>
      <c r="KD71" s="377"/>
      <c r="KE71" s="377"/>
      <c r="KF71" s="377"/>
      <c r="KG71" s="377"/>
      <c r="KH71" s="377"/>
      <c r="KI71" s="377"/>
      <c r="KJ71" s="377"/>
      <c r="KK71" s="377"/>
      <c r="KL71" s="377"/>
      <c r="KM71" s="377"/>
      <c r="KN71" s="377"/>
      <c r="KO71" s="377"/>
      <c r="KP71" s="377"/>
      <c r="KQ71" s="377"/>
      <c r="KR71" s="377"/>
      <c r="KS71" s="377"/>
      <c r="KT71" s="377"/>
      <c r="KU71" s="377"/>
      <c r="KV71" s="377"/>
      <c r="KW71" s="377"/>
      <c r="KX71" s="377"/>
      <c r="KY71" s="377"/>
      <c r="KZ71" s="377"/>
      <c r="LA71" s="377"/>
      <c r="LB71" s="377"/>
      <c r="LC71" s="377"/>
      <c r="LD71" s="377"/>
      <c r="LE71" s="377"/>
      <c r="LF71" s="377"/>
      <c r="LG71" s="377"/>
      <c r="LH71" s="377"/>
      <c r="LI71" s="377"/>
    </row>
    <row r="72" spans="3:321">
      <c r="D72" s="74">
        <v>4133</v>
      </c>
      <c r="E72" s="78" t="s">
        <v>158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106191.58999999998</v>
      </c>
      <c r="CM72" s="105">
        <v>228987.16</v>
      </c>
      <c r="CN72" s="105">
        <v>666204.63000000012</v>
      </c>
      <c r="CO72" s="105">
        <v>395023.24999999988</v>
      </c>
      <c r="CP72" s="105">
        <v>374579.87999999989</v>
      </c>
      <c r="CQ72" s="105">
        <v>417230.24000000046</v>
      </c>
      <c r="CR72" s="105">
        <v>493891.35999999993</v>
      </c>
      <c r="CS72" s="105">
        <v>347483.81999999995</v>
      </c>
      <c r="CT72" s="105">
        <v>376318.65</v>
      </c>
      <c r="CU72" s="105">
        <v>337698.44000000018</v>
      </c>
      <c r="CV72" s="105">
        <v>457140.49</v>
      </c>
      <c r="CW72" s="106">
        <v>1167231.1400000004</v>
      </c>
      <c r="CX72" s="104">
        <v>221647.15999999989</v>
      </c>
      <c r="CY72" s="105">
        <v>329176.18000000017</v>
      </c>
      <c r="CZ72" s="105">
        <v>519016.97999999986</v>
      </c>
      <c r="DA72" s="105">
        <v>322821.71999999962</v>
      </c>
      <c r="DB72" s="105">
        <v>481206.3499999998</v>
      </c>
      <c r="DC72" s="105">
        <v>539972.26</v>
      </c>
      <c r="DD72" s="105">
        <v>279025.43</v>
      </c>
      <c r="DE72" s="105">
        <v>372881.23999999993</v>
      </c>
      <c r="DF72" s="105">
        <v>433431.72000000009</v>
      </c>
      <c r="DG72" s="105">
        <v>615374.76</v>
      </c>
      <c r="DH72" s="105">
        <v>425428.86999999988</v>
      </c>
      <c r="DI72" s="106">
        <v>672597.6600000005</v>
      </c>
      <c r="DJ72" s="104">
        <v>52082.229999999974</v>
      </c>
      <c r="DK72" s="105">
        <v>305176.93999999983</v>
      </c>
      <c r="DL72" s="105">
        <v>509922.74999999988</v>
      </c>
      <c r="DM72" s="105">
        <v>305263.06000000011</v>
      </c>
      <c r="DN72" s="105">
        <v>277327.90999999997</v>
      </c>
      <c r="DO72" s="105">
        <v>324956.65000000002</v>
      </c>
      <c r="DP72" s="105">
        <v>271499.90999999986</v>
      </c>
      <c r="DQ72" s="105">
        <v>379815.09000000026</v>
      </c>
      <c r="DR72" s="105">
        <v>349492.41</v>
      </c>
      <c r="DS72" s="105">
        <v>361116.42000000016</v>
      </c>
      <c r="DT72" s="105">
        <v>332955.7100000002</v>
      </c>
      <c r="DU72" s="106">
        <v>1208406.2300000002</v>
      </c>
      <c r="DV72" s="338">
        <v>70646.430000000022</v>
      </c>
      <c r="DW72" s="338">
        <v>405632.18000000005</v>
      </c>
      <c r="DX72" s="338">
        <v>436810.06999999995</v>
      </c>
      <c r="DY72" s="338">
        <v>313025.9499999999</v>
      </c>
      <c r="DZ72" s="371">
        <v>1150695.06</v>
      </c>
      <c r="EB72" s="374"/>
      <c r="EC72" s="374"/>
      <c r="ED72" s="374"/>
      <c r="EE72" s="374"/>
      <c r="EF72" s="374"/>
      <c r="EG72" s="374"/>
      <c r="EH72" s="377"/>
      <c r="EI72" s="377"/>
      <c r="EJ72" s="377"/>
      <c r="EK72" s="377"/>
      <c r="EL72" s="377"/>
      <c r="EM72" s="377"/>
      <c r="EN72" s="377"/>
      <c r="EO72" s="377"/>
      <c r="EP72" s="377"/>
      <c r="EQ72" s="377"/>
      <c r="ER72" s="377"/>
      <c r="ES72" s="377"/>
      <c r="ET72" s="377"/>
      <c r="EU72" s="377"/>
      <c r="EV72" s="377"/>
      <c r="EW72" s="377"/>
      <c r="EX72" s="377"/>
      <c r="EY72" s="377"/>
      <c r="EZ72" s="377"/>
      <c r="FA72" s="377"/>
      <c r="FB72" s="377"/>
      <c r="FC72" s="377"/>
      <c r="FD72" s="377"/>
      <c r="FE72" s="377"/>
      <c r="FF72" s="377"/>
      <c r="FG72" s="377"/>
      <c r="FH72" s="377"/>
      <c r="FI72" s="377"/>
      <c r="FJ72" s="377"/>
      <c r="FK72" s="377"/>
      <c r="FL72" s="377"/>
      <c r="FM72" s="377"/>
      <c r="FN72" s="377"/>
      <c r="FO72" s="377"/>
      <c r="FP72" s="377"/>
      <c r="FQ72" s="377"/>
      <c r="FR72" s="377"/>
      <c r="FS72" s="377"/>
      <c r="FT72" s="377"/>
      <c r="FU72" s="377"/>
      <c r="FV72" s="377"/>
      <c r="FW72" s="377"/>
      <c r="FX72" s="377"/>
      <c r="FY72" s="377"/>
      <c r="FZ72" s="377"/>
      <c r="GA72" s="377"/>
      <c r="GB72" s="377"/>
      <c r="GC72" s="377"/>
      <c r="GD72" s="377"/>
      <c r="GE72" s="377"/>
      <c r="GF72" s="377"/>
      <c r="GG72" s="377"/>
      <c r="GH72" s="377"/>
      <c r="GI72" s="377"/>
      <c r="GJ72" s="377"/>
      <c r="GK72" s="377"/>
      <c r="GL72" s="377"/>
      <c r="GM72" s="377"/>
      <c r="GN72" s="377"/>
      <c r="GO72" s="377"/>
      <c r="GP72" s="377"/>
      <c r="GQ72" s="377"/>
      <c r="GR72" s="377"/>
      <c r="GS72" s="377"/>
      <c r="GT72" s="377"/>
      <c r="GU72" s="377"/>
      <c r="GV72" s="377"/>
      <c r="GW72" s="377"/>
      <c r="GX72" s="377"/>
      <c r="GY72" s="377"/>
      <c r="GZ72" s="377"/>
      <c r="HA72" s="377"/>
      <c r="HB72" s="377"/>
      <c r="HC72" s="377"/>
      <c r="HD72" s="377"/>
      <c r="HE72" s="377"/>
      <c r="HF72" s="377"/>
      <c r="HG72" s="377"/>
      <c r="HH72" s="377"/>
      <c r="HI72" s="377"/>
      <c r="HJ72" s="377"/>
      <c r="HK72" s="377"/>
      <c r="HL72" s="377"/>
      <c r="HM72" s="377"/>
      <c r="HN72" s="377"/>
      <c r="HO72" s="377"/>
      <c r="HP72" s="377"/>
      <c r="HQ72" s="377"/>
      <c r="HR72" s="377"/>
      <c r="HS72" s="377"/>
      <c r="HT72" s="377"/>
      <c r="HU72" s="377"/>
      <c r="HV72" s="377"/>
      <c r="HW72" s="377"/>
      <c r="HX72" s="377"/>
      <c r="HY72" s="377"/>
      <c r="HZ72" s="377"/>
      <c r="IA72" s="377"/>
      <c r="IB72" s="377"/>
      <c r="IC72" s="377"/>
      <c r="ID72" s="377"/>
      <c r="IE72" s="377"/>
      <c r="IF72" s="377"/>
      <c r="IG72" s="377"/>
      <c r="IH72" s="377"/>
      <c r="II72" s="377"/>
      <c r="IJ72" s="377"/>
      <c r="IK72" s="377"/>
      <c r="IL72" s="377"/>
      <c r="IM72" s="377"/>
      <c r="IN72" s="377"/>
      <c r="IO72" s="377"/>
      <c r="IP72" s="377"/>
      <c r="IQ72" s="377"/>
      <c r="IR72" s="377"/>
      <c r="IS72" s="377"/>
      <c r="IT72" s="377"/>
      <c r="IU72" s="377"/>
      <c r="IV72" s="377"/>
      <c r="IW72" s="377"/>
      <c r="IX72" s="377"/>
      <c r="IY72" s="377"/>
      <c r="IZ72" s="377"/>
      <c r="JA72" s="377"/>
      <c r="JB72" s="377"/>
      <c r="JC72" s="377"/>
      <c r="JD72" s="377"/>
      <c r="JE72" s="377"/>
      <c r="JF72" s="377"/>
      <c r="JG72" s="377"/>
      <c r="JH72" s="377"/>
      <c r="JI72" s="377"/>
      <c r="JJ72" s="377"/>
      <c r="JK72" s="377"/>
      <c r="JL72" s="377"/>
      <c r="JM72" s="377"/>
      <c r="JN72" s="377"/>
      <c r="JO72" s="377"/>
      <c r="JP72" s="377"/>
      <c r="JQ72" s="377"/>
      <c r="JR72" s="377"/>
      <c r="JS72" s="377"/>
      <c r="JT72" s="377"/>
      <c r="JU72" s="377"/>
      <c r="JV72" s="377"/>
      <c r="JW72" s="377"/>
      <c r="JX72" s="377"/>
      <c r="JY72" s="377"/>
      <c r="JZ72" s="377"/>
      <c r="KA72" s="377"/>
      <c r="KB72" s="377"/>
      <c r="KC72" s="377"/>
      <c r="KD72" s="377"/>
      <c r="KE72" s="377"/>
      <c r="KF72" s="377"/>
      <c r="KG72" s="377"/>
      <c r="KH72" s="377"/>
      <c r="KI72" s="377"/>
      <c r="KJ72" s="377"/>
      <c r="KK72" s="377"/>
      <c r="KL72" s="377"/>
      <c r="KM72" s="377"/>
      <c r="KN72" s="377"/>
      <c r="KO72" s="377"/>
      <c r="KP72" s="377"/>
      <c r="KQ72" s="377"/>
      <c r="KR72" s="377"/>
      <c r="KS72" s="377"/>
      <c r="KT72" s="377"/>
      <c r="KU72" s="377"/>
      <c r="KV72" s="377"/>
      <c r="KW72" s="377"/>
      <c r="KX72" s="377"/>
      <c r="KY72" s="377"/>
      <c r="KZ72" s="377"/>
      <c r="LA72" s="377"/>
      <c r="LB72" s="377"/>
      <c r="LC72" s="377"/>
      <c r="LD72" s="377"/>
      <c r="LE72" s="377"/>
      <c r="LF72" s="377"/>
      <c r="LG72" s="377"/>
      <c r="LH72" s="377"/>
      <c r="LI72" s="377"/>
    </row>
    <row r="73" spans="3:321">
      <c r="D73" s="74">
        <v>4134</v>
      </c>
      <c r="E73" s="78" t="s">
        <v>160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367796.15</v>
      </c>
      <c r="CM73" s="105">
        <v>932864.90000000026</v>
      </c>
      <c r="CN73" s="105">
        <v>470950.32</v>
      </c>
      <c r="CO73" s="105">
        <v>332090.72000000015</v>
      </c>
      <c r="CP73" s="105">
        <v>621423.91</v>
      </c>
      <c r="CQ73" s="105">
        <v>595192.07999999996</v>
      </c>
      <c r="CR73" s="105">
        <v>406352.31999999995</v>
      </c>
      <c r="CS73" s="105">
        <v>125974.06000000001</v>
      </c>
      <c r="CT73" s="105">
        <v>457964.40000000014</v>
      </c>
      <c r="CU73" s="105">
        <v>350811.00999999978</v>
      </c>
      <c r="CV73" s="105">
        <v>991316.97000000044</v>
      </c>
      <c r="CW73" s="106">
        <v>1177899.8700000003</v>
      </c>
      <c r="CX73" s="104">
        <v>285542.79000000004</v>
      </c>
      <c r="CY73" s="105">
        <v>238238.80000000019</v>
      </c>
      <c r="CZ73" s="105">
        <v>701843.73999999987</v>
      </c>
      <c r="DA73" s="105">
        <v>292768.44000000018</v>
      </c>
      <c r="DB73" s="105">
        <v>524744.2300000001</v>
      </c>
      <c r="DC73" s="105">
        <v>783503.76000000047</v>
      </c>
      <c r="DD73" s="105">
        <v>435800.35000000003</v>
      </c>
      <c r="DE73" s="105">
        <v>581410.33999999973</v>
      </c>
      <c r="DF73" s="105">
        <v>361900.25999999983</v>
      </c>
      <c r="DG73" s="105">
        <v>294486.82</v>
      </c>
      <c r="DH73" s="105">
        <v>701248.41</v>
      </c>
      <c r="DI73" s="106">
        <v>2160316.1400000011</v>
      </c>
      <c r="DJ73" s="104">
        <v>279982.03000000003</v>
      </c>
      <c r="DK73" s="105">
        <v>896792.38999999966</v>
      </c>
      <c r="DL73" s="105">
        <v>538842.70999999985</v>
      </c>
      <c r="DM73" s="105">
        <v>562051.24999999988</v>
      </c>
      <c r="DN73" s="105">
        <v>572952.08999999985</v>
      </c>
      <c r="DO73" s="105">
        <v>379440.70000000024</v>
      </c>
      <c r="DP73" s="105">
        <v>311280.58999999997</v>
      </c>
      <c r="DQ73" s="105">
        <v>587547.57000000007</v>
      </c>
      <c r="DR73" s="105">
        <v>780215.44999999937</v>
      </c>
      <c r="DS73" s="105">
        <v>259446.22999999998</v>
      </c>
      <c r="DT73" s="105">
        <v>571478.31000000006</v>
      </c>
      <c r="DU73" s="106">
        <v>703124.85999999964</v>
      </c>
      <c r="DV73" s="338">
        <v>279517.90999999997</v>
      </c>
      <c r="DW73" s="338">
        <v>491959.97999999975</v>
      </c>
      <c r="DX73" s="338">
        <v>856115.7200000002</v>
      </c>
      <c r="DY73" s="338">
        <v>840615.65999999968</v>
      </c>
      <c r="DZ73" s="371">
        <v>763808.8</v>
      </c>
      <c r="EB73" s="374"/>
      <c r="EC73" s="374"/>
      <c r="ED73" s="374"/>
      <c r="EE73" s="374"/>
      <c r="EF73" s="374"/>
      <c r="EG73" s="374"/>
      <c r="EH73" s="377"/>
      <c r="EI73" s="377"/>
      <c r="EJ73" s="377"/>
      <c r="EK73" s="377"/>
      <c r="EL73" s="377"/>
      <c r="EM73" s="377"/>
      <c r="EN73" s="377"/>
      <c r="EO73" s="377"/>
      <c r="EP73" s="377"/>
      <c r="EQ73" s="377"/>
      <c r="ER73" s="377"/>
      <c r="ES73" s="377"/>
      <c r="ET73" s="377"/>
      <c r="EU73" s="377"/>
      <c r="EV73" s="377"/>
      <c r="EW73" s="377"/>
      <c r="EX73" s="377"/>
      <c r="EY73" s="377"/>
      <c r="EZ73" s="377"/>
      <c r="FA73" s="377"/>
      <c r="FB73" s="377"/>
      <c r="FC73" s="377"/>
      <c r="FD73" s="377"/>
      <c r="FE73" s="377"/>
      <c r="FF73" s="377"/>
      <c r="FG73" s="377"/>
      <c r="FH73" s="377"/>
      <c r="FI73" s="377"/>
      <c r="FJ73" s="377"/>
      <c r="FK73" s="377"/>
      <c r="FL73" s="377"/>
      <c r="FM73" s="377"/>
      <c r="FN73" s="377"/>
      <c r="FO73" s="377"/>
      <c r="FP73" s="377"/>
      <c r="FQ73" s="377"/>
      <c r="FR73" s="377"/>
      <c r="FS73" s="377"/>
      <c r="FT73" s="377"/>
      <c r="FU73" s="377"/>
      <c r="FV73" s="377"/>
      <c r="FW73" s="377"/>
      <c r="FX73" s="377"/>
      <c r="FY73" s="377"/>
      <c r="FZ73" s="377"/>
      <c r="GA73" s="377"/>
      <c r="GB73" s="377"/>
      <c r="GC73" s="377"/>
      <c r="GD73" s="377"/>
      <c r="GE73" s="377"/>
      <c r="GF73" s="377"/>
      <c r="GG73" s="377"/>
      <c r="GH73" s="377"/>
      <c r="GI73" s="377"/>
      <c r="GJ73" s="377"/>
      <c r="GK73" s="377"/>
      <c r="GL73" s="377"/>
      <c r="GM73" s="377"/>
      <c r="GN73" s="377"/>
      <c r="GO73" s="377"/>
      <c r="GP73" s="377"/>
      <c r="GQ73" s="377"/>
      <c r="GR73" s="377"/>
      <c r="GS73" s="377"/>
      <c r="GT73" s="377"/>
      <c r="GU73" s="377"/>
      <c r="GV73" s="377"/>
      <c r="GW73" s="377"/>
      <c r="GX73" s="377"/>
      <c r="GY73" s="377"/>
      <c r="GZ73" s="377"/>
      <c r="HA73" s="377"/>
      <c r="HB73" s="377"/>
      <c r="HC73" s="377"/>
      <c r="HD73" s="377"/>
      <c r="HE73" s="377"/>
      <c r="HF73" s="377"/>
      <c r="HG73" s="377"/>
      <c r="HH73" s="377"/>
      <c r="HI73" s="377"/>
      <c r="HJ73" s="377"/>
      <c r="HK73" s="377"/>
      <c r="HL73" s="377"/>
      <c r="HM73" s="377"/>
      <c r="HN73" s="377"/>
      <c r="HO73" s="377"/>
      <c r="HP73" s="377"/>
      <c r="HQ73" s="377"/>
      <c r="HR73" s="377"/>
      <c r="HS73" s="377"/>
      <c r="HT73" s="377"/>
      <c r="HU73" s="377"/>
      <c r="HV73" s="377"/>
      <c r="HW73" s="377"/>
      <c r="HX73" s="377"/>
      <c r="HY73" s="377"/>
      <c r="HZ73" s="377"/>
      <c r="IA73" s="377"/>
      <c r="IB73" s="377"/>
      <c r="IC73" s="377"/>
      <c r="ID73" s="377"/>
      <c r="IE73" s="377"/>
      <c r="IF73" s="377"/>
      <c r="IG73" s="377"/>
      <c r="IH73" s="377"/>
      <c r="II73" s="377"/>
      <c r="IJ73" s="377"/>
      <c r="IK73" s="377"/>
      <c r="IL73" s="377"/>
      <c r="IM73" s="377"/>
      <c r="IN73" s="377"/>
      <c r="IO73" s="377"/>
      <c r="IP73" s="377"/>
      <c r="IQ73" s="377"/>
      <c r="IR73" s="377"/>
      <c r="IS73" s="377"/>
      <c r="IT73" s="377"/>
      <c r="IU73" s="377"/>
      <c r="IV73" s="377"/>
      <c r="IW73" s="377"/>
      <c r="IX73" s="377"/>
      <c r="IY73" s="377"/>
      <c r="IZ73" s="377"/>
      <c r="JA73" s="377"/>
      <c r="JB73" s="377"/>
      <c r="JC73" s="377"/>
      <c r="JD73" s="377"/>
      <c r="JE73" s="377"/>
      <c r="JF73" s="377"/>
      <c r="JG73" s="377"/>
      <c r="JH73" s="377"/>
      <c r="JI73" s="377"/>
      <c r="JJ73" s="377"/>
      <c r="JK73" s="377"/>
      <c r="JL73" s="377"/>
      <c r="JM73" s="377"/>
      <c r="JN73" s="377"/>
      <c r="JO73" s="377"/>
      <c r="JP73" s="377"/>
      <c r="JQ73" s="377"/>
      <c r="JR73" s="377"/>
      <c r="JS73" s="377"/>
      <c r="JT73" s="377"/>
      <c r="JU73" s="377"/>
      <c r="JV73" s="377"/>
      <c r="JW73" s="377"/>
      <c r="JX73" s="377"/>
      <c r="JY73" s="377"/>
      <c r="JZ73" s="377"/>
      <c r="KA73" s="377"/>
      <c r="KB73" s="377"/>
      <c r="KC73" s="377"/>
      <c r="KD73" s="377"/>
      <c r="KE73" s="377"/>
      <c r="KF73" s="377"/>
      <c r="KG73" s="377"/>
      <c r="KH73" s="377"/>
      <c r="KI73" s="377"/>
      <c r="KJ73" s="377"/>
      <c r="KK73" s="377"/>
      <c r="KL73" s="377"/>
      <c r="KM73" s="377"/>
      <c r="KN73" s="377"/>
      <c r="KO73" s="377"/>
      <c r="KP73" s="377"/>
      <c r="KQ73" s="377"/>
      <c r="KR73" s="377"/>
      <c r="KS73" s="377"/>
      <c r="KT73" s="377"/>
      <c r="KU73" s="377"/>
      <c r="KV73" s="377"/>
      <c r="KW73" s="377"/>
      <c r="KX73" s="377"/>
      <c r="KY73" s="377"/>
      <c r="KZ73" s="377"/>
      <c r="LA73" s="377"/>
      <c r="LB73" s="377"/>
      <c r="LC73" s="377"/>
      <c r="LD73" s="377"/>
      <c r="LE73" s="377"/>
      <c r="LF73" s="377"/>
      <c r="LG73" s="377"/>
      <c r="LH73" s="377"/>
      <c r="LI73" s="377"/>
    </row>
    <row r="74" spans="3:321">
      <c r="D74" s="74">
        <v>4135</v>
      </c>
      <c r="E74" s="78" t="s">
        <v>162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1163543.3099999998</v>
      </c>
      <c r="CM74" s="105">
        <v>865689.28000000026</v>
      </c>
      <c r="CN74" s="105">
        <v>895799.42999999993</v>
      </c>
      <c r="CO74" s="105">
        <v>804381.19999999972</v>
      </c>
      <c r="CP74" s="105">
        <v>203947.03999999998</v>
      </c>
      <c r="CQ74" s="105">
        <v>328653.30000000016</v>
      </c>
      <c r="CR74" s="105">
        <v>199470.56000000006</v>
      </c>
      <c r="CS74" s="105">
        <v>1164473.2100000002</v>
      </c>
      <c r="CT74" s="105">
        <v>348914.34999999986</v>
      </c>
      <c r="CU74" s="105">
        <v>1081890.6200000001</v>
      </c>
      <c r="CV74" s="105">
        <v>522237.20000000036</v>
      </c>
      <c r="CW74" s="106">
        <v>2135320.3400000003</v>
      </c>
      <c r="CX74" s="104">
        <v>955013.0299999998</v>
      </c>
      <c r="CY74" s="105">
        <v>848267.85999999975</v>
      </c>
      <c r="CZ74" s="105">
        <v>707904.35000000009</v>
      </c>
      <c r="DA74" s="105">
        <v>640417.37999999966</v>
      </c>
      <c r="DB74" s="105">
        <v>339156.82000000012</v>
      </c>
      <c r="DC74" s="105">
        <v>1120597.28</v>
      </c>
      <c r="DD74" s="105">
        <v>603460.94000000041</v>
      </c>
      <c r="DE74" s="105">
        <v>530769.71000000008</v>
      </c>
      <c r="DF74" s="105">
        <v>725900.94000000018</v>
      </c>
      <c r="DG74" s="105">
        <v>549665.46999999986</v>
      </c>
      <c r="DH74" s="105">
        <v>1057921.96</v>
      </c>
      <c r="DI74" s="106">
        <v>2635828.9700000002</v>
      </c>
      <c r="DJ74" s="104">
        <v>208944.81000000003</v>
      </c>
      <c r="DK74" s="105">
        <v>1008551.2500000006</v>
      </c>
      <c r="DL74" s="105">
        <v>729391.2899999998</v>
      </c>
      <c r="DM74" s="105">
        <v>556406.52999999991</v>
      </c>
      <c r="DN74" s="105">
        <v>537677.78999999992</v>
      </c>
      <c r="DO74" s="105">
        <v>318778.15000000008</v>
      </c>
      <c r="DP74" s="105">
        <v>672337.30000000028</v>
      </c>
      <c r="DQ74" s="105">
        <v>544542.09000000008</v>
      </c>
      <c r="DR74" s="105">
        <v>356430.15</v>
      </c>
      <c r="DS74" s="105">
        <v>882739.91</v>
      </c>
      <c r="DT74" s="105">
        <v>1305010.7500000002</v>
      </c>
      <c r="DU74" s="106">
        <v>1576386.1600000004</v>
      </c>
      <c r="DV74" s="338">
        <v>241388.48000000013</v>
      </c>
      <c r="DW74" s="338">
        <v>402465.93</v>
      </c>
      <c r="DX74" s="338">
        <v>1105471.7699999996</v>
      </c>
      <c r="DY74" s="338">
        <v>411987.24999999983</v>
      </c>
      <c r="DZ74" s="371">
        <v>786378.28</v>
      </c>
      <c r="EB74" s="374"/>
      <c r="EC74" s="374"/>
      <c r="ED74" s="374"/>
      <c r="EE74" s="374"/>
      <c r="EF74" s="374"/>
      <c r="EG74" s="374"/>
      <c r="EH74" s="377"/>
      <c r="EI74" s="377"/>
      <c r="EJ74" s="377"/>
      <c r="EK74" s="377"/>
      <c r="EL74" s="377"/>
      <c r="EM74" s="377"/>
      <c r="EN74" s="377"/>
      <c r="EO74" s="377"/>
      <c r="EP74" s="377"/>
      <c r="EQ74" s="377"/>
      <c r="ER74" s="377"/>
      <c r="ES74" s="377"/>
      <c r="ET74" s="377"/>
      <c r="EU74" s="377"/>
      <c r="EV74" s="377"/>
      <c r="EW74" s="377"/>
      <c r="EX74" s="377"/>
      <c r="EY74" s="377"/>
      <c r="EZ74" s="377"/>
      <c r="FA74" s="377"/>
      <c r="FB74" s="377"/>
      <c r="FC74" s="377"/>
      <c r="FD74" s="377"/>
      <c r="FE74" s="377"/>
      <c r="FF74" s="377"/>
      <c r="FG74" s="377"/>
      <c r="FH74" s="377"/>
      <c r="FI74" s="377"/>
      <c r="FJ74" s="377"/>
      <c r="FK74" s="377"/>
      <c r="FL74" s="377"/>
      <c r="FM74" s="377"/>
      <c r="FN74" s="377"/>
      <c r="FO74" s="377"/>
      <c r="FP74" s="377"/>
      <c r="FQ74" s="377"/>
      <c r="FR74" s="377"/>
      <c r="FS74" s="377"/>
      <c r="FT74" s="377"/>
      <c r="FU74" s="377"/>
      <c r="FV74" s="377"/>
      <c r="FW74" s="377"/>
      <c r="FX74" s="377"/>
      <c r="FY74" s="377"/>
      <c r="FZ74" s="377"/>
      <c r="GA74" s="377"/>
      <c r="GB74" s="377"/>
      <c r="GC74" s="377"/>
      <c r="GD74" s="377"/>
      <c r="GE74" s="377"/>
      <c r="GF74" s="377"/>
      <c r="GG74" s="377"/>
      <c r="GH74" s="377"/>
      <c r="GI74" s="377"/>
      <c r="GJ74" s="377"/>
      <c r="GK74" s="377"/>
      <c r="GL74" s="377"/>
      <c r="GM74" s="377"/>
      <c r="GN74" s="377"/>
      <c r="GO74" s="377"/>
      <c r="GP74" s="377"/>
      <c r="GQ74" s="377"/>
      <c r="GR74" s="377"/>
      <c r="GS74" s="377"/>
      <c r="GT74" s="377"/>
      <c r="GU74" s="377"/>
      <c r="GV74" s="377"/>
      <c r="GW74" s="377"/>
      <c r="GX74" s="377"/>
      <c r="GY74" s="377"/>
      <c r="GZ74" s="377"/>
      <c r="HA74" s="377"/>
      <c r="HB74" s="377"/>
      <c r="HC74" s="377"/>
      <c r="HD74" s="377"/>
      <c r="HE74" s="377"/>
      <c r="HF74" s="377"/>
      <c r="HG74" s="377"/>
      <c r="HH74" s="377"/>
      <c r="HI74" s="377"/>
      <c r="HJ74" s="377"/>
      <c r="HK74" s="377"/>
      <c r="HL74" s="377"/>
      <c r="HM74" s="377"/>
      <c r="HN74" s="377"/>
      <c r="HO74" s="377"/>
      <c r="HP74" s="377"/>
      <c r="HQ74" s="377"/>
      <c r="HR74" s="377"/>
      <c r="HS74" s="377"/>
      <c r="HT74" s="377"/>
      <c r="HU74" s="377"/>
      <c r="HV74" s="377"/>
      <c r="HW74" s="377"/>
      <c r="HX74" s="377"/>
      <c r="HY74" s="377"/>
      <c r="HZ74" s="377"/>
      <c r="IA74" s="377"/>
      <c r="IB74" s="377"/>
      <c r="IC74" s="377"/>
      <c r="ID74" s="377"/>
      <c r="IE74" s="377"/>
      <c r="IF74" s="377"/>
      <c r="IG74" s="377"/>
      <c r="IH74" s="377"/>
      <c r="II74" s="377"/>
      <c r="IJ74" s="377"/>
      <c r="IK74" s="377"/>
      <c r="IL74" s="377"/>
      <c r="IM74" s="377"/>
      <c r="IN74" s="377"/>
      <c r="IO74" s="377"/>
      <c r="IP74" s="377"/>
      <c r="IQ74" s="377"/>
      <c r="IR74" s="377"/>
      <c r="IS74" s="377"/>
      <c r="IT74" s="377"/>
      <c r="IU74" s="377"/>
      <c r="IV74" s="377"/>
      <c r="IW74" s="377"/>
      <c r="IX74" s="377"/>
      <c r="IY74" s="377"/>
      <c r="IZ74" s="377"/>
      <c r="JA74" s="377"/>
      <c r="JB74" s="377"/>
      <c r="JC74" s="377"/>
      <c r="JD74" s="377"/>
      <c r="JE74" s="377"/>
      <c r="JF74" s="377"/>
      <c r="JG74" s="377"/>
      <c r="JH74" s="377"/>
      <c r="JI74" s="377"/>
      <c r="JJ74" s="377"/>
      <c r="JK74" s="377"/>
      <c r="JL74" s="377"/>
      <c r="JM74" s="377"/>
      <c r="JN74" s="377"/>
      <c r="JO74" s="377"/>
      <c r="JP74" s="377"/>
      <c r="JQ74" s="377"/>
      <c r="JR74" s="377"/>
      <c r="JS74" s="377"/>
      <c r="JT74" s="377"/>
      <c r="JU74" s="377"/>
      <c r="JV74" s="377"/>
      <c r="JW74" s="377"/>
      <c r="JX74" s="377"/>
      <c r="JY74" s="377"/>
      <c r="JZ74" s="377"/>
      <c r="KA74" s="377"/>
      <c r="KB74" s="377"/>
      <c r="KC74" s="377"/>
      <c r="KD74" s="377"/>
      <c r="KE74" s="377"/>
      <c r="KF74" s="377"/>
      <c r="KG74" s="377"/>
      <c r="KH74" s="377"/>
      <c r="KI74" s="377"/>
      <c r="KJ74" s="377"/>
      <c r="KK74" s="377"/>
      <c r="KL74" s="377"/>
      <c r="KM74" s="377"/>
      <c r="KN74" s="377"/>
      <c r="KO74" s="377"/>
      <c r="KP74" s="377"/>
      <c r="KQ74" s="377"/>
      <c r="KR74" s="377"/>
      <c r="KS74" s="377"/>
      <c r="KT74" s="377"/>
      <c r="KU74" s="377"/>
      <c r="KV74" s="377"/>
      <c r="KW74" s="377"/>
      <c r="KX74" s="377"/>
      <c r="KY74" s="377"/>
      <c r="KZ74" s="377"/>
      <c r="LA74" s="377"/>
      <c r="LB74" s="377"/>
      <c r="LC74" s="377"/>
      <c r="LD74" s="377"/>
      <c r="LE74" s="377"/>
      <c r="LF74" s="377"/>
      <c r="LG74" s="377"/>
      <c r="LH74" s="377"/>
      <c r="LI74" s="377"/>
    </row>
    <row r="75" spans="3:321">
      <c r="D75" s="74">
        <v>4139</v>
      </c>
      <c r="E75" s="78" t="s">
        <v>164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0</v>
      </c>
      <c r="CM75" s="105">
        <v>0</v>
      </c>
      <c r="CN75" s="105">
        <v>0</v>
      </c>
      <c r="CO75" s="105">
        <v>0</v>
      </c>
      <c r="CP75" s="105">
        <v>0</v>
      </c>
      <c r="CQ75" s="105">
        <v>0</v>
      </c>
      <c r="CR75" s="105">
        <v>0</v>
      </c>
      <c r="CS75" s="105">
        <v>0</v>
      </c>
      <c r="CT75" s="105">
        <v>0</v>
      </c>
      <c r="CU75" s="105">
        <v>0</v>
      </c>
      <c r="CV75" s="105">
        <v>0</v>
      </c>
      <c r="CW75" s="106">
        <v>0</v>
      </c>
      <c r="CX75" s="104">
        <v>0</v>
      </c>
      <c r="CY75" s="105">
        <v>14427.53</v>
      </c>
      <c r="CZ75" s="105">
        <v>7766.49</v>
      </c>
      <c r="DA75" s="105">
        <v>2356.35</v>
      </c>
      <c r="DB75" s="105">
        <v>0</v>
      </c>
      <c r="DC75" s="105">
        <v>2567.5899999999997</v>
      </c>
      <c r="DD75" s="105">
        <v>1379.9800000000002</v>
      </c>
      <c r="DE75" s="105">
        <v>2740.32</v>
      </c>
      <c r="DF75" s="105">
        <v>1753.06</v>
      </c>
      <c r="DG75" s="105">
        <v>1484.6</v>
      </c>
      <c r="DH75" s="105">
        <v>13938.590000000002</v>
      </c>
      <c r="DI75" s="106">
        <v>33954.239999999998</v>
      </c>
      <c r="DJ75" s="104">
        <v>166.67</v>
      </c>
      <c r="DK75" s="105">
        <v>2783.1699999999996</v>
      </c>
      <c r="DL75" s="105">
        <v>6747.2</v>
      </c>
      <c r="DM75" s="105">
        <v>2567.69</v>
      </c>
      <c r="DN75" s="105">
        <v>1692.5600000000002</v>
      </c>
      <c r="DO75" s="105">
        <v>29644.080000000005</v>
      </c>
      <c r="DP75" s="105">
        <v>858.80000000000007</v>
      </c>
      <c r="DQ75" s="105">
        <v>1008.1</v>
      </c>
      <c r="DR75" s="105">
        <v>818.62</v>
      </c>
      <c r="DS75" s="105">
        <v>8427.0700000000015</v>
      </c>
      <c r="DT75" s="105">
        <v>2842.16</v>
      </c>
      <c r="DU75" s="106">
        <v>208006.07999999996</v>
      </c>
      <c r="DV75" s="338">
        <v>3666.6800000000003</v>
      </c>
      <c r="DW75" s="338">
        <v>7841.1400000000012</v>
      </c>
      <c r="DX75" s="338">
        <v>37370.789999999994</v>
      </c>
      <c r="DY75" s="338">
        <v>8458.82</v>
      </c>
      <c r="DZ75" s="371">
        <v>9340.6</v>
      </c>
      <c r="EB75" s="374"/>
      <c r="EC75" s="374"/>
      <c r="ED75" s="374"/>
      <c r="EE75" s="374"/>
      <c r="EF75" s="374"/>
      <c r="EG75" s="374"/>
      <c r="EH75" s="377"/>
      <c r="EI75" s="377"/>
      <c r="EJ75" s="377"/>
      <c r="EK75" s="377"/>
      <c r="EL75" s="377"/>
      <c r="EM75" s="377"/>
      <c r="EN75" s="377"/>
      <c r="EO75" s="377"/>
      <c r="EP75" s="377"/>
      <c r="EQ75" s="377"/>
      <c r="ER75" s="377"/>
      <c r="ES75" s="377"/>
      <c r="ET75" s="377"/>
      <c r="EU75" s="377"/>
      <c r="EV75" s="377"/>
      <c r="EW75" s="377"/>
      <c r="EX75" s="377"/>
      <c r="EY75" s="377"/>
      <c r="EZ75" s="377"/>
      <c r="FA75" s="377"/>
      <c r="FB75" s="377"/>
      <c r="FC75" s="377"/>
      <c r="FD75" s="377"/>
      <c r="FE75" s="377"/>
      <c r="FF75" s="377"/>
      <c r="FG75" s="377"/>
      <c r="FH75" s="377"/>
      <c r="FI75" s="377"/>
      <c r="FJ75" s="377"/>
      <c r="FK75" s="377"/>
      <c r="FL75" s="377"/>
      <c r="FM75" s="377"/>
      <c r="FN75" s="377"/>
      <c r="FO75" s="377"/>
      <c r="FP75" s="377"/>
      <c r="FQ75" s="377"/>
      <c r="FR75" s="377"/>
      <c r="FS75" s="377"/>
      <c r="FT75" s="377"/>
      <c r="FU75" s="377"/>
      <c r="FV75" s="377"/>
      <c r="FW75" s="377"/>
      <c r="FX75" s="377"/>
      <c r="FY75" s="377"/>
      <c r="FZ75" s="377"/>
      <c r="GA75" s="377"/>
      <c r="GB75" s="377"/>
      <c r="GC75" s="377"/>
      <c r="GD75" s="377"/>
      <c r="GE75" s="377"/>
      <c r="GF75" s="377"/>
      <c r="GG75" s="377"/>
      <c r="GH75" s="377"/>
      <c r="GI75" s="377"/>
      <c r="GJ75" s="377"/>
      <c r="GK75" s="377"/>
      <c r="GL75" s="377"/>
      <c r="GM75" s="377"/>
      <c r="GN75" s="377"/>
      <c r="GO75" s="377"/>
      <c r="GP75" s="377"/>
      <c r="GQ75" s="377"/>
      <c r="GR75" s="377"/>
      <c r="GS75" s="377"/>
      <c r="GT75" s="377"/>
      <c r="GU75" s="377"/>
      <c r="GV75" s="377"/>
      <c r="GW75" s="377"/>
      <c r="GX75" s="377"/>
      <c r="GY75" s="377"/>
      <c r="GZ75" s="377"/>
      <c r="HA75" s="377"/>
      <c r="HB75" s="377"/>
      <c r="HC75" s="377"/>
      <c r="HD75" s="377"/>
      <c r="HE75" s="377"/>
      <c r="HF75" s="377"/>
      <c r="HG75" s="377"/>
      <c r="HH75" s="377"/>
      <c r="HI75" s="377"/>
      <c r="HJ75" s="377"/>
      <c r="HK75" s="377"/>
      <c r="HL75" s="377"/>
      <c r="HM75" s="377"/>
      <c r="HN75" s="377"/>
      <c r="HO75" s="377"/>
      <c r="HP75" s="377"/>
      <c r="HQ75" s="377"/>
      <c r="HR75" s="377"/>
      <c r="HS75" s="377"/>
      <c r="HT75" s="377"/>
      <c r="HU75" s="377"/>
      <c r="HV75" s="377"/>
      <c r="HW75" s="377"/>
      <c r="HX75" s="377"/>
      <c r="HY75" s="377"/>
      <c r="HZ75" s="377"/>
      <c r="IA75" s="377"/>
      <c r="IB75" s="377"/>
      <c r="IC75" s="377"/>
      <c r="ID75" s="377"/>
      <c r="IE75" s="377"/>
      <c r="IF75" s="377"/>
      <c r="IG75" s="377"/>
      <c r="IH75" s="377"/>
      <c r="II75" s="377"/>
      <c r="IJ75" s="377"/>
      <c r="IK75" s="377"/>
      <c r="IL75" s="377"/>
      <c r="IM75" s="377"/>
      <c r="IN75" s="377"/>
      <c r="IO75" s="377"/>
      <c r="IP75" s="377"/>
      <c r="IQ75" s="377"/>
      <c r="IR75" s="377"/>
      <c r="IS75" s="377"/>
      <c r="IT75" s="377"/>
      <c r="IU75" s="377"/>
      <c r="IV75" s="377"/>
      <c r="IW75" s="377"/>
      <c r="IX75" s="377"/>
      <c r="IY75" s="377"/>
      <c r="IZ75" s="377"/>
      <c r="JA75" s="377"/>
      <c r="JB75" s="377"/>
      <c r="JC75" s="377"/>
      <c r="JD75" s="377"/>
      <c r="JE75" s="377"/>
      <c r="JF75" s="377"/>
      <c r="JG75" s="377"/>
      <c r="JH75" s="377"/>
      <c r="JI75" s="377"/>
      <c r="JJ75" s="377"/>
      <c r="JK75" s="377"/>
      <c r="JL75" s="377"/>
      <c r="JM75" s="377"/>
      <c r="JN75" s="377"/>
      <c r="JO75" s="377"/>
      <c r="JP75" s="377"/>
      <c r="JQ75" s="377"/>
      <c r="JR75" s="377"/>
      <c r="JS75" s="377"/>
      <c r="JT75" s="377"/>
      <c r="JU75" s="377"/>
      <c r="JV75" s="377"/>
      <c r="JW75" s="377"/>
      <c r="JX75" s="377"/>
      <c r="JY75" s="377"/>
      <c r="JZ75" s="377"/>
      <c r="KA75" s="377"/>
      <c r="KB75" s="377"/>
      <c r="KC75" s="377"/>
      <c r="KD75" s="377"/>
      <c r="KE75" s="377"/>
      <c r="KF75" s="377"/>
      <c r="KG75" s="377"/>
      <c r="KH75" s="377"/>
      <c r="KI75" s="377"/>
      <c r="KJ75" s="377"/>
      <c r="KK75" s="377"/>
      <c r="KL75" s="377"/>
      <c r="KM75" s="377"/>
      <c r="KN75" s="377"/>
      <c r="KO75" s="377"/>
      <c r="KP75" s="377"/>
      <c r="KQ75" s="377"/>
      <c r="KR75" s="377"/>
      <c r="KS75" s="377"/>
      <c r="KT75" s="377"/>
      <c r="KU75" s="377"/>
      <c r="KV75" s="377"/>
      <c r="KW75" s="377"/>
      <c r="KX75" s="377"/>
      <c r="KY75" s="377"/>
      <c r="KZ75" s="377"/>
      <c r="LA75" s="377"/>
      <c r="LB75" s="377"/>
      <c r="LC75" s="377"/>
      <c r="LD75" s="377"/>
      <c r="LE75" s="377"/>
      <c r="LF75" s="377"/>
      <c r="LG75" s="377"/>
      <c r="LH75" s="377"/>
      <c r="LI75" s="377"/>
    </row>
    <row r="76" spans="3:321">
      <c r="C76" s="74">
        <v>414</v>
      </c>
      <c r="D76" s="74">
        <v>414</v>
      </c>
      <c r="E76" s="78" t="s">
        <v>166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1344848.0100000005</v>
      </c>
      <c r="CM76" s="105">
        <v>3095515.3200000022</v>
      </c>
      <c r="CN76" s="105">
        <v>2997100.3900000025</v>
      </c>
      <c r="CO76" s="105">
        <v>4519384.7399999993</v>
      </c>
      <c r="CP76" s="105">
        <v>2812296.3000000012</v>
      </c>
      <c r="CQ76" s="105">
        <v>3053712.3000000021</v>
      </c>
      <c r="CR76" s="105">
        <v>4454753.2700000042</v>
      </c>
      <c r="CS76" s="105">
        <v>3481453.1100000064</v>
      </c>
      <c r="CT76" s="105">
        <v>4104785.9800000018</v>
      </c>
      <c r="CU76" s="105">
        <v>5063438.4500000039</v>
      </c>
      <c r="CV76" s="105">
        <v>2900734.9700000016</v>
      </c>
      <c r="CW76" s="106">
        <v>9675540.9999999739</v>
      </c>
      <c r="CX76" s="104">
        <v>2250013.13</v>
      </c>
      <c r="CY76" s="105">
        <v>3123384.73</v>
      </c>
      <c r="CZ76" s="105">
        <v>3912271.59</v>
      </c>
      <c r="DA76" s="105">
        <v>3989206.14</v>
      </c>
      <c r="DB76" s="105">
        <v>4235445.9800000004</v>
      </c>
      <c r="DC76" s="105">
        <v>4498956.45</v>
      </c>
      <c r="DD76" s="105">
        <v>5893354.8200000003</v>
      </c>
      <c r="DE76" s="105">
        <v>2737988.13</v>
      </c>
      <c r="DF76" s="105">
        <v>4470617.3600000003</v>
      </c>
      <c r="DG76" s="105">
        <v>5632175.46</v>
      </c>
      <c r="DH76" s="105">
        <v>3946928.69</v>
      </c>
      <c r="DI76" s="106">
        <v>9414831.4299999997</v>
      </c>
      <c r="DJ76" s="104">
        <v>1662731.36</v>
      </c>
      <c r="DK76" s="105">
        <v>2955018.87</v>
      </c>
      <c r="DL76" s="105">
        <v>3873766.11</v>
      </c>
      <c r="DM76" s="105">
        <v>5367227.42</v>
      </c>
      <c r="DN76" s="105">
        <v>3882806.8</v>
      </c>
      <c r="DO76" s="105">
        <v>4002447.52</v>
      </c>
      <c r="DP76" s="105">
        <v>5432528.3099999996</v>
      </c>
      <c r="DQ76" s="105">
        <v>3433379.25</v>
      </c>
      <c r="DR76" s="105">
        <v>4703315.47</v>
      </c>
      <c r="DS76" s="105">
        <v>4220806.3600000003</v>
      </c>
      <c r="DT76" s="105">
        <v>4984923.72</v>
      </c>
      <c r="DU76" s="106">
        <v>13955599.460000001</v>
      </c>
      <c r="DV76" s="340">
        <v>1540449.49</v>
      </c>
      <c r="DW76" s="340">
        <v>3464931.9</v>
      </c>
      <c r="DX76" s="340">
        <v>5794925.4100000001</v>
      </c>
      <c r="DY76" s="338">
        <v>4966058.5999999996</v>
      </c>
      <c r="DZ76" s="371">
        <v>5437608.1200000001</v>
      </c>
      <c r="EA76" s="371">
        <v>4526483.4000000004</v>
      </c>
      <c r="EB76" s="374">
        <v>3994126.86</v>
      </c>
      <c r="EC76" s="381">
        <v>3316322.15</v>
      </c>
      <c r="ED76" s="374">
        <v>4109475.54</v>
      </c>
      <c r="EE76" s="374">
        <v>4068406.26</v>
      </c>
      <c r="EF76" s="374">
        <v>6559077.3600000003</v>
      </c>
      <c r="EG76" s="374">
        <v>12049145.1</v>
      </c>
      <c r="EH76" s="377">
        <v>1449826.12</v>
      </c>
      <c r="EI76" s="377">
        <v>3315172.03</v>
      </c>
      <c r="EJ76" s="377">
        <v>7048655.3200000003</v>
      </c>
      <c r="EK76" s="377">
        <v>5446915.71</v>
      </c>
      <c r="EL76" s="377">
        <v>3547406.95</v>
      </c>
      <c r="EM76" s="377">
        <v>4339520.79</v>
      </c>
      <c r="EN76" s="377">
        <v>5212260.33</v>
      </c>
      <c r="EO76" s="377">
        <v>5166785.47</v>
      </c>
      <c r="EP76" s="377">
        <v>4338136.96</v>
      </c>
      <c r="EQ76" s="377">
        <v>4884082.33</v>
      </c>
      <c r="ER76" s="377">
        <v>4049760.75</v>
      </c>
      <c r="ES76" s="377"/>
      <c r="ET76" s="377"/>
      <c r="EU76" s="377"/>
      <c r="EV76" s="377"/>
      <c r="EW76" s="377"/>
      <c r="EX76" s="377"/>
      <c r="EY76" s="377"/>
      <c r="EZ76" s="377"/>
      <c r="FA76" s="377"/>
      <c r="FB76" s="377"/>
      <c r="FC76" s="377"/>
      <c r="FD76" s="377"/>
      <c r="FE76" s="377"/>
      <c r="FF76" s="377"/>
      <c r="FG76" s="377"/>
      <c r="FH76" s="377"/>
      <c r="FI76" s="377"/>
      <c r="FJ76" s="377"/>
      <c r="FK76" s="377"/>
      <c r="FL76" s="377"/>
      <c r="FM76" s="377"/>
      <c r="FN76" s="377"/>
      <c r="FO76" s="377"/>
      <c r="FP76" s="377"/>
      <c r="FQ76" s="377"/>
      <c r="FR76" s="377"/>
      <c r="FS76" s="377"/>
      <c r="FT76" s="377"/>
      <c r="FU76" s="377"/>
      <c r="FV76" s="377"/>
      <c r="FW76" s="377"/>
      <c r="FX76" s="377"/>
      <c r="FY76" s="377"/>
      <c r="FZ76" s="377"/>
      <c r="GA76" s="377"/>
      <c r="GB76" s="377"/>
      <c r="GC76" s="377"/>
      <c r="GD76" s="377"/>
      <c r="GE76" s="377"/>
      <c r="GF76" s="377"/>
      <c r="GG76" s="377"/>
      <c r="GH76" s="377"/>
      <c r="GI76" s="377"/>
      <c r="GJ76" s="377"/>
      <c r="GK76" s="377"/>
      <c r="GL76" s="377"/>
      <c r="GM76" s="377"/>
      <c r="GN76" s="377"/>
      <c r="GO76" s="377"/>
      <c r="GP76" s="377"/>
      <c r="GQ76" s="377"/>
      <c r="GR76" s="377"/>
      <c r="GS76" s="377"/>
      <c r="GT76" s="377"/>
      <c r="GU76" s="377"/>
      <c r="GV76" s="377"/>
      <c r="GW76" s="377"/>
      <c r="GX76" s="377"/>
      <c r="GY76" s="377"/>
      <c r="GZ76" s="377"/>
      <c r="HA76" s="377"/>
      <c r="HB76" s="377"/>
      <c r="HC76" s="377"/>
      <c r="HD76" s="377"/>
      <c r="HE76" s="377"/>
      <c r="HF76" s="377"/>
      <c r="HG76" s="377"/>
      <c r="HH76" s="377"/>
      <c r="HI76" s="377"/>
      <c r="HJ76" s="377"/>
      <c r="HK76" s="377"/>
      <c r="HL76" s="377"/>
      <c r="HM76" s="377"/>
      <c r="HN76" s="377"/>
      <c r="HO76" s="377"/>
      <c r="HP76" s="377"/>
      <c r="HQ76" s="377"/>
      <c r="HR76" s="377"/>
      <c r="HS76" s="377"/>
      <c r="HT76" s="377"/>
      <c r="HU76" s="377"/>
      <c r="HV76" s="377"/>
      <c r="HW76" s="377"/>
      <c r="HX76" s="377"/>
      <c r="HY76" s="377"/>
      <c r="HZ76" s="377"/>
      <c r="IA76" s="377"/>
      <c r="IB76" s="377"/>
      <c r="IC76" s="377"/>
      <c r="ID76" s="377"/>
      <c r="IE76" s="377"/>
      <c r="IF76" s="377"/>
      <c r="IG76" s="377"/>
      <c r="IH76" s="377"/>
      <c r="II76" s="377"/>
      <c r="IJ76" s="377"/>
      <c r="IK76" s="377"/>
      <c r="IL76" s="377"/>
      <c r="IM76" s="377"/>
      <c r="IN76" s="377"/>
      <c r="IO76" s="377"/>
      <c r="IP76" s="377"/>
      <c r="IQ76" s="377"/>
      <c r="IR76" s="377"/>
      <c r="IS76" s="377"/>
      <c r="IT76" s="377"/>
      <c r="IU76" s="377"/>
      <c r="IV76" s="377"/>
      <c r="IW76" s="377"/>
      <c r="IX76" s="377"/>
      <c r="IY76" s="377"/>
      <c r="IZ76" s="377"/>
      <c r="JA76" s="377"/>
      <c r="JB76" s="377"/>
      <c r="JC76" s="377"/>
      <c r="JD76" s="377"/>
      <c r="JE76" s="377"/>
      <c r="JF76" s="377"/>
      <c r="JG76" s="377"/>
      <c r="JH76" s="377"/>
      <c r="JI76" s="377"/>
      <c r="JJ76" s="377"/>
      <c r="JK76" s="377"/>
      <c r="JL76" s="377"/>
      <c r="JM76" s="377"/>
      <c r="JN76" s="377"/>
      <c r="JO76" s="377"/>
      <c r="JP76" s="377"/>
      <c r="JQ76" s="377"/>
      <c r="JR76" s="377"/>
      <c r="JS76" s="377"/>
      <c r="JT76" s="377"/>
      <c r="JU76" s="377"/>
      <c r="JV76" s="377"/>
      <c r="JW76" s="377"/>
      <c r="JX76" s="377"/>
      <c r="JY76" s="377"/>
      <c r="JZ76" s="377"/>
      <c r="KA76" s="377"/>
      <c r="KB76" s="377"/>
      <c r="KC76" s="377"/>
      <c r="KD76" s="377"/>
      <c r="KE76" s="377"/>
      <c r="KF76" s="377"/>
      <c r="KG76" s="377"/>
      <c r="KH76" s="377"/>
      <c r="KI76" s="377"/>
      <c r="KJ76" s="377"/>
      <c r="KK76" s="377"/>
      <c r="KL76" s="377"/>
      <c r="KM76" s="377"/>
      <c r="KN76" s="377"/>
      <c r="KO76" s="377"/>
      <c r="KP76" s="377"/>
      <c r="KQ76" s="377"/>
      <c r="KR76" s="377"/>
      <c r="KS76" s="377"/>
      <c r="KT76" s="377"/>
      <c r="KU76" s="377"/>
      <c r="KV76" s="377"/>
      <c r="KW76" s="377"/>
      <c r="KX76" s="377"/>
      <c r="KY76" s="377"/>
      <c r="KZ76" s="377"/>
      <c r="LA76" s="377"/>
      <c r="LB76" s="377"/>
      <c r="LC76" s="377"/>
      <c r="LD76" s="377"/>
      <c r="LE76" s="377"/>
      <c r="LF76" s="377"/>
      <c r="LG76" s="377"/>
      <c r="LH76" s="377"/>
      <c r="LI76" s="377"/>
    </row>
    <row r="77" spans="3:321">
      <c r="D77" s="74">
        <v>4141</v>
      </c>
      <c r="E77" s="78" t="s">
        <v>168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226503.46000000005</v>
      </c>
      <c r="CM77" s="105">
        <v>398506.28000000009</v>
      </c>
      <c r="CN77" s="105">
        <v>347888.30000000005</v>
      </c>
      <c r="CO77" s="105">
        <v>482538.72999999992</v>
      </c>
      <c r="CP77" s="105">
        <v>434220.79999999987</v>
      </c>
      <c r="CQ77" s="105">
        <v>577179.18000000028</v>
      </c>
      <c r="CR77" s="105">
        <v>499353.83000000025</v>
      </c>
      <c r="CS77" s="105">
        <v>308512.45000000042</v>
      </c>
      <c r="CT77" s="105">
        <v>546623.92000000016</v>
      </c>
      <c r="CU77" s="105">
        <v>610230.16</v>
      </c>
      <c r="CV77" s="105">
        <v>474745.23000000004</v>
      </c>
      <c r="CW77" s="106">
        <v>725760.34999999986</v>
      </c>
      <c r="CX77" s="104">
        <v>305564.51</v>
      </c>
      <c r="CY77" s="105">
        <v>453617.84</v>
      </c>
      <c r="CZ77" s="105">
        <v>487681.53</v>
      </c>
      <c r="DA77" s="105">
        <v>407043.61</v>
      </c>
      <c r="DB77" s="105">
        <v>476265.81</v>
      </c>
      <c r="DC77" s="105">
        <v>645613.88</v>
      </c>
      <c r="DD77" s="105">
        <v>551091.80000000005</v>
      </c>
      <c r="DE77" s="105">
        <v>326873.34999999998</v>
      </c>
      <c r="DF77" s="105">
        <v>580936.76</v>
      </c>
      <c r="DG77" s="105">
        <v>722100.04</v>
      </c>
      <c r="DH77" s="105">
        <v>564072.31000000006</v>
      </c>
      <c r="DI77" s="106">
        <v>658670.13</v>
      </c>
      <c r="DJ77" s="104">
        <v>271826.22999999992</v>
      </c>
      <c r="DK77" s="105">
        <v>365187.02999999997</v>
      </c>
      <c r="DL77" s="105">
        <v>428637.60000000021</v>
      </c>
      <c r="DM77" s="105">
        <v>466304.72999999981</v>
      </c>
      <c r="DN77" s="105">
        <v>549922.50999999989</v>
      </c>
      <c r="DO77" s="105">
        <v>519697.60000000009</v>
      </c>
      <c r="DP77" s="105">
        <v>502101.75000000029</v>
      </c>
      <c r="DQ77" s="105">
        <v>320657.53000000003</v>
      </c>
      <c r="DR77" s="105">
        <v>624121.05999999947</v>
      </c>
      <c r="DS77" s="105">
        <v>638375.56000000006</v>
      </c>
      <c r="DT77" s="105">
        <v>481548.05999999988</v>
      </c>
      <c r="DU77" s="106">
        <v>584304.0900000002</v>
      </c>
      <c r="DV77" s="338">
        <v>323304.89</v>
      </c>
      <c r="DW77" s="338">
        <v>405353.6</v>
      </c>
      <c r="DX77" s="338">
        <v>513759.42</v>
      </c>
      <c r="DY77" s="338">
        <v>458331.5</v>
      </c>
      <c r="DZ77" s="371">
        <v>522229.81</v>
      </c>
      <c r="EB77" s="374"/>
      <c r="EC77" s="374"/>
      <c r="ED77" s="374"/>
      <c r="EE77" s="374"/>
      <c r="EF77" s="374"/>
      <c r="EG77" s="374"/>
      <c r="EH77" s="377"/>
      <c r="EI77" s="377"/>
      <c r="EJ77" s="377"/>
      <c r="EK77" s="377"/>
      <c r="EL77" s="377"/>
      <c r="EM77" s="377"/>
      <c r="EN77" s="377"/>
      <c r="EO77" s="377"/>
      <c r="EP77" s="377"/>
      <c r="EQ77" s="377"/>
      <c r="ER77" s="377"/>
      <c r="ES77" s="377"/>
      <c r="ET77" s="377"/>
      <c r="EU77" s="377"/>
      <c r="EV77" s="377"/>
      <c r="EW77" s="377"/>
      <c r="EX77" s="377"/>
      <c r="EY77" s="377"/>
      <c r="EZ77" s="377"/>
      <c r="FA77" s="377"/>
      <c r="FB77" s="377"/>
      <c r="FC77" s="377"/>
      <c r="FD77" s="377"/>
      <c r="FE77" s="377"/>
      <c r="FF77" s="377"/>
      <c r="FG77" s="377"/>
      <c r="FH77" s="377"/>
      <c r="FI77" s="377"/>
      <c r="FJ77" s="377"/>
      <c r="FK77" s="377"/>
      <c r="FL77" s="377"/>
      <c r="FM77" s="377"/>
      <c r="FN77" s="377"/>
      <c r="FO77" s="377"/>
      <c r="FP77" s="377"/>
      <c r="FQ77" s="377"/>
      <c r="FR77" s="377"/>
      <c r="FS77" s="377"/>
      <c r="FT77" s="377"/>
      <c r="FU77" s="377"/>
      <c r="FV77" s="377"/>
      <c r="FW77" s="377"/>
      <c r="FX77" s="377"/>
      <c r="FY77" s="377"/>
      <c r="FZ77" s="377"/>
      <c r="GA77" s="377"/>
      <c r="GB77" s="377"/>
      <c r="GC77" s="377"/>
      <c r="GD77" s="377"/>
      <c r="GE77" s="377"/>
      <c r="GF77" s="377"/>
      <c r="GG77" s="377"/>
      <c r="GH77" s="377"/>
      <c r="GI77" s="377"/>
      <c r="GJ77" s="377"/>
      <c r="GK77" s="377"/>
      <c r="GL77" s="377"/>
      <c r="GM77" s="377"/>
      <c r="GN77" s="377"/>
      <c r="GO77" s="377"/>
      <c r="GP77" s="377"/>
      <c r="GQ77" s="377"/>
      <c r="GR77" s="377"/>
      <c r="GS77" s="377"/>
      <c r="GT77" s="377"/>
      <c r="GU77" s="377"/>
      <c r="GV77" s="377"/>
      <c r="GW77" s="377"/>
      <c r="GX77" s="377"/>
      <c r="GY77" s="377"/>
      <c r="GZ77" s="377"/>
      <c r="HA77" s="377"/>
      <c r="HB77" s="377"/>
      <c r="HC77" s="377"/>
      <c r="HD77" s="377"/>
      <c r="HE77" s="377"/>
      <c r="HF77" s="377"/>
      <c r="HG77" s="377"/>
      <c r="HH77" s="377"/>
      <c r="HI77" s="377"/>
      <c r="HJ77" s="377"/>
      <c r="HK77" s="377"/>
      <c r="HL77" s="377"/>
      <c r="HM77" s="377"/>
      <c r="HN77" s="377"/>
      <c r="HO77" s="377"/>
      <c r="HP77" s="377"/>
      <c r="HQ77" s="377"/>
      <c r="HR77" s="377"/>
      <c r="HS77" s="377"/>
      <c r="HT77" s="377"/>
      <c r="HU77" s="377"/>
      <c r="HV77" s="377"/>
      <c r="HW77" s="377"/>
      <c r="HX77" s="377"/>
      <c r="HY77" s="377"/>
      <c r="HZ77" s="377"/>
      <c r="IA77" s="377"/>
      <c r="IB77" s="377"/>
      <c r="IC77" s="377"/>
      <c r="ID77" s="377"/>
      <c r="IE77" s="377"/>
      <c r="IF77" s="377"/>
      <c r="IG77" s="377"/>
      <c r="IH77" s="377"/>
      <c r="II77" s="377"/>
      <c r="IJ77" s="377"/>
      <c r="IK77" s="377"/>
      <c r="IL77" s="377"/>
      <c r="IM77" s="377"/>
      <c r="IN77" s="377"/>
      <c r="IO77" s="377"/>
      <c r="IP77" s="377"/>
      <c r="IQ77" s="377"/>
      <c r="IR77" s="377"/>
      <c r="IS77" s="377"/>
      <c r="IT77" s="377"/>
      <c r="IU77" s="377"/>
      <c r="IV77" s="377"/>
      <c r="IW77" s="377"/>
      <c r="IX77" s="377"/>
      <c r="IY77" s="377"/>
      <c r="IZ77" s="377"/>
      <c r="JA77" s="377"/>
      <c r="JB77" s="377"/>
      <c r="JC77" s="377"/>
      <c r="JD77" s="377"/>
      <c r="JE77" s="377"/>
      <c r="JF77" s="377"/>
      <c r="JG77" s="377"/>
      <c r="JH77" s="377"/>
      <c r="JI77" s="377"/>
      <c r="JJ77" s="377"/>
      <c r="JK77" s="377"/>
      <c r="JL77" s="377"/>
      <c r="JM77" s="377"/>
      <c r="JN77" s="377"/>
      <c r="JO77" s="377"/>
      <c r="JP77" s="377"/>
      <c r="JQ77" s="377"/>
      <c r="JR77" s="377"/>
      <c r="JS77" s="377"/>
      <c r="JT77" s="377"/>
      <c r="JU77" s="377"/>
      <c r="JV77" s="377"/>
      <c r="JW77" s="377"/>
      <c r="JX77" s="377"/>
      <c r="JY77" s="377"/>
      <c r="JZ77" s="377"/>
      <c r="KA77" s="377"/>
      <c r="KB77" s="377"/>
      <c r="KC77" s="377"/>
      <c r="KD77" s="377"/>
      <c r="KE77" s="377"/>
      <c r="KF77" s="377"/>
      <c r="KG77" s="377"/>
      <c r="KH77" s="377"/>
      <c r="KI77" s="377"/>
      <c r="KJ77" s="377"/>
      <c r="KK77" s="377"/>
      <c r="KL77" s="377"/>
      <c r="KM77" s="377"/>
      <c r="KN77" s="377"/>
      <c r="KO77" s="377"/>
      <c r="KP77" s="377"/>
      <c r="KQ77" s="377"/>
      <c r="KR77" s="377"/>
      <c r="KS77" s="377"/>
      <c r="KT77" s="377"/>
      <c r="KU77" s="377"/>
      <c r="KV77" s="377"/>
      <c r="KW77" s="377"/>
      <c r="KX77" s="377"/>
      <c r="KY77" s="377"/>
      <c r="KZ77" s="377"/>
      <c r="LA77" s="377"/>
      <c r="LB77" s="377"/>
      <c r="LC77" s="377"/>
      <c r="LD77" s="377"/>
      <c r="LE77" s="377"/>
      <c r="LF77" s="377"/>
      <c r="LG77" s="377"/>
      <c r="LH77" s="377"/>
      <c r="LI77" s="377"/>
    </row>
    <row r="78" spans="3:321">
      <c r="D78" s="74">
        <v>4142</v>
      </c>
      <c r="E78" s="78" t="s">
        <v>170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46247.10000000002</v>
      </c>
      <c r="CM78" s="105">
        <v>33679.420000000013</v>
      </c>
      <c r="CN78" s="105">
        <v>44630.640000000021</v>
      </c>
      <c r="CO78" s="105">
        <v>45134.449999999975</v>
      </c>
      <c r="CP78" s="105">
        <v>37348.049999999996</v>
      </c>
      <c r="CQ78" s="105">
        <v>31825.48000000001</v>
      </c>
      <c r="CR78" s="105">
        <v>76407.780000000042</v>
      </c>
      <c r="CS78" s="105">
        <v>45816.000000000007</v>
      </c>
      <c r="CT78" s="105">
        <v>52300.480000000003</v>
      </c>
      <c r="CU78" s="105">
        <v>49950.549999999996</v>
      </c>
      <c r="CV78" s="105">
        <v>67377.350000000006</v>
      </c>
      <c r="CW78" s="106">
        <v>186052.19000000003</v>
      </c>
      <c r="CX78" s="104">
        <v>28828.71</v>
      </c>
      <c r="CY78" s="105">
        <v>46794.83</v>
      </c>
      <c r="CZ78" s="105">
        <v>47438.27</v>
      </c>
      <c r="DA78" s="105">
        <v>25823.61</v>
      </c>
      <c r="DB78" s="105">
        <v>30414.5</v>
      </c>
      <c r="DC78" s="105">
        <v>66186.39</v>
      </c>
      <c r="DD78" s="105">
        <v>42582.79</v>
      </c>
      <c r="DE78" s="105">
        <v>24394.73</v>
      </c>
      <c r="DF78" s="105">
        <v>55526.85</v>
      </c>
      <c r="DG78" s="105">
        <v>53686.97</v>
      </c>
      <c r="DH78" s="105">
        <v>38317.660000000003</v>
      </c>
      <c r="DI78" s="106">
        <v>218530.88</v>
      </c>
      <c r="DJ78" s="104">
        <v>13459.249999999996</v>
      </c>
      <c r="DK78" s="105">
        <v>39635.539999999994</v>
      </c>
      <c r="DL78" s="105">
        <v>41603.709999999992</v>
      </c>
      <c r="DM78" s="105">
        <v>32204.420000000006</v>
      </c>
      <c r="DN78" s="105">
        <v>64523.040000000001</v>
      </c>
      <c r="DO78" s="105">
        <v>52972.710000000028</v>
      </c>
      <c r="DP78" s="105">
        <v>33111.30000000001</v>
      </c>
      <c r="DQ78" s="105">
        <v>21940.289999999997</v>
      </c>
      <c r="DR78" s="105">
        <v>44757.55999999999</v>
      </c>
      <c r="DS78" s="105">
        <v>52314.790000000052</v>
      </c>
      <c r="DT78" s="105">
        <v>43401.27</v>
      </c>
      <c r="DU78" s="106">
        <v>171521.43000000005</v>
      </c>
      <c r="DV78" s="338">
        <v>11808.25</v>
      </c>
      <c r="DW78" s="338">
        <v>44941.62</v>
      </c>
      <c r="DX78" s="338">
        <v>62507.18</v>
      </c>
      <c r="DY78" s="338">
        <v>49515.41</v>
      </c>
      <c r="DZ78" s="371">
        <v>133087.62</v>
      </c>
      <c r="EC78" s="374"/>
      <c r="ED78" s="374"/>
      <c r="EE78" s="374"/>
      <c r="EF78" s="374"/>
      <c r="EG78" s="374"/>
      <c r="EH78" s="377"/>
      <c r="EI78" s="377"/>
      <c r="EJ78" s="377"/>
      <c r="EK78" s="377"/>
      <c r="EL78" s="377"/>
      <c r="EM78" s="377"/>
      <c r="EN78" s="377"/>
      <c r="EO78" s="377"/>
      <c r="EP78" s="377"/>
      <c r="EQ78" s="377"/>
      <c r="ER78" s="377"/>
      <c r="ES78" s="377"/>
      <c r="ET78" s="377"/>
      <c r="EU78" s="377"/>
      <c r="EV78" s="377"/>
      <c r="EW78" s="377"/>
      <c r="EX78" s="377"/>
      <c r="EY78" s="377"/>
      <c r="EZ78" s="377"/>
      <c r="FA78" s="377"/>
      <c r="FB78" s="377"/>
      <c r="FC78" s="377"/>
      <c r="FD78" s="377"/>
      <c r="FE78" s="377"/>
      <c r="FF78" s="377"/>
      <c r="FG78" s="377"/>
      <c r="FH78" s="377"/>
      <c r="FI78" s="377"/>
      <c r="FJ78" s="377"/>
      <c r="FK78" s="377"/>
      <c r="FL78" s="377"/>
      <c r="FM78" s="377"/>
      <c r="FN78" s="377"/>
      <c r="FO78" s="377"/>
      <c r="FP78" s="377"/>
      <c r="FQ78" s="377"/>
      <c r="FR78" s="377"/>
      <c r="FS78" s="377"/>
      <c r="FT78" s="377"/>
      <c r="FU78" s="377"/>
      <c r="FV78" s="377"/>
      <c r="FW78" s="377"/>
      <c r="FX78" s="377"/>
      <c r="FY78" s="377"/>
      <c r="FZ78" s="377"/>
      <c r="GA78" s="377"/>
      <c r="GB78" s="377"/>
      <c r="GC78" s="377"/>
      <c r="GD78" s="377"/>
      <c r="GE78" s="377"/>
      <c r="GF78" s="377"/>
      <c r="GG78" s="377"/>
      <c r="GH78" s="377"/>
      <c r="GI78" s="377"/>
      <c r="GJ78" s="377"/>
      <c r="GK78" s="377"/>
      <c r="GL78" s="377"/>
      <c r="GM78" s="377"/>
      <c r="GN78" s="377"/>
      <c r="GO78" s="377"/>
      <c r="GP78" s="377"/>
      <c r="GQ78" s="377"/>
      <c r="GR78" s="377"/>
      <c r="GS78" s="377"/>
      <c r="GT78" s="377"/>
      <c r="GU78" s="377"/>
      <c r="GV78" s="377"/>
      <c r="GW78" s="377"/>
      <c r="GX78" s="377"/>
      <c r="GY78" s="377"/>
      <c r="GZ78" s="377"/>
      <c r="HA78" s="377"/>
      <c r="HB78" s="377"/>
      <c r="HC78" s="377"/>
      <c r="HD78" s="377"/>
      <c r="HE78" s="377"/>
      <c r="HF78" s="377"/>
      <c r="HG78" s="377"/>
      <c r="HH78" s="377"/>
      <c r="HI78" s="377"/>
      <c r="HJ78" s="377"/>
      <c r="HK78" s="377"/>
      <c r="HL78" s="377"/>
      <c r="HM78" s="377"/>
      <c r="HN78" s="377"/>
      <c r="HO78" s="377"/>
      <c r="HP78" s="377"/>
      <c r="HQ78" s="377"/>
      <c r="HR78" s="377"/>
      <c r="HS78" s="377"/>
      <c r="HT78" s="377"/>
      <c r="HU78" s="377"/>
      <c r="HV78" s="377"/>
      <c r="HW78" s="377"/>
      <c r="HX78" s="377"/>
      <c r="HY78" s="377"/>
      <c r="HZ78" s="377"/>
      <c r="IA78" s="377"/>
      <c r="IB78" s="377"/>
      <c r="IC78" s="377"/>
      <c r="ID78" s="377"/>
      <c r="IE78" s="377"/>
      <c r="IF78" s="377"/>
      <c r="IG78" s="377"/>
      <c r="IH78" s="377"/>
      <c r="II78" s="377"/>
      <c r="IJ78" s="377"/>
      <c r="IK78" s="377"/>
      <c r="IL78" s="377"/>
      <c r="IM78" s="377"/>
      <c r="IN78" s="377"/>
      <c r="IO78" s="377"/>
      <c r="IP78" s="377"/>
      <c r="IQ78" s="377"/>
      <c r="IR78" s="377"/>
      <c r="IS78" s="377"/>
      <c r="IT78" s="377"/>
      <c r="IU78" s="377"/>
      <c r="IV78" s="377"/>
      <c r="IW78" s="377"/>
      <c r="IX78" s="377"/>
      <c r="IY78" s="377"/>
      <c r="IZ78" s="377"/>
      <c r="JA78" s="377"/>
      <c r="JB78" s="377"/>
      <c r="JC78" s="377"/>
      <c r="JD78" s="377"/>
      <c r="JE78" s="377"/>
      <c r="JF78" s="377"/>
      <c r="JG78" s="377"/>
      <c r="JH78" s="377"/>
      <c r="JI78" s="377"/>
      <c r="JJ78" s="377"/>
      <c r="JK78" s="377"/>
      <c r="JL78" s="377"/>
      <c r="JM78" s="377"/>
      <c r="JN78" s="377"/>
      <c r="JO78" s="377"/>
      <c r="JP78" s="377"/>
      <c r="JQ78" s="377"/>
      <c r="JR78" s="377"/>
      <c r="JS78" s="377"/>
      <c r="JT78" s="377"/>
      <c r="JU78" s="377"/>
      <c r="JV78" s="377"/>
      <c r="JW78" s="377"/>
      <c r="JX78" s="377"/>
      <c r="JY78" s="377"/>
      <c r="JZ78" s="377"/>
      <c r="KA78" s="377"/>
      <c r="KB78" s="377"/>
      <c r="KC78" s="377"/>
      <c r="KD78" s="377"/>
      <c r="KE78" s="377"/>
      <c r="KF78" s="377"/>
      <c r="KG78" s="377"/>
      <c r="KH78" s="377"/>
      <c r="KI78" s="377"/>
      <c r="KJ78" s="377"/>
      <c r="KK78" s="377"/>
      <c r="KL78" s="377"/>
      <c r="KM78" s="377"/>
      <c r="KN78" s="377"/>
      <c r="KO78" s="377"/>
      <c r="KP78" s="377"/>
      <c r="KQ78" s="377"/>
      <c r="KR78" s="377"/>
      <c r="KS78" s="377"/>
      <c r="KT78" s="377"/>
      <c r="KU78" s="377"/>
      <c r="KV78" s="377"/>
      <c r="KW78" s="377"/>
      <c r="KX78" s="377"/>
      <c r="KY78" s="377"/>
      <c r="KZ78" s="377"/>
      <c r="LA78" s="377"/>
      <c r="LB78" s="377"/>
      <c r="LC78" s="377"/>
      <c r="LD78" s="377"/>
      <c r="LE78" s="377"/>
      <c r="LF78" s="377"/>
      <c r="LG78" s="377"/>
      <c r="LH78" s="377"/>
      <c r="LI78" s="377"/>
    </row>
    <row r="79" spans="3:321">
      <c r="D79" s="74">
        <v>4143</v>
      </c>
      <c r="E79" s="78" t="s">
        <v>172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108423.51999999996</v>
      </c>
      <c r="CM79" s="105">
        <v>434351.04999999987</v>
      </c>
      <c r="CN79" s="105">
        <v>511934.51000000077</v>
      </c>
      <c r="CO79" s="105">
        <v>488510.20000000013</v>
      </c>
      <c r="CP79" s="105">
        <v>440174.75999999972</v>
      </c>
      <c r="CQ79" s="105">
        <v>399462.03999999992</v>
      </c>
      <c r="CR79" s="105">
        <v>628497.15999999945</v>
      </c>
      <c r="CS79" s="105">
        <v>400543.24999999983</v>
      </c>
      <c r="CT79" s="105">
        <v>417515.24000000028</v>
      </c>
      <c r="CU79" s="105">
        <v>788512.48000000045</v>
      </c>
      <c r="CV79" s="105">
        <v>454890.08000000066</v>
      </c>
      <c r="CW79" s="106">
        <v>1203017.2800000003</v>
      </c>
      <c r="CX79" s="104">
        <v>284498.68</v>
      </c>
      <c r="CY79" s="105">
        <v>500092.43</v>
      </c>
      <c r="CZ79" s="105">
        <v>477288.79</v>
      </c>
      <c r="DA79" s="105">
        <v>548531.02</v>
      </c>
      <c r="DB79" s="105">
        <v>422694.1</v>
      </c>
      <c r="DC79" s="105">
        <v>376572.86</v>
      </c>
      <c r="DD79" s="105">
        <v>337804.06</v>
      </c>
      <c r="DE79" s="105">
        <v>650496.94999999995</v>
      </c>
      <c r="DF79" s="105">
        <v>548233.28</v>
      </c>
      <c r="DG79" s="105">
        <v>678938.95</v>
      </c>
      <c r="DH79" s="105">
        <v>475745</v>
      </c>
      <c r="DI79" s="106">
        <v>814395.24</v>
      </c>
      <c r="DJ79" s="104">
        <v>187995.87999999977</v>
      </c>
      <c r="DK79" s="105">
        <v>665140.56999999995</v>
      </c>
      <c r="DL79" s="105">
        <v>424891.39000000025</v>
      </c>
      <c r="DM79" s="105">
        <v>285499.40000000014</v>
      </c>
      <c r="DN79" s="105">
        <v>428513.21000000049</v>
      </c>
      <c r="DO79" s="105">
        <v>347830.65999999992</v>
      </c>
      <c r="DP79" s="105">
        <v>769400.97999999975</v>
      </c>
      <c r="DQ79" s="105">
        <v>464877.89000000054</v>
      </c>
      <c r="DR79" s="105">
        <v>424296.41000000044</v>
      </c>
      <c r="DS79" s="105">
        <v>384158.81000000011</v>
      </c>
      <c r="DT79" s="105">
        <v>360920.81000000058</v>
      </c>
      <c r="DU79" s="106">
        <v>1218954.8299999996</v>
      </c>
      <c r="DV79" s="338">
        <v>165148.45000000001</v>
      </c>
      <c r="DW79" s="338">
        <v>373237.52</v>
      </c>
      <c r="DX79" s="338">
        <v>417987.53</v>
      </c>
      <c r="DY79" s="338">
        <v>344465.27</v>
      </c>
      <c r="DZ79" s="371">
        <v>517293.55</v>
      </c>
      <c r="EC79" s="374"/>
      <c r="ED79" s="374"/>
      <c r="EE79" s="374"/>
      <c r="EF79" s="374"/>
      <c r="EG79" s="374"/>
      <c r="EH79" s="377"/>
      <c r="EI79" s="377"/>
      <c r="EJ79" s="377"/>
      <c r="EK79" s="377"/>
      <c r="EL79" s="377"/>
      <c r="EM79" s="377"/>
      <c r="EN79" s="377"/>
      <c r="EO79" s="377"/>
      <c r="EP79" s="377"/>
      <c r="EQ79" s="377"/>
      <c r="ER79" s="377"/>
      <c r="ES79" s="377"/>
      <c r="ET79" s="377"/>
      <c r="EU79" s="377"/>
      <c r="EV79" s="377"/>
      <c r="EW79" s="377"/>
      <c r="EX79" s="377"/>
      <c r="EY79" s="377"/>
      <c r="EZ79" s="377"/>
      <c r="FA79" s="377"/>
      <c r="FB79" s="377"/>
      <c r="FC79" s="377"/>
      <c r="FD79" s="377"/>
      <c r="FE79" s="377"/>
      <c r="FF79" s="377"/>
      <c r="FG79" s="377"/>
      <c r="FH79" s="377"/>
      <c r="FI79" s="377"/>
      <c r="FJ79" s="377"/>
      <c r="FK79" s="377"/>
      <c r="FL79" s="377"/>
      <c r="FM79" s="377"/>
      <c r="FN79" s="377"/>
      <c r="FO79" s="377"/>
      <c r="FP79" s="377"/>
      <c r="FQ79" s="377"/>
      <c r="FR79" s="377"/>
      <c r="FS79" s="377"/>
      <c r="FT79" s="377"/>
      <c r="FU79" s="377"/>
      <c r="FV79" s="377"/>
      <c r="FW79" s="377"/>
      <c r="FX79" s="377"/>
      <c r="FY79" s="377"/>
      <c r="FZ79" s="377"/>
      <c r="GA79" s="377"/>
      <c r="GB79" s="377"/>
      <c r="GC79" s="377"/>
      <c r="GD79" s="377"/>
      <c r="GE79" s="377"/>
      <c r="GF79" s="377"/>
      <c r="GG79" s="377"/>
      <c r="GH79" s="377"/>
      <c r="GI79" s="377"/>
      <c r="GJ79" s="377"/>
      <c r="GK79" s="377"/>
      <c r="GL79" s="377"/>
      <c r="GM79" s="377"/>
      <c r="GN79" s="377"/>
      <c r="GO79" s="377"/>
      <c r="GP79" s="377"/>
      <c r="GQ79" s="377"/>
      <c r="GR79" s="377"/>
      <c r="GS79" s="377"/>
      <c r="GT79" s="377"/>
      <c r="GU79" s="377"/>
      <c r="GV79" s="377"/>
      <c r="GW79" s="377"/>
      <c r="GX79" s="377"/>
      <c r="GY79" s="377"/>
      <c r="GZ79" s="377"/>
      <c r="HA79" s="377"/>
      <c r="HB79" s="377"/>
      <c r="HC79" s="377"/>
      <c r="HD79" s="377"/>
      <c r="HE79" s="377"/>
      <c r="HF79" s="377"/>
      <c r="HG79" s="377"/>
      <c r="HH79" s="377"/>
      <c r="HI79" s="377"/>
      <c r="HJ79" s="377"/>
      <c r="HK79" s="377"/>
      <c r="HL79" s="377"/>
      <c r="HM79" s="377"/>
      <c r="HN79" s="377"/>
      <c r="HO79" s="377"/>
      <c r="HP79" s="377"/>
      <c r="HQ79" s="377"/>
      <c r="HR79" s="377"/>
      <c r="HS79" s="377"/>
      <c r="HT79" s="377"/>
      <c r="HU79" s="377"/>
      <c r="HV79" s="377"/>
      <c r="HW79" s="377"/>
      <c r="HX79" s="377"/>
      <c r="HY79" s="377"/>
      <c r="HZ79" s="377"/>
      <c r="IA79" s="377"/>
      <c r="IB79" s="377"/>
      <c r="IC79" s="377"/>
      <c r="ID79" s="377"/>
      <c r="IE79" s="377"/>
      <c r="IF79" s="377"/>
      <c r="IG79" s="377"/>
      <c r="IH79" s="377"/>
      <c r="II79" s="377"/>
      <c r="IJ79" s="377"/>
      <c r="IK79" s="377"/>
      <c r="IL79" s="377"/>
      <c r="IM79" s="377"/>
      <c r="IN79" s="377"/>
      <c r="IO79" s="377"/>
      <c r="IP79" s="377"/>
      <c r="IQ79" s="377"/>
      <c r="IR79" s="377"/>
      <c r="IS79" s="377"/>
      <c r="IT79" s="377"/>
      <c r="IU79" s="377"/>
      <c r="IV79" s="377"/>
      <c r="IW79" s="377"/>
      <c r="IX79" s="377"/>
      <c r="IY79" s="377"/>
      <c r="IZ79" s="377"/>
      <c r="JA79" s="377"/>
      <c r="JB79" s="377"/>
      <c r="JC79" s="377"/>
      <c r="JD79" s="377"/>
      <c r="JE79" s="377"/>
      <c r="JF79" s="377"/>
      <c r="JG79" s="377"/>
      <c r="JH79" s="377"/>
      <c r="JI79" s="377"/>
      <c r="JJ79" s="377"/>
      <c r="JK79" s="377"/>
      <c r="JL79" s="377"/>
      <c r="JM79" s="377"/>
      <c r="JN79" s="377"/>
      <c r="JO79" s="377"/>
      <c r="JP79" s="377"/>
      <c r="JQ79" s="377"/>
      <c r="JR79" s="377"/>
      <c r="JS79" s="377"/>
      <c r="JT79" s="377"/>
      <c r="JU79" s="377"/>
      <c r="JV79" s="377"/>
      <c r="JW79" s="377"/>
      <c r="JX79" s="377"/>
      <c r="JY79" s="377"/>
      <c r="JZ79" s="377"/>
      <c r="KA79" s="377"/>
      <c r="KB79" s="377"/>
      <c r="KC79" s="377"/>
      <c r="KD79" s="377"/>
      <c r="KE79" s="377"/>
      <c r="KF79" s="377"/>
      <c r="KG79" s="377"/>
      <c r="KH79" s="377"/>
      <c r="KI79" s="377"/>
      <c r="KJ79" s="377"/>
      <c r="KK79" s="377"/>
      <c r="KL79" s="377"/>
      <c r="KM79" s="377"/>
      <c r="KN79" s="377"/>
      <c r="KO79" s="377"/>
      <c r="KP79" s="377"/>
      <c r="KQ79" s="377"/>
      <c r="KR79" s="377"/>
      <c r="KS79" s="377"/>
      <c r="KT79" s="377"/>
      <c r="KU79" s="377"/>
      <c r="KV79" s="377"/>
      <c r="KW79" s="377"/>
      <c r="KX79" s="377"/>
      <c r="KY79" s="377"/>
      <c r="KZ79" s="377"/>
      <c r="LA79" s="377"/>
      <c r="LB79" s="377"/>
      <c r="LC79" s="377"/>
      <c r="LD79" s="377"/>
      <c r="LE79" s="377"/>
      <c r="LF79" s="377"/>
      <c r="LG79" s="377"/>
      <c r="LH79" s="377"/>
      <c r="LI79" s="377"/>
    </row>
    <row r="80" spans="3:321" ht="30">
      <c r="D80" s="74">
        <v>4144</v>
      </c>
      <c r="E80" s="78" t="s">
        <v>174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211397.70000000013</v>
      </c>
      <c r="CM80" s="105">
        <v>139735.81000000006</v>
      </c>
      <c r="CN80" s="105">
        <v>258231.0100000001</v>
      </c>
      <c r="CO80" s="105">
        <v>803722.28</v>
      </c>
      <c r="CP80" s="105">
        <v>180118.94000000006</v>
      </c>
      <c r="CQ80" s="105">
        <v>168900.85</v>
      </c>
      <c r="CR80" s="105">
        <v>412448.97000000003</v>
      </c>
      <c r="CS80" s="105">
        <v>432834.22999999975</v>
      </c>
      <c r="CT80" s="105">
        <v>387566.27000000008</v>
      </c>
      <c r="CU80" s="105">
        <v>223074.4200000001</v>
      </c>
      <c r="CV80" s="105">
        <v>141807.76999999999</v>
      </c>
      <c r="CW80" s="106">
        <v>464433.3600000001</v>
      </c>
      <c r="CX80" s="104">
        <v>209641.58</v>
      </c>
      <c r="CY80" s="105">
        <v>120838.94</v>
      </c>
      <c r="CZ80" s="105">
        <v>293357.86</v>
      </c>
      <c r="DA80" s="105">
        <v>411489.74</v>
      </c>
      <c r="DB80" s="105">
        <v>1498201.85</v>
      </c>
      <c r="DC80" s="105">
        <v>580096.97</v>
      </c>
      <c r="DD80" s="105">
        <v>321420.59999999998</v>
      </c>
      <c r="DE80" s="105">
        <v>156064.07999999999</v>
      </c>
      <c r="DF80" s="105">
        <v>290958.78999999998</v>
      </c>
      <c r="DG80" s="105">
        <v>212310.53</v>
      </c>
      <c r="DH80" s="105">
        <v>210630.46</v>
      </c>
      <c r="DI80" s="106">
        <v>323504.56</v>
      </c>
      <c r="DJ80" s="104">
        <v>575576.33000000007</v>
      </c>
      <c r="DK80" s="105">
        <v>154031.75999999995</v>
      </c>
      <c r="DL80" s="105">
        <v>334947.97000000003</v>
      </c>
      <c r="DM80" s="105">
        <v>591578.27999999991</v>
      </c>
      <c r="DN80" s="105">
        <v>185371.44999999995</v>
      </c>
      <c r="DO80" s="105">
        <v>249294.97</v>
      </c>
      <c r="DP80" s="105">
        <v>293141.99999999988</v>
      </c>
      <c r="DQ80" s="105">
        <v>131022.75000000004</v>
      </c>
      <c r="DR80" s="105">
        <v>624562.93999999994</v>
      </c>
      <c r="DS80" s="105">
        <v>158004.75999999995</v>
      </c>
      <c r="DT80" s="105">
        <v>162407.6700000001</v>
      </c>
      <c r="DU80" s="106">
        <v>920921.320000001</v>
      </c>
      <c r="DV80" s="338">
        <v>230455.17</v>
      </c>
      <c r="DW80" s="338">
        <v>156187.92000000001</v>
      </c>
      <c r="DX80" s="338">
        <v>318883.87</v>
      </c>
      <c r="DY80" s="338">
        <v>1161990.45</v>
      </c>
      <c r="DZ80" s="371">
        <v>223316.53</v>
      </c>
      <c r="EC80" s="374"/>
      <c r="ED80" s="374"/>
      <c r="EE80" s="374"/>
      <c r="EF80" s="374"/>
      <c r="EG80" s="374"/>
      <c r="EH80" s="377"/>
      <c r="EI80" s="377"/>
      <c r="EJ80" s="377"/>
      <c r="EK80" s="377"/>
      <c r="EL80" s="377"/>
      <c r="EM80" s="377"/>
      <c r="EN80" s="377"/>
      <c r="EO80" s="377"/>
      <c r="EP80" s="377"/>
      <c r="EQ80" s="377"/>
      <c r="ER80" s="377"/>
      <c r="ES80" s="377"/>
      <c r="ET80" s="377"/>
      <c r="EU80" s="377"/>
      <c r="EV80" s="377"/>
      <c r="EW80" s="377"/>
      <c r="EX80" s="377"/>
      <c r="EY80" s="377"/>
      <c r="EZ80" s="377"/>
      <c r="FA80" s="377"/>
      <c r="FB80" s="377"/>
      <c r="FC80" s="377"/>
      <c r="FD80" s="377"/>
      <c r="FE80" s="377"/>
      <c r="FF80" s="377"/>
      <c r="FG80" s="377"/>
      <c r="FH80" s="377"/>
      <c r="FI80" s="377"/>
      <c r="FJ80" s="377"/>
      <c r="FK80" s="377"/>
      <c r="FL80" s="377"/>
      <c r="FM80" s="377"/>
      <c r="FN80" s="377"/>
      <c r="FO80" s="377"/>
      <c r="FP80" s="377"/>
      <c r="FQ80" s="377"/>
      <c r="FR80" s="377"/>
      <c r="FS80" s="377"/>
      <c r="FT80" s="377"/>
      <c r="FU80" s="377"/>
      <c r="FV80" s="377"/>
      <c r="FW80" s="377"/>
      <c r="FX80" s="377"/>
      <c r="FY80" s="377"/>
      <c r="FZ80" s="377"/>
      <c r="GA80" s="377"/>
      <c r="GB80" s="377"/>
      <c r="GC80" s="377"/>
      <c r="GD80" s="377"/>
      <c r="GE80" s="377"/>
      <c r="GF80" s="377"/>
      <c r="GG80" s="377"/>
      <c r="GH80" s="377"/>
      <c r="GI80" s="377"/>
      <c r="GJ80" s="377"/>
      <c r="GK80" s="377"/>
      <c r="GL80" s="377"/>
      <c r="GM80" s="377"/>
      <c r="GN80" s="377"/>
      <c r="GO80" s="377"/>
      <c r="GP80" s="377"/>
      <c r="GQ80" s="377"/>
      <c r="GR80" s="377"/>
      <c r="GS80" s="377"/>
      <c r="GT80" s="377"/>
      <c r="GU80" s="377"/>
      <c r="GV80" s="377"/>
      <c r="GW80" s="377"/>
      <c r="GX80" s="377"/>
      <c r="GY80" s="377"/>
      <c r="GZ80" s="377"/>
      <c r="HA80" s="377"/>
      <c r="HB80" s="377"/>
      <c r="HC80" s="377"/>
      <c r="HD80" s="377"/>
      <c r="HE80" s="377"/>
      <c r="HF80" s="377"/>
      <c r="HG80" s="377"/>
      <c r="HH80" s="377"/>
      <c r="HI80" s="377"/>
      <c r="HJ80" s="377"/>
      <c r="HK80" s="377"/>
      <c r="HL80" s="377"/>
      <c r="HM80" s="377"/>
      <c r="HN80" s="377"/>
      <c r="HO80" s="377"/>
      <c r="HP80" s="377"/>
      <c r="HQ80" s="377"/>
      <c r="HR80" s="377"/>
      <c r="HS80" s="377"/>
      <c r="HT80" s="377"/>
      <c r="HU80" s="377"/>
      <c r="HV80" s="377"/>
      <c r="HW80" s="377"/>
      <c r="HX80" s="377"/>
      <c r="HY80" s="377"/>
      <c r="HZ80" s="377"/>
      <c r="IA80" s="377"/>
      <c r="IB80" s="377"/>
      <c r="IC80" s="377"/>
      <c r="ID80" s="377"/>
      <c r="IE80" s="377"/>
      <c r="IF80" s="377"/>
      <c r="IG80" s="377"/>
      <c r="IH80" s="377"/>
      <c r="II80" s="377"/>
      <c r="IJ80" s="377"/>
      <c r="IK80" s="377"/>
      <c r="IL80" s="377"/>
      <c r="IM80" s="377"/>
      <c r="IN80" s="377"/>
      <c r="IO80" s="377"/>
      <c r="IP80" s="377"/>
      <c r="IQ80" s="377"/>
      <c r="IR80" s="377"/>
      <c r="IS80" s="377"/>
      <c r="IT80" s="377"/>
      <c r="IU80" s="377"/>
      <c r="IV80" s="377"/>
      <c r="IW80" s="377"/>
      <c r="IX80" s="377"/>
      <c r="IY80" s="377"/>
      <c r="IZ80" s="377"/>
      <c r="JA80" s="377"/>
      <c r="JB80" s="377"/>
      <c r="JC80" s="377"/>
      <c r="JD80" s="377"/>
      <c r="JE80" s="377"/>
      <c r="JF80" s="377"/>
      <c r="JG80" s="377"/>
      <c r="JH80" s="377"/>
      <c r="JI80" s="377"/>
      <c r="JJ80" s="377"/>
      <c r="JK80" s="377"/>
      <c r="JL80" s="377"/>
      <c r="JM80" s="377"/>
      <c r="JN80" s="377"/>
      <c r="JO80" s="377"/>
      <c r="JP80" s="377"/>
      <c r="JQ80" s="377"/>
      <c r="JR80" s="377"/>
      <c r="JS80" s="377"/>
      <c r="JT80" s="377"/>
      <c r="JU80" s="377"/>
      <c r="JV80" s="377"/>
      <c r="JW80" s="377"/>
      <c r="JX80" s="377"/>
      <c r="JY80" s="377"/>
      <c r="JZ80" s="377"/>
      <c r="KA80" s="377"/>
      <c r="KB80" s="377"/>
      <c r="KC80" s="377"/>
      <c r="KD80" s="377"/>
      <c r="KE80" s="377"/>
      <c r="KF80" s="377"/>
      <c r="KG80" s="377"/>
      <c r="KH80" s="377"/>
      <c r="KI80" s="377"/>
      <c r="KJ80" s="377"/>
      <c r="KK80" s="377"/>
      <c r="KL80" s="377"/>
      <c r="KM80" s="377"/>
      <c r="KN80" s="377"/>
      <c r="KO80" s="377"/>
      <c r="KP80" s="377"/>
      <c r="KQ80" s="377"/>
      <c r="KR80" s="377"/>
      <c r="KS80" s="377"/>
      <c r="KT80" s="377"/>
      <c r="KU80" s="377"/>
      <c r="KV80" s="377"/>
      <c r="KW80" s="377"/>
      <c r="KX80" s="377"/>
      <c r="KY80" s="377"/>
      <c r="KZ80" s="377"/>
      <c r="LA80" s="377"/>
      <c r="LB80" s="377"/>
      <c r="LC80" s="377"/>
      <c r="LD80" s="377"/>
      <c r="LE80" s="377"/>
      <c r="LF80" s="377"/>
      <c r="LG80" s="377"/>
      <c r="LH80" s="377"/>
      <c r="LI80" s="377"/>
    </row>
    <row r="81" spans="3:321">
      <c r="D81" s="74">
        <v>4145</v>
      </c>
      <c r="E81" s="78" t="s">
        <v>176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4112.79</v>
      </c>
      <c r="CM81" s="105">
        <v>33289.14</v>
      </c>
      <c r="CN81" s="105">
        <v>58328.62</v>
      </c>
      <c r="CO81" s="105">
        <v>88032.74000000002</v>
      </c>
      <c r="CP81" s="105">
        <v>88161.300000000017</v>
      </c>
      <c r="CQ81" s="105">
        <v>84099.11</v>
      </c>
      <c r="CR81" s="105">
        <v>66646.719999999987</v>
      </c>
      <c r="CS81" s="105">
        <v>30573.73</v>
      </c>
      <c r="CT81" s="105">
        <v>163148.0799999999</v>
      </c>
      <c r="CU81" s="105">
        <v>103825.34000000001</v>
      </c>
      <c r="CV81" s="105">
        <v>89477.15</v>
      </c>
      <c r="CW81" s="106">
        <v>256196.28999999998</v>
      </c>
      <c r="CX81" s="104">
        <v>4423.3999999999996</v>
      </c>
      <c r="CY81" s="105">
        <v>79080.740000000005</v>
      </c>
      <c r="CZ81" s="105">
        <v>75331.81</v>
      </c>
      <c r="DA81" s="105">
        <v>60242.91</v>
      </c>
      <c r="DB81" s="105">
        <v>89938.06</v>
      </c>
      <c r="DC81" s="105">
        <v>63346.15</v>
      </c>
      <c r="DD81" s="105">
        <v>70752.5</v>
      </c>
      <c r="DE81" s="105">
        <v>62237.52</v>
      </c>
      <c r="DF81" s="105">
        <v>68252.14</v>
      </c>
      <c r="DG81" s="105">
        <v>123670.39999999999</v>
      </c>
      <c r="DH81" s="105">
        <v>87898.36</v>
      </c>
      <c r="DI81" s="106">
        <v>163929.72</v>
      </c>
      <c r="DJ81" s="104">
        <v>2327.3399999999997</v>
      </c>
      <c r="DK81" s="105">
        <v>18059.009999999998</v>
      </c>
      <c r="DL81" s="105">
        <v>105509.05</v>
      </c>
      <c r="DM81" s="105">
        <v>88140.11</v>
      </c>
      <c r="DN81" s="105">
        <v>22003.85</v>
      </c>
      <c r="DO81" s="105">
        <v>71635.95</v>
      </c>
      <c r="DP81" s="105">
        <v>131594.75</v>
      </c>
      <c r="DQ81" s="105">
        <v>70128.929999999993</v>
      </c>
      <c r="DR81" s="105">
        <v>81326.840000000011</v>
      </c>
      <c r="DS81" s="105">
        <v>101200.34999999999</v>
      </c>
      <c r="DT81" s="105">
        <v>72027.41</v>
      </c>
      <c r="DU81" s="106">
        <v>158120.49000000002</v>
      </c>
      <c r="DV81" s="338">
        <v>9195.36</v>
      </c>
      <c r="DW81" s="338">
        <v>16224.6</v>
      </c>
      <c r="DX81" s="338">
        <v>138622.34</v>
      </c>
      <c r="DY81" s="338">
        <v>25604.99</v>
      </c>
      <c r="DZ81" s="371">
        <v>76279.149999999994</v>
      </c>
      <c r="EC81" s="374"/>
      <c r="ED81" s="374"/>
      <c r="EE81" s="374"/>
      <c r="EF81" s="374"/>
      <c r="EG81" s="374"/>
      <c r="EH81" s="377"/>
      <c r="EI81" s="377"/>
      <c r="EJ81" s="377"/>
      <c r="EK81" s="377"/>
      <c r="EL81" s="377"/>
      <c r="EM81" s="377"/>
      <c r="EN81" s="377"/>
      <c r="EO81" s="377"/>
      <c r="EP81" s="377"/>
      <c r="EQ81" s="377"/>
      <c r="ER81" s="377"/>
      <c r="ES81" s="377"/>
      <c r="ET81" s="377"/>
      <c r="EU81" s="377"/>
      <c r="EV81" s="377"/>
      <c r="EW81" s="377"/>
      <c r="EX81" s="377"/>
      <c r="EY81" s="377"/>
      <c r="EZ81" s="377"/>
      <c r="FA81" s="377"/>
      <c r="FB81" s="377"/>
      <c r="FC81" s="377"/>
      <c r="FD81" s="377"/>
      <c r="FE81" s="377"/>
      <c r="FF81" s="377"/>
      <c r="FG81" s="377"/>
      <c r="FH81" s="377"/>
      <c r="FI81" s="377"/>
      <c r="FJ81" s="377"/>
      <c r="FK81" s="377"/>
      <c r="FL81" s="377"/>
      <c r="FM81" s="377"/>
      <c r="FN81" s="377"/>
      <c r="FO81" s="377"/>
      <c r="FP81" s="377"/>
      <c r="FQ81" s="377"/>
      <c r="FR81" s="377"/>
      <c r="FS81" s="377"/>
      <c r="FT81" s="377"/>
      <c r="FU81" s="377"/>
      <c r="FV81" s="377"/>
      <c r="FW81" s="377"/>
      <c r="FX81" s="377"/>
      <c r="FY81" s="377"/>
      <c r="FZ81" s="377"/>
      <c r="GA81" s="377"/>
      <c r="GB81" s="377"/>
      <c r="GC81" s="377"/>
      <c r="GD81" s="377"/>
      <c r="GE81" s="377"/>
      <c r="GF81" s="377"/>
      <c r="GG81" s="377"/>
      <c r="GH81" s="377"/>
      <c r="GI81" s="377"/>
      <c r="GJ81" s="377"/>
      <c r="GK81" s="377"/>
      <c r="GL81" s="377"/>
      <c r="GM81" s="377"/>
      <c r="GN81" s="377"/>
      <c r="GO81" s="377"/>
      <c r="GP81" s="377"/>
      <c r="GQ81" s="377"/>
      <c r="GR81" s="377"/>
      <c r="GS81" s="377"/>
      <c r="GT81" s="377"/>
      <c r="GU81" s="377"/>
      <c r="GV81" s="377"/>
      <c r="GW81" s="377"/>
      <c r="GX81" s="377"/>
      <c r="GY81" s="377"/>
      <c r="GZ81" s="377"/>
      <c r="HA81" s="377"/>
      <c r="HB81" s="377"/>
      <c r="HC81" s="377"/>
      <c r="HD81" s="377"/>
      <c r="HE81" s="377"/>
      <c r="HF81" s="377"/>
      <c r="HG81" s="377"/>
      <c r="HH81" s="377"/>
      <c r="HI81" s="377"/>
      <c r="HJ81" s="377"/>
      <c r="HK81" s="377"/>
      <c r="HL81" s="377"/>
      <c r="HM81" s="377"/>
      <c r="HN81" s="377"/>
      <c r="HO81" s="377"/>
      <c r="HP81" s="377"/>
      <c r="HQ81" s="377"/>
      <c r="HR81" s="377"/>
      <c r="HS81" s="377"/>
      <c r="HT81" s="377"/>
      <c r="HU81" s="377"/>
      <c r="HV81" s="377"/>
      <c r="HW81" s="377"/>
      <c r="HX81" s="377"/>
      <c r="HY81" s="377"/>
      <c r="HZ81" s="377"/>
      <c r="IA81" s="377"/>
      <c r="IB81" s="377"/>
      <c r="IC81" s="377"/>
      <c r="ID81" s="377"/>
      <c r="IE81" s="377"/>
      <c r="IF81" s="377"/>
      <c r="IG81" s="377"/>
      <c r="IH81" s="377"/>
      <c r="II81" s="377"/>
      <c r="IJ81" s="377"/>
      <c r="IK81" s="377"/>
      <c r="IL81" s="377"/>
      <c r="IM81" s="377"/>
      <c r="IN81" s="377"/>
      <c r="IO81" s="377"/>
      <c r="IP81" s="377"/>
      <c r="IQ81" s="377"/>
      <c r="IR81" s="377"/>
      <c r="IS81" s="377"/>
      <c r="IT81" s="377"/>
      <c r="IU81" s="377"/>
      <c r="IV81" s="377"/>
      <c r="IW81" s="377"/>
      <c r="IX81" s="377"/>
      <c r="IY81" s="377"/>
      <c r="IZ81" s="377"/>
      <c r="JA81" s="377"/>
      <c r="JB81" s="377"/>
      <c r="JC81" s="377"/>
      <c r="JD81" s="377"/>
      <c r="JE81" s="377"/>
      <c r="JF81" s="377"/>
      <c r="JG81" s="377"/>
      <c r="JH81" s="377"/>
      <c r="JI81" s="377"/>
      <c r="JJ81" s="377"/>
      <c r="JK81" s="377"/>
      <c r="JL81" s="377"/>
      <c r="JM81" s="377"/>
      <c r="JN81" s="377"/>
      <c r="JO81" s="377"/>
      <c r="JP81" s="377"/>
      <c r="JQ81" s="377"/>
      <c r="JR81" s="377"/>
      <c r="JS81" s="377"/>
      <c r="JT81" s="377"/>
      <c r="JU81" s="377"/>
      <c r="JV81" s="377"/>
      <c r="JW81" s="377"/>
      <c r="JX81" s="377"/>
      <c r="JY81" s="377"/>
      <c r="JZ81" s="377"/>
      <c r="KA81" s="377"/>
      <c r="KB81" s="377"/>
      <c r="KC81" s="377"/>
      <c r="KD81" s="377"/>
      <c r="KE81" s="377"/>
      <c r="KF81" s="377"/>
      <c r="KG81" s="377"/>
      <c r="KH81" s="377"/>
      <c r="KI81" s="377"/>
      <c r="KJ81" s="377"/>
      <c r="KK81" s="377"/>
      <c r="KL81" s="377"/>
      <c r="KM81" s="377"/>
      <c r="KN81" s="377"/>
      <c r="KO81" s="377"/>
      <c r="KP81" s="377"/>
      <c r="KQ81" s="377"/>
      <c r="KR81" s="377"/>
      <c r="KS81" s="377"/>
      <c r="KT81" s="377"/>
      <c r="KU81" s="377"/>
      <c r="KV81" s="377"/>
      <c r="KW81" s="377"/>
      <c r="KX81" s="377"/>
      <c r="KY81" s="377"/>
      <c r="KZ81" s="377"/>
      <c r="LA81" s="377"/>
      <c r="LB81" s="377"/>
      <c r="LC81" s="377"/>
      <c r="LD81" s="377"/>
      <c r="LE81" s="377"/>
      <c r="LF81" s="377"/>
      <c r="LG81" s="377"/>
      <c r="LH81" s="377"/>
      <c r="LI81" s="377"/>
    </row>
    <row r="82" spans="3:321" ht="30">
      <c r="D82" s="74">
        <v>4146</v>
      </c>
      <c r="E82" s="78" t="s">
        <v>178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19164.340000000011</v>
      </c>
      <c r="CM82" s="105">
        <v>76479.920000000042</v>
      </c>
      <c r="CN82" s="105">
        <v>174865.26000000056</v>
      </c>
      <c r="CO82" s="105">
        <v>86185.309999999808</v>
      </c>
      <c r="CP82" s="105">
        <v>70042.270000000062</v>
      </c>
      <c r="CQ82" s="105">
        <v>62793.540000000299</v>
      </c>
      <c r="CR82" s="105">
        <v>85215.149999999732</v>
      </c>
      <c r="CS82" s="105">
        <v>29267.81</v>
      </c>
      <c r="CT82" s="105">
        <v>163460.76000000027</v>
      </c>
      <c r="CU82" s="105">
        <v>81544.769999999917</v>
      </c>
      <c r="CV82" s="105">
        <v>165439.28999999989</v>
      </c>
      <c r="CW82" s="106">
        <v>185721.0700000003</v>
      </c>
      <c r="CX82" s="104">
        <v>27929.279999999999</v>
      </c>
      <c r="CY82" s="105">
        <v>51253.05</v>
      </c>
      <c r="CZ82" s="105">
        <v>206416.62</v>
      </c>
      <c r="DA82" s="105">
        <v>103292.76</v>
      </c>
      <c r="DB82" s="105">
        <v>142691.85</v>
      </c>
      <c r="DC82" s="105">
        <v>62644.86</v>
      </c>
      <c r="DD82" s="105">
        <v>210170.74</v>
      </c>
      <c r="DE82" s="105">
        <v>41634.53</v>
      </c>
      <c r="DF82" s="105">
        <v>126349.77</v>
      </c>
      <c r="DG82" s="105">
        <v>375873.86</v>
      </c>
      <c r="DH82" s="105">
        <v>86475.75</v>
      </c>
      <c r="DI82" s="106">
        <v>226735.32</v>
      </c>
      <c r="DJ82" s="104">
        <v>26550.260000000002</v>
      </c>
      <c r="DK82" s="105">
        <v>113905.23</v>
      </c>
      <c r="DL82" s="105">
        <v>88963.790000000008</v>
      </c>
      <c r="DM82" s="105">
        <v>609011.47</v>
      </c>
      <c r="DN82" s="105">
        <v>89091.720000000045</v>
      </c>
      <c r="DO82" s="105">
        <v>109250.87000000004</v>
      </c>
      <c r="DP82" s="105">
        <v>83487.58</v>
      </c>
      <c r="DQ82" s="105">
        <v>38868.05999999999</v>
      </c>
      <c r="DR82" s="105">
        <v>52794.389999999985</v>
      </c>
      <c r="DS82" s="105">
        <v>91109.239999999991</v>
      </c>
      <c r="DT82" s="105">
        <v>269060.28000000038</v>
      </c>
      <c r="DU82" s="106">
        <v>529674.18000000005</v>
      </c>
      <c r="DV82" s="338">
        <v>59821.79</v>
      </c>
      <c r="DW82" s="338">
        <v>88876.09</v>
      </c>
      <c r="DX82" s="338">
        <v>301607.74</v>
      </c>
      <c r="DY82" s="338">
        <v>592025.06000000006</v>
      </c>
      <c r="DZ82" s="371">
        <v>840885.98</v>
      </c>
      <c r="EC82" s="374"/>
      <c r="ED82" s="374"/>
      <c r="EE82" s="374"/>
      <c r="EF82" s="374"/>
      <c r="EG82" s="374"/>
      <c r="EH82" s="377"/>
      <c r="EI82" s="377"/>
      <c r="EJ82" s="377"/>
      <c r="EK82" s="377"/>
      <c r="EL82" s="377"/>
      <c r="EM82" s="377"/>
      <c r="EN82" s="377"/>
      <c r="EO82" s="377"/>
      <c r="EP82" s="377"/>
      <c r="EQ82" s="377"/>
      <c r="ER82" s="377"/>
      <c r="ES82" s="377"/>
      <c r="ET82" s="377"/>
      <c r="EU82" s="377"/>
      <c r="EV82" s="377"/>
      <c r="EW82" s="377"/>
      <c r="EX82" s="377"/>
      <c r="EY82" s="377"/>
      <c r="EZ82" s="377"/>
      <c r="FA82" s="377"/>
      <c r="FB82" s="377"/>
      <c r="FC82" s="377"/>
      <c r="FD82" s="377"/>
      <c r="FE82" s="377"/>
      <c r="FF82" s="377"/>
      <c r="FG82" s="377"/>
      <c r="FH82" s="377"/>
      <c r="FI82" s="377"/>
      <c r="FJ82" s="377"/>
      <c r="FK82" s="377"/>
      <c r="FL82" s="377"/>
      <c r="FM82" s="377"/>
      <c r="FN82" s="377"/>
      <c r="FO82" s="377"/>
      <c r="FP82" s="377"/>
      <c r="FQ82" s="377"/>
      <c r="FR82" s="377"/>
      <c r="FS82" s="377"/>
      <c r="FT82" s="377"/>
      <c r="FU82" s="377"/>
      <c r="FV82" s="377"/>
      <c r="FW82" s="377"/>
      <c r="FX82" s="377"/>
      <c r="FY82" s="377"/>
      <c r="FZ82" s="377"/>
      <c r="GA82" s="377"/>
      <c r="GB82" s="377"/>
      <c r="GC82" s="377"/>
      <c r="GD82" s="377"/>
      <c r="GE82" s="377"/>
      <c r="GF82" s="377"/>
      <c r="GG82" s="377"/>
      <c r="GH82" s="377"/>
      <c r="GI82" s="377"/>
      <c r="GJ82" s="377"/>
      <c r="GK82" s="377"/>
      <c r="GL82" s="377"/>
      <c r="GM82" s="377"/>
      <c r="GN82" s="377"/>
      <c r="GO82" s="377"/>
      <c r="GP82" s="377"/>
      <c r="GQ82" s="377"/>
      <c r="GR82" s="377"/>
      <c r="GS82" s="377"/>
      <c r="GT82" s="377"/>
      <c r="GU82" s="377"/>
      <c r="GV82" s="377"/>
      <c r="GW82" s="377"/>
      <c r="GX82" s="377"/>
      <c r="GY82" s="377"/>
      <c r="GZ82" s="377"/>
      <c r="HA82" s="377"/>
      <c r="HB82" s="377"/>
      <c r="HC82" s="377"/>
      <c r="HD82" s="377"/>
      <c r="HE82" s="377"/>
      <c r="HF82" s="377"/>
      <c r="HG82" s="377"/>
      <c r="HH82" s="377"/>
      <c r="HI82" s="377"/>
      <c r="HJ82" s="377"/>
      <c r="HK82" s="377"/>
      <c r="HL82" s="377"/>
      <c r="HM82" s="377"/>
      <c r="HN82" s="377"/>
      <c r="HO82" s="377"/>
      <c r="HP82" s="377"/>
      <c r="HQ82" s="377"/>
      <c r="HR82" s="377"/>
      <c r="HS82" s="377"/>
      <c r="HT82" s="377"/>
      <c r="HU82" s="377"/>
      <c r="HV82" s="377"/>
      <c r="HW82" s="377"/>
      <c r="HX82" s="377"/>
      <c r="HY82" s="377"/>
      <c r="HZ82" s="377"/>
      <c r="IA82" s="377"/>
      <c r="IB82" s="377"/>
      <c r="IC82" s="377"/>
      <c r="ID82" s="377"/>
      <c r="IE82" s="377"/>
      <c r="IF82" s="377"/>
      <c r="IG82" s="377"/>
      <c r="IH82" s="377"/>
      <c r="II82" s="377"/>
      <c r="IJ82" s="377"/>
      <c r="IK82" s="377"/>
      <c r="IL82" s="377"/>
      <c r="IM82" s="377"/>
      <c r="IN82" s="377"/>
      <c r="IO82" s="377"/>
      <c r="IP82" s="377"/>
      <c r="IQ82" s="377"/>
      <c r="IR82" s="377"/>
      <c r="IS82" s="377"/>
      <c r="IT82" s="377"/>
      <c r="IU82" s="377"/>
      <c r="IV82" s="377"/>
      <c r="IW82" s="377"/>
      <c r="IX82" s="377"/>
      <c r="IY82" s="377"/>
      <c r="IZ82" s="377"/>
      <c r="JA82" s="377"/>
      <c r="JB82" s="377"/>
      <c r="JC82" s="377"/>
      <c r="JD82" s="377"/>
      <c r="JE82" s="377"/>
      <c r="JF82" s="377"/>
      <c r="JG82" s="377"/>
      <c r="JH82" s="377"/>
      <c r="JI82" s="377"/>
      <c r="JJ82" s="377"/>
      <c r="JK82" s="377"/>
      <c r="JL82" s="377"/>
      <c r="JM82" s="377"/>
      <c r="JN82" s="377"/>
      <c r="JO82" s="377"/>
      <c r="JP82" s="377"/>
      <c r="JQ82" s="377"/>
      <c r="JR82" s="377"/>
      <c r="JS82" s="377"/>
      <c r="JT82" s="377"/>
      <c r="JU82" s="377"/>
      <c r="JV82" s="377"/>
      <c r="JW82" s="377"/>
      <c r="JX82" s="377"/>
      <c r="JY82" s="377"/>
      <c r="JZ82" s="377"/>
      <c r="KA82" s="377"/>
      <c r="KB82" s="377"/>
      <c r="KC82" s="377"/>
      <c r="KD82" s="377"/>
      <c r="KE82" s="377"/>
      <c r="KF82" s="377"/>
      <c r="KG82" s="377"/>
      <c r="KH82" s="377"/>
      <c r="KI82" s="377"/>
      <c r="KJ82" s="377"/>
      <c r="KK82" s="377"/>
      <c r="KL82" s="377"/>
      <c r="KM82" s="377"/>
      <c r="KN82" s="377"/>
      <c r="KO82" s="377"/>
      <c r="KP82" s="377"/>
      <c r="KQ82" s="377"/>
      <c r="KR82" s="377"/>
      <c r="KS82" s="377"/>
      <c r="KT82" s="377"/>
      <c r="KU82" s="377"/>
      <c r="KV82" s="377"/>
      <c r="KW82" s="377"/>
      <c r="KX82" s="377"/>
      <c r="KY82" s="377"/>
      <c r="KZ82" s="377"/>
      <c r="LA82" s="377"/>
      <c r="LB82" s="377"/>
      <c r="LC82" s="377"/>
      <c r="LD82" s="377"/>
      <c r="LE82" s="377"/>
      <c r="LF82" s="377"/>
      <c r="LG82" s="377"/>
      <c r="LH82" s="377"/>
      <c r="LI82" s="377"/>
    </row>
    <row r="83" spans="3:321" ht="30">
      <c r="D83" s="74">
        <v>4147</v>
      </c>
      <c r="E83" s="78" t="s">
        <v>180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575542.00000000035</v>
      </c>
      <c r="CM83" s="105">
        <v>1569357.430000002</v>
      </c>
      <c r="CN83" s="105">
        <v>965269.03000000108</v>
      </c>
      <c r="CO83" s="105">
        <v>1958614.35</v>
      </c>
      <c r="CP83" s="105">
        <v>1144959.3800000013</v>
      </c>
      <c r="CQ83" s="105">
        <v>1217090.4000000015</v>
      </c>
      <c r="CR83" s="105">
        <v>1990417.9600000046</v>
      </c>
      <c r="CS83" s="105">
        <v>1689489.1800000062</v>
      </c>
      <c r="CT83" s="105">
        <v>1488943.2700000009</v>
      </c>
      <c r="CU83" s="105">
        <v>2219343.7900000028</v>
      </c>
      <c r="CV83" s="105">
        <v>1087658.1300000006</v>
      </c>
      <c r="CW83" s="106">
        <v>5123340.8499999736</v>
      </c>
      <c r="CX83" s="104">
        <v>972449.82</v>
      </c>
      <c r="CY83" s="105">
        <v>1449174.69</v>
      </c>
      <c r="CZ83" s="105">
        <v>1486845.05</v>
      </c>
      <c r="DA83" s="105">
        <v>2139753.61</v>
      </c>
      <c r="DB83" s="105">
        <v>1210738.6299999999</v>
      </c>
      <c r="DC83" s="105">
        <v>2076644.58</v>
      </c>
      <c r="DD83" s="105">
        <v>3354826.67</v>
      </c>
      <c r="DE83" s="105">
        <v>981856.09</v>
      </c>
      <c r="DF83" s="105">
        <v>2005780.81</v>
      </c>
      <c r="DG83" s="105">
        <v>2325179.6</v>
      </c>
      <c r="DH83" s="105">
        <v>1862186.98</v>
      </c>
      <c r="DI83" s="106">
        <v>5403171.1699999999</v>
      </c>
      <c r="DJ83" s="104">
        <v>283026.37</v>
      </c>
      <c r="DK83" s="105">
        <v>962237.29000000271</v>
      </c>
      <c r="DL83" s="105">
        <v>1377097.6700000104</v>
      </c>
      <c r="DM83" s="105">
        <v>1819303.7400000053</v>
      </c>
      <c r="DN83" s="105">
        <v>1684410.9400000055</v>
      </c>
      <c r="DO83" s="105">
        <v>1405786.7900000028</v>
      </c>
      <c r="DP83" s="105">
        <v>2292498.2300000028</v>
      </c>
      <c r="DQ83" s="105">
        <v>1695589.3399999992</v>
      </c>
      <c r="DR83" s="105">
        <v>1697585.68</v>
      </c>
      <c r="DS83" s="105">
        <v>1499015.1500000036</v>
      </c>
      <c r="DT83" s="105">
        <v>1609147.650000006</v>
      </c>
      <c r="DU83" s="106">
        <v>5291533.2799999779</v>
      </c>
      <c r="DV83" s="338">
        <v>548200.11</v>
      </c>
      <c r="DW83" s="338">
        <v>1967485.83</v>
      </c>
      <c r="DX83" s="338">
        <v>3318542.87</v>
      </c>
      <c r="DY83" s="338">
        <v>1713319.06</v>
      </c>
      <c r="DZ83" s="371">
        <v>2417706.4500000002</v>
      </c>
      <c r="EC83" s="374"/>
      <c r="ED83" s="374"/>
      <c r="EE83" s="374"/>
      <c r="EF83" s="374"/>
      <c r="EG83" s="374"/>
      <c r="EH83" s="377"/>
      <c r="EI83" s="377"/>
      <c r="EJ83" s="377"/>
      <c r="EK83" s="377"/>
      <c r="EL83" s="377"/>
      <c r="EM83" s="377"/>
      <c r="EN83" s="377"/>
      <c r="EO83" s="377"/>
      <c r="EP83" s="377"/>
      <c r="EQ83" s="377"/>
      <c r="ER83" s="377"/>
      <c r="ES83" s="377"/>
      <c r="ET83" s="377"/>
      <c r="EU83" s="377"/>
      <c r="EV83" s="377"/>
      <c r="EW83" s="377"/>
      <c r="EX83" s="377"/>
      <c r="EY83" s="377"/>
      <c r="EZ83" s="377"/>
      <c r="FA83" s="377"/>
      <c r="FB83" s="377"/>
      <c r="FC83" s="377"/>
      <c r="FD83" s="377"/>
      <c r="FE83" s="377"/>
      <c r="FF83" s="377"/>
      <c r="FG83" s="377"/>
      <c r="FH83" s="377"/>
      <c r="FI83" s="377"/>
      <c r="FJ83" s="377"/>
      <c r="FK83" s="377"/>
      <c r="FL83" s="377"/>
      <c r="FM83" s="377"/>
      <c r="FN83" s="377"/>
      <c r="FO83" s="377"/>
      <c r="FP83" s="377"/>
      <c r="FQ83" s="377"/>
      <c r="FR83" s="377"/>
      <c r="FS83" s="377"/>
      <c r="FT83" s="377"/>
      <c r="FU83" s="377"/>
      <c r="FV83" s="377"/>
      <c r="FW83" s="377"/>
      <c r="FX83" s="377"/>
      <c r="FY83" s="377"/>
      <c r="FZ83" s="377"/>
      <c r="GA83" s="377"/>
      <c r="GB83" s="377"/>
      <c r="GC83" s="377"/>
      <c r="GD83" s="377"/>
      <c r="GE83" s="377"/>
      <c r="GF83" s="377"/>
      <c r="GG83" s="377"/>
      <c r="GH83" s="377"/>
      <c r="GI83" s="377"/>
      <c r="GJ83" s="377"/>
      <c r="GK83" s="377"/>
      <c r="GL83" s="377"/>
      <c r="GM83" s="377"/>
      <c r="GN83" s="377"/>
      <c r="GO83" s="377"/>
      <c r="GP83" s="377"/>
      <c r="GQ83" s="377"/>
      <c r="GR83" s="377"/>
      <c r="GS83" s="377"/>
      <c r="GT83" s="377"/>
      <c r="GU83" s="377"/>
      <c r="GV83" s="377"/>
      <c r="GW83" s="377"/>
      <c r="GX83" s="377"/>
      <c r="GY83" s="377"/>
      <c r="GZ83" s="377"/>
      <c r="HA83" s="377"/>
      <c r="HB83" s="377"/>
      <c r="HC83" s="377"/>
      <c r="HD83" s="377"/>
      <c r="HE83" s="377"/>
      <c r="HF83" s="377"/>
      <c r="HG83" s="377"/>
      <c r="HH83" s="377"/>
      <c r="HI83" s="377"/>
      <c r="HJ83" s="377"/>
      <c r="HK83" s="377"/>
      <c r="HL83" s="377"/>
      <c r="HM83" s="377"/>
      <c r="HN83" s="377"/>
      <c r="HO83" s="377"/>
      <c r="HP83" s="377"/>
      <c r="HQ83" s="377"/>
      <c r="HR83" s="377"/>
      <c r="HS83" s="377"/>
      <c r="HT83" s="377"/>
      <c r="HU83" s="377"/>
      <c r="HV83" s="377"/>
      <c r="HW83" s="377"/>
      <c r="HX83" s="377"/>
      <c r="HY83" s="377"/>
      <c r="HZ83" s="377"/>
      <c r="IA83" s="377"/>
      <c r="IB83" s="377"/>
      <c r="IC83" s="377"/>
      <c r="ID83" s="377"/>
      <c r="IE83" s="377"/>
      <c r="IF83" s="377"/>
      <c r="IG83" s="377"/>
      <c r="IH83" s="377"/>
      <c r="II83" s="377"/>
      <c r="IJ83" s="377"/>
      <c r="IK83" s="377"/>
      <c r="IL83" s="377"/>
      <c r="IM83" s="377"/>
      <c r="IN83" s="377"/>
      <c r="IO83" s="377"/>
      <c r="IP83" s="377"/>
      <c r="IQ83" s="377"/>
      <c r="IR83" s="377"/>
      <c r="IS83" s="377"/>
      <c r="IT83" s="377"/>
      <c r="IU83" s="377"/>
      <c r="IV83" s="377"/>
      <c r="IW83" s="377"/>
      <c r="IX83" s="377"/>
      <c r="IY83" s="377"/>
      <c r="IZ83" s="377"/>
      <c r="JA83" s="377"/>
      <c r="JB83" s="377"/>
      <c r="JC83" s="377"/>
      <c r="JD83" s="377"/>
      <c r="JE83" s="377"/>
      <c r="JF83" s="377"/>
      <c r="JG83" s="377"/>
      <c r="JH83" s="377"/>
      <c r="JI83" s="377"/>
      <c r="JJ83" s="377"/>
      <c r="JK83" s="377"/>
      <c r="JL83" s="377"/>
      <c r="JM83" s="377"/>
      <c r="JN83" s="377"/>
      <c r="JO83" s="377"/>
      <c r="JP83" s="377"/>
      <c r="JQ83" s="377"/>
      <c r="JR83" s="377"/>
      <c r="JS83" s="377"/>
      <c r="JT83" s="377"/>
      <c r="JU83" s="377"/>
      <c r="JV83" s="377"/>
      <c r="JW83" s="377"/>
      <c r="JX83" s="377"/>
      <c r="JY83" s="377"/>
      <c r="JZ83" s="377"/>
      <c r="KA83" s="377"/>
      <c r="KB83" s="377"/>
      <c r="KC83" s="377"/>
      <c r="KD83" s="377"/>
      <c r="KE83" s="377"/>
      <c r="KF83" s="377"/>
      <c r="KG83" s="377"/>
      <c r="KH83" s="377"/>
      <c r="KI83" s="377"/>
      <c r="KJ83" s="377"/>
      <c r="KK83" s="377"/>
      <c r="KL83" s="377"/>
      <c r="KM83" s="377"/>
      <c r="KN83" s="377"/>
      <c r="KO83" s="377"/>
      <c r="KP83" s="377"/>
      <c r="KQ83" s="377"/>
      <c r="KR83" s="377"/>
      <c r="KS83" s="377"/>
      <c r="KT83" s="377"/>
      <c r="KU83" s="377"/>
      <c r="KV83" s="377"/>
      <c r="KW83" s="377"/>
      <c r="KX83" s="377"/>
      <c r="KY83" s="377"/>
      <c r="KZ83" s="377"/>
      <c r="LA83" s="377"/>
      <c r="LB83" s="377"/>
      <c r="LC83" s="377"/>
      <c r="LD83" s="377"/>
      <c r="LE83" s="377"/>
      <c r="LF83" s="377"/>
      <c r="LG83" s="377"/>
      <c r="LH83" s="377"/>
      <c r="LI83" s="377"/>
    </row>
    <row r="84" spans="3:321">
      <c r="D84" s="74">
        <v>4148</v>
      </c>
      <c r="E84" s="78" t="s">
        <v>182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23608.660000000003</v>
      </c>
      <c r="CM84" s="105">
        <v>68994.710000000006</v>
      </c>
      <c r="CN84" s="105">
        <v>56507.05</v>
      </c>
      <c r="CO84" s="105">
        <v>118610.68999999999</v>
      </c>
      <c r="CP84" s="105">
        <v>64395.270000000004</v>
      </c>
      <c r="CQ84" s="105">
        <v>38849.080000000009</v>
      </c>
      <c r="CR84" s="105">
        <v>65830.870000000068</v>
      </c>
      <c r="CS84" s="105">
        <v>20381.910000000011</v>
      </c>
      <c r="CT84" s="105">
        <v>69137.900000000038</v>
      </c>
      <c r="CU84" s="105">
        <v>61167.240000000049</v>
      </c>
      <c r="CV84" s="105">
        <v>60878.409999999996</v>
      </c>
      <c r="CW84" s="106">
        <v>175526.28999999992</v>
      </c>
      <c r="CX84" s="104">
        <v>36341.519999999997</v>
      </c>
      <c r="CY84" s="105">
        <v>68233.850000000006</v>
      </c>
      <c r="CZ84" s="105">
        <v>90141.34</v>
      </c>
      <c r="DA84" s="105">
        <v>43631.73</v>
      </c>
      <c r="DB84" s="105">
        <v>39077.86</v>
      </c>
      <c r="DC84" s="105">
        <v>113821.44</v>
      </c>
      <c r="DD84" s="105">
        <v>95159.679999999993</v>
      </c>
      <c r="DE84" s="105">
        <v>69759.39</v>
      </c>
      <c r="DF84" s="105">
        <v>76847.64</v>
      </c>
      <c r="DG84" s="105">
        <v>70884.490000000005</v>
      </c>
      <c r="DH84" s="105">
        <v>93167.33</v>
      </c>
      <c r="DI84" s="106">
        <v>190848.63</v>
      </c>
      <c r="DJ84" s="104">
        <v>22800.330000000005</v>
      </c>
      <c r="DK84" s="105">
        <v>86110.799999999988</v>
      </c>
      <c r="DL84" s="105">
        <v>71638.64</v>
      </c>
      <c r="DM84" s="105">
        <v>69449.429999999993</v>
      </c>
      <c r="DN84" s="105">
        <v>134440.69</v>
      </c>
      <c r="DO84" s="105">
        <v>47041.789999999994</v>
      </c>
      <c r="DP84" s="105">
        <v>54689.220000000059</v>
      </c>
      <c r="DQ84" s="105">
        <v>42144.87</v>
      </c>
      <c r="DR84" s="105">
        <v>78205.280000000013</v>
      </c>
      <c r="DS84" s="105">
        <v>45486.609999999979</v>
      </c>
      <c r="DT84" s="105">
        <v>58842.169999999991</v>
      </c>
      <c r="DU84" s="106">
        <v>246364.27000000016</v>
      </c>
      <c r="DV84" s="338">
        <v>24428.85</v>
      </c>
      <c r="DW84" s="338">
        <v>58681.46</v>
      </c>
      <c r="DX84" s="338">
        <v>62085.77</v>
      </c>
      <c r="DY84" s="338">
        <v>76560.350000000006</v>
      </c>
      <c r="DZ84" s="371">
        <v>65790.87</v>
      </c>
      <c r="EC84" s="374"/>
      <c r="ED84" s="374"/>
      <c r="EE84" s="374"/>
      <c r="EF84" s="374"/>
      <c r="EG84" s="374"/>
      <c r="EH84" s="377"/>
      <c r="EI84" s="377"/>
      <c r="EJ84" s="377"/>
      <c r="EK84" s="377"/>
      <c r="EL84" s="377"/>
      <c r="EM84" s="377"/>
      <c r="EN84" s="377"/>
      <c r="EO84" s="377"/>
      <c r="EP84" s="377"/>
      <c r="EQ84" s="377"/>
      <c r="ER84" s="377"/>
      <c r="ES84" s="377"/>
      <c r="ET84" s="377"/>
      <c r="EU84" s="377"/>
      <c r="EV84" s="377"/>
      <c r="EW84" s="377"/>
      <c r="EX84" s="377"/>
      <c r="EY84" s="377"/>
      <c r="EZ84" s="377"/>
      <c r="FA84" s="377"/>
      <c r="FB84" s="377"/>
      <c r="FC84" s="377"/>
      <c r="FD84" s="377"/>
      <c r="FE84" s="377"/>
      <c r="FF84" s="377"/>
      <c r="FG84" s="377"/>
      <c r="FH84" s="377"/>
      <c r="FI84" s="377"/>
      <c r="FJ84" s="377"/>
      <c r="FK84" s="377"/>
      <c r="FL84" s="377"/>
      <c r="FM84" s="377"/>
      <c r="FN84" s="377"/>
      <c r="FO84" s="377"/>
      <c r="FP84" s="377"/>
      <c r="FQ84" s="377"/>
      <c r="FR84" s="377"/>
      <c r="FS84" s="377"/>
      <c r="FT84" s="377"/>
      <c r="FU84" s="377"/>
      <c r="FV84" s="377"/>
      <c r="FW84" s="377"/>
      <c r="FX84" s="377"/>
      <c r="FY84" s="377"/>
      <c r="FZ84" s="377"/>
      <c r="GA84" s="377"/>
      <c r="GB84" s="377"/>
      <c r="GC84" s="377"/>
      <c r="GD84" s="377"/>
      <c r="GE84" s="377"/>
      <c r="GF84" s="377"/>
      <c r="GG84" s="377"/>
      <c r="GH84" s="377"/>
      <c r="GI84" s="377"/>
      <c r="GJ84" s="377"/>
      <c r="GK84" s="377"/>
      <c r="GL84" s="377"/>
      <c r="GM84" s="377"/>
      <c r="GN84" s="377"/>
      <c r="GO84" s="377"/>
      <c r="GP84" s="377"/>
      <c r="GQ84" s="377"/>
      <c r="GR84" s="377"/>
      <c r="GS84" s="377"/>
      <c r="GT84" s="377"/>
      <c r="GU84" s="377"/>
      <c r="GV84" s="377"/>
      <c r="GW84" s="377"/>
      <c r="GX84" s="377"/>
      <c r="GY84" s="377"/>
      <c r="GZ84" s="377"/>
      <c r="HA84" s="377"/>
      <c r="HB84" s="377"/>
      <c r="HC84" s="377"/>
      <c r="HD84" s="377"/>
      <c r="HE84" s="377"/>
      <c r="HF84" s="377"/>
      <c r="HG84" s="377"/>
      <c r="HH84" s="377"/>
      <c r="HI84" s="377"/>
      <c r="HJ84" s="377"/>
      <c r="HK84" s="377"/>
      <c r="HL84" s="377"/>
      <c r="HM84" s="377"/>
      <c r="HN84" s="377"/>
      <c r="HO84" s="377"/>
      <c r="HP84" s="377"/>
      <c r="HQ84" s="377"/>
      <c r="HR84" s="377"/>
      <c r="HS84" s="377"/>
      <c r="HT84" s="377"/>
      <c r="HU84" s="377"/>
      <c r="HV84" s="377"/>
      <c r="HW84" s="377"/>
      <c r="HX84" s="377"/>
      <c r="HY84" s="377"/>
      <c r="HZ84" s="377"/>
      <c r="IA84" s="377"/>
      <c r="IB84" s="377"/>
      <c r="IC84" s="377"/>
      <c r="ID84" s="377"/>
      <c r="IE84" s="377"/>
      <c r="IF84" s="377"/>
      <c r="IG84" s="377"/>
      <c r="IH84" s="377"/>
      <c r="II84" s="377"/>
      <c r="IJ84" s="377"/>
      <c r="IK84" s="377"/>
      <c r="IL84" s="377"/>
      <c r="IM84" s="377"/>
      <c r="IN84" s="377"/>
      <c r="IO84" s="377"/>
      <c r="IP84" s="377"/>
      <c r="IQ84" s="377"/>
      <c r="IR84" s="377"/>
      <c r="IS84" s="377"/>
      <c r="IT84" s="377"/>
      <c r="IU84" s="377"/>
      <c r="IV84" s="377"/>
      <c r="IW84" s="377"/>
      <c r="IX84" s="377"/>
      <c r="IY84" s="377"/>
      <c r="IZ84" s="377"/>
      <c r="JA84" s="377"/>
      <c r="JB84" s="377"/>
      <c r="JC84" s="377"/>
      <c r="JD84" s="377"/>
      <c r="JE84" s="377"/>
      <c r="JF84" s="377"/>
      <c r="JG84" s="377"/>
      <c r="JH84" s="377"/>
      <c r="JI84" s="377"/>
      <c r="JJ84" s="377"/>
      <c r="JK84" s="377"/>
      <c r="JL84" s="377"/>
      <c r="JM84" s="377"/>
      <c r="JN84" s="377"/>
      <c r="JO84" s="377"/>
      <c r="JP84" s="377"/>
      <c r="JQ84" s="377"/>
      <c r="JR84" s="377"/>
      <c r="JS84" s="377"/>
      <c r="JT84" s="377"/>
      <c r="JU84" s="377"/>
      <c r="JV84" s="377"/>
      <c r="JW84" s="377"/>
      <c r="JX84" s="377"/>
      <c r="JY84" s="377"/>
      <c r="JZ84" s="377"/>
      <c r="KA84" s="377"/>
      <c r="KB84" s="377"/>
      <c r="KC84" s="377"/>
      <c r="KD84" s="377"/>
      <c r="KE84" s="377"/>
      <c r="KF84" s="377"/>
      <c r="KG84" s="377"/>
      <c r="KH84" s="377"/>
      <c r="KI84" s="377"/>
      <c r="KJ84" s="377"/>
      <c r="KK84" s="377"/>
      <c r="KL84" s="377"/>
      <c r="KM84" s="377"/>
      <c r="KN84" s="377"/>
      <c r="KO84" s="377"/>
      <c r="KP84" s="377"/>
      <c r="KQ84" s="377"/>
      <c r="KR84" s="377"/>
      <c r="KS84" s="377"/>
      <c r="KT84" s="377"/>
      <c r="KU84" s="377"/>
      <c r="KV84" s="377"/>
      <c r="KW84" s="377"/>
      <c r="KX84" s="377"/>
      <c r="KY84" s="377"/>
      <c r="KZ84" s="377"/>
      <c r="LA84" s="377"/>
      <c r="LB84" s="377"/>
      <c r="LC84" s="377"/>
      <c r="LD84" s="377"/>
      <c r="LE84" s="377"/>
      <c r="LF84" s="377"/>
      <c r="LG84" s="377"/>
      <c r="LH84" s="377"/>
      <c r="LI84" s="377"/>
    </row>
    <row r="85" spans="3:321">
      <c r="D85" s="74">
        <v>4149</v>
      </c>
      <c r="E85" s="78" t="s">
        <v>184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129848.44</v>
      </c>
      <c r="CM85" s="105">
        <v>341121.55999999994</v>
      </c>
      <c r="CN85" s="105">
        <v>579445.97</v>
      </c>
      <c r="CO85" s="105">
        <v>448035.98999999947</v>
      </c>
      <c r="CP85" s="105">
        <v>352875.53000000009</v>
      </c>
      <c r="CQ85" s="105">
        <v>473512.61999999959</v>
      </c>
      <c r="CR85" s="105">
        <v>629934.83000000031</v>
      </c>
      <c r="CS85" s="105">
        <v>524034.55000000016</v>
      </c>
      <c r="CT85" s="105">
        <v>816090.06000000052</v>
      </c>
      <c r="CU85" s="105">
        <v>925789.70000000019</v>
      </c>
      <c r="CV85" s="105">
        <v>358461.56000000029</v>
      </c>
      <c r="CW85" s="106">
        <v>1355493.3199999989</v>
      </c>
      <c r="CX85" s="104">
        <v>380344.63</v>
      </c>
      <c r="CY85" s="105">
        <v>354298.36</v>
      </c>
      <c r="CZ85" s="105">
        <v>747770.32</v>
      </c>
      <c r="DA85" s="105">
        <v>249397.15</v>
      </c>
      <c r="DB85" s="105">
        <v>325423.32</v>
      </c>
      <c r="DC85" s="105">
        <v>514029.32</v>
      </c>
      <c r="DD85" s="105">
        <v>909545.98</v>
      </c>
      <c r="DE85" s="105">
        <v>424671.49</v>
      </c>
      <c r="DF85" s="105">
        <v>717731.32</v>
      </c>
      <c r="DG85" s="105">
        <v>1069530.6200000001</v>
      </c>
      <c r="DH85" s="105">
        <v>528434.84</v>
      </c>
      <c r="DI85" s="106">
        <v>1415045.78</v>
      </c>
      <c r="DJ85" s="104">
        <v>276769.37</v>
      </c>
      <c r="DK85" s="105">
        <v>462394.67000000027</v>
      </c>
      <c r="DL85" s="105">
        <v>880856.14</v>
      </c>
      <c r="DM85" s="105">
        <v>685779.99999999988</v>
      </c>
      <c r="DN85" s="105">
        <v>583428.26000000036</v>
      </c>
      <c r="DO85" s="105">
        <v>430425.27999999956</v>
      </c>
      <c r="DP85" s="105">
        <v>965215.97999999975</v>
      </c>
      <c r="DQ85" s="105">
        <v>482389.32</v>
      </c>
      <c r="DR85" s="105">
        <v>502786.6499999995</v>
      </c>
      <c r="DS85" s="105">
        <v>959274.75999999943</v>
      </c>
      <c r="DT85" s="105">
        <v>568960.34000000055</v>
      </c>
      <c r="DU85" s="106">
        <v>1408612.0499999996</v>
      </c>
      <c r="DV85" s="338">
        <v>182735.03</v>
      </c>
      <c r="DW85" s="338">
        <v>363355.53</v>
      </c>
      <c r="DX85" s="338">
        <v>661144.29</v>
      </c>
      <c r="DY85" s="338">
        <v>556246.51</v>
      </c>
      <c r="DZ85" s="371">
        <v>645000.25</v>
      </c>
      <c r="EC85" s="374"/>
      <c r="ED85" s="374"/>
      <c r="EE85" s="374"/>
      <c r="EF85" s="374"/>
      <c r="EG85" s="374"/>
      <c r="EH85" s="377"/>
      <c r="EI85" s="377"/>
      <c r="EJ85" s="377"/>
      <c r="EK85" s="377"/>
      <c r="EL85" s="377"/>
      <c r="EM85" s="377"/>
      <c r="EN85" s="377"/>
      <c r="EO85" s="377"/>
      <c r="EP85" s="377"/>
      <c r="EQ85" s="377"/>
      <c r="ER85" s="377"/>
      <c r="ES85" s="377"/>
      <c r="ET85" s="377"/>
      <c r="EU85" s="377"/>
      <c r="EV85" s="377"/>
      <c r="EW85" s="377"/>
      <c r="EX85" s="377"/>
      <c r="EY85" s="377"/>
      <c r="EZ85" s="377"/>
      <c r="FA85" s="377"/>
      <c r="FB85" s="377"/>
      <c r="FC85" s="377"/>
      <c r="FD85" s="377"/>
      <c r="FE85" s="377"/>
      <c r="FF85" s="377"/>
      <c r="FG85" s="377"/>
      <c r="FH85" s="377"/>
      <c r="FI85" s="377"/>
      <c r="FJ85" s="377"/>
      <c r="FK85" s="377"/>
      <c r="FL85" s="377"/>
      <c r="FM85" s="377"/>
      <c r="FN85" s="377"/>
      <c r="FO85" s="377"/>
      <c r="FP85" s="377"/>
      <c r="FQ85" s="377"/>
      <c r="FR85" s="377"/>
      <c r="FS85" s="377"/>
      <c r="FT85" s="377"/>
      <c r="FU85" s="377"/>
      <c r="FV85" s="377"/>
      <c r="FW85" s="377"/>
      <c r="FX85" s="377"/>
      <c r="FY85" s="377"/>
      <c r="FZ85" s="377"/>
      <c r="GA85" s="377"/>
      <c r="GB85" s="377"/>
      <c r="GC85" s="377"/>
      <c r="GD85" s="377"/>
      <c r="GE85" s="377"/>
      <c r="GF85" s="377"/>
      <c r="GG85" s="377"/>
      <c r="GH85" s="377"/>
      <c r="GI85" s="377"/>
      <c r="GJ85" s="377"/>
      <c r="GK85" s="377"/>
      <c r="GL85" s="377"/>
      <c r="GM85" s="377"/>
      <c r="GN85" s="377"/>
      <c r="GO85" s="377"/>
      <c r="GP85" s="377"/>
      <c r="GQ85" s="377"/>
      <c r="GR85" s="377"/>
      <c r="GS85" s="377"/>
      <c r="GT85" s="377"/>
      <c r="GU85" s="377"/>
      <c r="GV85" s="377"/>
      <c r="GW85" s="377"/>
      <c r="GX85" s="377"/>
      <c r="GY85" s="377"/>
      <c r="GZ85" s="377"/>
      <c r="HA85" s="377"/>
      <c r="HB85" s="377"/>
      <c r="HC85" s="377"/>
      <c r="HD85" s="377"/>
      <c r="HE85" s="377"/>
      <c r="HF85" s="377"/>
      <c r="HG85" s="377"/>
      <c r="HH85" s="377"/>
      <c r="HI85" s="377"/>
      <c r="HJ85" s="377"/>
      <c r="HK85" s="377"/>
      <c r="HL85" s="377"/>
      <c r="HM85" s="377"/>
      <c r="HN85" s="377"/>
      <c r="HO85" s="377"/>
      <c r="HP85" s="377"/>
      <c r="HQ85" s="377"/>
      <c r="HR85" s="377"/>
      <c r="HS85" s="377"/>
      <c r="HT85" s="377"/>
      <c r="HU85" s="377"/>
      <c r="HV85" s="377"/>
      <c r="HW85" s="377"/>
      <c r="HX85" s="377"/>
      <c r="HY85" s="377"/>
      <c r="HZ85" s="377"/>
      <c r="IA85" s="377"/>
      <c r="IB85" s="377"/>
      <c r="IC85" s="377"/>
      <c r="ID85" s="377"/>
      <c r="IE85" s="377"/>
      <c r="IF85" s="377"/>
      <c r="IG85" s="377"/>
      <c r="IH85" s="377"/>
      <c r="II85" s="377"/>
      <c r="IJ85" s="377"/>
      <c r="IK85" s="377"/>
      <c r="IL85" s="377"/>
      <c r="IM85" s="377"/>
      <c r="IN85" s="377"/>
      <c r="IO85" s="377"/>
      <c r="IP85" s="377"/>
      <c r="IQ85" s="377"/>
      <c r="IR85" s="377"/>
      <c r="IS85" s="377"/>
      <c r="IT85" s="377"/>
      <c r="IU85" s="377"/>
      <c r="IV85" s="377"/>
      <c r="IW85" s="377"/>
      <c r="IX85" s="377"/>
      <c r="IY85" s="377"/>
      <c r="IZ85" s="377"/>
      <c r="JA85" s="377"/>
      <c r="JB85" s="377"/>
      <c r="JC85" s="377"/>
      <c r="JD85" s="377"/>
      <c r="JE85" s="377"/>
      <c r="JF85" s="377"/>
      <c r="JG85" s="377"/>
      <c r="JH85" s="377"/>
      <c r="JI85" s="377"/>
      <c r="JJ85" s="377"/>
      <c r="JK85" s="377"/>
      <c r="JL85" s="377"/>
      <c r="JM85" s="377"/>
      <c r="JN85" s="377"/>
      <c r="JO85" s="377"/>
      <c r="JP85" s="377"/>
      <c r="JQ85" s="377"/>
      <c r="JR85" s="377"/>
      <c r="JS85" s="377"/>
      <c r="JT85" s="377"/>
      <c r="JU85" s="377"/>
      <c r="JV85" s="377"/>
      <c r="JW85" s="377"/>
      <c r="JX85" s="377"/>
      <c r="JY85" s="377"/>
      <c r="JZ85" s="377"/>
      <c r="KA85" s="377"/>
      <c r="KB85" s="377"/>
      <c r="KC85" s="377"/>
      <c r="KD85" s="377"/>
      <c r="KE85" s="377"/>
      <c r="KF85" s="377"/>
      <c r="KG85" s="377"/>
      <c r="KH85" s="377"/>
      <c r="KI85" s="377"/>
      <c r="KJ85" s="377"/>
      <c r="KK85" s="377"/>
      <c r="KL85" s="377"/>
      <c r="KM85" s="377"/>
      <c r="KN85" s="377"/>
      <c r="KO85" s="377"/>
      <c r="KP85" s="377"/>
      <c r="KQ85" s="377"/>
      <c r="KR85" s="377"/>
      <c r="KS85" s="377"/>
      <c r="KT85" s="377"/>
      <c r="KU85" s="377"/>
      <c r="KV85" s="377"/>
      <c r="KW85" s="377"/>
      <c r="KX85" s="377"/>
      <c r="KY85" s="377"/>
      <c r="KZ85" s="377"/>
      <c r="LA85" s="377"/>
      <c r="LB85" s="377"/>
      <c r="LC85" s="377"/>
      <c r="LD85" s="377"/>
      <c r="LE85" s="377"/>
      <c r="LF85" s="377"/>
      <c r="LG85" s="377"/>
      <c r="LH85" s="377"/>
      <c r="LI85" s="377"/>
    </row>
    <row r="86" spans="3:321">
      <c r="C86" s="74">
        <v>415</v>
      </c>
      <c r="D86" s="74">
        <v>415</v>
      </c>
      <c r="E86" s="78" t="s">
        <v>186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39625.519999999997</v>
      </c>
      <c r="CM86" s="105">
        <v>746518.12</v>
      </c>
      <c r="CN86" s="105">
        <v>2188111.64</v>
      </c>
      <c r="CO86" s="105">
        <v>860738.31999999983</v>
      </c>
      <c r="CP86" s="105">
        <v>1045961.96</v>
      </c>
      <c r="CQ86" s="105">
        <v>1586588.0699999998</v>
      </c>
      <c r="CR86" s="105">
        <v>1708745.73</v>
      </c>
      <c r="CS86" s="105">
        <v>2046173.92</v>
      </c>
      <c r="CT86" s="105">
        <v>2633936.0099999998</v>
      </c>
      <c r="CU86" s="105">
        <v>1316206.53</v>
      </c>
      <c r="CV86" s="105">
        <v>1381658.69</v>
      </c>
      <c r="CW86" s="106">
        <v>4861519.66</v>
      </c>
      <c r="CX86" s="104">
        <v>639522.21</v>
      </c>
      <c r="CY86" s="105">
        <v>185129.93999999994</v>
      </c>
      <c r="CZ86" s="105">
        <v>1189329.8499999999</v>
      </c>
      <c r="DA86" s="105">
        <v>2186869.6</v>
      </c>
      <c r="DB86" s="105">
        <v>2500201.56</v>
      </c>
      <c r="DC86" s="105">
        <v>1421763.2600000002</v>
      </c>
      <c r="DD86" s="105">
        <v>1944244.05</v>
      </c>
      <c r="DE86" s="105">
        <v>1888022.9799999997</v>
      </c>
      <c r="DF86" s="105">
        <v>2165109.09</v>
      </c>
      <c r="DG86" s="105">
        <v>2645946.2399999998</v>
      </c>
      <c r="DH86" s="105">
        <v>1134749.9900000002</v>
      </c>
      <c r="DI86" s="106">
        <v>3374454.9999999991</v>
      </c>
      <c r="DJ86" s="104">
        <v>605572.42000000004</v>
      </c>
      <c r="DK86" s="105">
        <v>1430948.2699999996</v>
      </c>
      <c r="DL86" s="105">
        <v>1541159.98</v>
      </c>
      <c r="DM86" s="105">
        <v>1495923.86</v>
      </c>
      <c r="DN86" s="105">
        <v>1537431.38</v>
      </c>
      <c r="DO86" s="105">
        <v>1471949.0899999999</v>
      </c>
      <c r="DP86" s="105">
        <v>787283.64</v>
      </c>
      <c r="DQ86" s="105">
        <v>1786413.21</v>
      </c>
      <c r="DR86" s="105">
        <v>3880961.3100000005</v>
      </c>
      <c r="DS86" s="105">
        <v>962169.45</v>
      </c>
      <c r="DT86" s="105">
        <v>1789182.7099999997</v>
      </c>
      <c r="DU86" s="106">
        <v>2826847.3199999994</v>
      </c>
      <c r="DV86" s="338">
        <v>94021.83</v>
      </c>
      <c r="DW86" s="338">
        <v>726586.2</v>
      </c>
      <c r="DX86" s="338">
        <v>1501833.8</v>
      </c>
      <c r="DY86" s="338">
        <v>817791.18</v>
      </c>
      <c r="DZ86" s="371">
        <v>1646121.33</v>
      </c>
      <c r="EA86" s="371">
        <v>1787416.93</v>
      </c>
      <c r="EB86" s="374">
        <v>1579324.53</v>
      </c>
      <c r="EC86" s="381">
        <v>1691411.27</v>
      </c>
      <c r="ED86" s="374">
        <v>1322349.8999999999</v>
      </c>
      <c r="EE86" s="374">
        <v>2089865.16</v>
      </c>
      <c r="EF86" s="374">
        <v>2656726.35</v>
      </c>
      <c r="EG86" s="374">
        <v>4522986.3099999996</v>
      </c>
      <c r="EH86" s="377">
        <v>133702.59</v>
      </c>
      <c r="EI86" s="377">
        <v>831406.02</v>
      </c>
      <c r="EJ86" s="377">
        <v>1518146.21</v>
      </c>
      <c r="EK86" s="377">
        <v>1549212.25</v>
      </c>
      <c r="EL86" s="377">
        <v>2002570.68</v>
      </c>
      <c r="EM86" s="377">
        <v>1160348.8799999999</v>
      </c>
      <c r="EN86" s="377">
        <v>1865668.51</v>
      </c>
      <c r="EO86" s="377">
        <v>1371232.73</v>
      </c>
      <c r="EP86" s="377">
        <v>2163282.15</v>
      </c>
      <c r="EQ86" s="377">
        <v>1881648.29</v>
      </c>
      <c r="ER86" s="377">
        <v>1702269.74</v>
      </c>
      <c r="ES86" s="377"/>
      <c r="ET86" s="377"/>
      <c r="EU86" s="377"/>
      <c r="EV86" s="377"/>
      <c r="EW86" s="377"/>
      <c r="EX86" s="377"/>
      <c r="EY86" s="377"/>
      <c r="EZ86" s="377"/>
      <c r="FA86" s="377"/>
      <c r="FB86" s="377"/>
      <c r="FC86" s="377"/>
      <c r="FD86" s="377"/>
      <c r="FE86" s="377"/>
      <c r="FF86" s="377"/>
      <c r="FG86" s="377"/>
      <c r="FH86" s="377"/>
      <c r="FI86" s="377"/>
      <c r="FJ86" s="377"/>
      <c r="FK86" s="377"/>
      <c r="FL86" s="377"/>
      <c r="FM86" s="377"/>
      <c r="FN86" s="377"/>
      <c r="FO86" s="377"/>
      <c r="FP86" s="377"/>
      <c r="FQ86" s="377"/>
      <c r="FR86" s="377"/>
      <c r="FS86" s="377"/>
      <c r="FT86" s="377"/>
      <c r="FU86" s="377"/>
      <c r="FV86" s="377"/>
      <c r="FW86" s="377"/>
      <c r="FX86" s="377"/>
      <c r="FY86" s="377"/>
      <c r="FZ86" s="377"/>
      <c r="GA86" s="377"/>
      <c r="GB86" s="377"/>
      <c r="GC86" s="377"/>
      <c r="GD86" s="377"/>
      <c r="GE86" s="377"/>
      <c r="GF86" s="377"/>
      <c r="GG86" s="377"/>
      <c r="GH86" s="377"/>
      <c r="GI86" s="377"/>
      <c r="GJ86" s="377"/>
      <c r="GK86" s="377"/>
      <c r="GL86" s="377"/>
      <c r="GM86" s="377"/>
      <c r="GN86" s="377"/>
      <c r="GO86" s="377"/>
      <c r="GP86" s="377"/>
      <c r="GQ86" s="377"/>
      <c r="GR86" s="377"/>
      <c r="GS86" s="377"/>
      <c r="GT86" s="377"/>
      <c r="GU86" s="377"/>
      <c r="GV86" s="377"/>
      <c r="GW86" s="377"/>
      <c r="GX86" s="377"/>
      <c r="GY86" s="377"/>
      <c r="GZ86" s="377"/>
      <c r="HA86" s="377"/>
      <c r="HB86" s="377"/>
      <c r="HC86" s="377"/>
      <c r="HD86" s="377"/>
      <c r="HE86" s="377"/>
      <c r="HF86" s="377"/>
      <c r="HG86" s="377"/>
      <c r="HH86" s="377"/>
      <c r="HI86" s="377"/>
      <c r="HJ86" s="377"/>
      <c r="HK86" s="377"/>
      <c r="HL86" s="377"/>
      <c r="HM86" s="377"/>
      <c r="HN86" s="377"/>
      <c r="HO86" s="377"/>
      <c r="HP86" s="377"/>
      <c r="HQ86" s="377"/>
      <c r="HR86" s="377"/>
      <c r="HS86" s="377"/>
      <c r="HT86" s="377"/>
      <c r="HU86" s="377"/>
      <c r="HV86" s="377"/>
      <c r="HW86" s="377"/>
      <c r="HX86" s="377"/>
      <c r="HY86" s="377"/>
      <c r="HZ86" s="377"/>
      <c r="IA86" s="377"/>
      <c r="IB86" s="377"/>
      <c r="IC86" s="377"/>
      <c r="ID86" s="377"/>
      <c r="IE86" s="377"/>
      <c r="IF86" s="377"/>
      <c r="IG86" s="377"/>
      <c r="IH86" s="377"/>
      <c r="II86" s="377"/>
      <c r="IJ86" s="377"/>
      <c r="IK86" s="377"/>
      <c r="IL86" s="377"/>
      <c r="IM86" s="377"/>
      <c r="IN86" s="377"/>
      <c r="IO86" s="377"/>
      <c r="IP86" s="377"/>
      <c r="IQ86" s="377"/>
      <c r="IR86" s="377"/>
      <c r="IS86" s="377"/>
      <c r="IT86" s="377"/>
      <c r="IU86" s="377"/>
      <c r="IV86" s="377"/>
      <c r="IW86" s="377"/>
      <c r="IX86" s="377"/>
      <c r="IY86" s="377"/>
      <c r="IZ86" s="377"/>
      <c r="JA86" s="377"/>
      <c r="JB86" s="377"/>
      <c r="JC86" s="377"/>
      <c r="JD86" s="377"/>
      <c r="JE86" s="377"/>
      <c r="JF86" s="377"/>
      <c r="JG86" s="377"/>
      <c r="JH86" s="377"/>
      <c r="JI86" s="377"/>
      <c r="JJ86" s="377"/>
      <c r="JK86" s="377"/>
      <c r="JL86" s="377"/>
      <c r="JM86" s="377"/>
      <c r="JN86" s="377"/>
      <c r="JO86" s="377"/>
      <c r="JP86" s="377"/>
      <c r="JQ86" s="377"/>
      <c r="JR86" s="377"/>
      <c r="JS86" s="377"/>
      <c r="JT86" s="377"/>
      <c r="JU86" s="377"/>
      <c r="JV86" s="377"/>
      <c r="JW86" s="377"/>
      <c r="JX86" s="377"/>
      <c r="JY86" s="377"/>
      <c r="JZ86" s="377"/>
      <c r="KA86" s="377"/>
      <c r="KB86" s="377"/>
      <c r="KC86" s="377"/>
      <c r="KD86" s="377"/>
      <c r="KE86" s="377"/>
      <c r="KF86" s="377"/>
      <c r="KG86" s="377"/>
      <c r="KH86" s="377"/>
      <c r="KI86" s="377"/>
      <c r="KJ86" s="377"/>
      <c r="KK86" s="377"/>
      <c r="KL86" s="377"/>
      <c r="KM86" s="377"/>
      <c r="KN86" s="377"/>
      <c r="KO86" s="377"/>
      <c r="KP86" s="377"/>
      <c r="KQ86" s="377"/>
      <c r="KR86" s="377"/>
      <c r="KS86" s="377"/>
      <c r="KT86" s="377"/>
      <c r="KU86" s="377"/>
      <c r="KV86" s="377"/>
      <c r="KW86" s="377"/>
      <c r="KX86" s="377"/>
      <c r="KY86" s="377"/>
      <c r="KZ86" s="377"/>
      <c r="LA86" s="377"/>
      <c r="LB86" s="377"/>
      <c r="LC86" s="377"/>
      <c r="LD86" s="377"/>
      <c r="LE86" s="377"/>
      <c r="LF86" s="377"/>
      <c r="LG86" s="377"/>
      <c r="LH86" s="377"/>
      <c r="LI86" s="377"/>
    </row>
    <row r="87" spans="3:321" ht="30">
      <c r="D87" s="74">
        <v>4151</v>
      </c>
      <c r="E87" s="78" t="s">
        <v>188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0</v>
      </c>
      <c r="CM87" s="105">
        <v>567333.32999999996</v>
      </c>
      <c r="CN87" s="105">
        <v>1961942.4200000002</v>
      </c>
      <c r="CO87" s="105">
        <v>567000</v>
      </c>
      <c r="CP87" s="105">
        <v>831109.08</v>
      </c>
      <c r="CQ87" s="105">
        <v>1395275.75</v>
      </c>
      <c r="CR87" s="105">
        <v>1439952.94</v>
      </c>
      <c r="CS87" s="105">
        <v>1795442.42</v>
      </c>
      <c r="CT87" s="105">
        <v>2362275.7399999998</v>
      </c>
      <c r="CU87" s="105">
        <v>996275.75</v>
      </c>
      <c r="CV87" s="105">
        <v>1058825.47</v>
      </c>
      <c r="CW87" s="106">
        <v>3869101.56</v>
      </c>
      <c r="CX87" s="104">
        <v>558500</v>
      </c>
      <c r="CY87" s="105">
        <v>166.67</v>
      </c>
      <c r="CZ87" s="105">
        <v>558500</v>
      </c>
      <c r="DA87" s="105">
        <v>1886084.75</v>
      </c>
      <c r="DB87" s="105">
        <v>2215051.5</v>
      </c>
      <c r="DC87" s="105">
        <v>1118456.52</v>
      </c>
      <c r="DD87" s="105">
        <v>1686775.75</v>
      </c>
      <c r="DE87" s="105">
        <v>1436775.75</v>
      </c>
      <c r="DF87" s="105">
        <v>1752310.79</v>
      </c>
      <c r="DG87" s="105">
        <v>2272390.75</v>
      </c>
      <c r="DH87" s="105">
        <v>783152.4</v>
      </c>
      <c r="DI87" s="106">
        <v>2402498.1499999994</v>
      </c>
      <c r="DJ87" s="104">
        <v>537642.97000000009</v>
      </c>
      <c r="DK87" s="105">
        <v>1116833.3299999998</v>
      </c>
      <c r="DL87" s="105">
        <v>1305784.18</v>
      </c>
      <c r="DM87" s="105">
        <v>1242197.1600000001</v>
      </c>
      <c r="DN87" s="105">
        <v>1298294.9999999998</v>
      </c>
      <c r="DO87" s="105">
        <v>1191028.7599999998</v>
      </c>
      <c r="DP87" s="105">
        <v>601357.14</v>
      </c>
      <c r="DQ87" s="105">
        <v>1490817.88</v>
      </c>
      <c r="DR87" s="105">
        <v>3578133.5800000005</v>
      </c>
      <c r="DS87" s="105">
        <v>601357.14</v>
      </c>
      <c r="DT87" s="105">
        <v>1429629.89</v>
      </c>
      <c r="DU87" s="106">
        <v>1629283.42</v>
      </c>
      <c r="DV87" s="338">
        <v>166</v>
      </c>
      <c r="DW87" s="338">
        <v>566834.01</v>
      </c>
      <c r="DX87" s="338">
        <v>1094105.28</v>
      </c>
      <c r="DY87" s="338">
        <v>567011.84000000008</v>
      </c>
      <c r="DZ87" s="371">
        <v>1441605.28</v>
      </c>
      <c r="EC87" s="374"/>
      <c r="ED87" s="374"/>
      <c r="EE87" s="374"/>
      <c r="EF87" s="374"/>
      <c r="EG87" s="374"/>
      <c r="EH87" s="377"/>
      <c r="EI87" s="377"/>
      <c r="EJ87" s="377"/>
      <c r="EK87" s="377"/>
      <c r="EL87" s="377"/>
      <c r="EM87" s="377"/>
      <c r="EN87" s="377"/>
      <c r="EO87" s="377"/>
      <c r="EP87" s="377"/>
      <c r="EQ87" s="377"/>
      <c r="ER87" s="377"/>
      <c r="ES87" s="377"/>
      <c r="ET87" s="377"/>
      <c r="EU87" s="377"/>
      <c r="EV87" s="377"/>
      <c r="EW87" s="377"/>
      <c r="EX87" s="377"/>
      <c r="EY87" s="377"/>
      <c r="EZ87" s="377"/>
      <c r="FA87" s="377"/>
      <c r="FB87" s="377"/>
      <c r="FC87" s="377"/>
      <c r="FD87" s="377"/>
      <c r="FE87" s="377"/>
      <c r="FF87" s="377"/>
      <c r="FG87" s="377"/>
      <c r="FH87" s="377"/>
      <c r="FI87" s="377"/>
      <c r="FJ87" s="377"/>
      <c r="FK87" s="377"/>
      <c r="FL87" s="377"/>
      <c r="FM87" s="377"/>
      <c r="FN87" s="377"/>
      <c r="FO87" s="377"/>
      <c r="FP87" s="377"/>
      <c r="FQ87" s="377"/>
      <c r="FR87" s="377"/>
      <c r="FS87" s="377"/>
      <c r="FT87" s="377"/>
      <c r="FU87" s="377"/>
      <c r="FV87" s="377"/>
      <c r="FW87" s="377"/>
      <c r="FX87" s="377"/>
      <c r="FY87" s="377"/>
      <c r="FZ87" s="377"/>
      <c r="GA87" s="377"/>
      <c r="GB87" s="377"/>
      <c r="GC87" s="377"/>
      <c r="GD87" s="377"/>
      <c r="GE87" s="377"/>
      <c r="GF87" s="377"/>
      <c r="GG87" s="377"/>
      <c r="GH87" s="377"/>
      <c r="GI87" s="377"/>
      <c r="GJ87" s="377"/>
      <c r="GK87" s="377"/>
      <c r="GL87" s="377"/>
      <c r="GM87" s="377"/>
      <c r="GN87" s="377"/>
      <c r="GO87" s="377"/>
      <c r="GP87" s="377"/>
      <c r="GQ87" s="377"/>
      <c r="GR87" s="377"/>
      <c r="GS87" s="377"/>
      <c r="GT87" s="377"/>
      <c r="GU87" s="377"/>
      <c r="GV87" s="377"/>
      <c r="GW87" s="377"/>
      <c r="GX87" s="377"/>
      <c r="GY87" s="377"/>
      <c r="GZ87" s="377"/>
      <c r="HA87" s="377"/>
      <c r="HB87" s="377"/>
      <c r="HC87" s="377"/>
      <c r="HD87" s="377"/>
      <c r="HE87" s="377"/>
      <c r="HF87" s="377"/>
      <c r="HG87" s="377"/>
      <c r="HH87" s="377"/>
      <c r="HI87" s="377"/>
      <c r="HJ87" s="377"/>
      <c r="HK87" s="377"/>
      <c r="HL87" s="377"/>
      <c r="HM87" s="377"/>
      <c r="HN87" s="377"/>
      <c r="HO87" s="377"/>
      <c r="HP87" s="377"/>
      <c r="HQ87" s="377"/>
      <c r="HR87" s="377"/>
      <c r="HS87" s="377"/>
      <c r="HT87" s="377"/>
      <c r="HU87" s="377"/>
      <c r="HV87" s="377"/>
      <c r="HW87" s="377"/>
      <c r="HX87" s="377"/>
      <c r="HY87" s="377"/>
      <c r="HZ87" s="377"/>
      <c r="IA87" s="377"/>
      <c r="IB87" s="377"/>
      <c r="IC87" s="377"/>
      <c r="ID87" s="377"/>
      <c r="IE87" s="377"/>
      <c r="IF87" s="377"/>
      <c r="IG87" s="377"/>
      <c r="IH87" s="377"/>
      <c r="II87" s="377"/>
      <c r="IJ87" s="377"/>
      <c r="IK87" s="377"/>
      <c r="IL87" s="377"/>
      <c r="IM87" s="377"/>
      <c r="IN87" s="377"/>
      <c r="IO87" s="377"/>
      <c r="IP87" s="377"/>
      <c r="IQ87" s="377"/>
      <c r="IR87" s="377"/>
      <c r="IS87" s="377"/>
      <c r="IT87" s="377"/>
      <c r="IU87" s="377"/>
      <c r="IV87" s="377"/>
      <c r="IW87" s="377"/>
      <c r="IX87" s="377"/>
      <c r="IY87" s="377"/>
      <c r="IZ87" s="377"/>
      <c r="JA87" s="377"/>
      <c r="JB87" s="377"/>
      <c r="JC87" s="377"/>
      <c r="JD87" s="377"/>
      <c r="JE87" s="377"/>
      <c r="JF87" s="377"/>
      <c r="JG87" s="377"/>
      <c r="JH87" s="377"/>
      <c r="JI87" s="377"/>
      <c r="JJ87" s="377"/>
      <c r="JK87" s="377"/>
      <c r="JL87" s="377"/>
      <c r="JM87" s="377"/>
      <c r="JN87" s="377"/>
      <c r="JO87" s="377"/>
      <c r="JP87" s="377"/>
      <c r="JQ87" s="377"/>
      <c r="JR87" s="377"/>
      <c r="JS87" s="377"/>
      <c r="JT87" s="377"/>
      <c r="JU87" s="377"/>
      <c r="JV87" s="377"/>
      <c r="JW87" s="377"/>
      <c r="JX87" s="377"/>
      <c r="JY87" s="377"/>
      <c r="JZ87" s="377"/>
      <c r="KA87" s="377"/>
      <c r="KB87" s="377"/>
      <c r="KC87" s="377"/>
      <c r="KD87" s="377"/>
      <c r="KE87" s="377"/>
      <c r="KF87" s="377"/>
      <c r="KG87" s="377"/>
      <c r="KH87" s="377"/>
      <c r="KI87" s="377"/>
      <c r="KJ87" s="377"/>
      <c r="KK87" s="377"/>
      <c r="KL87" s="377"/>
      <c r="KM87" s="377"/>
      <c r="KN87" s="377"/>
      <c r="KO87" s="377"/>
      <c r="KP87" s="377"/>
      <c r="KQ87" s="377"/>
      <c r="KR87" s="377"/>
      <c r="KS87" s="377"/>
      <c r="KT87" s="377"/>
      <c r="KU87" s="377"/>
      <c r="KV87" s="377"/>
      <c r="KW87" s="377"/>
      <c r="KX87" s="377"/>
      <c r="KY87" s="377"/>
      <c r="KZ87" s="377"/>
      <c r="LA87" s="377"/>
      <c r="LB87" s="377"/>
      <c r="LC87" s="377"/>
      <c r="LD87" s="377"/>
      <c r="LE87" s="377"/>
      <c r="LF87" s="377"/>
      <c r="LG87" s="377"/>
      <c r="LH87" s="377"/>
      <c r="LI87" s="377"/>
    </row>
    <row r="88" spans="3:321" ht="30">
      <c r="D88" s="74">
        <v>4152</v>
      </c>
      <c r="E88" s="78" t="s">
        <v>190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9044.9000000000015</v>
      </c>
      <c r="CM88" s="105">
        <v>60860.650000000009</v>
      </c>
      <c r="CN88" s="105">
        <v>79115.170000000013</v>
      </c>
      <c r="CO88" s="105">
        <v>96998.14</v>
      </c>
      <c r="CP88" s="105">
        <v>69695.600000000006</v>
      </c>
      <c r="CQ88" s="105">
        <v>68808.770000000033</v>
      </c>
      <c r="CR88" s="105">
        <v>77664.74000000002</v>
      </c>
      <c r="CS88" s="105">
        <v>85421.62000000001</v>
      </c>
      <c r="CT88" s="105">
        <v>105069.08</v>
      </c>
      <c r="CU88" s="105">
        <v>137215.75000000003</v>
      </c>
      <c r="CV88" s="105">
        <v>148559.49999999994</v>
      </c>
      <c r="CW88" s="106">
        <v>377252.82000000012</v>
      </c>
      <c r="CX88" s="104">
        <v>32206.209999999995</v>
      </c>
      <c r="CY88" s="105">
        <v>57542.049999999996</v>
      </c>
      <c r="CZ88" s="105">
        <v>133172.41999999998</v>
      </c>
      <c r="DA88" s="105">
        <v>48134.829999999994</v>
      </c>
      <c r="DB88" s="105">
        <v>76474.040000000008</v>
      </c>
      <c r="DC88" s="105">
        <v>107768.05000000002</v>
      </c>
      <c r="DD88" s="105">
        <v>145315.33000000002</v>
      </c>
      <c r="DE88" s="105">
        <v>169127.42</v>
      </c>
      <c r="DF88" s="105">
        <v>189337.90999999997</v>
      </c>
      <c r="DG88" s="105">
        <v>105564.60999999999</v>
      </c>
      <c r="DH88" s="105">
        <v>91502.499999999971</v>
      </c>
      <c r="DI88" s="106">
        <v>317366.66999999975</v>
      </c>
      <c r="DJ88" s="104">
        <v>17430.63</v>
      </c>
      <c r="DK88" s="105">
        <v>99175.679999999978</v>
      </c>
      <c r="DL88" s="105">
        <v>86425.000000000015</v>
      </c>
      <c r="DM88" s="105">
        <v>80972.520000000033</v>
      </c>
      <c r="DN88" s="105">
        <v>88960.930000000008</v>
      </c>
      <c r="DO88" s="105">
        <v>99205.060000000056</v>
      </c>
      <c r="DP88" s="105">
        <v>63270.340000000004</v>
      </c>
      <c r="DQ88" s="105">
        <v>139380.09999999998</v>
      </c>
      <c r="DR88" s="105">
        <v>114079.71000000002</v>
      </c>
      <c r="DS88" s="105">
        <v>84032.610000000044</v>
      </c>
      <c r="DT88" s="105">
        <v>189563.59999999998</v>
      </c>
      <c r="DU88" s="106">
        <v>433945.65000000026</v>
      </c>
      <c r="DV88" s="338">
        <v>42547.840000000004</v>
      </c>
      <c r="DW88" s="338">
        <v>44260.23</v>
      </c>
      <c r="DX88" s="338">
        <v>197207.06</v>
      </c>
      <c r="DY88" s="338">
        <v>112167.74999999999</v>
      </c>
      <c r="DZ88" s="371">
        <v>54569.3</v>
      </c>
      <c r="EC88" s="374"/>
      <c r="ED88" s="374"/>
      <c r="EE88" s="374"/>
      <c r="EF88" s="374"/>
      <c r="EG88" s="374"/>
      <c r="EH88" s="377"/>
      <c r="EI88" s="377"/>
      <c r="EJ88" s="377"/>
      <c r="EK88" s="377"/>
      <c r="EL88" s="377"/>
      <c r="EM88" s="377"/>
      <c r="EN88" s="377"/>
      <c r="EO88" s="377"/>
      <c r="EP88" s="377"/>
      <c r="EQ88" s="377"/>
      <c r="ER88" s="377"/>
      <c r="ES88" s="377"/>
      <c r="ET88" s="377"/>
      <c r="EU88" s="377"/>
      <c r="EV88" s="377"/>
      <c r="EW88" s="377"/>
      <c r="EX88" s="377"/>
      <c r="EY88" s="377"/>
      <c r="EZ88" s="377"/>
      <c r="FA88" s="377"/>
      <c r="FB88" s="377"/>
      <c r="FC88" s="377"/>
      <c r="FD88" s="377"/>
      <c r="FE88" s="377"/>
      <c r="FF88" s="377"/>
      <c r="FG88" s="377"/>
      <c r="FH88" s="377"/>
      <c r="FI88" s="377"/>
      <c r="FJ88" s="377"/>
      <c r="FK88" s="377"/>
      <c r="FL88" s="377"/>
      <c r="FM88" s="377"/>
      <c r="FN88" s="377"/>
      <c r="FO88" s="377"/>
      <c r="FP88" s="377"/>
      <c r="FQ88" s="377"/>
      <c r="FR88" s="377"/>
      <c r="FS88" s="377"/>
      <c r="FT88" s="377"/>
      <c r="FU88" s="377"/>
      <c r="FV88" s="377"/>
      <c r="FW88" s="377"/>
      <c r="FX88" s="377"/>
      <c r="FY88" s="377"/>
      <c r="FZ88" s="377"/>
      <c r="GA88" s="377"/>
      <c r="GB88" s="377"/>
      <c r="GC88" s="377"/>
      <c r="GD88" s="377"/>
      <c r="GE88" s="377"/>
      <c r="GF88" s="377"/>
      <c r="GG88" s="377"/>
      <c r="GH88" s="377"/>
      <c r="GI88" s="377"/>
      <c r="GJ88" s="377"/>
      <c r="GK88" s="377"/>
      <c r="GL88" s="377"/>
      <c r="GM88" s="377"/>
      <c r="GN88" s="377"/>
      <c r="GO88" s="377"/>
      <c r="GP88" s="377"/>
      <c r="GQ88" s="377"/>
      <c r="GR88" s="377"/>
      <c r="GS88" s="377"/>
      <c r="GT88" s="377"/>
      <c r="GU88" s="377"/>
      <c r="GV88" s="377"/>
      <c r="GW88" s="377"/>
      <c r="GX88" s="377"/>
      <c r="GY88" s="377"/>
      <c r="GZ88" s="377"/>
      <c r="HA88" s="377"/>
      <c r="HB88" s="377"/>
      <c r="HC88" s="377"/>
      <c r="HD88" s="377"/>
      <c r="HE88" s="377"/>
      <c r="HF88" s="377"/>
      <c r="HG88" s="377"/>
      <c r="HH88" s="377"/>
      <c r="HI88" s="377"/>
      <c r="HJ88" s="377"/>
      <c r="HK88" s="377"/>
      <c r="HL88" s="377"/>
      <c r="HM88" s="377"/>
      <c r="HN88" s="377"/>
      <c r="HO88" s="377"/>
      <c r="HP88" s="377"/>
      <c r="HQ88" s="377"/>
      <c r="HR88" s="377"/>
      <c r="HS88" s="377"/>
      <c r="HT88" s="377"/>
      <c r="HU88" s="377"/>
      <c r="HV88" s="377"/>
      <c r="HW88" s="377"/>
      <c r="HX88" s="377"/>
      <c r="HY88" s="377"/>
      <c r="HZ88" s="377"/>
      <c r="IA88" s="377"/>
      <c r="IB88" s="377"/>
      <c r="IC88" s="377"/>
      <c r="ID88" s="377"/>
      <c r="IE88" s="377"/>
      <c r="IF88" s="377"/>
      <c r="IG88" s="377"/>
      <c r="IH88" s="377"/>
      <c r="II88" s="377"/>
      <c r="IJ88" s="377"/>
      <c r="IK88" s="377"/>
      <c r="IL88" s="377"/>
      <c r="IM88" s="377"/>
      <c r="IN88" s="377"/>
      <c r="IO88" s="377"/>
      <c r="IP88" s="377"/>
      <c r="IQ88" s="377"/>
      <c r="IR88" s="377"/>
      <c r="IS88" s="377"/>
      <c r="IT88" s="377"/>
      <c r="IU88" s="377"/>
      <c r="IV88" s="377"/>
      <c r="IW88" s="377"/>
      <c r="IX88" s="377"/>
      <c r="IY88" s="377"/>
      <c r="IZ88" s="377"/>
      <c r="JA88" s="377"/>
      <c r="JB88" s="377"/>
      <c r="JC88" s="377"/>
      <c r="JD88" s="377"/>
      <c r="JE88" s="377"/>
      <c r="JF88" s="377"/>
      <c r="JG88" s="377"/>
      <c r="JH88" s="377"/>
      <c r="JI88" s="377"/>
      <c r="JJ88" s="377"/>
      <c r="JK88" s="377"/>
      <c r="JL88" s="377"/>
      <c r="JM88" s="377"/>
      <c r="JN88" s="377"/>
      <c r="JO88" s="377"/>
      <c r="JP88" s="377"/>
      <c r="JQ88" s="377"/>
      <c r="JR88" s="377"/>
      <c r="JS88" s="377"/>
      <c r="JT88" s="377"/>
      <c r="JU88" s="377"/>
      <c r="JV88" s="377"/>
      <c r="JW88" s="377"/>
      <c r="JX88" s="377"/>
      <c r="JY88" s="377"/>
      <c r="JZ88" s="377"/>
      <c r="KA88" s="377"/>
      <c r="KB88" s="377"/>
      <c r="KC88" s="377"/>
      <c r="KD88" s="377"/>
      <c r="KE88" s="377"/>
      <c r="KF88" s="377"/>
      <c r="KG88" s="377"/>
      <c r="KH88" s="377"/>
      <c r="KI88" s="377"/>
      <c r="KJ88" s="377"/>
      <c r="KK88" s="377"/>
      <c r="KL88" s="377"/>
      <c r="KM88" s="377"/>
      <c r="KN88" s="377"/>
      <c r="KO88" s="377"/>
      <c r="KP88" s="377"/>
      <c r="KQ88" s="377"/>
      <c r="KR88" s="377"/>
      <c r="KS88" s="377"/>
      <c r="KT88" s="377"/>
      <c r="KU88" s="377"/>
      <c r="KV88" s="377"/>
      <c r="KW88" s="377"/>
      <c r="KX88" s="377"/>
      <c r="KY88" s="377"/>
      <c r="KZ88" s="377"/>
      <c r="LA88" s="377"/>
      <c r="LB88" s="377"/>
      <c r="LC88" s="377"/>
      <c r="LD88" s="377"/>
      <c r="LE88" s="377"/>
      <c r="LF88" s="377"/>
      <c r="LG88" s="377"/>
      <c r="LH88" s="377"/>
      <c r="LI88" s="377"/>
    </row>
    <row r="89" spans="3:321">
      <c r="D89" s="74">
        <v>4153</v>
      </c>
      <c r="E89" s="78" t="s">
        <v>192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30580.619999999995</v>
      </c>
      <c r="CM89" s="105">
        <v>118324.14000000004</v>
      </c>
      <c r="CN89" s="105">
        <v>147054.04999999993</v>
      </c>
      <c r="CO89" s="105">
        <v>196740.17999999985</v>
      </c>
      <c r="CP89" s="105">
        <v>145157.27999999997</v>
      </c>
      <c r="CQ89" s="105">
        <v>122503.54999999987</v>
      </c>
      <c r="CR89" s="105">
        <v>191128.04999999993</v>
      </c>
      <c r="CS89" s="105">
        <v>165309.87999999992</v>
      </c>
      <c r="CT89" s="105">
        <v>166591.18999999983</v>
      </c>
      <c r="CU89" s="105">
        <v>182715.02999999997</v>
      </c>
      <c r="CV89" s="105">
        <v>174273.72000000003</v>
      </c>
      <c r="CW89" s="106">
        <v>615165.2799999998</v>
      </c>
      <c r="CX89" s="104">
        <v>48815.999999999985</v>
      </c>
      <c r="CY89" s="105">
        <v>127421.21999999996</v>
      </c>
      <c r="CZ89" s="105">
        <v>497657.43</v>
      </c>
      <c r="DA89" s="105">
        <v>252650.02000000005</v>
      </c>
      <c r="DB89" s="105">
        <v>208676.01999999996</v>
      </c>
      <c r="DC89" s="105">
        <v>195538.69000000012</v>
      </c>
      <c r="DD89" s="105">
        <v>112152.97000000004</v>
      </c>
      <c r="DE89" s="105">
        <v>282119.80999999988</v>
      </c>
      <c r="DF89" s="105">
        <v>223460.38999999998</v>
      </c>
      <c r="DG89" s="105">
        <v>267990.87999999977</v>
      </c>
      <c r="DH89" s="105">
        <v>260095.09000000023</v>
      </c>
      <c r="DI89" s="106">
        <v>654590.17999999982</v>
      </c>
      <c r="DJ89" s="104">
        <v>50498.82</v>
      </c>
      <c r="DK89" s="105">
        <v>214939.25999999978</v>
      </c>
      <c r="DL89" s="105">
        <v>148950.80000000008</v>
      </c>
      <c r="DM89" s="105">
        <v>172754.18</v>
      </c>
      <c r="DN89" s="105">
        <v>150175.4500000001</v>
      </c>
      <c r="DO89" s="105">
        <v>181715.27000000014</v>
      </c>
      <c r="DP89" s="105">
        <v>122656.16</v>
      </c>
      <c r="DQ89" s="105">
        <v>156215.23000000007</v>
      </c>
      <c r="DR89" s="105">
        <v>188748.02000000019</v>
      </c>
      <c r="DS89" s="105">
        <v>276779.6999999999</v>
      </c>
      <c r="DT89" s="105">
        <v>169989.22000000003</v>
      </c>
      <c r="DU89" s="106">
        <v>763618.24999999895</v>
      </c>
      <c r="DV89" s="338">
        <v>51307.99</v>
      </c>
      <c r="DW89" s="338">
        <v>115491.95999999995</v>
      </c>
      <c r="DX89" s="338">
        <v>209821.33000000007</v>
      </c>
      <c r="DY89" s="338">
        <v>138611.59</v>
      </c>
      <c r="DZ89" s="371">
        <v>149946.75</v>
      </c>
      <c r="EC89" s="374"/>
      <c r="ED89" s="374"/>
      <c r="EE89" s="374"/>
      <c r="EF89" s="374"/>
      <c r="EG89" s="374"/>
      <c r="EH89" s="377"/>
      <c r="EI89" s="377"/>
      <c r="EJ89" s="377"/>
      <c r="EK89" s="377"/>
      <c r="EL89" s="377"/>
      <c r="EM89" s="377"/>
      <c r="EN89" s="377"/>
      <c r="EO89" s="377"/>
      <c r="EP89" s="377"/>
      <c r="EQ89" s="377"/>
      <c r="ER89" s="377"/>
      <c r="ES89" s="377"/>
      <c r="ET89" s="377"/>
      <c r="EU89" s="377"/>
      <c r="EV89" s="377"/>
      <c r="EW89" s="377"/>
      <c r="EX89" s="377"/>
      <c r="EY89" s="377"/>
      <c r="EZ89" s="377"/>
      <c r="FA89" s="377"/>
      <c r="FB89" s="377"/>
      <c r="FC89" s="377"/>
      <c r="FD89" s="377"/>
      <c r="FE89" s="377"/>
      <c r="FF89" s="377"/>
      <c r="FG89" s="377"/>
      <c r="FH89" s="377"/>
      <c r="FI89" s="377"/>
      <c r="FJ89" s="377"/>
      <c r="FK89" s="377"/>
      <c r="FL89" s="377"/>
      <c r="FM89" s="377"/>
      <c r="FN89" s="377"/>
      <c r="FO89" s="377"/>
      <c r="FP89" s="377"/>
      <c r="FQ89" s="377"/>
      <c r="FR89" s="377"/>
      <c r="FS89" s="377"/>
      <c r="FT89" s="377"/>
      <c r="FU89" s="377"/>
      <c r="FV89" s="377"/>
      <c r="FW89" s="377"/>
      <c r="FX89" s="377"/>
      <c r="FY89" s="377"/>
      <c r="FZ89" s="377"/>
      <c r="GA89" s="377"/>
      <c r="GB89" s="377"/>
      <c r="GC89" s="377"/>
      <c r="GD89" s="377"/>
      <c r="GE89" s="377"/>
      <c r="GF89" s="377"/>
      <c r="GG89" s="377"/>
      <c r="GH89" s="377"/>
      <c r="GI89" s="377"/>
      <c r="GJ89" s="377"/>
      <c r="GK89" s="377"/>
      <c r="GL89" s="377"/>
      <c r="GM89" s="377"/>
      <c r="GN89" s="377"/>
      <c r="GO89" s="377"/>
      <c r="GP89" s="377"/>
      <c r="GQ89" s="377"/>
      <c r="GR89" s="377"/>
      <c r="GS89" s="377"/>
      <c r="GT89" s="377"/>
      <c r="GU89" s="377"/>
      <c r="GV89" s="377"/>
      <c r="GW89" s="377"/>
      <c r="GX89" s="377"/>
      <c r="GY89" s="377"/>
      <c r="GZ89" s="377"/>
      <c r="HA89" s="377"/>
      <c r="HB89" s="377"/>
      <c r="HC89" s="377"/>
      <c r="HD89" s="377"/>
      <c r="HE89" s="377"/>
      <c r="HF89" s="377"/>
      <c r="HG89" s="377"/>
      <c r="HH89" s="377"/>
      <c r="HI89" s="377"/>
      <c r="HJ89" s="377"/>
      <c r="HK89" s="377"/>
      <c r="HL89" s="377"/>
      <c r="HM89" s="377"/>
      <c r="HN89" s="377"/>
      <c r="HO89" s="377"/>
      <c r="HP89" s="377"/>
      <c r="HQ89" s="377"/>
      <c r="HR89" s="377"/>
      <c r="HS89" s="377"/>
      <c r="HT89" s="377"/>
      <c r="HU89" s="377"/>
      <c r="HV89" s="377"/>
      <c r="HW89" s="377"/>
      <c r="HX89" s="377"/>
      <c r="HY89" s="377"/>
      <c r="HZ89" s="377"/>
      <c r="IA89" s="377"/>
      <c r="IB89" s="377"/>
      <c r="IC89" s="377"/>
      <c r="ID89" s="377"/>
      <c r="IE89" s="377"/>
      <c r="IF89" s="377"/>
      <c r="IG89" s="377"/>
      <c r="IH89" s="377"/>
      <c r="II89" s="377"/>
      <c r="IJ89" s="377"/>
      <c r="IK89" s="377"/>
      <c r="IL89" s="377"/>
      <c r="IM89" s="377"/>
      <c r="IN89" s="377"/>
      <c r="IO89" s="377"/>
      <c r="IP89" s="377"/>
      <c r="IQ89" s="377"/>
      <c r="IR89" s="377"/>
      <c r="IS89" s="377"/>
      <c r="IT89" s="377"/>
      <c r="IU89" s="377"/>
      <c r="IV89" s="377"/>
      <c r="IW89" s="377"/>
      <c r="IX89" s="377"/>
      <c r="IY89" s="377"/>
      <c r="IZ89" s="377"/>
      <c r="JA89" s="377"/>
      <c r="JB89" s="377"/>
      <c r="JC89" s="377"/>
      <c r="JD89" s="377"/>
      <c r="JE89" s="377"/>
      <c r="JF89" s="377"/>
      <c r="JG89" s="377"/>
      <c r="JH89" s="377"/>
      <c r="JI89" s="377"/>
      <c r="JJ89" s="377"/>
      <c r="JK89" s="377"/>
      <c r="JL89" s="377"/>
      <c r="JM89" s="377"/>
      <c r="JN89" s="377"/>
      <c r="JO89" s="377"/>
      <c r="JP89" s="377"/>
      <c r="JQ89" s="377"/>
      <c r="JR89" s="377"/>
      <c r="JS89" s="377"/>
      <c r="JT89" s="377"/>
      <c r="JU89" s="377"/>
      <c r="JV89" s="377"/>
      <c r="JW89" s="377"/>
      <c r="JX89" s="377"/>
      <c r="JY89" s="377"/>
      <c r="JZ89" s="377"/>
      <c r="KA89" s="377"/>
      <c r="KB89" s="377"/>
      <c r="KC89" s="377"/>
      <c r="KD89" s="377"/>
      <c r="KE89" s="377"/>
      <c r="KF89" s="377"/>
      <c r="KG89" s="377"/>
      <c r="KH89" s="377"/>
      <c r="KI89" s="377"/>
      <c r="KJ89" s="377"/>
      <c r="KK89" s="377"/>
      <c r="KL89" s="377"/>
      <c r="KM89" s="377"/>
      <c r="KN89" s="377"/>
      <c r="KO89" s="377"/>
      <c r="KP89" s="377"/>
      <c r="KQ89" s="377"/>
      <c r="KR89" s="377"/>
      <c r="KS89" s="377"/>
      <c r="KT89" s="377"/>
      <c r="KU89" s="377"/>
      <c r="KV89" s="377"/>
      <c r="KW89" s="377"/>
      <c r="KX89" s="377"/>
      <c r="KY89" s="377"/>
      <c r="KZ89" s="377"/>
      <c r="LA89" s="377"/>
      <c r="LB89" s="377"/>
      <c r="LC89" s="377"/>
      <c r="LD89" s="377"/>
      <c r="LE89" s="377"/>
      <c r="LF89" s="377"/>
      <c r="LG89" s="377"/>
      <c r="LH89" s="377"/>
      <c r="LI89" s="377"/>
    </row>
    <row r="90" spans="3:321">
      <c r="C90" s="74">
        <v>416</v>
      </c>
      <c r="D90" s="74">
        <v>416</v>
      </c>
      <c r="E90" s="78" t="s">
        <v>194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553790.51</v>
      </c>
      <c r="CM90" s="105">
        <v>1783760.79</v>
      </c>
      <c r="CN90" s="105">
        <v>2136902.62</v>
      </c>
      <c r="CO90" s="105">
        <v>24827472.129999999</v>
      </c>
      <c r="CP90" s="105">
        <v>1125415.9300000002</v>
      </c>
      <c r="CQ90" s="105">
        <v>3793946.4499999997</v>
      </c>
      <c r="CR90" s="105">
        <v>5739215.1899999995</v>
      </c>
      <c r="CS90" s="105">
        <v>2103580.0900000003</v>
      </c>
      <c r="CT90" s="105">
        <v>18700318.619999997</v>
      </c>
      <c r="CU90" s="105">
        <v>797388.29</v>
      </c>
      <c r="CV90" s="105">
        <v>749118.78</v>
      </c>
      <c r="CW90" s="106">
        <v>5611866.1400000006</v>
      </c>
      <c r="CX90" s="104">
        <v>2500818.23</v>
      </c>
      <c r="CY90" s="105">
        <v>1109975.3799999999</v>
      </c>
      <c r="CZ90" s="105">
        <v>4604120.0999999996</v>
      </c>
      <c r="DA90" s="105">
        <v>24681413.120000001</v>
      </c>
      <c r="DB90" s="105">
        <v>4723228.4400000004</v>
      </c>
      <c r="DC90" s="105">
        <v>5612524.4100000001</v>
      </c>
      <c r="DD90" s="105">
        <v>6811017.4000000004</v>
      </c>
      <c r="DE90" s="105">
        <v>1194574.1499999999</v>
      </c>
      <c r="DF90" s="105">
        <v>17531674.219999999</v>
      </c>
      <c r="DG90" s="105">
        <v>516556.35</v>
      </c>
      <c r="DH90" s="105">
        <v>569278.71</v>
      </c>
      <c r="DI90" s="106">
        <v>5661214.9000000004</v>
      </c>
      <c r="DJ90" s="104">
        <v>2231451.0099999998</v>
      </c>
      <c r="DK90" s="105">
        <v>2890207.88</v>
      </c>
      <c r="DL90" s="105">
        <v>8942154.3000000007</v>
      </c>
      <c r="DM90" s="105">
        <v>19073852.520000003</v>
      </c>
      <c r="DN90" s="105">
        <v>15976194.35</v>
      </c>
      <c r="DO90" s="105">
        <v>4369899.47</v>
      </c>
      <c r="DP90" s="105">
        <v>6120956.6900000004</v>
      </c>
      <c r="DQ90" s="105">
        <v>983659.16</v>
      </c>
      <c r="DR90" s="105">
        <v>16142994.029999999</v>
      </c>
      <c r="DS90" s="105">
        <v>488401.27</v>
      </c>
      <c r="DT90" s="105">
        <v>462527.35</v>
      </c>
      <c r="DU90" s="106">
        <v>4120451.7199999997</v>
      </c>
      <c r="DV90" s="338">
        <v>3853176.02</v>
      </c>
      <c r="DW90" s="338">
        <v>923447.88</v>
      </c>
      <c r="DX90" s="338">
        <v>26673541.219999999</v>
      </c>
      <c r="DY90" s="338">
        <v>16836216.219999999</v>
      </c>
      <c r="DZ90" s="371">
        <v>16044663.550000001</v>
      </c>
      <c r="EA90" s="371">
        <v>2932165.72</v>
      </c>
      <c r="EB90" s="374">
        <v>6331227.2400000002</v>
      </c>
      <c r="EC90" s="381">
        <v>1492919.53</v>
      </c>
      <c r="ED90" s="374">
        <v>2590259.06</v>
      </c>
      <c r="EE90" s="374">
        <v>414135.02</v>
      </c>
      <c r="EF90" s="374">
        <v>552221.05000000005</v>
      </c>
      <c r="EG90" s="374">
        <v>2682108.14</v>
      </c>
      <c r="EH90" s="377">
        <v>3233271.99</v>
      </c>
      <c r="EI90" s="377">
        <v>1109355.6299999999</v>
      </c>
      <c r="EJ90" s="377">
        <v>39265862.130000003</v>
      </c>
      <c r="EK90" s="377">
        <v>18359667.859999999</v>
      </c>
      <c r="EL90" s="377">
        <v>16351185.949999999</v>
      </c>
      <c r="EM90" s="377">
        <v>2523673.19</v>
      </c>
      <c r="EN90" s="377">
        <v>6585094.8899999997</v>
      </c>
      <c r="EO90" s="377">
        <v>1270865.0900000001</v>
      </c>
      <c r="EP90" s="377">
        <v>2079513.77</v>
      </c>
      <c r="EQ90" s="377">
        <v>1739140.99</v>
      </c>
      <c r="ER90" s="377">
        <v>3918626.83</v>
      </c>
      <c r="ES90" s="377"/>
      <c r="ET90" s="377"/>
      <c r="EU90" s="377"/>
      <c r="EV90" s="377"/>
      <c r="EW90" s="377"/>
      <c r="EX90" s="377"/>
      <c r="EY90" s="377"/>
      <c r="EZ90" s="377"/>
      <c r="FA90" s="377"/>
      <c r="FB90" s="377"/>
      <c r="FC90" s="377"/>
      <c r="FD90" s="377"/>
      <c r="FE90" s="377"/>
      <c r="FF90" s="377"/>
      <c r="FG90" s="377"/>
      <c r="FH90" s="377"/>
      <c r="FI90" s="377"/>
      <c r="FJ90" s="377"/>
      <c r="FK90" s="377"/>
      <c r="FL90" s="377"/>
      <c r="FM90" s="377"/>
      <c r="FN90" s="377"/>
      <c r="FO90" s="377"/>
      <c r="FP90" s="377"/>
      <c r="FQ90" s="377"/>
      <c r="FR90" s="377"/>
      <c r="FS90" s="377"/>
      <c r="FT90" s="377"/>
      <c r="FU90" s="377"/>
      <c r="FV90" s="377"/>
      <c r="FW90" s="377"/>
      <c r="FX90" s="377"/>
      <c r="FY90" s="377"/>
      <c r="FZ90" s="377"/>
      <c r="GA90" s="377"/>
      <c r="GB90" s="377"/>
      <c r="GC90" s="377"/>
      <c r="GD90" s="377"/>
      <c r="GE90" s="377"/>
      <c r="GF90" s="377"/>
      <c r="GG90" s="377"/>
      <c r="GH90" s="377"/>
      <c r="GI90" s="377"/>
      <c r="GJ90" s="377"/>
      <c r="GK90" s="377"/>
      <c r="GL90" s="377"/>
      <c r="GM90" s="377"/>
      <c r="GN90" s="377"/>
      <c r="GO90" s="377"/>
      <c r="GP90" s="377"/>
      <c r="GQ90" s="377"/>
      <c r="GR90" s="377"/>
      <c r="GS90" s="377"/>
      <c r="GT90" s="377"/>
      <c r="GU90" s="377"/>
      <c r="GV90" s="377"/>
      <c r="GW90" s="377"/>
      <c r="GX90" s="377"/>
      <c r="GY90" s="377"/>
      <c r="GZ90" s="377"/>
      <c r="HA90" s="377"/>
      <c r="HB90" s="377"/>
      <c r="HC90" s="377"/>
      <c r="HD90" s="377"/>
      <c r="HE90" s="377"/>
      <c r="HF90" s="377"/>
      <c r="HG90" s="377"/>
      <c r="HH90" s="377"/>
      <c r="HI90" s="377"/>
      <c r="HJ90" s="377"/>
      <c r="HK90" s="377"/>
      <c r="HL90" s="377"/>
      <c r="HM90" s="377"/>
      <c r="HN90" s="377"/>
      <c r="HO90" s="377"/>
      <c r="HP90" s="377"/>
      <c r="HQ90" s="377"/>
      <c r="HR90" s="377"/>
      <c r="HS90" s="377"/>
      <c r="HT90" s="377"/>
      <c r="HU90" s="377"/>
      <c r="HV90" s="377"/>
      <c r="HW90" s="377"/>
      <c r="HX90" s="377"/>
      <c r="HY90" s="377"/>
      <c r="HZ90" s="377"/>
      <c r="IA90" s="377"/>
      <c r="IB90" s="377"/>
      <c r="IC90" s="377"/>
      <c r="ID90" s="377"/>
      <c r="IE90" s="377"/>
      <c r="IF90" s="377"/>
      <c r="IG90" s="377"/>
      <c r="IH90" s="377"/>
      <c r="II90" s="377"/>
      <c r="IJ90" s="377"/>
      <c r="IK90" s="377"/>
      <c r="IL90" s="377"/>
      <c r="IM90" s="377"/>
      <c r="IN90" s="377"/>
      <c r="IO90" s="377"/>
      <c r="IP90" s="377"/>
      <c r="IQ90" s="377"/>
      <c r="IR90" s="377"/>
      <c r="IS90" s="377"/>
      <c r="IT90" s="377"/>
      <c r="IU90" s="377"/>
      <c r="IV90" s="377"/>
      <c r="IW90" s="377"/>
      <c r="IX90" s="377"/>
      <c r="IY90" s="377"/>
      <c r="IZ90" s="377"/>
      <c r="JA90" s="377"/>
      <c r="JB90" s="377"/>
      <c r="JC90" s="377"/>
      <c r="JD90" s="377"/>
      <c r="JE90" s="377"/>
      <c r="JF90" s="377"/>
      <c r="JG90" s="377"/>
      <c r="JH90" s="377"/>
      <c r="JI90" s="377"/>
      <c r="JJ90" s="377"/>
      <c r="JK90" s="377"/>
      <c r="JL90" s="377"/>
      <c r="JM90" s="377"/>
      <c r="JN90" s="377"/>
      <c r="JO90" s="377"/>
      <c r="JP90" s="377"/>
      <c r="JQ90" s="377"/>
      <c r="JR90" s="377"/>
      <c r="JS90" s="377"/>
      <c r="JT90" s="377"/>
      <c r="JU90" s="377"/>
      <c r="JV90" s="377"/>
      <c r="JW90" s="377"/>
      <c r="JX90" s="377"/>
      <c r="JY90" s="377"/>
      <c r="JZ90" s="377"/>
      <c r="KA90" s="377"/>
      <c r="KB90" s="377"/>
      <c r="KC90" s="377"/>
      <c r="KD90" s="377"/>
      <c r="KE90" s="377"/>
      <c r="KF90" s="377"/>
      <c r="KG90" s="377"/>
      <c r="KH90" s="377"/>
      <c r="KI90" s="377"/>
      <c r="KJ90" s="377"/>
      <c r="KK90" s="377"/>
      <c r="KL90" s="377"/>
      <c r="KM90" s="377"/>
      <c r="KN90" s="377"/>
      <c r="KO90" s="377"/>
      <c r="KP90" s="377"/>
      <c r="KQ90" s="377"/>
      <c r="KR90" s="377"/>
      <c r="KS90" s="377"/>
      <c r="KT90" s="377"/>
      <c r="KU90" s="377"/>
      <c r="KV90" s="377"/>
      <c r="KW90" s="377"/>
      <c r="KX90" s="377"/>
      <c r="KY90" s="377"/>
      <c r="KZ90" s="377"/>
      <c r="LA90" s="377"/>
      <c r="LB90" s="377"/>
      <c r="LC90" s="377"/>
      <c r="LD90" s="377"/>
      <c r="LE90" s="377"/>
      <c r="LF90" s="377"/>
      <c r="LG90" s="377"/>
      <c r="LH90" s="377"/>
      <c r="LI90" s="377"/>
    </row>
    <row r="91" spans="3:321">
      <c r="D91" s="74">
        <v>4161</v>
      </c>
      <c r="E91" s="78" t="s">
        <v>196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186935.47000000003</v>
      </c>
      <c r="CM91" s="105">
        <v>1089798.1599999999</v>
      </c>
      <c r="CN91" s="105">
        <v>235648.29</v>
      </c>
      <c r="CO91" s="105">
        <v>572214.51</v>
      </c>
      <c r="CP91" s="105">
        <v>347437.52</v>
      </c>
      <c r="CQ91" s="105">
        <v>628963.75</v>
      </c>
      <c r="CR91" s="105">
        <v>646150.64999999991</v>
      </c>
      <c r="CS91" s="105">
        <v>1284391.8300000003</v>
      </c>
      <c r="CT91" s="105">
        <v>1025800.6699999999</v>
      </c>
      <c r="CU91" s="105">
        <v>418836.32</v>
      </c>
      <c r="CV91" s="105">
        <v>319838.31</v>
      </c>
      <c r="CW91" s="106">
        <v>1647052.3900000001</v>
      </c>
      <c r="CX91" s="104">
        <v>111733.17</v>
      </c>
      <c r="CY91" s="105">
        <v>139373.56</v>
      </c>
      <c r="CZ91" s="105">
        <v>1993480.86</v>
      </c>
      <c r="DA91" s="105">
        <v>41946.62</v>
      </c>
      <c r="DB91" s="105">
        <v>35809.410000000003</v>
      </c>
      <c r="DC91" s="105">
        <v>829028.67</v>
      </c>
      <c r="DD91" s="105">
        <v>351656.55</v>
      </c>
      <c r="DE91" s="105">
        <v>131034.26</v>
      </c>
      <c r="DF91" s="105">
        <v>1544582.96</v>
      </c>
      <c r="DG91" s="105">
        <v>52709.01</v>
      </c>
      <c r="DH91" s="105">
        <v>96569.56</v>
      </c>
      <c r="DI91" s="106">
        <v>952094.37</v>
      </c>
      <c r="DJ91" s="104">
        <v>111733.16999999998</v>
      </c>
      <c r="DK91" s="105">
        <v>112308.35</v>
      </c>
      <c r="DL91" s="105">
        <v>2020546.0699999998</v>
      </c>
      <c r="DM91" s="105">
        <v>41946.62</v>
      </c>
      <c r="DN91" s="105">
        <v>35809.409999999989</v>
      </c>
      <c r="DO91" s="105">
        <v>829028.67000000016</v>
      </c>
      <c r="DP91" s="105">
        <v>351618.79</v>
      </c>
      <c r="DQ91" s="105">
        <v>131072.01999999999</v>
      </c>
      <c r="DR91" s="105">
        <v>1543150.85</v>
      </c>
      <c r="DS91" s="105">
        <v>52709.009999999995</v>
      </c>
      <c r="DT91" s="105">
        <v>96569.56</v>
      </c>
      <c r="DU91" s="106">
        <v>952094.37</v>
      </c>
      <c r="DV91" s="338">
        <v>73377.890000000014</v>
      </c>
      <c r="DW91" s="338">
        <v>287510.59999999998</v>
      </c>
      <c r="DX91" s="338">
        <v>1394593.96</v>
      </c>
      <c r="DY91" s="338">
        <v>207911.91</v>
      </c>
      <c r="DZ91" s="371">
        <v>67626.53</v>
      </c>
      <c r="EC91" s="381">
        <v>759145.46</v>
      </c>
      <c r="ED91" s="374"/>
      <c r="EE91" s="374"/>
      <c r="EF91" s="374"/>
      <c r="EG91" s="374"/>
      <c r="EH91" s="377"/>
      <c r="EI91" s="377"/>
      <c r="EJ91" s="377"/>
      <c r="EK91" s="377"/>
      <c r="EL91" s="377"/>
      <c r="EM91" s="377"/>
      <c r="EN91" s="377"/>
      <c r="EO91" s="377"/>
      <c r="EP91" s="377"/>
      <c r="EQ91" s="377"/>
      <c r="ER91" s="377"/>
      <c r="ES91" s="377"/>
      <c r="ET91" s="377"/>
      <c r="EU91" s="377"/>
      <c r="EV91" s="377"/>
      <c r="EW91" s="377"/>
      <c r="EX91" s="377"/>
      <c r="EY91" s="377"/>
      <c r="EZ91" s="377"/>
      <c r="FA91" s="377"/>
      <c r="FB91" s="377"/>
      <c r="FC91" s="377"/>
      <c r="FD91" s="377"/>
      <c r="FE91" s="377"/>
      <c r="FF91" s="377"/>
      <c r="FG91" s="377"/>
      <c r="FH91" s="377"/>
      <c r="FI91" s="377"/>
      <c r="FJ91" s="377"/>
      <c r="FK91" s="377"/>
      <c r="FL91" s="377"/>
      <c r="FM91" s="377"/>
      <c r="FN91" s="377"/>
      <c r="FO91" s="377"/>
      <c r="FP91" s="377"/>
      <c r="FQ91" s="377"/>
      <c r="FR91" s="377"/>
      <c r="FS91" s="377"/>
      <c r="FT91" s="377"/>
      <c r="FU91" s="377"/>
      <c r="FV91" s="377"/>
      <c r="FW91" s="377"/>
      <c r="FX91" s="377"/>
      <c r="FY91" s="377"/>
      <c r="FZ91" s="377"/>
      <c r="GA91" s="377"/>
      <c r="GB91" s="377"/>
      <c r="GC91" s="377"/>
      <c r="GD91" s="377"/>
      <c r="GE91" s="377"/>
      <c r="GF91" s="377"/>
      <c r="GG91" s="377"/>
      <c r="GH91" s="377"/>
      <c r="GI91" s="377"/>
      <c r="GJ91" s="377"/>
      <c r="GK91" s="377"/>
      <c r="GL91" s="377"/>
      <c r="GM91" s="377"/>
      <c r="GN91" s="377"/>
      <c r="GO91" s="377"/>
      <c r="GP91" s="377"/>
      <c r="GQ91" s="377"/>
      <c r="GR91" s="377"/>
      <c r="GS91" s="377"/>
      <c r="GT91" s="377"/>
      <c r="GU91" s="377"/>
      <c r="GV91" s="377"/>
      <c r="GW91" s="377"/>
      <c r="GX91" s="377"/>
      <c r="GY91" s="377"/>
      <c r="GZ91" s="377"/>
      <c r="HA91" s="377"/>
      <c r="HB91" s="377"/>
      <c r="HC91" s="377"/>
      <c r="HD91" s="377"/>
      <c r="HE91" s="377"/>
      <c r="HF91" s="377"/>
      <c r="HG91" s="377"/>
      <c r="HH91" s="377"/>
      <c r="HI91" s="377"/>
      <c r="HJ91" s="377"/>
      <c r="HK91" s="377"/>
      <c r="HL91" s="377"/>
      <c r="HM91" s="377"/>
      <c r="HN91" s="377"/>
      <c r="HO91" s="377"/>
      <c r="HP91" s="377"/>
      <c r="HQ91" s="377"/>
      <c r="HR91" s="377"/>
      <c r="HS91" s="377"/>
      <c r="HT91" s="377"/>
      <c r="HU91" s="377"/>
      <c r="HV91" s="377"/>
      <c r="HW91" s="377"/>
      <c r="HX91" s="377"/>
      <c r="HY91" s="377"/>
      <c r="HZ91" s="377"/>
      <c r="IA91" s="377"/>
      <c r="IB91" s="377"/>
      <c r="IC91" s="377"/>
      <c r="ID91" s="377"/>
      <c r="IE91" s="377"/>
      <c r="IF91" s="377"/>
      <c r="IG91" s="377"/>
      <c r="IH91" s="377"/>
      <c r="II91" s="377"/>
      <c r="IJ91" s="377"/>
      <c r="IK91" s="377"/>
      <c r="IL91" s="377"/>
      <c r="IM91" s="377"/>
      <c r="IN91" s="377"/>
      <c r="IO91" s="377"/>
      <c r="IP91" s="377"/>
      <c r="IQ91" s="377"/>
      <c r="IR91" s="377"/>
      <c r="IS91" s="377"/>
      <c r="IT91" s="377"/>
      <c r="IU91" s="377"/>
      <c r="IV91" s="377"/>
      <c r="IW91" s="377"/>
      <c r="IX91" s="377"/>
      <c r="IY91" s="377"/>
      <c r="IZ91" s="377"/>
      <c r="JA91" s="377"/>
      <c r="JB91" s="377"/>
      <c r="JC91" s="377"/>
      <c r="JD91" s="377"/>
      <c r="JE91" s="377"/>
      <c r="JF91" s="377"/>
      <c r="JG91" s="377"/>
      <c r="JH91" s="377"/>
      <c r="JI91" s="377"/>
      <c r="JJ91" s="377"/>
      <c r="JK91" s="377"/>
      <c r="JL91" s="377"/>
      <c r="JM91" s="377"/>
      <c r="JN91" s="377"/>
      <c r="JO91" s="377"/>
      <c r="JP91" s="377"/>
      <c r="JQ91" s="377"/>
      <c r="JR91" s="377"/>
      <c r="JS91" s="377"/>
      <c r="JT91" s="377"/>
      <c r="JU91" s="377"/>
      <c r="JV91" s="377"/>
      <c r="JW91" s="377"/>
      <c r="JX91" s="377"/>
      <c r="JY91" s="377"/>
      <c r="JZ91" s="377"/>
      <c r="KA91" s="377"/>
      <c r="KB91" s="377"/>
      <c r="KC91" s="377"/>
      <c r="KD91" s="377"/>
      <c r="KE91" s="377"/>
      <c r="KF91" s="377"/>
      <c r="KG91" s="377"/>
      <c r="KH91" s="377"/>
      <c r="KI91" s="377"/>
      <c r="KJ91" s="377"/>
      <c r="KK91" s="377"/>
      <c r="KL91" s="377"/>
      <c r="KM91" s="377"/>
      <c r="KN91" s="377"/>
      <c r="KO91" s="377"/>
      <c r="KP91" s="377"/>
      <c r="KQ91" s="377"/>
      <c r="KR91" s="377"/>
      <c r="KS91" s="377"/>
      <c r="KT91" s="377"/>
      <c r="KU91" s="377"/>
      <c r="KV91" s="377"/>
      <c r="KW91" s="377"/>
      <c r="KX91" s="377"/>
      <c r="KY91" s="377"/>
      <c r="KZ91" s="377"/>
      <c r="LA91" s="377"/>
      <c r="LB91" s="377"/>
      <c r="LC91" s="377"/>
      <c r="LD91" s="377"/>
      <c r="LE91" s="377"/>
      <c r="LF91" s="377"/>
      <c r="LG91" s="377"/>
      <c r="LH91" s="377"/>
      <c r="LI91" s="377"/>
    </row>
    <row r="92" spans="3:321">
      <c r="D92" s="74">
        <v>4162</v>
      </c>
      <c r="E92" s="78" t="s">
        <v>198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366855.03999999992</v>
      </c>
      <c r="CM92" s="105">
        <v>693962.63</v>
      </c>
      <c r="CN92" s="105">
        <v>1901254.33</v>
      </c>
      <c r="CO92" s="105">
        <v>24255257.619999997</v>
      </c>
      <c r="CP92" s="105">
        <v>777978.41000000015</v>
      </c>
      <c r="CQ92" s="105">
        <v>3164982.6999999997</v>
      </c>
      <c r="CR92" s="105">
        <v>5093064.54</v>
      </c>
      <c r="CS92" s="105">
        <v>819188.26</v>
      </c>
      <c r="CT92" s="105">
        <v>17674517.949999999</v>
      </c>
      <c r="CU92" s="105">
        <v>378551.97000000009</v>
      </c>
      <c r="CV92" s="105">
        <v>429280.47000000003</v>
      </c>
      <c r="CW92" s="106">
        <v>3964813.7500000005</v>
      </c>
      <c r="CX92" s="104">
        <v>2137792.7200000002</v>
      </c>
      <c r="CY92" s="105">
        <v>2786785</v>
      </c>
      <c r="CZ92" s="105">
        <v>2996447.12</v>
      </c>
      <c r="DA92" s="105">
        <v>19095358.280000001</v>
      </c>
      <c r="DB92" s="105">
        <v>15882319.67</v>
      </c>
      <c r="DC92" s="105">
        <v>3532104.12</v>
      </c>
      <c r="DD92" s="105">
        <v>5785849.54</v>
      </c>
      <c r="DE92" s="105">
        <v>980481.95</v>
      </c>
      <c r="DF92" s="105">
        <v>14505250.550000001</v>
      </c>
      <c r="DG92" s="105">
        <v>392905.03</v>
      </c>
      <c r="DH92" s="105">
        <v>358931.20000000001</v>
      </c>
      <c r="DI92" s="106">
        <v>3168368.89</v>
      </c>
      <c r="DJ92" s="104">
        <v>2119717.84</v>
      </c>
      <c r="DK92" s="105">
        <v>2777899.53</v>
      </c>
      <c r="DL92" s="105">
        <v>6921608.2300000004</v>
      </c>
      <c r="DM92" s="105">
        <v>19031905.900000002</v>
      </c>
      <c r="DN92" s="105">
        <v>15940384.939999999</v>
      </c>
      <c r="DO92" s="105">
        <v>3540870.8</v>
      </c>
      <c r="DP92" s="105">
        <v>5769337.9000000004</v>
      </c>
      <c r="DQ92" s="105">
        <v>852587.14</v>
      </c>
      <c r="DR92" s="105">
        <v>14599843.18</v>
      </c>
      <c r="DS92" s="105">
        <v>435692.26</v>
      </c>
      <c r="DT92" s="105">
        <v>365957.79</v>
      </c>
      <c r="DU92" s="106">
        <v>3168357.3499999996</v>
      </c>
      <c r="DV92" s="338">
        <v>3779798.13</v>
      </c>
      <c r="DW92" s="338">
        <v>635937.28000000003</v>
      </c>
      <c r="DX92" s="338">
        <v>21712938.809999999</v>
      </c>
      <c r="DY92" s="338">
        <v>16628312.609999999</v>
      </c>
      <c r="DZ92" s="371">
        <v>15920481.640000001</v>
      </c>
      <c r="EC92" s="381">
        <v>733774.07</v>
      </c>
      <c r="ED92" s="374"/>
      <c r="EE92" s="374"/>
      <c r="EF92" s="374"/>
      <c r="EG92" s="374"/>
      <c r="EH92" s="377"/>
      <c r="EI92" s="377"/>
      <c r="EJ92" s="377"/>
      <c r="EK92" s="377"/>
      <c r="EL92" s="377"/>
      <c r="EM92" s="377"/>
      <c r="EN92" s="377"/>
      <c r="EO92" s="377"/>
      <c r="EP92" s="377"/>
      <c r="EQ92" s="377"/>
      <c r="ER92" s="377"/>
      <c r="ES92" s="377"/>
      <c r="ET92" s="377"/>
      <c r="EU92" s="377"/>
      <c r="EV92" s="377"/>
      <c r="EW92" s="377"/>
      <c r="EX92" s="377"/>
      <c r="EY92" s="377"/>
      <c r="EZ92" s="377"/>
      <c r="FA92" s="377"/>
      <c r="FB92" s="377"/>
      <c r="FC92" s="377"/>
      <c r="FD92" s="377"/>
      <c r="FE92" s="377"/>
      <c r="FF92" s="377"/>
      <c r="FG92" s="377"/>
      <c r="FH92" s="377"/>
      <c r="FI92" s="377"/>
      <c r="FJ92" s="377"/>
      <c r="FK92" s="377"/>
      <c r="FL92" s="377"/>
      <c r="FM92" s="377"/>
      <c r="FN92" s="377"/>
      <c r="FO92" s="377"/>
      <c r="FP92" s="377"/>
      <c r="FQ92" s="377"/>
      <c r="FR92" s="377"/>
      <c r="FS92" s="377"/>
      <c r="FT92" s="377"/>
      <c r="FU92" s="377"/>
      <c r="FV92" s="377"/>
      <c r="FW92" s="377"/>
      <c r="FX92" s="377"/>
      <c r="FY92" s="377"/>
      <c r="FZ92" s="377"/>
      <c r="GA92" s="377"/>
      <c r="GB92" s="377"/>
      <c r="GC92" s="377"/>
      <c r="GD92" s="377"/>
      <c r="GE92" s="377"/>
      <c r="GF92" s="377"/>
      <c r="GG92" s="377"/>
      <c r="GH92" s="377"/>
      <c r="GI92" s="377"/>
      <c r="GJ92" s="377"/>
      <c r="GK92" s="377"/>
      <c r="GL92" s="377"/>
      <c r="GM92" s="377"/>
      <c r="GN92" s="377"/>
      <c r="GO92" s="377"/>
      <c r="GP92" s="377"/>
      <c r="GQ92" s="377"/>
      <c r="GR92" s="377"/>
      <c r="GS92" s="377"/>
      <c r="GT92" s="377"/>
      <c r="GU92" s="377"/>
      <c r="GV92" s="377"/>
      <c r="GW92" s="377"/>
      <c r="GX92" s="377"/>
      <c r="GY92" s="377"/>
      <c r="GZ92" s="377"/>
      <c r="HA92" s="377"/>
      <c r="HB92" s="377"/>
      <c r="HC92" s="377"/>
      <c r="HD92" s="377"/>
      <c r="HE92" s="377"/>
      <c r="HF92" s="377"/>
      <c r="HG92" s="377"/>
      <c r="HH92" s="377"/>
      <c r="HI92" s="377"/>
      <c r="HJ92" s="377"/>
      <c r="HK92" s="377"/>
      <c r="HL92" s="377"/>
      <c r="HM92" s="377"/>
      <c r="HN92" s="377"/>
      <c r="HO92" s="377"/>
      <c r="HP92" s="377"/>
      <c r="HQ92" s="377"/>
      <c r="HR92" s="377"/>
      <c r="HS92" s="377"/>
      <c r="HT92" s="377"/>
      <c r="HU92" s="377"/>
      <c r="HV92" s="377"/>
      <c r="HW92" s="377"/>
      <c r="HX92" s="377"/>
      <c r="HY92" s="377"/>
      <c r="HZ92" s="377"/>
      <c r="IA92" s="377"/>
      <c r="IB92" s="377"/>
      <c r="IC92" s="377"/>
      <c r="ID92" s="377"/>
      <c r="IE92" s="377"/>
      <c r="IF92" s="377"/>
      <c r="IG92" s="377"/>
      <c r="IH92" s="377"/>
      <c r="II92" s="377"/>
      <c r="IJ92" s="377"/>
      <c r="IK92" s="377"/>
      <c r="IL92" s="377"/>
      <c r="IM92" s="377"/>
      <c r="IN92" s="377"/>
      <c r="IO92" s="377"/>
      <c r="IP92" s="377"/>
      <c r="IQ92" s="377"/>
      <c r="IR92" s="377"/>
      <c r="IS92" s="377"/>
      <c r="IT92" s="377"/>
      <c r="IU92" s="377"/>
      <c r="IV92" s="377"/>
      <c r="IW92" s="377"/>
      <c r="IX92" s="377"/>
      <c r="IY92" s="377"/>
      <c r="IZ92" s="377"/>
      <c r="JA92" s="377"/>
      <c r="JB92" s="377"/>
      <c r="JC92" s="377"/>
      <c r="JD92" s="377"/>
      <c r="JE92" s="377"/>
      <c r="JF92" s="377"/>
      <c r="JG92" s="377"/>
      <c r="JH92" s="377"/>
      <c r="JI92" s="377"/>
      <c r="JJ92" s="377"/>
      <c r="JK92" s="377"/>
      <c r="JL92" s="377"/>
      <c r="JM92" s="377"/>
      <c r="JN92" s="377"/>
      <c r="JO92" s="377"/>
      <c r="JP92" s="377"/>
      <c r="JQ92" s="377"/>
      <c r="JR92" s="377"/>
      <c r="JS92" s="377"/>
      <c r="JT92" s="377"/>
      <c r="JU92" s="377"/>
      <c r="JV92" s="377"/>
      <c r="JW92" s="377"/>
      <c r="JX92" s="377"/>
      <c r="JY92" s="377"/>
      <c r="JZ92" s="377"/>
      <c r="KA92" s="377"/>
      <c r="KB92" s="377"/>
      <c r="KC92" s="377"/>
      <c r="KD92" s="377"/>
      <c r="KE92" s="377"/>
      <c r="KF92" s="377"/>
      <c r="KG92" s="377"/>
      <c r="KH92" s="377"/>
      <c r="KI92" s="377"/>
      <c r="KJ92" s="377"/>
      <c r="KK92" s="377"/>
      <c r="KL92" s="377"/>
      <c r="KM92" s="377"/>
      <c r="KN92" s="377"/>
      <c r="KO92" s="377"/>
      <c r="KP92" s="377"/>
      <c r="KQ92" s="377"/>
      <c r="KR92" s="377"/>
      <c r="KS92" s="377"/>
      <c r="KT92" s="377"/>
      <c r="KU92" s="377"/>
      <c r="KV92" s="377"/>
      <c r="KW92" s="377"/>
      <c r="KX92" s="377"/>
      <c r="KY92" s="377"/>
      <c r="KZ92" s="377"/>
      <c r="LA92" s="377"/>
      <c r="LB92" s="377"/>
      <c r="LC92" s="377"/>
      <c r="LD92" s="377"/>
      <c r="LE92" s="377"/>
      <c r="LF92" s="377"/>
      <c r="LG92" s="377"/>
      <c r="LH92" s="377"/>
      <c r="LI92" s="377"/>
    </row>
    <row r="93" spans="3:321">
      <c r="C93" s="74">
        <v>417</v>
      </c>
      <c r="D93" s="74">
        <v>417</v>
      </c>
      <c r="E93" s="78" t="s">
        <v>200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514851.78</v>
      </c>
      <c r="CM93" s="105">
        <v>585306.03000000014</v>
      </c>
      <c r="CN93" s="105">
        <v>717206.67999999959</v>
      </c>
      <c r="CO93" s="105">
        <v>605035.83000000007</v>
      </c>
      <c r="CP93" s="105">
        <v>812757.71</v>
      </c>
      <c r="CQ93" s="105">
        <v>562444.47999999986</v>
      </c>
      <c r="CR93" s="105">
        <v>546494.50999999989</v>
      </c>
      <c r="CS93" s="105">
        <v>583035.2899999998</v>
      </c>
      <c r="CT93" s="105">
        <v>872287.29000000015</v>
      </c>
      <c r="CU93" s="105">
        <v>927461.39000000013</v>
      </c>
      <c r="CV93" s="105">
        <v>532803.81000000006</v>
      </c>
      <c r="CW93" s="106">
        <v>668357.01</v>
      </c>
      <c r="CX93" s="104">
        <v>940663.68000000028</v>
      </c>
      <c r="CY93" s="105">
        <v>532115.69999999995</v>
      </c>
      <c r="CZ93" s="105">
        <v>635952.7300000001</v>
      </c>
      <c r="DA93" s="105">
        <v>682674.54999999993</v>
      </c>
      <c r="DB93" s="105">
        <v>791656.25</v>
      </c>
      <c r="DC93" s="105">
        <v>768899.79999999993</v>
      </c>
      <c r="DD93" s="105">
        <v>704468.67000000016</v>
      </c>
      <c r="DE93" s="105">
        <v>564493.41999999993</v>
      </c>
      <c r="DF93" s="105">
        <v>382571.17999999993</v>
      </c>
      <c r="DG93" s="105">
        <v>878175.46000000008</v>
      </c>
      <c r="DH93" s="105">
        <v>526085.07000000007</v>
      </c>
      <c r="DI93" s="106">
        <v>640245.18999999983</v>
      </c>
      <c r="DJ93" s="104">
        <v>1031507.4999999999</v>
      </c>
      <c r="DK93" s="105">
        <v>317157.60000000009</v>
      </c>
      <c r="DL93" s="105">
        <v>1109766.83</v>
      </c>
      <c r="DM93" s="105">
        <v>602143.53</v>
      </c>
      <c r="DN93" s="105">
        <v>694433.44000000006</v>
      </c>
      <c r="DO93" s="105">
        <v>646801.94999999995</v>
      </c>
      <c r="DP93" s="105">
        <v>742385.64000000025</v>
      </c>
      <c r="DQ93" s="105">
        <v>646855.39</v>
      </c>
      <c r="DR93" s="105">
        <v>645629.5</v>
      </c>
      <c r="DS93" s="105">
        <v>307234.48999999993</v>
      </c>
      <c r="DT93" s="105">
        <v>532511.6</v>
      </c>
      <c r="DU93" s="106">
        <v>642314.84999999963</v>
      </c>
      <c r="DV93" s="338">
        <v>732339.00999999978</v>
      </c>
      <c r="DW93" s="338">
        <v>864772.2</v>
      </c>
      <c r="DX93" s="338">
        <v>908359.28</v>
      </c>
      <c r="DY93" s="338">
        <v>644491.55000000005</v>
      </c>
      <c r="DZ93" s="371">
        <v>633916.04</v>
      </c>
      <c r="EA93" s="371">
        <v>547580.09</v>
      </c>
      <c r="EB93" s="374">
        <v>683009.06</v>
      </c>
      <c r="EC93" s="381">
        <v>712804.15</v>
      </c>
      <c r="ED93" s="374">
        <v>668129.85</v>
      </c>
      <c r="EE93" s="374">
        <v>798294.91</v>
      </c>
      <c r="EF93" s="374">
        <v>538062.98</v>
      </c>
      <c r="EG93" s="374">
        <v>1865415.51</v>
      </c>
      <c r="EH93" s="377">
        <v>576439.54</v>
      </c>
      <c r="EI93" s="377">
        <v>609518.68999999994</v>
      </c>
      <c r="EJ93" s="377">
        <v>647095.18000000005</v>
      </c>
      <c r="EK93" s="377">
        <v>737903.15</v>
      </c>
      <c r="EL93" s="377">
        <v>649640.18999999994</v>
      </c>
      <c r="EM93" s="377">
        <v>723692.29</v>
      </c>
      <c r="EN93" s="377">
        <v>744151.17</v>
      </c>
      <c r="EO93" s="377">
        <v>655865.84</v>
      </c>
      <c r="EP93" s="377">
        <v>680713.27</v>
      </c>
      <c r="EQ93" s="377">
        <v>802737.21</v>
      </c>
      <c r="ER93" s="377">
        <v>721286.02</v>
      </c>
      <c r="ES93" s="377"/>
      <c r="ET93" s="377"/>
      <c r="EU93" s="377"/>
      <c r="EV93" s="377"/>
      <c r="EW93" s="377"/>
      <c r="EX93" s="377"/>
      <c r="EY93" s="377"/>
      <c r="EZ93" s="377"/>
      <c r="FA93" s="377"/>
      <c r="FB93" s="377"/>
      <c r="FC93" s="377"/>
      <c r="FD93" s="377"/>
      <c r="FE93" s="377"/>
      <c r="FF93" s="377"/>
      <c r="FG93" s="377"/>
      <c r="FH93" s="377"/>
      <c r="FI93" s="377"/>
      <c r="FJ93" s="377"/>
      <c r="FK93" s="377"/>
      <c r="FL93" s="377"/>
      <c r="FM93" s="377"/>
      <c r="FN93" s="377"/>
      <c r="FO93" s="377"/>
      <c r="FP93" s="377"/>
      <c r="FQ93" s="377"/>
      <c r="FR93" s="377"/>
      <c r="FS93" s="377"/>
      <c r="FT93" s="377"/>
      <c r="FU93" s="377"/>
      <c r="FV93" s="377"/>
      <c r="FW93" s="377"/>
      <c r="FX93" s="377"/>
      <c r="FY93" s="377"/>
      <c r="FZ93" s="377"/>
      <c r="GA93" s="377"/>
      <c r="GB93" s="377"/>
      <c r="GC93" s="377"/>
      <c r="GD93" s="377"/>
      <c r="GE93" s="377"/>
      <c r="GF93" s="377"/>
      <c r="GG93" s="377"/>
      <c r="GH93" s="377"/>
      <c r="GI93" s="377"/>
      <c r="GJ93" s="377"/>
      <c r="GK93" s="377"/>
      <c r="GL93" s="377"/>
      <c r="GM93" s="377"/>
      <c r="GN93" s="377"/>
      <c r="GO93" s="377"/>
      <c r="GP93" s="377"/>
      <c r="GQ93" s="377"/>
      <c r="GR93" s="377"/>
      <c r="GS93" s="377"/>
      <c r="GT93" s="377"/>
      <c r="GU93" s="377"/>
      <c r="GV93" s="377"/>
      <c r="GW93" s="377"/>
      <c r="GX93" s="377"/>
      <c r="GY93" s="377"/>
      <c r="GZ93" s="377"/>
      <c r="HA93" s="377"/>
      <c r="HB93" s="377"/>
      <c r="HC93" s="377"/>
      <c r="HD93" s="377"/>
      <c r="HE93" s="377"/>
      <c r="HF93" s="377"/>
      <c r="HG93" s="377"/>
      <c r="HH93" s="377"/>
      <c r="HI93" s="377"/>
      <c r="HJ93" s="377"/>
      <c r="HK93" s="377"/>
      <c r="HL93" s="377"/>
      <c r="HM93" s="377"/>
      <c r="HN93" s="377"/>
      <c r="HO93" s="377"/>
      <c r="HP93" s="377"/>
      <c r="HQ93" s="377"/>
      <c r="HR93" s="377"/>
      <c r="HS93" s="377"/>
      <c r="HT93" s="377"/>
      <c r="HU93" s="377"/>
      <c r="HV93" s="377"/>
      <c r="HW93" s="377"/>
      <c r="HX93" s="377"/>
      <c r="HY93" s="377"/>
      <c r="HZ93" s="377"/>
      <c r="IA93" s="377"/>
      <c r="IB93" s="377"/>
      <c r="IC93" s="377"/>
      <c r="ID93" s="377"/>
      <c r="IE93" s="377"/>
      <c r="IF93" s="377"/>
      <c r="IG93" s="377"/>
      <c r="IH93" s="377"/>
      <c r="II93" s="377"/>
      <c r="IJ93" s="377"/>
      <c r="IK93" s="377"/>
      <c r="IL93" s="377"/>
      <c r="IM93" s="377"/>
      <c r="IN93" s="377"/>
      <c r="IO93" s="377"/>
      <c r="IP93" s="377"/>
      <c r="IQ93" s="377"/>
      <c r="IR93" s="377"/>
      <c r="IS93" s="377"/>
      <c r="IT93" s="377"/>
      <c r="IU93" s="377"/>
      <c r="IV93" s="377"/>
      <c r="IW93" s="377"/>
      <c r="IX93" s="377"/>
      <c r="IY93" s="377"/>
      <c r="IZ93" s="377"/>
      <c r="JA93" s="377"/>
      <c r="JB93" s="377"/>
      <c r="JC93" s="377"/>
      <c r="JD93" s="377"/>
      <c r="JE93" s="377"/>
      <c r="JF93" s="377"/>
      <c r="JG93" s="377"/>
      <c r="JH93" s="377"/>
      <c r="JI93" s="377"/>
      <c r="JJ93" s="377"/>
      <c r="JK93" s="377"/>
      <c r="JL93" s="377"/>
      <c r="JM93" s="377"/>
      <c r="JN93" s="377"/>
      <c r="JO93" s="377"/>
      <c r="JP93" s="377"/>
      <c r="JQ93" s="377"/>
      <c r="JR93" s="377"/>
      <c r="JS93" s="377"/>
      <c r="JT93" s="377"/>
      <c r="JU93" s="377"/>
      <c r="JV93" s="377"/>
      <c r="JW93" s="377"/>
      <c r="JX93" s="377"/>
      <c r="JY93" s="377"/>
      <c r="JZ93" s="377"/>
      <c r="KA93" s="377"/>
      <c r="KB93" s="377"/>
      <c r="KC93" s="377"/>
      <c r="KD93" s="377"/>
      <c r="KE93" s="377"/>
      <c r="KF93" s="377"/>
      <c r="KG93" s="377"/>
      <c r="KH93" s="377"/>
      <c r="KI93" s="377"/>
      <c r="KJ93" s="377"/>
      <c r="KK93" s="377"/>
      <c r="KL93" s="377"/>
      <c r="KM93" s="377"/>
      <c r="KN93" s="377"/>
      <c r="KO93" s="377"/>
      <c r="KP93" s="377"/>
      <c r="KQ93" s="377"/>
      <c r="KR93" s="377"/>
      <c r="KS93" s="377"/>
      <c r="KT93" s="377"/>
      <c r="KU93" s="377"/>
      <c r="KV93" s="377"/>
      <c r="KW93" s="377"/>
      <c r="KX93" s="377"/>
      <c r="KY93" s="377"/>
      <c r="KZ93" s="377"/>
      <c r="LA93" s="377"/>
      <c r="LB93" s="377"/>
      <c r="LC93" s="377"/>
      <c r="LD93" s="377"/>
      <c r="LE93" s="377"/>
      <c r="LF93" s="377"/>
      <c r="LG93" s="377"/>
      <c r="LH93" s="377"/>
      <c r="LI93" s="377"/>
    </row>
    <row r="94" spans="3:321">
      <c r="D94" s="74">
        <v>4171</v>
      </c>
      <c r="E94" s="78" t="s">
        <v>202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514751.78</v>
      </c>
      <c r="CM94" s="105">
        <v>582861.37000000011</v>
      </c>
      <c r="CN94" s="105">
        <v>692835.68999999959</v>
      </c>
      <c r="CO94" s="105">
        <v>590493.67000000004</v>
      </c>
      <c r="CP94" s="105">
        <v>803392.72</v>
      </c>
      <c r="CQ94" s="105">
        <v>556683.66999999981</v>
      </c>
      <c r="CR94" s="105">
        <v>543388.6399999999</v>
      </c>
      <c r="CS94" s="105">
        <v>569208.54999999981</v>
      </c>
      <c r="CT94" s="105">
        <v>859166.07000000018</v>
      </c>
      <c r="CU94" s="105">
        <v>903568.1100000001</v>
      </c>
      <c r="CV94" s="105">
        <v>530576.55000000005</v>
      </c>
      <c r="CW94" s="106">
        <v>527625.15</v>
      </c>
      <c r="CX94" s="104">
        <v>936514.28000000026</v>
      </c>
      <c r="CY94" s="105">
        <v>522916.67</v>
      </c>
      <c r="CZ94" s="105">
        <v>625117.02000000014</v>
      </c>
      <c r="DA94" s="105">
        <v>675542.83</v>
      </c>
      <c r="DB94" s="105">
        <v>736275.13</v>
      </c>
      <c r="DC94" s="105">
        <v>720893.92999999993</v>
      </c>
      <c r="DD94" s="105">
        <v>687223.75000000012</v>
      </c>
      <c r="DE94" s="105">
        <v>553618.18999999994</v>
      </c>
      <c r="DF94" s="105">
        <v>338280.82999999996</v>
      </c>
      <c r="DG94" s="105">
        <v>876646.63000000012</v>
      </c>
      <c r="DH94" s="105">
        <v>504065.32000000007</v>
      </c>
      <c r="DI94" s="106">
        <v>544633.68999999983</v>
      </c>
      <c r="DJ94" s="104">
        <v>1021315.3099999999</v>
      </c>
      <c r="DK94" s="105">
        <v>296631.2900000001</v>
      </c>
      <c r="DL94" s="105">
        <v>1078776.81</v>
      </c>
      <c r="DM94" s="105">
        <v>579689.87</v>
      </c>
      <c r="DN94" s="105">
        <v>677574.88</v>
      </c>
      <c r="DO94" s="105">
        <v>621987.55999999994</v>
      </c>
      <c r="DP94" s="105">
        <v>725283.14000000025</v>
      </c>
      <c r="DQ94" s="105">
        <v>621210.34</v>
      </c>
      <c r="DR94" s="105">
        <v>610094.97</v>
      </c>
      <c r="DS94" s="105">
        <v>282238.55999999994</v>
      </c>
      <c r="DT94" s="105">
        <v>509089.66</v>
      </c>
      <c r="DU94" s="106">
        <v>604814.53999999957</v>
      </c>
      <c r="DV94" s="338">
        <v>716401.68999999983</v>
      </c>
      <c r="DW94" s="338">
        <v>841014.30999999994</v>
      </c>
      <c r="DX94" s="338">
        <v>836284.17999999993</v>
      </c>
      <c r="DY94" s="338">
        <v>621743.63000000012</v>
      </c>
      <c r="DZ94" s="371">
        <v>588196.75</v>
      </c>
      <c r="EC94" s="374"/>
      <c r="ED94" s="374"/>
      <c r="EE94" s="374"/>
      <c r="EF94" s="374"/>
      <c r="EG94" s="374"/>
      <c r="EH94" s="377"/>
      <c r="EI94" s="377"/>
      <c r="EJ94" s="377"/>
      <c r="EK94" s="377"/>
      <c r="EL94" s="377"/>
      <c r="EM94" s="377"/>
      <c r="EN94" s="377"/>
      <c r="EO94" s="377"/>
      <c r="EP94" s="377"/>
      <c r="EQ94" s="377"/>
      <c r="ER94" s="377"/>
      <c r="ES94" s="377"/>
      <c r="ET94" s="377"/>
      <c r="EU94" s="377"/>
      <c r="EV94" s="377"/>
      <c r="EW94" s="377"/>
      <c r="EX94" s="377"/>
      <c r="EY94" s="377"/>
      <c r="EZ94" s="377"/>
      <c r="FA94" s="377"/>
      <c r="FB94" s="377"/>
      <c r="FC94" s="377"/>
      <c r="FD94" s="377"/>
      <c r="FE94" s="377"/>
      <c r="FF94" s="377"/>
      <c r="FG94" s="377"/>
      <c r="FH94" s="377"/>
      <c r="FI94" s="377"/>
      <c r="FJ94" s="377"/>
      <c r="FK94" s="377"/>
      <c r="FL94" s="377"/>
      <c r="FM94" s="377"/>
      <c r="FN94" s="377"/>
      <c r="FO94" s="377"/>
      <c r="FP94" s="377"/>
      <c r="FQ94" s="377"/>
      <c r="FR94" s="377"/>
      <c r="FS94" s="377"/>
      <c r="FT94" s="377"/>
      <c r="FU94" s="377"/>
      <c r="FV94" s="377"/>
      <c r="FW94" s="377"/>
      <c r="FX94" s="377"/>
      <c r="FY94" s="377"/>
      <c r="FZ94" s="377"/>
      <c r="GA94" s="377"/>
      <c r="GB94" s="377"/>
      <c r="GC94" s="377"/>
      <c r="GD94" s="377"/>
      <c r="GE94" s="377"/>
      <c r="GF94" s="377"/>
      <c r="GG94" s="377"/>
      <c r="GH94" s="377"/>
      <c r="GI94" s="377"/>
      <c r="GJ94" s="377"/>
      <c r="GK94" s="377"/>
      <c r="GL94" s="377"/>
      <c r="GM94" s="377"/>
      <c r="GN94" s="377"/>
      <c r="GO94" s="377"/>
      <c r="GP94" s="377"/>
      <c r="GQ94" s="377"/>
      <c r="GR94" s="377"/>
      <c r="GS94" s="377"/>
      <c r="GT94" s="377"/>
      <c r="GU94" s="377"/>
      <c r="GV94" s="377"/>
      <c r="GW94" s="377"/>
      <c r="GX94" s="377"/>
      <c r="GY94" s="377"/>
      <c r="GZ94" s="377"/>
      <c r="HA94" s="377"/>
      <c r="HB94" s="377"/>
      <c r="HC94" s="377"/>
      <c r="HD94" s="377"/>
      <c r="HE94" s="377"/>
      <c r="HF94" s="377"/>
      <c r="HG94" s="377"/>
      <c r="HH94" s="377"/>
      <c r="HI94" s="377"/>
      <c r="HJ94" s="377"/>
      <c r="HK94" s="377"/>
      <c r="HL94" s="377"/>
      <c r="HM94" s="377"/>
      <c r="HN94" s="377"/>
      <c r="HO94" s="377"/>
      <c r="HP94" s="377"/>
      <c r="HQ94" s="377"/>
      <c r="HR94" s="377"/>
      <c r="HS94" s="377"/>
      <c r="HT94" s="377"/>
      <c r="HU94" s="377"/>
      <c r="HV94" s="377"/>
      <c r="HW94" s="377"/>
      <c r="HX94" s="377"/>
      <c r="HY94" s="377"/>
      <c r="HZ94" s="377"/>
      <c r="IA94" s="377"/>
      <c r="IB94" s="377"/>
      <c r="IC94" s="377"/>
      <c r="ID94" s="377"/>
      <c r="IE94" s="377"/>
      <c r="IF94" s="377"/>
      <c r="IG94" s="377"/>
      <c r="IH94" s="377"/>
      <c r="II94" s="377"/>
      <c r="IJ94" s="377"/>
      <c r="IK94" s="377"/>
      <c r="IL94" s="377"/>
      <c r="IM94" s="377"/>
      <c r="IN94" s="377"/>
      <c r="IO94" s="377"/>
      <c r="IP94" s="377"/>
      <c r="IQ94" s="377"/>
      <c r="IR94" s="377"/>
      <c r="IS94" s="377"/>
      <c r="IT94" s="377"/>
      <c r="IU94" s="377"/>
      <c r="IV94" s="377"/>
      <c r="IW94" s="377"/>
      <c r="IX94" s="377"/>
      <c r="IY94" s="377"/>
      <c r="IZ94" s="377"/>
      <c r="JA94" s="377"/>
      <c r="JB94" s="377"/>
      <c r="JC94" s="377"/>
      <c r="JD94" s="377"/>
      <c r="JE94" s="377"/>
      <c r="JF94" s="377"/>
      <c r="JG94" s="377"/>
      <c r="JH94" s="377"/>
      <c r="JI94" s="377"/>
      <c r="JJ94" s="377"/>
      <c r="JK94" s="377"/>
      <c r="JL94" s="377"/>
      <c r="JM94" s="377"/>
      <c r="JN94" s="377"/>
      <c r="JO94" s="377"/>
      <c r="JP94" s="377"/>
      <c r="JQ94" s="377"/>
      <c r="JR94" s="377"/>
      <c r="JS94" s="377"/>
      <c r="JT94" s="377"/>
      <c r="JU94" s="377"/>
      <c r="JV94" s="377"/>
      <c r="JW94" s="377"/>
      <c r="JX94" s="377"/>
      <c r="JY94" s="377"/>
      <c r="JZ94" s="377"/>
      <c r="KA94" s="377"/>
      <c r="KB94" s="377"/>
      <c r="KC94" s="377"/>
      <c r="KD94" s="377"/>
      <c r="KE94" s="377"/>
      <c r="KF94" s="377"/>
      <c r="KG94" s="377"/>
      <c r="KH94" s="377"/>
      <c r="KI94" s="377"/>
      <c r="KJ94" s="377"/>
      <c r="KK94" s="377"/>
      <c r="KL94" s="377"/>
      <c r="KM94" s="377"/>
      <c r="KN94" s="377"/>
      <c r="KO94" s="377"/>
      <c r="KP94" s="377"/>
      <c r="KQ94" s="377"/>
      <c r="KR94" s="377"/>
      <c r="KS94" s="377"/>
      <c r="KT94" s="377"/>
      <c r="KU94" s="377"/>
      <c r="KV94" s="377"/>
      <c r="KW94" s="377"/>
      <c r="KX94" s="377"/>
      <c r="KY94" s="377"/>
      <c r="KZ94" s="377"/>
      <c r="LA94" s="377"/>
      <c r="LB94" s="377"/>
      <c r="LC94" s="377"/>
      <c r="LD94" s="377"/>
      <c r="LE94" s="377"/>
      <c r="LF94" s="377"/>
      <c r="LG94" s="377"/>
      <c r="LH94" s="377"/>
      <c r="LI94" s="377"/>
    </row>
    <row r="95" spans="3:321">
      <c r="D95" s="74">
        <v>4172</v>
      </c>
      <c r="E95" s="78" t="s">
        <v>204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100</v>
      </c>
      <c r="CM95" s="105">
        <v>2264.66</v>
      </c>
      <c r="CN95" s="105">
        <v>22048.989999999998</v>
      </c>
      <c r="CO95" s="105">
        <v>14290.16</v>
      </c>
      <c r="CP95" s="105">
        <v>8590.99</v>
      </c>
      <c r="CQ95" s="105">
        <v>4938.8099999999995</v>
      </c>
      <c r="CR95" s="105">
        <v>2259.87</v>
      </c>
      <c r="CS95" s="105">
        <v>13112.74</v>
      </c>
      <c r="CT95" s="105">
        <v>12857.220000000001</v>
      </c>
      <c r="CU95" s="105">
        <v>22393.279999999999</v>
      </c>
      <c r="CV95" s="105">
        <v>1441.2600000000002</v>
      </c>
      <c r="CW95" s="106">
        <v>139111.85999999999</v>
      </c>
      <c r="CX95" s="104">
        <v>4149.3999999999996</v>
      </c>
      <c r="CY95" s="105">
        <v>9199.0300000000007</v>
      </c>
      <c r="CZ95" s="105">
        <v>10391.710000000001</v>
      </c>
      <c r="DA95" s="105">
        <v>4203.7199999999993</v>
      </c>
      <c r="DB95" s="105">
        <v>54523.12000000001</v>
      </c>
      <c r="DC95" s="105">
        <v>47933.87</v>
      </c>
      <c r="DD95" s="105">
        <v>15344.919999999998</v>
      </c>
      <c r="DE95" s="105">
        <v>10875.23</v>
      </c>
      <c r="DF95" s="105">
        <v>42718.350000000006</v>
      </c>
      <c r="DG95" s="105">
        <v>1456.83</v>
      </c>
      <c r="DH95" s="105">
        <v>21947.75</v>
      </c>
      <c r="DI95" s="106">
        <v>92577.49</v>
      </c>
      <c r="DJ95" s="104">
        <v>10192.19</v>
      </c>
      <c r="DK95" s="105">
        <v>20322.310000000001</v>
      </c>
      <c r="DL95" s="105">
        <v>28776.019999999997</v>
      </c>
      <c r="DM95" s="105">
        <v>21667.66</v>
      </c>
      <c r="DN95" s="105">
        <v>16012.56</v>
      </c>
      <c r="DO95" s="105">
        <v>22444.389999999992</v>
      </c>
      <c r="DP95" s="105">
        <v>16316.5</v>
      </c>
      <c r="DQ95" s="105">
        <v>25328.25</v>
      </c>
      <c r="DR95" s="105">
        <v>34299.730000000003</v>
      </c>
      <c r="DS95" s="105">
        <v>24547.129999999997</v>
      </c>
      <c r="DT95" s="105">
        <v>23045.14</v>
      </c>
      <c r="DU95" s="106">
        <v>34133.51</v>
      </c>
      <c r="DV95" s="338">
        <v>15937.32</v>
      </c>
      <c r="DW95" s="338">
        <v>22584.29</v>
      </c>
      <c r="DX95" s="338">
        <v>71626.299999999988</v>
      </c>
      <c r="DY95" s="338">
        <v>21930.720000000001</v>
      </c>
      <c r="DZ95" s="371">
        <v>44173.69</v>
      </c>
      <c r="EC95" s="374"/>
      <c r="ED95" s="374"/>
      <c r="EE95" s="374"/>
      <c r="EF95" s="374"/>
      <c r="EG95" s="374"/>
      <c r="EH95" s="377"/>
      <c r="EI95" s="377"/>
      <c r="EJ95" s="377"/>
      <c r="EK95" s="377"/>
      <c r="EL95" s="377"/>
      <c r="EM95" s="377"/>
      <c r="EN95" s="377"/>
      <c r="EO95" s="377"/>
      <c r="EP95" s="377"/>
      <c r="EQ95" s="377"/>
      <c r="ER95" s="377"/>
      <c r="ES95" s="377"/>
      <c r="ET95" s="377"/>
      <c r="EU95" s="377"/>
      <c r="EV95" s="377"/>
      <c r="EW95" s="377"/>
      <c r="EX95" s="377"/>
      <c r="EY95" s="377"/>
      <c r="EZ95" s="377"/>
      <c r="FA95" s="377"/>
      <c r="FB95" s="377"/>
      <c r="FC95" s="377"/>
      <c r="FD95" s="377"/>
      <c r="FE95" s="377"/>
      <c r="FF95" s="377"/>
      <c r="FG95" s="377"/>
      <c r="FH95" s="377"/>
      <c r="FI95" s="377"/>
      <c r="FJ95" s="377"/>
      <c r="FK95" s="377"/>
      <c r="FL95" s="377"/>
      <c r="FM95" s="377"/>
      <c r="FN95" s="377"/>
      <c r="FO95" s="377"/>
      <c r="FP95" s="377"/>
      <c r="FQ95" s="377"/>
      <c r="FR95" s="377"/>
      <c r="FS95" s="377"/>
      <c r="FT95" s="377"/>
      <c r="FU95" s="377"/>
      <c r="FV95" s="377"/>
      <c r="FW95" s="377"/>
      <c r="FX95" s="377"/>
      <c r="FY95" s="377"/>
      <c r="FZ95" s="377"/>
      <c r="GA95" s="377"/>
      <c r="GB95" s="377"/>
      <c r="GC95" s="377"/>
      <c r="GD95" s="377"/>
      <c r="GE95" s="377"/>
      <c r="GF95" s="377"/>
      <c r="GG95" s="377"/>
      <c r="GH95" s="377"/>
      <c r="GI95" s="377"/>
      <c r="GJ95" s="377"/>
      <c r="GK95" s="377"/>
      <c r="GL95" s="377"/>
      <c r="GM95" s="377"/>
      <c r="GN95" s="377"/>
      <c r="GO95" s="377"/>
      <c r="GP95" s="377"/>
      <c r="GQ95" s="377"/>
      <c r="GR95" s="377"/>
      <c r="GS95" s="377"/>
      <c r="GT95" s="377"/>
      <c r="GU95" s="377"/>
      <c r="GV95" s="377"/>
      <c r="GW95" s="377"/>
      <c r="GX95" s="377"/>
      <c r="GY95" s="377"/>
      <c r="GZ95" s="377"/>
      <c r="HA95" s="377"/>
      <c r="HB95" s="377"/>
      <c r="HC95" s="377"/>
      <c r="HD95" s="377"/>
      <c r="HE95" s="377"/>
      <c r="HF95" s="377"/>
      <c r="HG95" s="377"/>
      <c r="HH95" s="377"/>
      <c r="HI95" s="377"/>
      <c r="HJ95" s="377"/>
      <c r="HK95" s="377"/>
      <c r="HL95" s="377"/>
      <c r="HM95" s="377"/>
      <c r="HN95" s="377"/>
      <c r="HO95" s="377"/>
      <c r="HP95" s="377"/>
      <c r="HQ95" s="377"/>
      <c r="HR95" s="377"/>
      <c r="HS95" s="377"/>
      <c r="HT95" s="377"/>
      <c r="HU95" s="377"/>
      <c r="HV95" s="377"/>
      <c r="HW95" s="377"/>
      <c r="HX95" s="377"/>
      <c r="HY95" s="377"/>
      <c r="HZ95" s="377"/>
      <c r="IA95" s="377"/>
      <c r="IB95" s="377"/>
      <c r="IC95" s="377"/>
      <c r="ID95" s="377"/>
      <c r="IE95" s="377"/>
      <c r="IF95" s="377"/>
      <c r="IG95" s="377"/>
      <c r="IH95" s="377"/>
      <c r="II95" s="377"/>
      <c r="IJ95" s="377"/>
      <c r="IK95" s="377"/>
      <c r="IL95" s="377"/>
      <c r="IM95" s="377"/>
      <c r="IN95" s="377"/>
      <c r="IO95" s="377"/>
      <c r="IP95" s="377"/>
      <c r="IQ95" s="377"/>
      <c r="IR95" s="377"/>
      <c r="IS95" s="377"/>
      <c r="IT95" s="377"/>
      <c r="IU95" s="377"/>
      <c r="IV95" s="377"/>
      <c r="IW95" s="377"/>
      <c r="IX95" s="377"/>
      <c r="IY95" s="377"/>
      <c r="IZ95" s="377"/>
      <c r="JA95" s="377"/>
      <c r="JB95" s="377"/>
      <c r="JC95" s="377"/>
      <c r="JD95" s="377"/>
      <c r="JE95" s="377"/>
      <c r="JF95" s="377"/>
      <c r="JG95" s="377"/>
      <c r="JH95" s="377"/>
      <c r="JI95" s="377"/>
      <c r="JJ95" s="377"/>
      <c r="JK95" s="377"/>
      <c r="JL95" s="377"/>
      <c r="JM95" s="377"/>
      <c r="JN95" s="377"/>
      <c r="JO95" s="377"/>
      <c r="JP95" s="377"/>
      <c r="JQ95" s="377"/>
      <c r="JR95" s="377"/>
      <c r="JS95" s="377"/>
      <c r="JT95" s="377"/>
      <c r="JU95" s="377"/>
      <c r="JV95" s="377"/>
      <c r="JW95" s="377"/>
      <c r="JX95" s="377"/>
      <c r="JY95" s="377"/>
      <c r="JZ95" s="377"/>
      <c r="KA95" s="377"/>
      <c r="KB95" s="377"/>
      <c r="KC95" s="377"/>
      <c r="KD95" s="377"/>
      <c r="KE95" s="377"/>
      <c r="KF95" s="377"/>
      <c r="KG95" s="377"/>
      <c r="KH95" s="377"/>
      <c r="KI95" s="377"/>
      <c r="KJ95" s="377"/>
      <c r="KK95" s="377"/>
      <c r="KL95" s="377"/>
      <c r="KM95" s="377"/>
      <c r="KN95" s="377"/>
      <c r="KO95" s="377"/>
      <c r="KP95" s="377"/>
      <c r="KQ95" s="377"/>
      <c r="KR95" s="377"/>
      <c r="KS95" s="377"/>
      <c r="KT95" s="377"/>
      <c r="KU95" s="377"/>
      <c r="KV95" s="377"/>
      <c r="KW95" s="377"/>
      <c r="KX95" s="377"/>
      <c r="KY95" s="377"/>
      <c r="KZ95" s="377"/>
      <c r="LA95" s="377"/>
      <c r="LB95" s="377"/>
      <c r="LC95" s="377"/>
      <c r="LD95" s="377"/>
      <c r="LE95" s="377"/>
      <c r="LF95" s="377"/>
      <c r="LG95" s="377"/>
      <c r="LH95" s="377"/>
      <c r="LI95" s="377"/>
    </row>
    <row r="96" spans="3:321">
      <c r="D96" s="74">
        <v>4173</v>
      </c>
      <c r="E96" s="78" t="s">
        <v>206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0</v>
      </c>
      <c r="CM96" s="105">
        <v>180</v>
      </c>
      <c r="CN96" s="105">
        <v>2322</v>
      </c>
      <c r="CO96" s="105">
        <v>252</v>
      </c>
      <c r="CP96" s="105">
        <v>774</v>
      </c>
      <c r="CQ96" s="105">
        <v>822</v>
      </c>
      <c r="CR96" s="105">
        <v>846</v>
      </c>
      <c r="CS96" s="105">
        <v>714</v>
      </c>
      <c r="CT96" s="105">
        <v>264</v>
      </c>
      <c r="CU96" s="105">
        <v>1500</v>
      </c>
      <c r="CV96" s="105">
        <v>786</v>
      </c>
      <c r="CW96" s="106">
        <v>1620</v>
      </c>
      <c r="CX96" s="104">
        <v>0</v>
      </c>
      <c r="CY96" s="105">
        <v>0</v>
      </c>
      <c r="CZ96" s="105">
        <v>444</v>
      </c>
      <c r="DA96" s="105">
        <v>2928</v>
      </c>
      <c r="DB96" s="105">
        <v>858</v>
      </c>
      <c r="DC96" s="105">
        <v>72</v>
      </c>
      <c r="DD96" s="105">
        <v>1900</v>
      </c>
      <c r="DE96" s="105">
        <v>0</v>
      </c>
      <c r="DF96" s="105">
        <v>1572</v>
      </c>
      <c r="DG96" s="105">
        <v>72</v>
      </c>
      <c r="DH96" s="105">
        <v>72</v>
      </c>
      <c r="DI96" s="106">
        <v>3034.01</v>
      </c>
      <c r="DJ96" s="104">
        <v>0</v>
      </c>
      <c r="DK96" s="105">
        <v>204</v>
      </c>
      <c r="DL96" s="105">
        <v>2214</v>
      </c>
      <c r="DM96" s="105">
        <v>786</v>
      </c>
      <c r="DN96" s="105">
        <v>846</v>
      </c>
      <c r="DO96" s="105">
        <v>2370.0000000000005</v>
      </c>
      <c r="DP96" s="105">
        <v>786</v>
      </c>
      <c r="DQ96" s="105">
        <v>316.8</v>
      </c>
      <c r="DR96" s="105">
        <v>1234.8</v>
      </c>
      <c r="DS96" s="105">
        <v>448.79999999999995</v>
      </c>
      <c r="DT96" s="105">
        <v>376.8</v>
      </c>
      <c r="DU96" s="106">
        <v>3366.8</v>
      </c>
      <c r="DV96" s="338">
        <v>0</v>
      </c>
      <c r="DW96" s="338">
        <v>1173.6000000000001</v>
      </c>
      <c r="DX96" s="338">
        <v>448.8</v>
      </c>
      <c r="DY96" s="338">
        <v>817.2</v>
      </c>
      <c r="DZ96" s="371">
        <v>1545.6</v>
      </c>
      <c r="EC96" s="374"/>
      <c r="ED96" s="374"/>
      <c r="EE96" s="374"/>
      <c r="EF96" s="374"/>
      <c r="EG96" s="374"/>
      <c r="EH96" s="377"/>
      <c r="EI96" s="377"/>
      <c r="EJ96" s="377"/>
      <c r="EK96" s="377"/>
      <c r="EL96" s="377"/>
      <c r="EM96" s="377"/>
      <c r="EN96" s="377"/>
      <c r="EO96" s="377"/>
      <c r="EP96" s="377"/>
      <c r="EQ96" s="377"/>
      <c r="ER96" s="377"/>
      <c r="ES96" s="377"/>
      <c r="ET96" s="377"/>
      <c r="EU96" s="377"/>
      <c r="EV96" s="377"/>
      <c r="EW96" s="377"/>
      <c r="EX96" s="377"/>
      <c r="EY96" s="377"/>
      <c r="EZ96" s="377"/>
      <c r="FA96" s="377"/>
      <c r="FB96" s="377"/>
      <c r="FC96" s="377"/>
      <c r="FD96" s="377"/>
      <c r="FE96" s="377"/>
      <c r="FF96" s="377"/>
      <c r="FG96" s="377"/>
      <c r="FH96" s="377"/>
      <c r="FI96" s="377"/>
      <c r="FJ96" s="377"/>
      <c r="FK96" s="377"/>
      <c r="FL96" s="377"/>
      <c r="FM96" s="377"/>
      <c r="FN96" s="377"/>
      <c r="FO96" s="377"/>
      <c r="FP96" s="377"/>
      <c r="FQ96" s="377"/>
      <c r="FR96" s="377"/>
      <c r="FS96" s="377"/>
      <c r="FT96" s="377"/>
      <c r="FU96" s="377"/>
      <c r="FV96" s="377"/>
      <c r="FW96" s="377"/>
      <c r="FX96" s="377"/>
      <c r="FY96" s="377"/>
      <c r="FZ96" s="377"/>
      <c r="GA96" s="377"/>
      <c r="GB96" s="377"/>
      <c r="GC96" s="377"/>
      <c r="GD96" s="377"/>
      <c r="GE96" s="377"/>
      <c r="GF96" s="377"/>
      <c r="GG96" s="377"/>
      <c r="GH96" s="377"/>
      <c r="GI96" s="377"/>
      <c r="GJ96" s="377"/>
      <c r="GK96" s="377"/>
      <c r="GL96" s="377"/>
      <c r="GM96" s="377"/>
      <c r="GN96" s="377"/>
      <c r="GO96" s="377"/>
      <c r="GP96" s="377"/>
      <c r="GQ96" s="377"/>
      <c r="GR96" s="377"/>
      <c r="GS96" s="377"/>
      <c r="GT96" s="377"/>
      <c r="GU96" s="377"/>
      <c r="GV96" s="377"/>
      <c r="GW96" s="377"/>
      <c r="GX96" s="377"/>
      <c r="GY96" s="377"/>
      <c r="GZ96" s="377"/>
      <c r="HA96" s="377"/>
      <c r="HB96" s="377"/>
      <c r="HC96" s="377"/>
      <c r="HD96" s="377"/>
      <c r="HE96" s="377"/>
      <c r="HF96" s="377"/>
      <c r="HG96" s="377"/>
      <c r="HH96" s="377"/>
      <c r="HI96" s="377"/>
      <c r="HJ96" s="377"/>
      <c r="HK96" s="377"/>
      <c r="HL96" s="377"/>
      <c r="HM96" s="377"/>
      <c r="HN96" s="377"/>
      <c r="HO96" s="377"/>
      <c r="HP96" s="377"/>
      <c r="HQ96" s="377"/>
      <c r="HR96" s="377"/>
      <c r="HS96" s="377"/>
      <c r="HT96" s="377"/>
      <c r="HU96" s="377"/>
      <c r="HV96" s="377"/>
      <c r="HW96" s="377"/>
      <c r="HX96" s="377"/>
      <c r="HY96" s="377"/>
      <c r="HZ96" s="377"/>
      <c r="IA96" s="377"/>
      <c r="IB96" s="377"/>
      <c r="IC96" s="377"/>
      <c r="ID96" s="377"/>
      <c r="IE96" s="377"/>
      <c r="IF96" s="377"/>
      <c r="IG96" s="377"/>
      <c r="IH96" s="377"/>
      <c r="II96" s="377"/>
      <c r="IJ96" s="377"/>
      <c r="IK96" s="377"/>
      <c r="IL96" s="377"/>
      <c r="IM96" s="377"/>
      <c r="IN96" s="377"/>
      <c r="IO96" s="377"/>
      <c r="IP96" s="377"/>
      <c r="IQ96" s="377"/>
      <c r="IR96" s="377"/>
      <c r="IS96" s="377"/>
      <c r="IT96" s="377"/>
      <c r="IU96" s="377"/>
      <c r="IV96" s="377"/>
      <c r="IW96" s="377"/>
      <c r="IX96" s="377"/>
      <c r="IY96" s="377"/>
      <c r="IZ96" s="377"/>
      <c r="JA96" s="377"/>
      <c r="JB96" s="377"/>
      <c r="JC96" s="377"/>
      <c r="JD96" s="377"/>
      <c r="JE96" s="377"/>
      <c r="JF96" s="377"/>
      <c r="JG96" s="377"/>
      <c r="JH96" s="377"/>
      <c r="JI96" s="377"/>
      <c r="JJ96" s="377"/>
      <c r="JK96" s="377"/>
      <c r="JL96" s="377"/>
      <c r="JM96" s="377"/>
      <c r="JN96" s="377"/>
      <c r="JO96" s="377"/>
      <c r="JP96" s="377"/>
      <c r="JQ96" s="377"/>
      <c r="JR96" s="377"/>
      <c r="JS96" s="377"/>
      <c r="JT96" s="377"/>
      <c r="JU96" s="377"/>
      <c r="JV96" s="377"/>
      <c r="JW96" s="377"/>
      <c r="JX96" s="377"/>
      <c r="JY96" s="377"/>
      <c r="JZ96" s="377"/>
      <c r="KA96" s="377"/>
      <c r="KB96" s="377"/>
      <c r="KC96" s="377"/>
      <c r="KD96" s="377"/>
      <c r="KE96" s="377"/>
      <c r="KF96" s="377"/>
      <c r="KG96" s="377"/>
      <c r="KH96" s="377"/>
      <c r="KI96" s="377"/>
      <c r="KJ96" s="377"/>
      <c r="KK96" s="377"/>
      <c r="KL96" s="377"/>
      <c r="KM96" s="377"/>
      <c r="KN96" s="377"/>
      <c r="KO96" s="377"/>
      <c r="KP96" s="377"/>
      <c r="KQ96" s="377"/>
      <c r="KR96" s="377"/>
      <c r="KS96" s="377"/>
      <c r="KT96" s="377"/>
      <c r="KU96" s="377"/>
      <c r="KV96" s="377"/>
      <c r="KW96" s="377"/>
      <c r="KX96" s="377"/>
      <c r="KY96" s="377"/>
      <c r="KZ96" s="377"/>
      <c r="LA96" s="377"/>
      <c r="LB96" s="377"/>
      <c r="LC96" s="377"/>
      <c r="LD96" s="377"/>
      <c r="LE96" s="377"/>
      <c r="LF96" s="377"/>
      <c r="LG96" s="377"/>
      <c r="LH96" s="377"/>
      <c r="LI96" s="377"/>
    </row>
    <row r="97" spans="2:321">
      <c r="C97" s="74">
        <v>418</v>
      </c>
      <c r="D97" s="74">
        <v>418</v>
      </c>
      <c r="E97" s="78" t="s">
        <v>208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77660</v>
      </c>
      <c r="CM97" s="105">
        <v>1074577.6399999999</v>
      </c>
      <c r="CN97" s="105">
        <v>3164428.47</v>
      </c>
      <c r="CO97" s="105">
        <v>667057.27000000025</v>
      </c>
      <c r="CP97" s="105">
        <v>1249861.7200000004</v>
      </c>
      <c r="CQ97" s="105">
        <v>697386.65000000014</v>
      </c>
      <c r="CR97" s="105">
        <v>891788.01000000024</v>
      </c>
      <c r="CS97" s="105">
        <v>1091929.3799999997</v>
      </c>
      <c r="CT97" s="105">
        <v>1191416.1399999999</v>
      </c>
      <c r="CU97" s="105">
        <v>1143142.19</v>
      </c>
      <c r="CV97" s="105">
        <v>2199265.1999999997</v>
      </c>
      <c r="CW97" s="106">
        <v>3977237.29</v>
      </c>
      <c r="CX97" s="104">
        <v>2104751.61</v>
      </c>
      <c r="CY97" s="105">
        <v>964053.87</v>
      </c>
      <c r="CZ97" s="105">
        <v>3024119.0700000003</v>
      </c>
      <c r="DA97" s="105">
        <v>1097205.76</v>
      </c>
      <c r="DB97" s="105">
        <v>593941.83000000007</v>
      </c>
      <c r="DC97" s="105">
        <v>2276344.9</v>
      </c>
      <c r="DD97" s="105">
        <v>349559.56000000006</v>
      </c>
      <c r="DE97" s="105">
        <v>1341562.3399999999</v>
      </c>
      <c r="DF97" s="105">
        <v>328229.89</v>
      </c>
      <c r="DG97" s="105">
        <v>1158637.43</v>
      </c>
      <c r="DH97" s="105">
        <v>606415.77999999991</v>
      </c>
      <c r="DI97" s="106">
        <v>4582041.3</v>
      </c>
      <c r="DJ97" s="104">
        <v>1086971.1499999999</v>
      </c>
      <c r="DK97" s="105">
        <v>1306305.6900000002</v>
      </c>
      <c r="DL97" s="105">
        <v>2404016.9299999992</v>
      </c>
      <c r="DM97" s="105">
        <v>539463.14999999991</v>
      </c>
      <c r="DN97" s="105">
        <v>455124.36999999994</v>
      </c>
      <c r="DO97" s="105">
        <v>403939.28999999992</v>
      </c>
      <c r="DP97" s="105">
        <v>762127.46000000008</v>
      </c>
      <c r="DQ97" s="105">
        <v>2984947.5200000005</v>
      </c>
      <c r="DR97" s="105">
        <v>987522.90000000037</v>
      </c>
      <c r="DS97" s="105">
        <v>2646264.2999999998</v>
      </c>
      <c r="DT97" s="105">
        <v>740675.31</v>
      </c>
      <c r="DU97" s="106">
        <v>5305995.96</v>
      </c>
      <c r="DV97" s="338">
        <v>10079.34</v>
      </c>
      <c r="DW97" s="338">
        <v>643210.05999999982</v>
      </c>
      <c r="DX97" s="338">
        <v>2357652.9900000002</v>
      </c>
      <c r="DY97" s="338">
        <v>1200641.0900000001</v>
      </c>
      <c r="DZ97" s="371">
        <v>2439014.4700000002</v>
      </c>
      <c r="EA97" s="371">
        <v>164335.99</v>
      </c>
      <c r="EB97" s="374">
        <v>1051165.42</v>
      </c>
      <c r="EC97" s="381">
        <v>526120.15</v>
      </c>
      <c r="ED97" s="374">
        <v>3410704.75</v>
      </c>
      <c r="EE97" s="374">
        <v>1866021.33</v>
      </c>
      <c r="EF97" s="374">
        <v>2935296.45</v>
      </c>
      <c r="EG97" s="374">
        <v>10516579.09</v>
      </c>
      <c r="EH97" s="377">
        <v>1010</v>
      </c>
      <c r="EI97" s="377">
        <v>437077.96</v>
      </c>
      <c r="EJ97" s="377">
        <v>2564740.2200000002</v>
      </c>
      <c r="EK97" s="377">
        <v>735427.01</v>
      </c>
      <c r="EL97" s="377">
        <v>700208.25</v>
      </c>
      <c r="EM97" s="377">
        <v>1456109.61</v>
      </c>
      <c r="EN97" s="377">
        <v>1493000.87</v>
      </c>
      <c r="EO97" s="377">
        <v>2964968.57</v>
      </c>
      <c r="EP97" s="377">
        <v>3824679.63</v>
      </c>
      <c r="EQ97" s="377">
        <v>2388415.48</v>
      </c>
      <c r="ER97" s="377">
        <v>3022483.62</v>
      </c>
      <c r="ES97" s="377"/>
      <c r="ET97" s="377"/>
      <c r="EU97" s="377"/>
      <c r="EV97" s="377"/>
      <c r="EW97" s="377"/>
      <c r="EX97" s="377"/>
      <c r="EY97" s="377"/>
      <c r="EZ97" s="377"/>
      <c r="FA97" s="377"/>
      <c r="FB97" s="377"/>
      <c r="FC97" s="377"/>
      <c r="FD97" s="377"/>
      <c r="FE97" s="377"/>
      <c r="FF97" s="377"/>
      <c r="FG97" s="377"/>
      <c r="FH97" s="377"/>
      <c r="FI97" s="377"/>
      <c r="FJ97" s="377"/>
      <c r="FK97" s="377"/>
      <c r="FL97" s="377"/>
      <c r="FM97" s="377"/>
      <c r="FN97" s="377"/>
      <c r="FO97" s="377"/>
      <c r="FP97" s="377"/>
      <c r="FQ97" s="377"/>
      <c r="FR97" s="377"/>
      <c r="FS97" s="377"/>
      <c r="FT97" s="377"/>
      <c r="FU97" s="377"/>
      <c r="FV97" s="377"/>
      <c r="FW97" s="377"/>
      <c r="FX97" s="377"/>
      <c r="FY97" s="377"/>
      <c r="FZ97" s="377"/>
      <c r="GA97" s="377"/>
      <c r="GB97" s="377"/>
      <c r="GC97" s="377"/>
      <c r="GD97" s="377"/>
      <c r="GE97" s="377"/>
      <c r="GF97" s="377"/>
      <c r="GG97" s="377"/>
      <c r="GH97" s="377"/>
      <c r="GI97" s="377"/>
      <c r="GJ97" s="377"/>
      <c r="GK97" s="377"/>
      <c r="GL97" s="377"/>
      <c r="GM97" s="377"/>
      <c r="GN97" s="377"/>
      <c r="GO97" s="377"/>
      <c r="GP97" s="377"/>
      <c r="GQ97" s="377"/>
      <c r="GR97" s="377"/>
      <c r="GS97" s="377"/>
      <c r="GT97" s="377"/>
      <c r="GU97" s="377"/>
      <c r="GV97" s="377"/>
      <c r="GW97" s="377"/>
      <c r="GX97" s="377"/>
      <c r="GY97" s="377"/>
      <c r="GZ97" s="377"/>
      <c r="HA97" s="377"/>
      <c r="HB97" s="377"/>
      <c r="HC97" s="377"/>
      <c r="HD97" s="377"/>
      <c r="HE97" s="377"/>
      <c r="HF97" s="377"/>
      <c r="HG97" s="377"/>
      <c r="HH97" s="377"/>
      <c r="HI97" s="377"/>
      <c r="HJ97" s="377"/>
      <c r="HK97" s="377"/>
      <c r="HL97" s="377"/>
      <c r="HM97" s="377"/>
      <c r="HN97" s="377"/>
      <c r="HO97" s="377"/>
      <c r="HP97" s="377"/>
      <c r="HQ97" s="377"/>
      <c r="HR97" s="377"/>
      <c r="HS97" s="377"/>
      <c r="HT97" s="377"/>
      <c r="HU97" s="377"/>
      <c r="HV97" s="377"/>
      <c r="HW97" s="377"/>
      <c r="HX97" s="377"/>
      <c r="HY97" s="377"/>
      <c r="HZ97" s="377"/>
      <c r="IA97" s="377"/>
      <c r="IB97" s="377"/>
      <c r="IC97" s="377"/>
      <c r="ID97" s="377"/>
      <c r="IE97" s="377"/>
      <c r="IF97" s="377"/>
      <c r="IG97" s="377"/>
      <c r="IH97" s="377"/>
      <c r="II97" s="377"/>
      <c r="IJ97" s="377"/>
      <c r="IK97" s="377"/>
      <c r="IL97" s="377"/>
      <c r="IM97" s="377"/>
      <c r="IN97" s="377"/>
      <c r="IO97" s="377"/>
      <c r="IP97" s="377"/>
      <c r="IQ97" s="377"/>
      <c r="IR97" s="377"/>
      <c r="IS97" s="377"/>
      <c r="IT97" s="377"/>
      <c r="IU97" s="377"/>
      <c r="IV97" s="377"/>
      <c r="IW97" s="377"/>
      <c r="IX97" s="377"/>
      <c r="IY97" s="377"/>
      <c r="IZ97" s="377"/>
      <c r="JA97" s="377"/>
      <c r="JB97" s="377"/>
      <c r="JC97" s="377"/>
      <c r="JD97" s="377"/>
      <c r="JE97" s="377"/>
      <c r="JF97" s="377"/>
      <c r="JG97" s="377"/>
      <c r="JH97" s="377"/>
      <c r="JI97" s="377"/>
      <c r="JJ97" s="377"/>
      <c r="JK97" s="377"/>
      <c r="JL97" s="377"/>
      <c r="JM97" s="377"/>
      <c r="JN97" s="377"/>
      <c r="JO97" s="377"/>
      <c r="JP97" s="377"/>
      <c r="JQ97" s="377"/>
      <c r="JR97" s="377"/>
      <c r="JS97" s="377"/>
      <c r="JT97" s="377"/>
      <c r="JU97" s="377"/>
      <c r="JV97" s="377"/>
      <c r="JW97" s="377"/>
      <c r="JX97" s="377"/>
      <c r="JY97" s="377"/>
      <c r="JZ97" s="377"/>
      <c r="KA97" s="377"/>
      <c r="KB97" s="377"/>
      <c r="KC97" s="377"/>
      <c r="KD97" s="377"/>
      <c r="KE97" s="377"/>
      <c r="KF97" s="377"/>
      <c r="KG97" s="377"/>
      <c r="KH97" s="377"/>
      <c r="KI97" s="377"/>
      <c r="KJ97" s="377"/>
      <c r="KK97" s="377"/>
      <c r="KL97" s="377"/>
      <c r="KM97" s="377"/>
      <c r="KN97" s="377"/>
      <c r="KO97" s="377"/>
      <c r="KP97" s="377"/>
      <c r="KQ97" s="377"/>
      <c r="KR97" s="377"/>
      <c r="KS97" s="377"/>
      <c r="KT97" s="377"/>
      <c r="KU97" s="377"/>
      <c r="KV97" s="377"/>
      <c r="KW97" s="377"/>
      <c r="KX97" s="377"/>
      <c r="KY97" s="377"/>
      <c r="KZ97" s="377"/>
      <c r="LA97" s="377"/>
      <c r="LB97" s="377"/>
      <c r="LC97" s="377"/>
      <c r="LD97" s="377"/>
      <c r="LE97" s="377"/>
      <c r="LF97" s="377"/>
      <c r="LG97" s="377"/>
      <c r="LH97" s="377"/>
      <c r="LI97" s="377"/>
    </row>
    <row r="98" spans="2:321" ht="30">
      <c r="D98" s="74">
        <v>4181</v>
      </c>
      <c r="E98" s="78" t="s">
        <v>210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2646264.1</v>
      </c>
      <c r="DT98" s="105">
        <v>740388.31</v>
      </c>
      <c r="DU98" s="106">
        <v>5300995.9600000009</v>
      </c>
      <c r="DV98" s="338">
        <v>10079.34</v>
      </c>
      <c r="DW98" s="338">
        <v>643210.05999999982</v>
      </c>
      <c r="DX98" s="338">
        <v>2357652.9900000002</v>
      </c>
      <c r="DY98" s="338">
        <v>1200641.0900000001</v>
      </c>
      <c r="DZ98" s="371">
        <v>2439014.4700000002</v>
      </c>
      <c r="EB98" s="374"/>
      <c r="EC98" s="374"/>
      <c r="ED98" s="374"/>
      <c r="EE98" s="374"/>
      <c r="EF98" s="374"/>
      <c r="EG98" s="374"/>
      <c r="EH98" s="377"/>
      <c r="EI98" s="377"/>
      <c r="EJ98" s="377"/>
      <c r="EK98" s="377"/>
      <c r="EL98" s="377"/>
      <c r="EM98" s="377"/>
      <c r="EN98" s="377"/>
      <c r="EO98" s="377"/>
      <c r="EP98" s="377"/>
      <c r="EQ98" s="377"/>
      <c r="ER98" s="377"/>
      <c r="ES98" s="377"/>
      <c r="ET98" s="377"/>
      <c r="EU98" s="377"/>
      <c r="EV98" s="377"/>
      <c r="EW98" s="377"/>
      <c r="EX98" s="377"/>
      <c r="EY98" s="377"/>
      <c r="EZ98" s="377"/>
      <c r="FA98" s="377"/>
      <c r="FB98" s="377"/>
      <c r="FC98" s="377"/>
      <c r="FD98" s="377"/>
      <c r="FE98" s="377"/>
      <c r="FF98" s="377"/>
      <c r="FG98" s="377"/>
      <c r="FH98" s="377"/>
      <c r="FI98" s="377"/>
      <c r="FJ98" s="377"/>
      <c r="FK98" s="377"/>
      <c r="FL98" s="377"/>
      <c r="FM98" s="377"/>
      <c r="FN98" s="377"/>
      <c r="FO98" s="377"/>
      <c r="FP98" s="377"/>
      <c r="FQ98" s="377"/>
      <c r="FR98" s="377"/>
      <c r="FS98" s="377"/>
      <c r="FT98" s="377"/>
      <c r="FU98" s="377"/>
      <c r="FV98" s="377"/>
      <c r="FW98" s="377"/>
      <c r="FX98" s="377"/>
      <c r="FY98" s="377"/>
      <c r="FZ98" s="377"/>
      <c r="GA98" s="377"/>
      <c r="GB98" s="377"/>
      <c r="GC98" s="377"/>
      <c r="GD98" s="377"/>
      <c r="GE98" s="377"/>
      <c r="GF98" s="377"/>
      <c r="GG98" s="377"/>
      <c r="GH98" s="377"/>
      <c r="GI98" s="377"/>
      <c r="GJ98" s="377"/>
      <c r="GK98" s="377"/>
      <c r="GL98" s="377"/>
      <c r="GM98" s="377"/>
      <c r="GN98" s="377"/>
      <c r="GO98" s="377"/>
      <c r="GP98" s="377"/>
      <c r="GQ98" s="377"/>
      <c r="GR98" s="377"/>
      <c r="GS98" s="377"/>
      <c r="GT98" s="377"/>
      <c r="GU98" s="377"/>
      <c r="GV98" s="377"/>
      <c r="GW98" s="377"/>
      <c r="GX98" s="377"/>
      <c r="GY98" s="377"/>
      <c r="GZ98" s="377"/>
      <c r="HA98" s="377"/>
      <c r="HB98" s="377"/>
      <c r="HC98" s="377"/>
      <c r="HD98" s="377"/>
      <c r="HE98" s="377"/>
      <c r="HF98" s="377"/>
      <c r="HG98" s="377"/>
      <c r="HH98" s="377"/>
      <c r="HI98" s="377"/>
      <c r="HJ98" s="377"/>
      <c r="HK98" s="377"/>
      <c r="HL98" s="377"/>
      <c r="HM98" s="377"/>
      <c r="HN98" s="377"/>
      <c r="HO98" s="377"/>
      <c r="HP98" s="377"/>
      <c r="HQ98" s="377"/>
      <c r="HR98" s="377"/>
      <c r="HS98" s="377"/>
      <c r="HT98" s="377"/>
      <c r="HU98" s="377"/>
      <c r="HV98" s="377"/>
      <c r="HW98" s="377"/>
      <c r="HX98" s="377"/>
      <c r="HY98" s="377"/>
      <c r="HZ98" s="377"/>
      <c r="IA98" s="377"/>
      <c r="IB98" s="377"/>
      <c r="IC98" s="377"/>
      <c r="ID98" s="377"/>
      <c r="IE98" s="377"/>
      <c r="IF98" s="377"/>
      <c r="IG98" s="377"/>
      <c r="IH98" s="377"/>
      <c r="II98" s="377"/>
      <c r="IJ98" s="377"/>
      <c r="IK98" s="377"/>
      <c r="IL98" s="377"/>
      <c r="IM98" s="377"/>
      <c r="IN98" s="377"/>
      <c r="IO98" s="377"/>
      <c r="IP98" s="377"/>
      <c r="IQ98" s="377"/>
      <c r="IR98" s="377"/>
      <c r="IS98" s="377"/>
      <c r="IT98" s="377"/>
      <c r="IU98" s="377"/>
      <c r="IV98" s="377"/>
      <c r="IW98" s="377"/>
      <c r="IX98" s="377"/>
      <c r="IY98" s="377"/>
      <c r="IZ98" s="377"/>
      <c r="JA98" s="377"/>
      <c r="JB98" s="377"/>
      <c r="JC98" s="377"/>
      <c r="JD98" s="377"/>
      <c r="JE98" s="377"/>
      <c r="JF98" s="377"/>
      <c r="JG98" s="377"/>
      <c r="JH98" s="377"/>
      <c r="JI98" s="377"/>
      <c r="JJ98" s="377"/>
      <c r="JK98" s="377"/>
      <c r="JL98" s="377"/>
      <c r="JM98" s="377"/>
      <c r="JN98" s="377"/>
      <c r="JO98" s="377"/>
      <c r="JP98" s="377"/>
      <c r="JQ98" s="377"/>
      <c r="JR98" s="377"/>
      <c r="JS98" s="377"/>
      <c r="JT98" s="377"/>
      <c r="JU98" s="377"/>
      <c r="JV98" s="377"/>
      <c r="JW98" s="377"/>
      <c r="JX98" s="377"/>
      <c r="JY98" s="377"/>
      <c r="JZ98" s="377"/>
      <c r="KA98" s="377"/>
      <c r="KB98" s="377"/>
      <c r="KC98" s="377"/>
      <c r="KD98" s="377"/>
      <c r="KE98" s="377"/>
      <c r="KF98" s="377"/>
      <c r="KG98" s="377"/>
      <c r="KH98" s="377"/>
      <c r="KI98" s="377"/>
      <c r="KJ98" s="377"/>
      <c r="KK98" s="377"/>
      <c r="KL98" s="377"/>
      <c r="KM98" s="377"/>
      <c r="KN98" s="377"/>
      <c r="KO98" s="377"/>
      <c r="KP98" s="377"/>
      <c r="KQ98" s="377"/>
      <c r="KR98" s="377"/>
      <c r="KS98" s="377"/>
      <c r="KT98" s="377"/>
      <c r="KU98" s="377"/>
      <c r="KV98" s="377"/>
      <c r="KW98" s="377"/>
      <c r="KX98" s="377"/>
      <c r="KY98" s="377"/>
      <c r="KZ98" s="377"/>
      <c r="LA98" s="377"/>
      <c r="LB98" s="377"/>
      <c r="LC98" s="377"/>
      <c r="LD98" s="377"/>
      <c r="LE98" s="377"/>
      <c r="LF98" s="377"/>
      <c r="LG98" s="377"/>
      <c r="LH98" s="377"/>
      <c r="LI98" s="377"/>
    </row>
    <row r="99" spans="2:321">
      <c r="D99" s="74">
        <v>4182</v>
      </c>
      <c r="E99" s="78" t="s">
        <v>212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0</v>
      </c>
      <c r="CM99" s="105">
        <v>0</v>
      </c>
      <c r="CN99" s="105">
        <v>0</v>
      </c>
      <c r="CO99" s="105">
        <v>0</v>
      </c>
      <c r="CP99" s="105">
        <v>0</v>
      </c>
      <c r="CQ99" s="105">
        <v>0</v>
      </c>
      <c r="CR99" s="105">
        <v>0</v>
      </c>
      <c r="CS99" s="105">
        <v>0</v>
      </c>
      <c r="CT99" s="105">
        <v>0</v>
      </c>
      <c r="CU99" s="105">
        <v>0</v>
      </c>
      <c r="CV99" s="105">
        <v>0</v>
      </c>
      <c r="CW99" s="106">
        <v>0</v>
      </c>
      <c r="CX99" s="104">
        <v>0</v>
      </c>
      <c r="CY99" s="105">
        <v>0</v>
      </c>
      <c r="CZ99" s="105">
        <v>0</v>
      </c>
      <c r="DA99" s="105">
        <v>0</v>
      </c>
      <c r="DB99" s="105">
        <v>0</v>
      </c>
      <c r="DC99" s="105">
        <v>0</v>
      </c>
      <c r="DD99" s="105">
        <v>0</v>
      </c>
      <c r="DE99" s="105">
        <v>0</v>
      </c>
      <c r="DF99" s="105">
        <v>0</v>
      </c>
      <c r="DG99" s="105">
        <v>0</v>
      </c>
      <c r="DH99" s="105">
        <v>0</v>
      </c>
      <c r="DI99" s="106">
        <v>0</v>
      </c>
      <c r="DJ99" s="104">
        <v>0</v>
      </c>
      <c r="DK99" s="105">
        <v>0</v>
      </c>
      <c r="DL99" s="105">
        <v>0</v>
      </c>
      <c r="DM99" s="105">
        <v>0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  <c r="DV99" s="338">
        <v>0</v>
      </c>
      <c r="DW99" s="338">
        <v>0</v>
      </c>
      <c r="DX99" s="338">
        <v>0</v>
      </c>
      <c r="DY99" s="338">
        <v>0</v>
      </c>
      <c r="DZ99" s="371"/>
      <c r="EB99" s="374"/>
      <c r="EC99" s="374"/>
      <c r="ED99" s="374"/>
      <c r="EE99" s="374"/>
      <c r="EF99" s="374"/>
      <c r="EG99" s="374"/>
      <c r="EH99" s="377"/>
      <c r="EI99" s="377"/>
      <c r="EJ99" s="377"/>
      <c r="EK99" s="377"/>
      <c r="EL99" s="377"/>
      <c r="EM99" s="377"/>
      <c r="EN99" s="377"/>
      <c r="EO99" s="377"/>
      <c r="EP99" s="377"/>
      <c r="EQ99" s="377"/>
      <c r="ER99" s="377"/>
      <c r="ES99" s="377"/>
      <c r="ET99" s="377"/>
      <c r="EU99" s="377"/>
      <c r="EV99" s="377"/>
      <c r="EW99" s="377"/>
      <c r="EX99" s="377"/>
      <c r="EY99" s="377"/>
      <c r="EZ99" s="377"/>
      <c r="FA99" s="377"/>
      <c r="FB99" s="377"/>
      <c r="FC99" s="377"/>
      <c r="FD99" s="377"/>
      <c r="FE99" s="377"/>
      <c r="FF99" s="377"/>
      <c r="FG99" s="377"/>
      <c r="FH99" s="377"/>
      <c r="FI99" s="377"/>
      <c r="FJ99" s="377"/>
      <c r="FK99" s="377"/>
      <c r="FL99" s="377"/>
      <c r="FM99" s="377"/>
      <c r="FN99" s="377"/>
      <c r="FO99" s="377"/>
      <c r="FP99" s="377"/>
      <c r="FQ99" s="377"/>
      <c r="FR99" s="377"/>
      <c r="FS99" s="377"/>
      <c r="FT99" s="377"/>
      <c r="FU99" s="377"/>
      <c r="FV99" s="377"/>
      <c r="FW99" s="377"/>
      <c r="FX99" s="377"/>
      <c r="FY99" s="377"/>
      <c r="FZ99" s="377"/>
      <c r="GA99" s="377"/>
      <c r="GB99" s="377"/>
      <c r="GC99" s="377"/>
      <c r="GD99" s="377"/>
      <c r="GE99" s="377"/>
      <c r="GF99" s="377"/>
      <c r="GG99" s="377"/>
      <c r="GH99" s="377"/>
      <c r="GI99" s="377"/>
      <c r="GJ99" s="377"/>
      <c r="GK99" s="377"/>
      <c r="GL99" s="377"/>
      <c r="GM99" s="377"/>
      <c r="GN99" s="377"/>
      <c r="GO99" s="377"/>
      <c r="GP99" s="377"/>
      <c r="GQ99" s="377"/>
      <c r="GR99" s="377"/>
      <c r="GS99" s="377"/>
      <c r="GT99" s="377"/>
      <c r="GU99" s="377"/>
      <c r="GV99" s="377"/>
      <c r="GW99" s="377"/>
      <c r="GX99" s="377"/>
      <c r="GY99" s="377"/>
      <c r="GZ99" s="377"/>
      <c r="HA99" s="377"/>
      <c r="HB99" s="377"/>
      <c r="HC99" s="377"/>
      <c r="HD99" s="377"/>
      <c r="HE99" s="377"/>
      <c r="HF99" s="377"/>
      <c r="HG99" s="377"/>
      <c r="HH99" s="377"/>
      <c r="HI99" s="377"/>
      <c r="HJ99" s="377"/>
      <c r="HK99" s="377"/>
      <c r="HL99" s="377"/>
      <c r="HM99" s="377"/>
      <c r="HN99" s="377"/>
      <c r="HO99" s="377"/>
      <c r="HP99" s="377"/>
      <c r="HQ99" s="377"/>
      <c r="HR99" s="377"/>
      <c r="HS99" s="377"/>
      <c r="HT99" s="377"/>
      <c r="HU99" s="377"/>
      <c r="HV99" s="377"/>
      <c r="HW99" s="377"/>
      <c r="HX99" s="377"/>
      <c r="HY99" s="377"/>
      <c r="HZ99" s="377"/>
      <c r="IA99" s="377"/>
      <c r="IB99" s="377"/>
      <c r="IC99" s="377"/>
      <c r="ID99" s="377"/>
      <c r="IE99" s="377"/>
      <c r="IF99" s="377"/>
      <c r="IG99" s="377"/>
      <c r="IH99" s="377"/>
      <c r="II99" s="377"/>
      <c r="IJ99" s="377"/>
      <c r="IK99" s="377"/>
      <c r="IL99" s="377"/>
      <c r="IM99" s="377"/>
      <c r="IN99" s="377"/>
      <c r="IO99" s="377"/>
      <c r="IP99" s="377"/>
      <c r="IQ99" s="377"/>
      <c r="IR99" s="377"/>
      <c r="IS99" s="377"/>
      <c r="IT99" s="377"/>
      <c r="IU99" s="377"/>
      <c r="IV99" s="377"/>
      <c r="IW99" s="377"/>
      <c r="IX99" s="377"/>
      <c r="IY99" s="377"/>
      <c r="IZ99" s="377"/>
      <c r="JA99" s="377"/>
      <c r="JB99" s="377"/>
      <c r="JC99" s="377"/>
      <c r="JD99" s="377"/>
      <c r="JE99" s="377"/>
      <c r="JF99" s="377"/>
      <c r="JG99" s="377"/>
      <c r="JH99" s="377"/>
      <c r="JI99" s="377"/>
      <c r="JJ99" s="377"/>
      <c r="JK99" s="377"/>
      <c r="JL99" s="377"/>
      <c r="JM99" s="377"/>
      <c r="JN99" s="377"/>
      <c r="JO99" s="377"/>
      <c r="JP99" s="377"/>
      <c r="JQ99" s="377"/>
      <c r="JR99" s="377"/>
      <c r="JS99" s="377"/>
      <c r="JT99" s="377"/>
      <c r="JU99" s="377"/>
      <c r="JV99" s="377"/>
      <c r="JW99" s="377"/>
      <c r="JX99" s="377"/>
      <c r="JY99" s="377"/>
      <c r="JZ99" s="377"/>
      <c r="KA99" s="377"/>
      <c r="KB99" s="377"/>
      <c r="KC99" s="377"/>
      <c r="KD99" s="377"/>
      <c r="KE99" s="377"/>
      <c r="KF99" s="377"/>
      <c r="KG99" s="377"/>
      <c r="KH99" s="377"/>
      <c r="KI99" s="377"/>
      <c r="KJ99" s="377"/>
      <c r="KK99" s="377"/>
      <c r="KL99" s="377"/>
      <c r="KM99" s="377"/>
      <c r="KN99" s="377"/>
      <c r="KO99" s="377"/>
      <c r="KP99" s="377"/>
      <c r="KQ99" s="377"/>
      <c r="KR99" s="377"/>
      <c r="KS99" s="377"/>
      <c r="KT99" s="377"/>
      <c r="KU99" s="377"/>
      <c r="KV99" s="377"/>
      <c r="KW99" s="377"/>
      <c r="KX99" s="377"/>
      <c r="KY99" s="377"/>
      <c r="KZ99" s="377"/>
      <c r="LA99" s="377"/>
      <c r="LB99" s="377"/>
      <c r="LC99" s="377"/>
      <c r="LD99" s="377"/>
      <c r="LE99" s="377"/>
      <c r="LF99" s="377"/>
      <c r="LG99" s="377"/>
      <c r="LH99" s="377"/>
      <c r="LI99" s="377"/>
    </row>
    <row r="100" spans="2:321">
      <c r="D100" s="74">
        <v>4183</v>
      </c>
      <c r="E100" s="78" t="s">
        <v>214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8">
        <v>0</v>
      </c>
      <c r="DW100" s="338">
        <v>0</v>
      </c>
      <c r="DX100" s="338">
        <v>0</v>
      </c>
      <c r="DY100" s="338">
        <v>0</v>
      </c>
      <c r="DZ100" s="371"/>
      <c r="EB100" s="374"/>
      <c r="EC100" s="374"/>
      <c r="ED100" s="374"/>
      <c r="EE100" s="374"/>
      <c r="EF100" s="374"/>
      <c r="EG100" s="374"/>
      <c r="EH100" s="377"/>
      <c r="EI100" s="377"/>
      <c r="EJ100" s="377"/>
      <c r="EK100" s="377"/>
      <c r="EL100" s="377"/>
      <c r="EM100" s="377"/>
      <c r="EN100" s="377"/>
      <c r="EO100" s="377"/>
      <c r="EP100" s="377"/>
      <c r="EQ100" s="377"/>
      <c r="ER100" s="377"/>
      <c r="ES100" s="377"/>
      <c r="ET100" s="377"/>
      <c r="EU100" s="377"/>
      <c r="EV100" s="377"/>
      <c r="EW100" s="377"/>
      <c r="EX100" s="377"/>
      <c r="EY100" s="377"/>
      <c r="EZ100" s="377"/>
      <c r="FA100" s="377"/>
      <c r="FB100" s="377"/>
      <c r="FC100" s="377"/>
      <c r="FD100" s="377"/>
      <c r="FE100" s="377"/>
      <c r="FF100" s="377"/>
      <c r="FG100" s="377"/>
      <c r="FH100" s="377"/>
      <c r="FI100" s="377"/>
      <c r="FJ100" s="377"/>
      <c r="FK100" s="377"/>
      <c r="FL100" s="377"/>
      <c r="FM100" s="377"/>
      <c r="FN100" s="377"/>
      <c r="FO100" s="377"/>
      <c r="FP100" s="377"/>
      <c r="FQ100" s="377"/>
      <c r="FR100" s="377"/>
      <c r="FS100" s="377"/>
      <c r="FT100" s="377"/>
      <c r="FU100" s="377"/>
      <c r="FV100" s="377"/>
      <c r="FW100" s="377"/>
      <c r="FX100" s="377"/>
      <c r="FY100" s="377"/>
      <c r="FZ100" s="377"/>
      <c r="GA100" s="377"/>
      <c r="GB100" s="377"/>
      <c r="GC100" s="377"/>
      <c r="GD100" s="377"/>
      <c r="GE100" s="377"/>
      <c r="GF100" s="377"/>
      <c r="GG100" s="377"/>
      <c r="GH100" s="377"/>
      <c r="GI100" s="377"/>
      <c r="GJ100" s="377"/>
      <c r="GK100" s="377"/>
      <c r="GL100" s="377"/>
      <c r="GM100" s="377"/>
      <c r="GN100" s="377"/>
      <c r="GO100" s="377"/>
      <c r="GP100" s="377"/>
      <c r="GQ100" s="377"/>
      <c r="GR100" s="377"/>
      <c r="GS100" s="377"/>
      <c r="GT100" s="377"/>
      <c r="GU100" s="377"/>
      <c r="GV100" s="377"/>
      <c r="GW100" s="377"/>
      <c r="GX100" s="377"/>
      <c r="GY100" s="377"/>
      <c r="GZ100" s="377"/>
      <c r="HA100" s="377"/>
      <c r="HB100" s="377"/>
      <c r="HC100" s="377"/>
      <c r="HD100" s="377"/>
      <c r="HE100" s="377"/>
      <c r="HF100" s="377"/>
      <c r="HG100" s="377"/>
      <c r="HH100" s="377"/>
      <c r="HI100" s="377"/>
      <c r="HJ100" s="377"/>
      <c r="HK100" s="377"/>
      <c r="HL100" s="377"/>
      <c r="HM100" s="377"/>
      <c r="HN100" s="377"/>
      <c r="HO100" s="377"/>
      <c r="HP100" s="377"/>
      <c r="HQ100" s="377"/>
      <c r="HR100" s="377"/>
      <c r="HS100" s="377"/>
      <c r="HT100" s="377"/>
      <c r="HU100" s="377"/>
      <c r="HV100" s="377"/>
      <c r="HW100" s="377"/>
      <c r="HX100" s="377"/>
      <c r="HY100" s="377"/>
      <c r="HZ100" s="377"/>
      <c r="IA100" s="377"/>
      <c r="IB100" s="377"/>
      <c r="IC100" s="377"/>
      <c r="ID100" s="377"/>
      <c r="IE100" s="377"/>
      <c r="IF100" s="377"/>
      <c r="IG100" s="377"/>
      <c r="IH100" s="377"/>
      <c r="II100" s="377"/>
      <c r="IJ100" s="377"/>
      <c r="IK100" s="377"/>
      <c r="IL100" s="377"/>
      <c r="IM100" s="377"/>
      <c r="IN100" s="377"/>
      <c r="IO100" s="377"/>
      <c r="IP100" s="377"/>
      <c r="IQ100" s="377"/>
      <c r="IR100" s="377"/>
      <c r="IS100" s="377"/>
      <c r="IT100" s="377"/>
      <c r="IU100" s="377"/>
      <c r="IV100" s="377"/>
      <c r="IW100" s="377"/>
      <c r="IX100" s="377"/>
      <c r="IY100" s="377"/>
      <c r="IZ100" s="377"/>
      <c r="JA100" s="377"/>
      <c r="JB100" s="377"/>
      <c r="JC100" s="377"/>
      <c r="JD100" s="377"/>
      <c r="JE100" s="377"/>
      <c r="JF100" s="377"/>
      <c r="JG100" s="377"/>
      <c r="JH100" s="377"/>
      <c r="JI100" s="377"/>
      <c r="JJ100" s="377"/>
      <c r="JK100" s="377"/>
      <c r="JL100" s="377"/>
      <c r="JM100" s="377"/>
      <c r="JN100" s="377"/>
      <c r="JO100" s="377"/>
      <c r="JP100" s="377"/>
      <c r="JQ100" s="377"/>
      <c r="JR100" s="377"/>
      <c r="JS100" s="377"/>
      <c r="JT100" s="377"/>
      <c r="JU100" s="377"/>
      <c r="JV100" s="377"/>
      <c r="JW100" s="377"/>
      <c r="JX100" s="377"/>
      <c r="JY100" s="377"/>
      <c r="JZ100" s="377"/>
      <c r="KA100" s="377"/>
      <c r="KB100" s="377"/>
      <c r="KC100" s="377"/>
      <c r="KD100" s="377"/>
      <c r="KE100" s="377"/>
      <c r="KF100" s="377"/>
      <c r="KG100" s="377"/>
      <c r="KH100" s="377"/>
      <c r="KI100" s="377"/>
      <c r="KJ100" s="377"/>
      <c r="KK100" s="377"/>
      <c r="KL100" s="377"/>
      <c r="KM100" s="377"/>
      <c r="KN100" s="377"/>
      <c r="KO100" s="377"/>
      <c r="KP100" s="377"/>
      <c r="KQ100" s="377"/>
      <c r="KR100" s="377"/>
      <c r="KS100" s="377"/>
      <c r="KT100" s="377"/>
      <c r="KU100" s="377"/>
      <c r="KV100" s="377"/>
      <c r="KW100" s="377"/>
      <c r="KX100" s="377"/>
      <c r="KY100" s="377"/>
      <c r="KZ100" s="377"/>
      <c r="LA100" s="377"/>
      <c r="LB100" s="377"/>
      <c r="LC100" s="377"/>
      <c r="LD100" s="377"/>
      <c r="LE100" s="377"/>
      <c r="LF100" s="377"/>
      <c r="LG100" s="377"/>
      <c r="LH100" s="377"/>
      <c r="LI100" s="377"/>
    </row>
    <row r="101" spans="2:321">
      <c r="C101" s="74">
        <v>419</v>
      </c>
      <c r="D101" s="74">
        <v>419</v>
      </c>
      <c r="E101" s="78" t="s">
        <v>216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581683.60000000021</v>
      </c>
      <c r="CM101" s="105">
        <v>1362314.9500000002</v>
      </c>
      <c r="CN101" s="105">
        <v>3124988.67</v>
      </c>
      <c r="CO101" s="105">
        <v>1637869.83</v>
      </c>
      <c r="CP101" s="105">
        <v>1862941.280000001</v>
      </c>
      <c r="CQ101" s="105">
        <v>1673742.2199999997</v>
      </c>
      <c r="CR101" s="105">
        <v>1597215.3400000008</v>
      </c>
      <c r="CS101" s="105">
        <v>1583362.94</v>
      </c>
      <c r="CT101" s="105">
        <v>1556662.8600000006</v>
      </c>
      <c r="CU101" s="105">
        <v>1657284.79</v>
      </c>
      <c r="CV101" s="105">
        <v>1584386.8800000004</v>
      </c>
      <c r="CW101" s="106">
        <v>3716241.4299999992</v>
      </c>
      <c r="CX101" s="104">
        <v>821797.4</v>
      </c>
      <c r="CY101" s="105">
        <v>2611405.5699999998</v>
      </c>
      <c r="CZ101" s="105">
        <v>1966059.37</v>
      </c>
      <c r="DA101" s="105">
        <v>1331079.99</v>
      </c>
      <c r="DB101" s="105">
        <v>1761449.05</v>
      </c>
      <c r="DC101" s="105">
        <v>3332910.8</v>
      </c>
      <c r="DD101" s="105">
        <v>2707785.53</v>
      </c>
      <c r="DE101" s="105">
        <v>2480482.61</v>
      </c>
      <c r="DF101" s="105">
        <v>3097475.87</v>
      </c>
      <c r="DG101" s="105">
        <v>2804532.34</v>
      </c>
      <c r="DH101" s="105">
        <v>2176272.3199999998</v>
      </c>
      <c r="DI101" s="106">
        <v>4716230.8</v>
      </c>
      <c r="DJ101" s="104">
        <v>711681.39</v>
      </c>
      <c r="DK101" s="105">
        <v>1713202.34</v>
      </c>
      <c r="DL101" s="105">
        <v>2690115</v>
      </c>
      <c r="DM101" s="105">
        <v>1995010.18</v>
      </c>
      <c r="DN101" s="105">
        <v>2810397.76</v>
      </c>
      <c r="DO101" s="105">
        <v>1799602.39</v>
      </c>
      <c r="DP101" s="105">
        <v>3588410.08</v>
      </c>
      <c r="DQ101" s="105">
        <v>1624978.82</v>
      </c>
      <c r="DR101" s="105">
        <v>2825020.19</v>
      </c>
      <c r="DS101" s="105">
        <v>2074664.12</v>
      </c>
      <c r="DT101" s="105">
        <v>1731618.74</v>
      </c>
      <c r="DU101" s="106">
        <v>7182059.0599999996</v>
      </c>
      <c r="DV101" s="340">
        <v>957980.63</v>
      </c>
      <c r="DW101" s="340">
        <v>3319870.14</v>
      </c>
      <c r="DX101" s="340">
        <v>3074118.5</v>
      </c>
      <c r="DY101" s="338">
        <v>2282641.9700000002</v>
      </c>
      <c r="DZ101" s="371">
        <v>2819109.17</v>
      </c>
      <c r="EA101" s="371">
        <v>2698411.47</v>
      </c>
      <c r="EB101" s="374">
        <v>1727146.57</v>
      </c>
      <c r="EC101" s="381">
        <v>2512983.86</v>
      </c>
      <c r="ED101" s="374">
        <v>3344109.35</v>
      </c>
      <c r="EE101" s="374">
        <v>2190412.1</v>
      </c>
      <c r="EF101" s="374">
        <v>2741929.74</v>
      </c>
      <c r="EG101" s="374">
        <v>6700842.0499999998</v>
      </c>
      <c r="EH101" s="377">
        <v>642181.18999999994</v>
      </c>
      <c r="EI101" s="377">
        <v>1813185.28</v>
      </c>
      <c r="EJ101" s="377">
        <v>3850774.87</v>
      </c>
      <c r="EK101" s="377">
        <v>2539698.67</v>
      </c>
      <c r="EL101" s="377">
        <v>2629633.84</v>
      </c>
      <c r="EM101" s="377">
        <v>2650654.59</v>
      </c>
      <c r="EN101" s="377">
        <v>2527482.0099999998</v>
      </c>
      <c r="EO101" s="377">
        <v>2670416.61</v>
      </c>
      <c r="EP101" s="377">
        <v>2768002.05</v>
      </c>
      <c r="EQ101" s="377">
        <v>3382897.72</v>
      </c>
      <c r="ER101" s="377">
        <v>4807051.49</v>
      </c>
      <c r="ES101" s="377"/>
      <c r="ET101" s="377"/>
      <c r="EU101" s="377"/>
      <c r="EV101" s="377"/>
      <c r="EW101" s="377"/>
      <c r="EX101" s="377"/>
      <c r="EY101" s="377"/>
      <c r="EZ101" s="377"/>
      <c r="FA101" s="377"/>
      <c r="FB101" s="377"/>
      <c r="FC101" s="377"/>
      <c r="FD101" s="377"/>
      <c r="FE101" s="377"/>
      <c r="FF101" s="377"/>
      <c r="FG101" s="377"/>
      <c r="FH101" s="377"/>
      <c r="FI101" s="377"/>
      <c r="FJ101" s="377"/>
      <c r="FK101" s="377"/>
      <c r="FL101" s="377"/>
      <c r="FM101" s="377"/>
      <c r="FN101" s="377"/>
      <c r="FO101" s="377"/>
      <c r="FP101" s="377"/>
      <c r="FQ101" s="377"/>
      <c r="FR101" s="377"/>
      <c r="FS101" s="377"/>
      <c r="FT101" s="377"/>
      <c r="FU101" s="377"/>
      <c r="FV101" s="377"/>
      <c r="FW101" s="377"/>
      <c r="FX101" s="377"/>
      <c r="FY101" s="377"/>
      <c r="FZ101" s="377"/>
      <c r="GA101" s="377"/>
      <c r="GB101" s="377"/>
      <c r="GC101" s="377"/>
      <c r="GD101" s="377"/>
      <c r="GE101" s="377"/>
      <c r="GF101" s="377"/>
      <c r="GG101" s="377"/>
      <c r="GH101" s="377"/>
      <c r="GI101" s="377"/>
      <c r="GJ101" s="377"/>
      <c r="GK101" s="377"/>
      <c r="GL101" s="377"/>
      <c r="GM101" s="377"/>
      <c r="GN101" s="377"/>
      <c r="GO101" s="377"/>
      <c r="GP101" s="377"/>
      <c r="GQ101" s="377"/>
      <c r="GR101" s="377"/>
      <c r="GS101" s="377"/>
      <c r="GT101" s="377"/>
      <c r="GU101" s="377"/>
      <c r="GV101" s="377"/>
      <c r="GW101" s="377"/>
      <c r="GX101" s="377"/>
      <c r="GY101" s="377"/>
      <c r="GZ101" s="377"/>
      <c r="HA101" s="377"/>
      <c r="HB101" s="377"/>
      <c r="HC101" s="377"/>
      <c r="HD101" s="377"/>
      <c r="HE101" s="377"/>
      <c r="HF101" s="377"/>
      <c r="HG101" s="377"/>
      <c r="HH101" s="377"/>
      <c r="HI101" s="377"/>
      <c r="HJ101" s="377"/>
      <c r="HK101" s="377"/>
      <c r="HL101" s="377"/>
      <c r="HM101" s="377"/>
      <c r="HN101" s="377"/>
      <c r="HO101" s="377"/>
      <c r="HP101" s="377"/>
      <c r="HQ101" s="377"/>
      <c r="HR101" s="377"/>
      <c r="HS101" s="377"/>
      <c r="HT101" s="377"/>
      <c r="HU101" s="377"/>
      <c r="HV101" s="377"/>
      <c r="HW101" s="377"/>
      <c r="HX101" s="377"/>
      <c r="HY101" s="377"/>
      <c r="HZ101" s="377"/>
      <c r="IA101" s="377"/>
      <c r="IB101" s="377"/>
      <c r="IC101" s="377"/>
      <c r="ID101" s="377"/>
      <c r="IE101" s="377"/>
      <c r="IF101" s="377"/>
      <c r="IG101" s="377"/>
      <c r="IH101" s="377"/>
      <c r="II101" s="377"/>
      <c r="IJ101" s="377"/>
      <c r="IK101" s="377"/>
      <c r="IL101" s="377"/>
      <c r="IM101" s="377"/>
      <c r="IN101" s="377"/>
      <c r="IO101" s="377"/>
      <c r="IP101" s="377"/>
      <c r="IQ101" s="377"/>
      <c r="IR101" s="377"/>
      <c r="IS101" s="377"/>
      <c r="IT101" s="377"/>
      <c r="IU101" s="377"/>
      <c r="IV101" s="377"/>
      <c r="IW101" s="377"/>
      <c r="IX101" s="377"/>
      <c r="IY101" s="377"/>
      <c r="IZ101" s="377"/>
      <c r="JA101" s="377"/>
      <c r="JB101" s="377"/>
      <c r="JC101" s="377"/>
      <c r="JD101" s="377"/>
      <c r="JE101" s="377"/>
      <c r="JF101" s="377"/>
      <c r="JG101" s="377"/>
      <c r="JH101" s="377"/>
      <c r="JI101" s="377"/>
      <c r="JJ101" s="377"/>
      <c r="JK101" s="377"/>
      <c r="JL101" s="377"/>
      <c r="JM101" s="377"/>
      <c r="JN101" s="377"/>
      <c r="JO101" s="377"/>
      <c r="JP101" s="377"/>
      <c r="JQ101" s="377"/>
      <c r="JR101" s="377"/>
      <c r="JS101" s="377"/>
      <c r="JT101" s="377"/>
      <c r="JU101" s="377"/>
      <c r="JV101" s="377"/>
      <c r="JW101" s="377"/>
      <c r="JX101" s="377"/>
      <c r="JY101" s="377"/>
      <c r="JZ101" s="377"/>
      <c r="KA101" s="377"/>
      <c r="KB101" s="377"/>
      <c r="KC101" s="377"/>
      <c r="KD101" s="377"/>
      <c r="KE101" s="377"/>
      <c r="KF101" s="377"/>
      <c r="KG101" s="377"/>
      <c r="KH101" s="377"/>
      <c r="KI101" s="377"/>
      <c r="KJ101" s="377"/>
      <c r="KK101" s="377"/>
      <c r="KL101" s="377"/>
      <c r="KM101" s="377"/>
      <c r="KN101" s="377"/>
      <c r="KO101" s="377"/>
      <c r="KP101" s="377"/>
      <c r="KQ101" s="377"/>
      <c r="KR101" s="377"/>
      <c r="KS101" s="377"/>
      <c r="KT101" s="377"/>
      <c r="KU101" s="377"/>
      <c r="KV101" s="377"/>
      <c r="KW101" s="377"/>
      <c r="KX101" s="377"/>
      <c r="KY101" s="377"/>
      <c r="KZ101" s="377"/>
      <c r="LA101" s="377"/>
      <c r="LB101" s="377"/>
      <c r="LC101" s="377"/>
      <c r="LD101" s="377"/>
      <c r="LE101" s="377"/>
      <c r="LF101" s="377"/>
      <c r="LG101" s="377"/>
      <c r="LH101" s="377"/>
      <c r="LI101" s="377"/>
    </row>
    <row r="102" spans="2:321" ht="30">
      <c r="D102" s="74">
        <v>4191</v>
      </c>
      <c r="E102" s="78" t="s">
        <v>218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283086.12000000017</v>
      </c>
      <c r="CM102" s="105">
        <v>367364.43000000005</v>
      </c>
      <c r="CN102" s="105">
        <v>444242.45999999967</v>
      </c>
      <c r="CO102" s="105">
        <v>365150.47000000015</v>
      </c>
      <c r="CP102" s="105">
        <v>388210.11000000022</v>
      </c>
      <c r="CQ102" s="105">
        <v>570502.57999999973</v>
      </c>
      <c r="CR102" s="105">
        <v>448100.37000000064</v>
      </c>
      <c r="CS102" s="105">
        <v>462249.64999999991</v>
      </c>
      <c r="CT102" s="105">
        <v>489608.62000000052</v>
      </c>
      <c r="CU102" s="105">
        <v>433406.06000000058</v>
      </c>
      <c r="CV102" s="105">
        <v>591397.98000000045</v>
      </c>
      <c r="CW102" s="106">
        <v>413093.39999999967</v>
      </c>
      <c r="CX102" s="104">
        <v>223276.44</v>
      </c>
      <c r="CY102" s="105">
        <v>435701.33</v>
      </c>
      <c r="CZ102" s="105">
        <v>530241.54</v>
      </c>
      <c r="DA102" s="105">
        <v>521938.69</v>
      </c>
      <c r="DB102" s="105">
        <v>443361.15</v>
      </c>
      <c r="DC102" s="105">
        <v>438981.08</v>
      </c>
      <c r="DD102" s="105">
        <v>677741</v>
      </c>
      <c r="DE102" s="105">
        <v>331715.65999999997</v>
      </c>
      <c r="DF102" s="105">
        <v>543994.44999999995</v>
      </c>
      <c r="DG102" s="105">
        <v>516088.11</v>
      </c>
      <c r="DH102" s="105">
        <v>521712.05</v>
      </c>
      <c r="DI102" s="106">
        <v>589448.55000000016</v>
      </c>
      <c r="DJ102" s="104">
        <v>531486.84999999974</v>
      </c>
      <c r="DK102" s="105">
        <v>516913.49999999913</v>
      </c>
      <c r="DL102" s="105">
        <v>410429.48999999993</v>
      </c>
      <c r="DM102" s="105">
        <v>511303.38999999932</v>
      </c>
      <c r="DN102" s="105">
        <v>441792.22999999952</v>
      </c>
      <c r="DO102" s="105">
        <v>548658.30999999924</v>
      </c>
      <c r="DP102" s="105">
        <v>492166.62999999954</v>
      </c>
      <c r="DQ102" s="105">
        <v>394101.95999999956</v>
      </c>
      <c r="DR102" s="105">
        <v>595246.11999999941</v>
      </c>
      <c r="DS102" s="105">
        <v>492074.81999999966</v>
      </c>
      <c r="DT102" s="105">
        <v>646040.06000000029</v>
      </c>
      <c r="DU102" s="106">
        <v>531234.81999999948</v>
      </c>
      <c r="DV102" s="338">
        <v>668748.63999999966</v>
      </c>
      <c r="DW102" s="338">
        <v>581398.2099999995</v>
      </c>
      <c r="DX102" s="338">
        <v>584947.7899999998</v>
      </c>
      <c r="DY102" s="338">
        <v>537409.48000000045</v>
      </c>
      <c r="DZ102" s="371">
        <v>590009.09</v>
      </c>
      <c r="EB102" s="374"/>
      <c r="EC102" s="374"/>
      <c r="ED102" s="374"/>
      <c r="EE102" s="374"/>
      <c r="EF102" s="374"/>
      <c r="EG102" s="374"/>
      <c r="EH102" s="377"/>
      <c r="EI102" s="377"/>
      <c r="EJ102" s="377"/>
      <c r="EK102" s="377"/>
      <c r="EL102" s="377"/>
      <c r="EM102" s="377"/>
      <c r="EN102" s="377"/>
      <c r="EO102" s="377"/>
      <c r="EP102" s="377"/>
      <c r="EQ102" s="377"/>
      <c r="ER102" s="377"/>
      <c r="ES102" s="377"/>
      <c r="ET102" s="377"/>
      <c r="EU102" s="377"/>
      <c r="EV102" s="377"/>
      <c r="EW102" s="377"/>
      <c r="EX102" s="377"/>
      <c r="EY102" s="377"/>
      <c r="EZ102" s="377"/>
      <c r="FA102" s="377"/>
      <c r="FB102" s="377"/>
      <c r="FC102" s="377"/>
      <c r="FD102" s="377"/>
      <c r="FE102" s="377"/>
      <c r="FF102" s="377"/>
      <c r="FG102" s="377"/>
      <c r="FH102" s="377"/>
      <c r="FI102" s="377"/>
      <c r="FJ102" s="377"/>
      <c r="FK102" s="377"/>
      <c r="FL102" s="377"/>
      <c r="FM102" s="377"/>
      <c r="FN102" s="377"/>
      <c r="FO102" s="377"/>
      <c r="FP102" s="377"/>
      <c r="FQ102" s="377"/>
      <c r="FR102" s="377"/>
      <c r="FS102" s="377"/>
      <c r="FT102" s="377"/>
      <c r="FU102" s="377"/>
      <c r="FV102" s="377"/>
      <c r="FW102" s="377"/>
      <c r="FX102" s="377"/>
      <c r="FY102" s="377"/>
      <c r="FZ102" s="377"/>
      <c r="GA102" s="377"/>
      <c r="GB102" s="377"/>
      <c r="GC102" s="377"/>
      <c r="GD102" s="377"/>
      <c r="GE102" s="377"/>
      <c r="GF102" s="377"/>
      <c r="GG102" s="377"/>
      <c r="GH102" s="377"/>
      <c r="GI102" s="377"/>
      <c r="GJ102" s="377"/>
      <c r="GK102" s="377"/>
      <c r="GL102" s="377"/>
      <c r="GM102" s="377"/>
      <c r="GN102" s="377"/>
      <c r="GO102" s="377"/>
      <c r="GP102" s="377"/>
      <c r="GQ102" s="377"/>
      <c r="GR102" s="377"/>
      <c r="GS102" s="377"/>
      <c r="GT102" s="377"/>
      <c r="GU102" s="377"/>
      <c r="GV102" s="377"/>
      <c r="GW102" s="377"/>
      <c r="GX102" s="377"/>
      <c r="GY102" s="377"/>
      <c r="GZ102" s="377"/>
      <c r="HA102" s="377"/>
      <c r="HB102" s="377"/>
      <c r="HC102" s="377"/>
      <c r="HD102" s="377"/>
      <c r="HE102" s="377"/>
      <c r="HF102" s="377"/>
      <c r="HG102" s="377"/>
      <c r="HH102" s="377"/>
      <c r="HI102" s="377"/>
      <c r="HJ102" s="377"/>
      <c r="HK102" s="377"/>
      <c r="HL102" s="377"/>
      <c r="HM102" s="377"/>
      <c r="HN102" s="377"/>
      <c r="HO102" s="377"/>
      <c r="HP102" s="377"/>
      <c r="HQ102" s="377"/>
      <c r="HR102" s="377"/>
      <c r="HS102" s="377"/>
      <c r="HT102" s="377"/>
      <c r="HU102" s="377"/>
      <c r="HV102" s="377"/>
      <c r="HW102" s="377"/>
      <c r="HX102" s="377"/>
      <c r="HY102" s="377"/>
      <c r="HZ102" s="377"/>
      <c r="IA102" s="377"/>
      <c r="IB102" s="377"/>
      <c r="IC102" s="377"/>
      <c r="ID102" s="377"/>
      <c r="IE102" s="377"/>
      <c r="IF102" s="377"/>
      <c r="IG102" s="377"/>
      <c r="IH102" s="377"/>
      <c r="II102" s="377"/>
      <c r="IJ102" s="377"/>
      <c r="IK102" s="377"/>
      <c r="IL102" s="377"/>
      <c r="IM102" s="377"/>
      <c r="IN102" s="377"/>
      <c r="IO102" s="377"/>
      <c r="IP102" s="377"/>
      <c r="IQ102" s="377"/>
      <c r="IR102" s="377"/>
      <c r="IS102" s="377"/>
      <c r="IT102" s="377"/>
      <c r="IU102" s="377"/>
      <c r="IV102" s="377"/>
      <c r="IW102" s="377"/>
      <c r="IX102" s="377"/>
      <c r="IY102" s="377"/>
      <c r="IZ102" s="377"/>
      <c r="JA102" s="377"/>
      <c r="JB102" s="377"/>
      <c r="JC102" s="377"/>
      <c r="JD102" s="377"/>
      <c r="JE102" s="377"/>
      <c r="JF102" s="377"/>
      <c r="JG102" s="377"/>
      <c r="JH102" s="377"/>
      <c r="JI102" s="377"/>
      <c r="JJ102" s="377"/>
      <c r="JK102" s="377"/>
      <c r="JL102" s="377"/>
      <c r="JM102" s="377"/>
      <c r="JN102" s="377"/>
      <c r="JO102" s="377"/>
      <c r="JP102" s="377"/>
      <c r="JQ102" s="377"/>
      <c r="JR102" s="377"/>
      <c r="JS102" s="377"/>
      <c r="JT102" s="377"/>
      <c r="JU102" s="377"/>
      <c r="JV102" s="377"/>
      <c r="JW102" s="377"/>
      <c r="JX102" s="377"/>
      <c r="JY102" s="377"/>
      <c r="JZ102" s="377"/>
      <c r="KA102" s="377"/>
      <c r="KB102" s="377"/>
      <c r="KC102" s="377"/>
      <c r="KD102" s="377"/>
      <c r="KE102" s="377"/>
      <c r="KF102" s="377"/>
      <c r="KG102" s="377"/>
      <c r="KH102" s="377"/>
      <c r="KI102" s="377"/>
      <c r="KJ102" s="377"/>
      <c r="KK102" s="377"/>
      <c r="KL102" s="377"/>
      <c r="KM102" s="377"/>
      <c r="KN102" s="377"/>
      <c r="KO102" s="377"/>
      <c r="KP102" s="377"/>
      <c r="KQ102" s="377"/>
      <c r="KR102" s="377"/>
      <c r="KS102" s="377"/>
      <c r="KT102" s="377"/>
      <c r="KU102" s="377"/>
      <c r="KV102" s="377"/>
      <c r="KW102" s="377"/>
      <c r="KX102" s="377"/>
      <c r="KY102" s="377"/>
      <c r="KZ102" s="377"/>
      <c r="LA102" s="377"/>
      <c r="LB102" s="377"/>
      <c r="LC102" s="377"/>
      <c r="LD102" s="377"/>
      <c r="LE102" s="377"/>
      <c r="LF102" s="377"/>
      <c r="LG102" s="377"/>
      <c r="LH102" s="377"/>
      <c r="LI102" s="377"/>
    </row>
    <row r="103" spans="2:321" ht="30">
      <c r="D103" s="74">
        <v>4192</v>
      </c>
      <c r="E103" s="78" t="s">
        <v>220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3280.2200000000003</v>
      </c>
      <c r="CM103" s="105">
        <v>85409.770000000019</v>
      </c>
      <c r="CN103" s="105">
        <v>144108.80000000005</v>
      </c>
      <c r="CO103" s="105">
        <v>79898.049999999974</v>
      </c>
      <c r="CP103" s="105">
        <v>47061.93</v>
      </c>
      <c r="CQ103" s="105">
        <v>82660.480000000069</v>
      </c>
      <c r="CR103" s="105">
        <v>61924.409999999989</v>
      </c>
      <c r="CS103" s="105">
        <v>45003.42000000002</v>
      </c>
      <c r="CT103" s="105">
        <v>55110.779999999992</v>
      </c>
      <c r="CU103" s="105">
        <v>80659.240000000034</v>
      </c>
      <c r="CV103" s="105">
        <v>137519.99000000008</v>
      </c>
      <c r="CW103" s="106">
        <v>167225.20000000016</v>
      </c>
      <c r="CX103" s="104">
        <v>36372.65</v>
      </c>
      <c r="CY103" s="105">
        <v>70289.03</v>
      </c>
      <c r="CZ103" s="105">
        <v>76064.210000000006</v>
      </c>
      <c r="DA103" s="105">
        <v>52950.81</v>
      </c>
      <c r="DB103" s="105">
        <v>97021.6</v>
      </c>
      <c r="DC103" s="105">
        <v>80975.61</v>
      </c>
      <c r="DD103" s="105">
        <v>55252.33</v>
      </c>
      <c r="DE103" s="105">
        <v>31812.06</v>
      </c>
      <c r="DF103" s="105">
        <v>59097.11</v>
      </c>
      <c r="DG103" s="105">
        <v>235746.44</v>
      </c>
      <c r="DH103" s="105">
        <v>70490.11</v>
      </c>
      <c r="DI103" s="106">
        <v>325888.15999999986</v>
      </c>
      <c r="DJ103" s="104">
        <v>34983.10000000002</v>
      </c>
      <c r="DK103" s="105">
        <v>67273.64999999998</v>
      </c>
      <c r="DL103" s="105">
        <v>74051.190000000017</v>
      </c>
      <c r="DM103" s="105">
        <v>56652.230000000025</v>
      </c>
      <c r="DN103" s="105">
        <v>91162.79</v>
      </c>
      <c r="DO103" s="105">
        <v>89550.949999999953</v>
      </c>
      <c r="DP103" s="105">
        <v>54448.450000000012</v>
      </c>
      <c r="DQ103" s="105">
        <v>31940.940000000017</v>
      </c>
      <c r="DR103" s="105">
        <v>59699.930000000044</v>
      </c>
      <c r="DS103" s="105">
        <v>229752.15999999995</v>
      </c>
      <c r="DT103" s="105">
        <v>72187.350000000006</v>
      </c>
      <c r="DU103" s="106">
        <v>261240.2600000001</v>
      </c>
      <c r="DV103" s="338">
        <v>77621.729999999981</v>
      </c>
      <c r="DW103" s="338">
        <v>83327.360000000044</v>
      </c>
      <c r="DX103" s="338">
        <v>191716.78</v>
      </c>
      <c r="DY103" s="338">
        <v>177688.4800000001</v>
      </c>
      <c r="DZ103" s="371">
        <v>144527.78</v>
      </c>
      <c r="EB103" s="374"/>
      <c r="EC103" s="374"/>
      <c r="ED103" s="374"/>
      <c r="EE103" s="374"/>
      <c r="EF103" s="374"/>
      <c r="EG103" s="374"/>
      <c r="EH103" s="377"/>
      <c r="EI103" s="377"/>
      <c r="EJ103" s="377"/>
      <c r="EK103" s="377"/>
      <c r="EL103" s="377"/>
      <c r="EM103" s="377"/>
      <c r="EN103" s="377"/>
      <c r="EO103" s="377"/>
      <c r="EP103" s="377"/>
      <c r="EQ103" s="377"/>
      <c r="ER103" s="377"/>
      <c r="ES103" s="377"/>
      <c r="ET103" s="377"/>
      <c r="EU103" s="377"/>
      <c r="EV103" s="377"/>
      <c r="EW103" s="377"/>
      <c r="EX103" s="377"/>
      <c r="EY103" s="377"/>
      <c r="EZ103" s="377"/>
      <c r="FA103" s="377"/>
      <c r="FB103" s="377"/>
      <c r="FC103" s="377"/>
      <c r="FD103" s="377"/>
      <c r="FE103" s="377"/>
      <c r="FF103" s="377"/>
      <c r="FG103" s="377"/>
      <c r="FH103" s="377"/>
      <c r="FI103" s="377"/>
      <c r="FJ103" s="377"/>
      <c r="FK103" s="377"/>
      <c r="FL103" s="377"/>
      <c r="FM103" s="377"/>
      <c r="FN103" s="377"/>
      <c r="FO103" s="377"/>
      <c r="FP103" s="377"/>
      <c r="FQ103" s="377"/>
      <c r="FR103" s="377"/>
      <c r="FS103" s="377"/>
      <c r="FT103" s="377"/>
      <c r="FU103" s="377"/>
      <c r="FV103" s="377"/>
      <c r="FW103" s="377"/>
      <c r="FX103" s="377"/>
      <c r="FY103" s="377"/>
      <c r="FZ103" s="377"/>
      <c r="GA103" s="377"/>
      <c r="GB103" s="377"/>
      <c r="GC103" s="377"/>
      <c r="GD103" s="377"/>
      <c r="GE103" s="377"/>
      <c r="GF103" s="377"/>
      <c r="GG103" s="377"/>
      <c r="GH103" s="377"/>
      <c r="GI103" s="377"/>
      <c r="GJ103" s="377"/>
      <c r="GK103" s="377"/>
      <c r="GL103" s="377"/>
      <c r="GM103" s="377"/>
      <c r="GN103" s="377"/>
      <c r="GO103" s="377"/>
      <c r="GP103" s="377"/>
      <c r="GQ103" s="377"/>
      <c r="GR103" s="377"/>
      <c r="GS103" s="377"/>
      <c r="GT103" s="377"/>
      <c r="GU103" s="377"/>
      <c r="GV103" s="377"/>
      <c r="GW103" s="377"/>
      <c r="GX103" s="377"/>
      <c r="GY103" s="377"/>
      <c r="GZ103" s="377"/>
      <c r="HA103" s="377"/>
      <c r="HB103" s="377"/>
      <c r="HC103" s="377"/>
      <c r="HD103" s="377"/>
      <c r="HE103" s="377"/>
      <c r="HF103" s="377"/>
      <c r="HG103" s="377"/>
      <c r="HH103" s="377"/>
      <c r="HI103" s="377"/>
      <c r="HJ103" s="377"/>
      <c r="HK103" s="377"/>
      <c r="HL103" s="377"/>
      <c r="HM103" s="377"/>
      <c r="HN103" s="377"/>
      <c r="HO103" s="377"/>
      <c r="HP103" s="377"/>
      <c r="HQ103" s="377"/>
      <c r="HR103" s="377"/>
      <c r="HS103" s="377"/>
      <c r="HT103" s="377"/>
      <c r="HU103" s="377"/>
      <c r="HV103" s="377"/>
      <c r="HW103" s="377"/>
      <c r="HX103" s="377"/>
      <c r="HY103" s="377"/>
      <c r="HZ103" s="377"/>
      <c r="IA103" s="377"/>
      <c r="IB103" s="377"/>
      <c r="IC103" s="377"/>
      <c r="ID103" s="377"/>
      <c r="IE103" s="377"/>
      <c r="IF103" s="377"/>
      <c r="IG103" s="377"/>
      <c r="IH103" s="377"/>
      <c r="II103" s="377"/>
      <c r="IJ103" s="377"/>
      <c r="IK103" s="377"/>
      <c r="IL103" s="377"/>
      <c r="IM103" s="377"/>
      <c r="IN103" s="377"/>
      <c r="IO103" s="377"/>
      <c r="IP103" s="377"/>
      <c r="IQ103" s="377"/>
      <c r="IR103" s="377"/>
      <c r="IS103" s="377"/>
      <c r="IT103" s="377"/>
      <c r="IU103" s="377"/>
      <c r="IV103" s="377"/>
      <c r="IW103" s="377"/>
      <c r="IX103" s="377"/>
      <c r="IY103" s="377"/>
      <c r="IZ103" s="377"/>
      <c r="JA103" s="377"/>
      <c r="JB103" s="377"/>
      <c r="JC103" s="377"/>
      <c r="JD103" s="377"/>
      <c r="JE103" s="377"/>
      <c r="JF103" s="377"/>
      <c r="JG103" s="377"/>
      <c r="JH103" s="377"/>
      <c r="JI103" s="377"/>
      <c r="JJ103" s="377"/>
      <c r="JK103" s="377"/>
      <c r="JL103" s="377"/>
      <c r="JM103" s="377"/>
      <c r="JN103" s="377"/>
      <c r="JO103" s="377"/>
      <c r="JP103" s="377"/>
      <c r="JQ103" s="377"/>
      <c r="JR103" s="377"/>
      <c r="JS103" s="377"/>
      <c r="JT103" s="377"/>
      <c r="JU103" s="377"/>
      <c r="JV103" s="377"/>
      <c r="JW103" s="377"/>
      <c r="JX103" s="377"/>
      <c r="JY103" s="377"/>
      <c r="JZ103" s="377"/>
      <c r="KA103" s="377"/>
      <c r="KB103" s="377"/>
      <c r="KC103" s="377"/>
      <c r="KD103" s="377"/>
      <c r="KE103" s="377"/>
      <c r="KF103" s="377"/>
      <c r="KG103" s="377"/>
      <c r="KH103" s="377"/>
      <c r="KI103" s="377"/>
      <c r="KJ103" s="377"/>
      <c r="KK103" s="377"/>
      <c r="KL103" s="377"/>
      <c r="KM103" s="377"/>
      <c r="KN103" s="377"/>
      <c r="KO103" s="377"/>
      <c r="KP103" s="377"/>
      <c r="KQ103" s="377"/>
      <c r="KR103" s="377"/>
      <c r="KS103" s="377"/>
      <c r="KT103" s="377"/>
      <c r="KU103" s="377"/>
      <c r="KV103" s="377"/>
      <c r="KW103" s="377"/>
      <c r="KX103" s="377"/>
      <c r="KY103" s="377"/>
      <c r="KZ103" s="377"/>
      <c r="LA103" s="377"/>
      <c r="LB103" s="377"/>
      <c r="LC103" s="377"/>
      <c r="LD103" s="377"/>
      <c r="LE103" s="377"/>
      <c r="LF103" s="377"/>
      <c r="LG103" s="377"/>
      <c r="LH103" s="377"/>
      <c r="LI103" s="377"/>
    </row>
    <row r="104" spans="2:321">
      <c r="D104" s="74">
        <v>4193</v>
      </c>
      <c r="E104" s="78" t="s">
        <v>222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4443.01</v>
      </c>
      <c r="CM104" s="105">
        <v>98765.86</v>
      </c>
      <c r="CN104" s="105">
        <v>1554970.0800000003</v>
      </c>
      <c r="CO104" s="105">
        <v>355446.48</v>
      </c>
      <c r="CP104" s="105">
        <v>257809.18000000005</v>
      </c>
      <c r="CQ104" s="105">
        <v>326013.10000000015</v>
      </c>
      <c r="CR104" s="105">
        <v>359870.15</v>
      </c>
      <c r="CS104" s="105">
        <v>199890.5499999999</v>
      </c>
      <c r="CT104" s="105">
        <v>271107.99000000005</v>
      </c>
      <c r="CU104" s="105">
        <v>359503.48</v>
      </c>
      <c r="CV104" s="105">
        <v>289512.46000000002</v>
      </c>
      <c r="CW104" s="106">
        <v>1227813.5000000002</v>
      </c>
      <c r="CX104" s="104">
        <v>150551.96</v>
      </c>
      <c r="CY104" s="105">
        <v>298723.44</v>
      </c>
      <c r="CZ104" s="105">
        <v>356976.34</v>
      </c>
      <c r="DA104" s="105">
        <v>304281.88</v>
      </c>
      <c r="DB104" s="105">
        <v>318087.78999999998</v>
      </c>
      <c r="DC104" s="105">
        <v>340827.7</v>
      </c>
      <c r="DD104" s="105">
        <v>1787711.55</v>
      </c>
      <c r="DE104" s="105">
        <v>180232.48</v>
      </c>
      <c r="DF104" s="105">
        <v>756544.74</v>
      </c>
      <c r="DG104" s="105">
        <v>476262.09</v>
      </c>
      <c r="DH104" s="105">
        <v>185307.02</v>
      </c>
      <c r="DI104" s="106">
        <v>928980.85999999987</v>
      </c>
      <c r="DJ104" s="104">
        <v>149746.10999999996</v>
      </c>
      <c r="DK104" s="105">
        <v>133119.69000000003</v>
      </c>
      <c r="DL104" s="105">
        <v>521459.83999999979</v>
      </c>
      <c r="DM104" s="105">
        <v>300202.21999999991</v>
      </c>
      <c r="DN104" s="105">
        <v>314799.64999999985</v>
      </c>
      <c r="DO104" s="105">
        <v>290482.25999999989</v>
      </c>
      <c r="DP104" s="105">
        <v>1527301.2900000007</v>
      </c>
      <c r="DQ104" s="105">
        <v>500282.08</v>
      </c>
      <c r="DR104" s="105">
        <v>756320.94</v>
      </c>
      <c r="DS104" s="105">
        <v>466485.88999999966</v>
      </c>
      <c r="DT104" s="105">
        <v>160536.93000000002</v>
      </c>
      <c r="DU104" s="106">
        <v>3053208.9299999983</v>
      </c>
      <c r="DV104" s="338">
        <v>203464.93000000002</v>
      </c>
      <c r="DW104" s="338">
        <v>1439056.7399999998</v>
      </c>
      <c r="DX104" s="338">
        <v>624594.6</v>
      </c>
      <c r="DY104" s="338">
        <v>158360.21</v>
      </c>
      <c r="DZ104" s="371">
        <v>449020</v>
      </c>
      <c r="EB104" s="374"/>
      <c r="EC104" s="374"/>
      <c r="ED104" s="374"/>
      <c r="EE104" s="374"/>
      <c r="EF104" s="374"/>
      <c r="EG104" s="374"/>
      <c r="EH104" s="377"/>
      <c r="EI104" s="377"/>
      <c r="EJ104" s="377"/>
      <c r="EK104" s="377"/>
      <c r="EL104" s="377"/>
      <c r="EM104" s="377"/>
      <c r="EN104" s="377"/>
      <c r="EO104" s="377"/>
      <c r="EP104" s="377"/>
      <c r="EQ104" s="377"/>
      <c r="ER104" s="377"/>
      <c r="ES104" s="377"/>
      <c r="ET104" s="377"/>
      <c r="EU104" s="377"/>
      <c r="EV104" s="377"/>
      <c r="EW104" s="377"/>
      <c r="EX104" s="377"/>
      <c r="EY104" s="377"/>
      <c r="EZ104" s="377"/>
      <c r="FA104" s="377"/>
      <c r="FB104" s="377"/>
      <c r="FC104" s="377"/>
      <c r="FD104" s="377"/>
      <c r="FE104" s="377"/>
      <c r="FF104" s="377"/>
      <c r="FG104" s="377"/>
      <c r="FH104" s="377"/>
      <c r="FI104" s="377"/>
      <c r="FJ104" s="377"/>
      <c r="FK104" s="377"/>
      <c r="FL104" s="377"/>
      <c r="FM104" s="377"/>
      <c r="FN104" s="377"/>
      <c r="FO104" s="377"/>
      <c r="FP104" s="377"/>
      <c r="FQ104" s="377"/>
      <c r="FR104" s="377"/>
      <c r="FS104" s="377"/>
      <c r="FT104" s="377"/>
      <c r="FU104" s="377"/>
      <c r="FV104" s="377"/>
      <c r="FW104" s="377"/>
      <c r="FX104" s="377"/>
      <c r="FY104" s="377"/>
      <c r="FZ104" s="377"/>
      <c r="GA104" s="377"/>
      <c r="GB104" s="377"/>
      <c r="GC104" s="377"/>
      <c r="GD104" s="377"/>
      <c r="GE104" s="377"/>
      <c r="GF104" s="377"/>
      <c r="GG104" s="377"/>
      <c r="GH104" s="377"/>
      <c r="GI104" s="377"/>
      <c r="GJ104" s="377"/>
      <c r="GK104" s="377"/>
      <c r="GL104" s="377"/>
      <c r="GM104" s="377"/>
      <c r="GN104" s="377"/>
      <c r="GO104" s="377"/>
      <c r="GP104" s="377"/>
      <c r="GQ104" s="377"/>
      <c r="GR104" s="377"/>
      <c r="GS104" s="377"/>
      <c r="GT104" s="377"/>
      <c r="GU104" s="377"/>
      <c r="GV104" s="377"/>
      <c r="GW104" s="377"/>
      <c r="GX104" s="377"/>
      <c r="GY104" s="377"/>
      <c r="GZ104" s="377"/>
      <c r="HA104" s="377"/>
      <c r="HB104" s="377"/>
      <c r="HC104" s="377"/>
      <c r="HD104" s="377"/>
      <c r="HE104" s="377"/>
      <c r="HF104" s="377"/>
      <c r="HG104" s="377"/>
      <c r="HH104" s="377"/>
      <c r="HI104" s="377"/>
      <c r="HJ104" s="377"/>
      <c r="HK104" s="377"/>
      <c r="HL104" s="377"/>
      <c r="HM104" s="377"/>
      <c r="HN104" s="377"/>
      <c r="HO104" s="377"/>
      <c r="HP104" s="377"/>
      <c r="HQ104" s="377"/>
      <c r="HR104" s="377"/>
      <c r="HS104" s="377"/>
      <c r="HT104" s="377"/>
      <c r="HU104" s="377"/>
      <c r="HV104" s="377"/>
      <c r="HW104" s="377"/>
      <c r="HX104" s="377"/>
      <c r="HY104" s="377"/>
      <c r="HZ104" s="377"/>
      <c r="IA104" s="377"/>
      <c r="IB104" s="377"/>
      <c r="IC104" s="377"/>
      <c r="ID104" s="377"/>
      <c r="IE104" s="377"/>
      <c r="IF104" s="377"/>
      <c r="IG104" s="377"/>
      <c r="IH104" s="377"/>
      <c r="II104" s="377"/>
      <c r="IJ104" s="377"/>
      <c r="IK104" s="377"/>
      <c r="IL104" s="377"/>
      <c r="IM104" s="377"/>
      <c r="IN104" s="377"/>
      <c r="IO104" s="377"/>
      <c r="IP104" s="377"/>
      <c r="IQ104" s="377"/>
      <c r="IR104" s="377"/>
      <c r="IS104" s="377"/>
      <c r="IT104" s="377"/>
      <c r="IU104" s="377"/>
      <c r="IV104" s="377"/>
      <c r="IW104" s="377"/>
      <c r="IX104" s="377"/>
      <c r="IY104" s="377"/>
      <c r="IZ104" s="377"/>
      <c r="JA104" s="377"/>
      <c r="JB104" s="377"/>
      <c r="JC104" s="377"/>
      <c r="JD104" s="377"/>
      <c r="JE104" s="377"/>
      <c r="JF104" s="377"/>
      <c r="JG104" s="377"/>
      <c r="JH104" s="377"/>
      <c r="JI104" s="377"/>
      <c r="JJ104" s="377"/>
      <c r="JK104" s="377"/>
      <c r="JL104" s="377"/>
      <c r="JM104" s="377"/>
      <c r="JN104" s="377"/>
      <c r="JO104" s="377"/>
      <c r="JP104" s="377"/>
      <c r="JQ104" s="377"/>
      <c r="JR104" s="377"/>
      <c r="JS104" s="377"/>
      <c r="JT104" s="377"/>
      <c r="JU104" s="377"/>
      <c r="JV104" s="377"/>
      <c r="JW104" s="377"/>
      <c r="JX104" s="377"/>
      <c r="JY104" s="377"/>
      <c r="JZ104" s="377"/>
      <c r="KA104" s="377"/>
      <c r="KB104" s="377"/>
      <c r="KC104" s="377"/>
      <c r="KD104" s="377"/>
      <c r="KE104" s="377"/>
      <c r="KF104" s="377"/>
      <c r="KG104" s="377"/>
      <c r="KH104" s="377"/>
      <c r="KI104" s="377"/>
      <c r="KJ104" s="377"/>
      <c r="KK104" s="377"/>
      <c r="KL104" s="377"/>
      <c r="KM104" s="377"/>
      <c r="KN104" s="377"/>
      <c r="KO104" s="377"/>
      <c r="KP104" s="377"/>
      <c r="KQ104" s="377"/>
      <c r="KR104" s="377"/>
      <c r="KS104" s="377"/>
      <c r="KT104" s="377"/>
      <c r="KU104" s="377"/>
      <c r="KV104" s="377"/>
      <c r="KW104" s="377"/>
      <c r="KX104" s="377"/>
      <c r="KY104" s="377"/>
      <c r="KZ104" s="377"/>
      <c r="LA104" s="377"/>
      <c r="LB104" s="377"/>
      <c r="LC104" s="377"/>
      <c r="LD104" s="377"/>
      <c r="LE104" s="377"/>
      <c r="LF104" s="377"/>
      <c r="LG104" s="377"/>
      <c r="LH104" s="377"/>
      <c r="LI104" s="377"/>
    </row>
    <row r="105" spans="2:321">
      <c r="D105" s="74">
        <v>4194</v>
      </c>
      <c r="E105" s="78" t="s">
        <v>224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55668.159999999982</v>
      </c>
      <c r="CM105" s="105">
        <v>159148.54</v>
      </c>
      <c r="CN105" s="105">
        <v>161753.49000000002</v>
      </c>
      <c r="CO105" s="105">
        <v>194593.05000000013</v>
      </c>
      <c r="CP105" s="105">
        <v>137781.41000000006</v>
      </c>
      <c r="CQ105" s="105">
        <v>86734.339999999982</v>
      </c>
      <c r="CR105" s="105">
        <v>239288.32000000001</v>
      </c>
      <c r="CS105" s="105">
        <v>119577.67000000001</v>
      </c>
      <c r="CT105" s="105">
        <v>166618.99999999997</v>
      </c>
      <c r="CU105" s="105">
        <v>120909.63999999991</v>
      </c>
      <c r="CV105" s="105">
        <v>167749.58000000007</v>
      </c>
      <c r="CW105" s="106">
        <v>381532.71999999986</v>
      </c>
      <c r="CX105" s="104">
        <v>139234.59</v>
      </c>
      <c r="CY105" s="105">
        <v>250403.33</v>
      </c>
      <c r="CZ105" s="105">
        <v>158547.73000000001</v>
      </c>
      <c r="DA105" s="105">
        <v>200070.2</v>
      </c>
      <c r="DB105" s="105">
        <v>157191.29</v>
      </c>
      <c r="DC105" s="105">
        <v>174599.52</v>
      </c>
      <c r="DD105" s="105">
        <v>184719.31</v>
      </c>
      <c r="DE105" s="105">
        <v>119763.3</v>
      </c>
      <c r="DF105" s="105">
        <v>174958.41</v>
      </c>
      <c r="DG105" s="105">
        <v>129616.6</v>
      </c>
      <c r="DH105" s="105">
        <v>227846.95</v>
      </c>
      <c r="DI105" s="106">
        <v>482141.73999999923</v>
      </c>
      <c r="DJ105" s="104">
        <v>137351.24999999997</v>
      </c>
      <c r="DK105" s="105">
        <v>248888.58</v>
      </c>
      <c r="DL105" s="105">
        <v>161205.55999999994</v>
      </c>
      <c r="DM105" s="105">
        <v>192877.9200000001</v>
      </c>
      <c r="DN105" s="105">
        <v>159923.21000000008</v>
      </c>
      <c r="DO105" s="105">
        <v>170581.3900000001</v>
      </c>
      <c r="DP105" s="105">
        <v>134513.06999999995</v>
      </c>
      <c r="DQ105" s="105">
        <v>166065.71000000005</v>
      </c>
      <c r="DR105" s="105">
        <v>174239.58000000002</v>
      </c>
      <c r="DS105" s="105">
        <v>134370.63999999998</v>
      </c>
      <c r="DT105" s="105">
        <v>201331.20000000007</v>
      </c>
      <c r="DU105" s="106">
        <v>321625.2099999999</v>
      </c>
      <c r="DV105" s="338">
        <v>104059.22</v>
      </c>
      <c r="DW105" s="338">
        <v>127121.38</v>
      </c>
      <c r="DX105" s="338">
        <v>254800.39999999979</v>
      </c>
      <c r="DY105" s="338">
        <v>137632.94000000003</v>
      </c>
      <c r="DZ105" s="371">
        <v>221373.95</v>
      </c>
      <c r="EB105" s="374"/>
      <c r="EC105" s="374"/>
      <c r="ED105" s="374"/>
      <c r="EE105" s="374"/>
      <c r="EF105" s="374"/>
      <c r="EG105" s="374"/>
      <c r="EH105" s="377"/>
      <c r="EI105" s="377"/>
      <c r="EJ105" s="377"/>
      <c r="EK105" s="377"/>
      <c r="EL105" s="377"/>
      <c r="EM105" s="377"/>
      <c r="EN105" s="377"/>
      <c r="EO105" s="377"/>
      <c r="EP105" s="377"/>
      <c r="EQ105" s="377"/>
      <c r="ER105" s="377"/>
      <c r="ES105" s="377"/>
      <c r="ET105" s="377"/>
      <c r="EU105" s="377"/>
      <c r="EV105" s="377"/>
      <c r="EW105" s="377"/>
      <c r="EX105" s="377"/>
      <c r="EY105" s="377"/>
      <c r="EZ105" s="377"/>
      <c r="FA105" s="377"/>
      <c r="FB105" s="377"/>
      <c r="FC105" s="377"/>
      <c r="FD105" s="377"/>
      <c r="FE105" s="377"/>
      <c r="FF105" s="377"/>
      <c r="FG105" s="377"/>
      <c r="FH105" s="377"/>
      <c r="FI105" s="377"/>
      <c r="FJ105" s="377"/>
      <c r="FK105" s="377"/>
      <c r="FL105" s="377"/>
      <c r="FM105" s="377"/>
      <c r="FN105" s="377"/>
      <c r="FO105" s="377"/>
      <c r="FP105" s="377"/>
      <c r="FQ105" s="377"/>
      <c r="FR105" s="377"/>
      <c r="FS105" s="377"/>
      <c r="FT105" s="377"/>
      <c r="FU105" s="377"/>
      <c r="FV105" s="377"/>
      <c r="FW105" s="377"/>
      <c r="FX105" s="377"/>
      <c r="FY105" s="377"/>
      <c r="FZ105" s="377"/>
      <c r="GA105" s="377"/>
      <c r="GB105" s="377"/>
      <c r="GC105" s="377"/>
      <c r="GD105" s="377"/>
      <c r="GE105" s="377"/>
      <c r="GF105" s="377"/>
      <c r="GG105" s="377"/>
      <c r="GH105" s="377"/>
      <c r="GI105" s="377"/>
      <c r="GJ105" s="377"/>
      <c r="GK105" s="377"/>
      <c r="GL105" s="377"/>
      <c r="GM105" s="377"/>
      <c r="GN105" s="377"/>
      <c r="GO105" s="377"/>
      <c r="GP105" s="377"/>
      <c r="GQ105" s="377"/>
      <c r="GR105" s="377"/>
      <c r="GS105" s="377"/>
      <c r="GT105" s="377"/>
      <c r="GU105" s="377"/>
      <c r="GV105" s="377"/>
      <c r="GW105" s="377"/>
      <c r="GX105" s="377"/>
      <c r="GY105" s="377"/>
      <c r="GZ105" s="377"/>
      <c r="HA105" s="377"/>
      <c r="HB105" s="377"/>
      <c r="HC105" s="377"/>
      <c r="HD105" s="377"/>
      <c r="HE105" s="377"/>
      <c r="HF105" s="377"/>
      <c r="HG105" s="377"/>
      <c r="HH105" s="377"/>
      <c r="HI105" s="377"/>
      <c r="HJ105" s="377"/>
      <c r="HK105" s="377"/>
      <c r="HL105" s="377"/>
      <c r="HM105" s="377"/>
      <c r="HN105" s="377"/>
      <c r="HO105" s="377"/>
      <c r="HP105" s="377"/>
      <c r="HQ105" s="377"/>
      <c r="HR105" s="377"/>
      <c r="HS105" s="377"/>
      <c r="HT105" s="377"/>
      <c r="HU105" s="377"/>
      <c r="HV105" s="377"/>
      <c r="HW105" s="377"/>
      <c r="HX105" s="377"/>
      <c r="HY105" s="377"/>
      <c r="HZ105" s="377"/>
      <c r="IA105" s="377"/>
      <c r="IB105" s="377"/>
      <c r="IC105" s="377"/>
      <c r="ID105" s="377"/>
      <c r="IE105" s="377"/>
      <c r="IF105" s="377"/>
      <c r="IG105" s="377"/>
      <c r="IH105" s="377"/>
      <c r="II105" s="377"/>
      <c r="IJ105" s="377"/>
      <c r="IK105" s="377"/>
      <c r="IL105" s="377"/>
      <c r="IM105" s="377"/>
      <c r="IN105" s="377"/>
      <c r="IO105" s="377"/>
      <c r="IP105" s="377"/>
      <c r="IQ105" s="377"/>
      <c r="IR105" s="377"/>
      <c r="IS105" s="377"/>
      <c r="IT105" s="377"/>
      <c r="IU105" s="377"/>
      <c r="IV105" s="377"/>
      <c r="IW105" s="377"/>
      <c r="IX105" s="377"/>
      <c r="IY105" s="377"/>
      <c r="IZ105" s="377"/>
      <c r="JA105" s="377"/>
      <c r="JB105" s="377"/>
      <c r="JC105" s="377"/>
      <c r="JD105" s="377"/>
      <c r="JE105" s="377"/>
      <c r="JF105" s="377"/>
      <c r="JG105" s="377"/>
      <c r="JH105" s="377"/>
      <c r="JI105" s="377"/>
      <c r="JJ105" s="377"/>
      <c r="JK105" s="377"/>
      <c r="JL105" s="377"/>
      <c r="JM105" s="377"/>
      <c r="JN105" s="377"/>
      <c r="JO105" s="377"/>
      <c r="JP105" s="377"/>
      <c r="JQ105" s="377"/>
      <c r="JR105" s="377"/>
      <c r="JS105" s="377"/>
      <c r="JT105" s="377"/>
      <c r="JU105" s="377"/>
      <c r="JV105" s="377"/>
      <c r="JW105" s="377"/>
      <c r="JX105" s="377"/>
      <c r="JY105" s="377"/>
      <c r="JZ105" s="377"/>
      <c r="KA105" s="377"/>
      <c r="KB105" s="377"/>
      <c r="KC105" s="377"/>
      <c r="KD105" s="377"/>
      <c r="KE105" s="377"/>
      <c r="KF105" s="377"/>
      <c r="KG105" s="377"/>
      <c r="KH105" s="377"/>
      <c r="KI105" s="377"/>
      <c r="KJ105" s="377"/>
      <c r="KK105" s="377"/>
      <c r="KL105" s="377"/>
      <c r="KM105" s="377"/>
      <c r="KN105" s="377"/>
      <c r="KO105" s="377"/>
      <c r="KP105" s="377"/>
      <c r="KQ105" s="377"/>
      <c r="KR105" s="377"/>
      <c r="KS105" s="377"/>
      <c r="KT105" s="377"/>
      <c r="KU105" s="377"/>
      <c r="KV105" s="377"/>
      <c r="KW105" s="377"/>
      <c r="KX105" s="377"/>
      <c r="KY105" s="377"/>
      <c r="KZ105" s="377"/>
      <c r="LA105" s="377"/>
      <c r="LB105" s="377"/>
      <c r="LC105" s="377"/>
      <c r="LD105" s="377"/>
      <c r="LE105" s="377"/>
      <c r="LF105" s="377"/>
      <c r="LG105" s="377"/>
      <c r="LH105" s="377"/>
      <c r="LI105" s="377"/>
    </row>
    <row r="106" spans="2:321" ht="45">
      <c r="D106" s="74">
        <v>4195</v>
      </c>
      <c r="E106" s="78" t="s">
        <v>226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93141</v>
      </c>
      <c r="CM106" s="105">
        <v>100405</v>
      </c>
      <c r="CN106" s="105">
        <v>354830.72000000009</v>
      </c>
      <c r="CO106" s="105">
        <v>93040.97</v>
      </c>
      <c r="CP106" s="105">
        <v>370969.74999999994</v>
      </c>
      <c r="CQ106" s="105">
        <v>197877.39999999997</v>
      </c>
      <c r="CR106" s="105">
        <v>128569.82</v>
      </c>
      <c r="CS106" s="105">
        <v>60149.799999999996</v>
      </c>
      <c r="CT106" s="105">
        <v>128134.20000000001</v>
      </c>
      <c r="CU106" s="105">
        <v>105791.52</v>
      </c>
      <c r="CV106" s="105">
        <v>63015.28</v>
      </c>
      <c r="CW106" s="106">
        <v>421589.13</v>
      </c>
      <c r="CX106" s="104">
        <v>18094.45</v>
      </c>
      <c r="CY106" s="105">
        <v>781093.97</v>
      </c>
      <c r="CZ106" s="105">
        <v>243754.39</v>
      </c>
      <c r="DA106" s="105">
        <v>263878.26</v>
      </c>
      <c r="DB106" s="105">
        <v>307914.58</v>
      </c>
      <c r="DC106" s="105">
        <v>876484.87</v>
      </c>
      <c r="DD106" s="105">
        <v>82955.009999999995</v>
      </c>
      <c r="DE106" s="105">
        <v>38274.800000000003</v>
      </c>
      <c r="DF106" s="105">
        <v>77971.78</v>
      </c>
      <c r="DG106" s="105">
        <v>163015.42000000001</v>
      </c>
      <c r="DH106" s="105">
        <v>167234.65</v>
      </c>
      <c r="DI106" s="106">
        <v>603732.94999999984</v>
      </c>
      <c r="DJ106" s="104">
        <v>18094.45</v>
      </c>
      <c r="DK106" s="105">
        <v>185989.63000000003</v>
      </c>
      <c r="DL106" s="105">
        <v>830736.33000000042</v>
      </c>
      <c r="DM106" s="105">
        <v>211719.16</v>
      </c>
      <c r="DN106" s="105">
        <v>368196.08000000019</v>
      </c>
      <c r="DO106" s="105">
        <v>139821.4</v>
      </c>
      <c r="DP106" s="105">
        <v>792016.0000000007</v>
      </c>
      <c r="DQ106" s="105">
        <v>64773.39</v>
      </c>
      <c r="DR106" s="105">
        <v>79115.670000000013</v>
      </c>
      <c r="DS106" s="105">
        <v>163015.41999999995</v>
      </c>
      <c r="DT106" s="105">
        <v>108837.83999999998</v>
      </c>
      <c r="DU106" s="106">
        <v>464894.29999999987</v>
      </c>
      <c r="DV106" s="338">
        <v>46481.02</v>
      </c>
      <c r="DW106" s="338">
        <v>663197.18999999994</v>
      </c>
      <c r="DX106" s="338">
        <v>559198.15999999992</v>
      </c>
      <c r="DY106" s="338">
        <v>324292.06999999995</v>
      </c>
      <c r="DZ106" s="371">
        <v>499860.9</v>
      </c>
      <c r="EB106" s="374"/>
      <c r="EC106" s="374"/>
      <c r="ED106" s="374"/>
      <c r="EE106" s="374"/>
      <c r="EF106" s="374"/>
      <c r="EG106" s="374"/>
      <c r="EH106" s="377"/>
      <c r="EI106" s="377"/>
      <c r="EJ106" s="377"/>
      <c r="EK106" s="377"/>
      <c r="EL106" s="377"/>
      <c r="EM106" s="377"/>
      <c r="EN106" s="377"/>
      <c r="EO106" s="377"/>
      <c r="EP106" s="377"/>
      <c r="EQ106" s="377"/>
      <c r="ER106" s="377"/>
      <c r="ES106" s="377"/>
      <c r="ET106" s="377"/>
      <c r="EU106" s="377"/>
      <c r="EV106" s="377"/>
      <c r="EW106" s="377"/>
      <c r="EX106" s="377"/>
      <c r="EY106" s="377"/>
      <c r="EZ106" s="377"/>
      <c r="FA106" s="377"/>
      <c r="FB106" s="377"/>
      <c r="FC106" s="377"/>
      <c r="FD106" s="377"/>
      <c r="FE106" s="377"/>
      <c r="FF106" s="377"/>
      <c r="FG106" s="377"/>
      <c r="FH106" s="377"/>
      <c r="FI106" s="377"/>
      <c r="FJ106" s="377"/>
      <c r="FK106" s="377"/>
      <c r="FL106" s="377"/>
      <c r="FM106" s="377"/>
      <c r="FN106" s="377"/>
      <c r="FO106" s="377"/>
      <c r="FP106" s="377"/>
      <c r="FQ106" s="377"/>
      <c r="FR106" s="377"/>
      <c r="FS106" s="377"/>
      <c r="FT106" s="377"/>
      <c r="FU106" s="377"/>
      <c r="FV106" s="377"/>
      <c r="FW106" s="377"/>
      <c r="FX106" s="377"/>
      <c r="FY106" s="377"/>
      <c r="FZ106" s="377"/>
      <c r="GA106" s="377"/>
      <c r="GB106" s="377"/>
      <c r="GC106" s="377"/>
      <c r="GD106" s="377"/>
      <c r="GE106" s="377"/>
      <c r="GF106" s="377"/>
      <c r="GG106" s="377"/>
      <c r="GH106" s="377"/>
      <c r="GI106" s="377"/>
      <c r="GJ106" s="377"/>
      <c r="GK106" s="377"/>
      <c r="GL106" s="377"/>
      <c r="GM106" s="377"/>
      <c r="GN106" s="377"/>
      <c r="GO106" s="377"/>
      <c r="GP106" s="377"/>
      <c r="GQ106" s="377"/>
      <c r="GR106" s="377"/>
      <c r="GS106" s="377"/>
      <c r="GT106" s="377"/>
      <c r="GU106" s="377"/>
      <c r="GV106" s="377"/>
      <c r="GW106" s="377"/>
      <c r="GX106" s="377"/>
      <c r="GY106" s="377"/>
      <c r="GZ106" s="377"/>
      <c r="HA106" s="377"/>
      <c r="HB106" s="377"/>
      <c r="HC106" s="377"/>
      <c r="HD106" s="377"/>
      <c r="HE106" s="377"/>
      <c r="HF106" s="377"/>
      <c r="HG106" s="377"/>
      <c r="HH106" s="377"/>
      <c r="HI106" s="377"/>
      <c r="HJ106" s="377"/>
      <c r="HK106" s="377"/>
      <c r="HL106" s="377"/>
      <c r="HM106" s="377"/>
      <c r="HN106" s="377"/>
      <c r="HO106" s="377"/>
      <c r="HP106" s="377"/>
      <c r="HQ106" s="377"/>
      <c r="HR106" s="377"/>
      <c r="HS106" s="377"/>
      <c r="HT106" s="377"/>
      <c r="HU106" s="377"/>
      <c r="HV106" s="377"/>
      <c r="HW106" s="377"/>
      <c r="HX106" s="377"/>
      <c r="HY106" s="377"/>
      <c r="HZ106" s="377"/>
      <c r="IA106" s="377"/>
      <c r="IB106" s="377"/>
      <c r="IC106" s="377"/>
      <c r="ID106" s="377"/>
      <c r="IE106" s="377"/>
      <c r="IF106" s="377"/>
      <c r="IG106" s="377"/>
      <c r="IH106" s="377"/>
      <c r="II106" s="377"/>
      <c r="IJ106" s="377"/>
      <c r="IK106" s="377"/>
      <c r="IL106" s="377"/>
      <c r="IM106" s="377"/>
      <c r="IN106" s="377"/>
      <c r="IO106" s="377"/>
      <c r="IP106" s="377"/>
      <c r="IQ106" s="377"/>
      <c r="IR106" s="377"/>
      <c r="IS106" s="377"/>
      <c r="IT106" s="377"/>
      <c r="IU106" s="377"/>
      <c r="IV106" s="377"/>
      <c r="IW106" s="377"/>
      <c r="IX106" s="377"/>
      <c r="IY106" s="377"/>
      <c r="IZ106" s="377"/>
      <c r="JA106" s="377"/>
      <c r="JB106" s="377"/>
      <c r="JC106" s="377"/>
      <c r="JD106" s="377"/>
      <c r="JE106" s="377"/>
      <c r="JF106" s="377"/>
      <c r="JG106" s="377"/>
      <c r="JH106" s="377"/>
      <c r="JI106" s="377"/>
      <c r="JJ106" s="377"/>
      <c r="JK106" s="377"/>
      <c r="JL106" s="377"/>
      <c r="JM106" s="377"/>
      <c r="JN106" s="377"/>
      <c r="JO106" s="377"/>
      <c r="JP106" s="377"/>
      <c r="JQ106" s="377"/>
      <c r="JR106" s="377"/>
      <c r="JS106" s="377"/>
      <c r="JT106" s="377"/>
      <c r="JU106" s="377"/>
      <c r="JV106" s="377"/>
      <c r="JW106" s="377"/>
      <c r="JX106" s="377"/>
      <c r="JY106" s="377"/>
      <c r="JZ106" s="377"/>
      <c r="KA106" s="377"/>
      <c r="KB106" s="377"/>
      <c r="KC106" s="377"/>
      <c r="KD106" s="377"/>
      <c r="KE106" s="377"/>
      <c r="KF106" s="377"/>
      <c r="KG106" s="377"/>
      <c r="KH106" s="377"/>
      <c r="KI106" s="377"/>
      <c r="KJ106" s="377"/>
      <c r="KK106" s="377"/>
      <c r="KL106" s="377"/>
      <c r="KM106" s="377"/>
      <c r="KN106" s="377"/>
      <c r="KO106" s="377"/>
      <c r="KP106" s="377"/>
      <c r="KQ106" s="377"/>
      <c r="KR106" s="377"/>
      <c r="KS106" s="377"/>
      <c r="KT106" s="377"/>
      <c r="KU106" s="377"/>
      <c r="KV106" s="377"/>
      <c r="KW106" s="377"/>
      <c r="KX106" s="377"/>
      <c r="KY106" s="377"/>
      <c r="KZ106" s="377"/>
      <c r="LA106" s="377"/>
      <c r="LB106" s="377"/>
      <c r="LC106" s="377"/>
      <c r="LD106" s="377"/>
      <c r="LE106" s="377"/>
      <c r="LF106" s="377"/>
      <c r="LG106" s="377"/>
      <c r="LH106" s="377"/>
      <c r="LI106" s="377"/>
    </row>
    <row r="107" spans="2:321">
      <c r="D107" s="74">
        <v>4196</v>
      </c>
      <c r="E107" s="78" t="s">
        <v>228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16855.889999999992</v>
      </c>
      <c r="CM107" s="105">
        <v>488417.15999999992</v>
      </c>
      <c r="CN107" s="105">
        <v>270649.37999999989</v>
      </c>
      <c r="CO107" s="105">
        <v>232355.59999999992</v>
      </c>
      <c r="CP107" s="105">
        <v>486860.7700000006</v>
      </c>
      <c r="CQ107" s="105">
        <v>195989.45000000004</v>
      </c>
      <c r="CR107" s="105">
        <v>127166.01000000001</v>
      </c>
      <c r="CS107" s="105">
        <v>510335.64999999997</v>
      </c>
      <c r="CT107" s="105">
        <v>294412.88000000006</v>
      </c>
      <c r="CU107" s="105">
        <v>306769.03999999975</v>
      </c>
      <c r="CV107" s="105">
        <v>85744.699999999953</v>
      </c>
      <c r="CW107" s="106">
        <v>459162.54999999993</v>
      </c>
      <c r="CX107" s="104">
        <v>82404.14</v>
      </c>
      <c r="CY107" s="105">
        <v>514367.6</v>
      </c>
      <c r="CZ107" s="105">
        <v>205539.01</v>
      </c>
      <c r="DA107" s="105">
        <v>494562</v>
      </c>
      <c r="DB107" s="105">
        <v>205525.66</v>
      </c>
      <c r="DC107" s="105">
        <v>255324.06</v>
      </c>
      <c r="DD107" s="105">
        <v>399004.36</v>
      </c>
      <c r="DE107" s="105">
        <v>166337.51</v>
      </c>
      <c r="DF107" s="105">
        <v>363644.64</v>
      </c>
      <c r="DG107" s="105">
        <v>325797.89</v>
      </c>
      <c r="DH107" s="105">
        <v>433189.63</v>
      </c>
      <c r="DI107" s="106">
        <v>920103.55000000086</v>
      </c>
      <c r="DJ107" s="104">
        <v>80605.89</v>
      </c>
      <c r="DK107" s="105">
        <v>366165.37000000011</v>
      </c>
      <c r="DL107" s="105">
        <v>277701.41999999975</v>
      </c>
      <c r="DM107" s="105">
        <v>490653.96999999986</v>
      </c>
      <c r="DN107" s="105">
        <v>198213.58000000005</v>
      </c>
      <c r="DO107" s="105">
        <v>208544.98</v>
      </c>
      <c r="DP107" s="105">
        <v>235383.74999999997</v>
      </c>
      <c r="DQ107" s="105">
        <v>373719.19000000029</v>
      </c>
      <c r="DR107" s="105">
        <v>351863.64000000019</v>
      </c>
      <c r="DS107" s="105">
        <v>339805.98999999987</v>
      </c>
      <c r="DT107" s="105">
        <v>432965.80000000016</v>
      </c>
      <c r="DU107" s="106">
        <v>534986.67999999982</v>
      </c>
      <c r="DV107" s="338">
        <v>27282.979999999996</v>
      </c>
      <c r="DW107" s="338">
        <v>209127.41999999998</v>
      </c>
      <c r="DX107" s="338">
        <v>440465.10999999969</v>
      </c>
      <c r="DY107" s="338">
        <v>391949.35999999975</v>
      </c>
      <c r="DZ107" s="371">
        <v>223309.31</v>
      </c>
      <c r="EB107" s="374"/>
      <c r="EC107" s="374"/>
      <c r="ED107" s="374"/>
      <c r="EE107" s="374"/>
      <c r="EF107" s="374"/>
      <c r="EG107" s="374"/>
      <c r="EH107" s="377"/>
      <c r="EI107" s="377"/>
      <c r="EJ107" s="377"/>
      <c r="EK107" s="377"/>
      <c r="EL107" s="377"/>
      <c r="EM107" s="377"/>
      <c r="EN107" s="377"/>
      <c r="EO107" s="377"/>
      <c r="EP107" s="377"/>
      <c r="EQ107" s="377"/>
      <c r="ER107" s="377"/>
      <c r="ES107" s="377"/>
      <c r="ET107" s="377"/>
      <c r="EU107" s="377"/>
      <c r="EV107" s="377"/>
      <c r="EW107" s="377"/>
      <c r="EX107" s="377"/>
      <c r="EY107" s="377"/>
      <c r="EZ107" s="377"/>
      <c r="FA107" s="377"/>
      <c r="FB107" s="377"/>
      <c r="FC107" s="377"/>
      <c r="FD107" s="377"/>
      <c r="FE107" s="377"/>
      <c r="FF107" s="377"/>
      <c r="FG107" s="377"/>
      <c r="FH107" s="377"/>
      <c r="FI107" s="377"/>
      <c r="FJ107" s="377"/>
      <c r="FK107" s="377"/>
      <c r="FL107" s="377"/>
      <c r="FM107" s="377"/>
      <c r="FN107" s="377"/>
      <c r="FO107" s="377"/>
      <c r="FP107" s="377"/>
      <c r="FQ107" s="377"/>
      <c r="FR107" s="377"/>
      <c r="FS107" s="377"/>
      <c r="FT107" s="377"/>
      <c r="FU107" s="377"/>
      <c r="FV107" s="377"/>
      <c r="FW107" s="377"/>
      <c r="FX107" s="377"/>
      <c r="FY107" s="377"/>
      <c r="FZ107" s="377"/>
      <c r="GA107" s="377"/>
      <c r="GB107" s="377"/>
      <c r="GC107" s="377"/>
      <c r="GD107" s="377"/>
      <c r="GE107" s="377"/>
      <c r="GF107" s="377"/>
      <c r="GG107" s="377"/>
      <c r="GH107" s="377"/>
      <c r="GI107" s="377"/>
      <c r="GJ107" s="377"/>
      <c r="GK107" s="377"/>
      <c r="GL107" s="377"/>
      <c r="GM107" s="377"/>
      <c r="GN107" s="377"/>
      <c r="GO107" s="377"/>
      <c r="GP107" s="377"/>
      <c r="GQ107" s="377"/>
      <c r="GR107" s="377"/>
      <c r="GS107" s="377"/>
      <c r="GT107" s="377"/>
      <c r="GU107" s="377"/>
      <c r="GV107" s="377"/>
      <c r="GW107" s="377"/>
      <c r="GX107" s="377"/>
      <c r="GY107" s="377"/>
      <c r="GZ107" s="377"/>
      <c r="HA107" s="377"/>
      <c r="HB107" s="377"/>
      <c r="HC107" s="377"/>
      <c r="HD107" s="377"/>
      <c r="HE107" s="377"/>
      <c r="HF107" s="377"/>
      <c r="HG107" s="377"/>
      <c r="HH107" s="377"/>
      <c r="HI107" s="377"/>
      <c r="HJ107" s="377"/>
      <c r="HK107" s="377"/>
      <c r="HL107" s="377"/>
      <c r="HM107" s="377"/>
      <c r="HN107" s="377"/>
      <c r="HO107" s="377"/>
      <c r="HP107" s="377"/>
      <c r="HQ107" s="377"/>
      <c r="HR107" s="377"/>
      <c r="HS107" s="377"/>
      <c r="HT107" s="377"/>
      <c r="HU107" s="377"/>
      <c r="HV107" s="377"/>
      <c r="HW107" s="377"/>
      <c r="HX107" s="377"/>
      <c r="HY107" s="377"/>
      <c r="HZ107" s="377"/>
      <c r="IA107" s="377"/>
      <c r="IB107" s="377"/>
      <c r="IC107" s="377"/>
      <c r="ID107" s="377"/>
      <c r="IE107" s="377"/>
      <c r="IF107" s="377"/>
      <c r="IG107" s="377"/>
      <c r="IH107" s="377"/>
      <c r="II107" s="377"/>
      <c r="IJ107" s="377"/>
      <c r="IK107" s="377"/>
      <c r="IL107" s="377"/>
      <c r="IM107" s="377"/>
      <c r="IN107" s="377"/>
      <c r="IO107" s="377"/>
      <c r="IP107" s="377"/>
      <c r="IQ107" s="377"/>
      <c r="IR107" s="377"/>
      <c r="IS107" s="377"/>
      <c r="IT107" s="377"/>
      <c r="IU107" s="377"/>
      <c r="IV107" s="377"/>
      <c r="IW107" s="377"/>
      <c r="IX107" s="377"/>
      <c r="IY107" s="377"/>
      <c r="IZ107" s="377"/>
      <c r="JA107" s="377"/>
      <c r="JB107" s="377"/>
      <c r="JC107" s="377"/>
      <c r="JD107" s="377"/>
      <c r="JE107" s="377"/>
      <c r="JF107" s="377"/>
      <c r="JG107" s="377"/>
      <c r="JH107" s="377"/>
      <c r="JI107" s="377"/>
      <c r="JJ107" s="377"/>
      <c r="JK107" s="377"/>
      <c r="JL107" s="377"/>
      <c r="JM107" s="377"/>
      <c r="JN107" s="377"/>
      <c r="JO107" s="377"/>
      <c r="JP107" s="377"/>
      <c r="JQ107" s="377"/>
      <c r="JR107" s="377"/>
      <c r="JS107" s="377"/>
      <c r="JT107" s="377"/>
      <c r="JU107" s="377"/>
      <c r="JV107" s="377"/>
      <c r="JW107" s="377"/>
      <c r="JX107" s="377"/>
      <c r="JY107" s="377"/>
      <c r="JZ107" s="377"/>
      <c r="KA107" s="377"/>
      <c r="KB107" s="377"/>
      <c r="KC107" s="377"/>
      <c r="KD107" s="377"/>
      <c r="KE107" s="377"/>
      <c r="KF107" s="377"/>
      <c r="KG107" s="377"/>
      <c r="KH107" s="377"/>
      <c r="KI107" s="377"/>
      <c r="KJ107" s="377"/>
      <c r="KK107" s="377"/>
      <c r="KL107" s="377"/>
      <c r="KM107" s="377"/>
      <c r="KN107" s="377"/>
      <c r="KO107" s="377"/>
      <c r="KP107" s="377"/>
      <c r="KQ107" s="377"/>
      <c r="KR107" s="377"/>
      <c r="KS107" s="377"/>
      <c r="KT107" s="377"/>
      <c r="KU107" s="377"/>
      <c r="KV107" s="377"/>
      <c r="KW107" s="377"/>
      <c r="KX107" s="377"/>
      <c r="KY107" s="377"/>
      <c r="KZ107" s="377"/>
      <c r="LA107" s="377"/>
      <c r="LB107" s="377"/>
      <c r="LC107" s="377"/>
      <c r="LD107" s="377"/>
      <c r="LE107" s="377"/>
      <c r="LF107" s="377"/>
      <c r="LG107" s="377"/>
      <c r="LH107" s="377"/>
      <c r="LI107" s="377"/>
    </row>
    <row r="108" spans="2:321">
      <c r="D108" s="74">
        <v>4197</v>
      </c>
      <c r="E108" s="78" t="s">
        <v>230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33.340000000000003</v>
      </c>
      <c r="CM108" s="105">
        <v>33.340000000000003</v>
      </c>
      <c r="CN108" s="105">
        <v>33.340000000000003</v>
      </c>
      <c r="CO108" s="105">
        <v>33.340000000000003</v>
      </c>
      <c r="CP108" s="105">
        <v>33.340000000000003</v>
      </c>
      <c r="CQ108" s="105">
        <v>33.340000000000003</v>
      </c>
      <c r="CR108" s="105">
        <v>0</v>
      </c>
      <c r="CS108" s="105">
        <v>33.340000000000003</v>
      </c>
      <c r="CT108" s="105">
        <v>16.670000000000002</v>
      </c>
      <c r="CU108" s="105">
        <v>0</v>
      </c>
      <c r="CV108" s="105">
        <v>16.670000000000002</v>
      </c>
      <c r="CW108" s="106">
        <v>0</v>
      </c>
      <c r="CX108" s="104">
        <v>41.67</v>
      </c>
      <c r="CY108" s="105">
        <v>291.67</v>
      </c>
      <c r="CZ108" s="105">
        <v>161.66999999999999</v>
      </c>
      <c r="DA108" s="105">
        <v>66.67</v>
      </c>
      <c r="DB108" s="105">
        <v>66.67</v>
      </c>
      <c r="DC108" s="105">
        <v>291.67</v>
      </c>
      <c r="DD108" s="105">
        <v>41.67</v>
      </c>
      <c r="DE108" s="105">
        <v>41.67</v>
      </c>
      <c r="DF108" s="105">
        <v>41.67</v>
      </c>
      <c r="DG108" s="105">
        <v>41.67</v>
      </c>
      <c r="DH108" s="105">
        <v>41.67</v>
      </c>
      <c r="DI108" s="106">
        <v>319.88</v>
      </c>
      <c r="DJ108" s="104">
        <v>41.67</v>
      </c>
      <c r="DK108" s="105">
        <v>291.67</v>
      </c>
      <c r="DL108" s="105">
        <v>161.67000000000002</v>
      </c>
      <c r="DM108" s="105">
        <v>66.67</v>
      </c>
      <c r="DN108" s="105">
        <v>66.67</v>
      </c>
      <c r="DO108" s="105">
        <v>291.67</v>
      </c>
      <c r="DP108" s="105">
        <v>41.67</v>
      </c>
      <c r="DQ108" s="105">
        <v>41.67</v>
      </c>
      <c r="DR108" s="105">
        <v>41.67</v>
      </c>
      <c r="DS108" s="105">
        <v>41.67</v>
      </c>
      <c r="DT108" s="105">
        <v>41.67</v>
      </c>
      <c r="DU108" s="106">
        <v>41.63</v>
      </c>
      <c r="DV108" s="338">
        <v>41.67</v>
      </c>
      <c r="DW108" s="338">
        <v>41.67</v>
      </c>
      <c r="DX108" s="338">
        <v>41.67</v>
      </c>
      <c r="DY108" s="338">
        <v>41.67</v>
      </c>
      <c r="DZ108" s="371">
        <v>941.67</v>
      </c>
      <c r="EB108" s="374"/>
      <c r="EC108" s="374"/>
      <c r="ED108" s="374"/>
      <c r="EE108" s="374"/>
      <c r="EF108" s="374"/>
      <c r="EG108" s="374"/>
      <c r="EH108" s="377"/>
      <c r="EI108" s="377"/>
      <c r="EJ108" s="377"/>
      <c r="EK108" s="377"/>
      <c r="EL108" s="377"/>
      <c r="EM108" s="377"/>
      <c r="EN108" s="377"/>
      <c r="EO108" s="377"/>
      <c r="EP108" s="377"/>
      <c r="EQ108" s="377"/>
      <c r="ER108" s="377"/>
      <c r="ES108" s="377"/>
      <c r="ET108" s="377"/>
      <c r="EU108" s="377"/>
      <c r="EV108" s="377"/>
      <c r="EW108" s="377"/>
      <c r="EX108" s="377"/>
      <c r="EY108" s="377"/>
      <c r="EZ108" s="377"/>
      <c r="FA108" s="377"/>
      <c r="FB108" s="377"/>
      <c r="FC108" s="377"/>
      <c r="FD108" s="377"/>
      <c r="FE108" s="377"/>
      <c r="FF108" s="377"/>
      <c r="FG108" s="377"/>
      <c r="FH108" s="377"/>
      <c r="FI108" s="377"/>
      <c r="FJ108" s="377"/>
      <c r="FK108" s="377"/>
      <c r="FL108" s="377"/>
      <c r="FM108" s="377"/>
      <c r="FN108" s="377"/>
      <c r="FO108" s="377"/>
      <c r="FP108" s="377"/>
      <c r="FQ108" s="377"/>
      <c r="FR108" s="377"/>
      <c r="FS108" s="377"/>
      <c r="FT108" s="377"/>
      <c r="FU108" s="377"/>
      <c r="FV108" s="377"/>
      <c r="FW108" s="377"/>
      <c r="FX108" s="377"/>
      <c r="FY108" s="377"/>
      <c r="FZ108" s="377"/>
      <c r="GA108" s="377"/>
      <c r="GB108" s="377"/>
      <c r="GC108" s="377"/>
      <c r="GD108" s="377"/>
      <c r="GE108" s="377"/>
      <c r="GF108" s="377"/>
      <c r="GG108" s="377"/>
      <c r="GH108" s="377"/>
      <c r="GI108" s="377"/>
      <c r="GJ108" s="377"/>
      <c r="GK108" s="377"/>
      <c r="GL108" s="377"/>
      <c r="GM108" s="377"/>
      <c r="GN108" s="377"/>
      <c r="GO108" s="377"/>
      <c r="GP108" s="377"/>
      <c r="GQ108" s="377"/>
      <c r="GR108" s="377"/>
      <c r="GS108" s="377"/>
      <c r="GT108" s="377"/>
      <c r="GU108" s="377"/>
      <c r="GV108" s="377"/>
      <c r="GW108" s="377"/>
      <c r="GX108" s="377"/>
      <c r="GY108" s="377"/>
      <c r="GZ108" s="377"/>
      <c r="HA108" s="377"/>
      <c r="HB108" s="377"/>
      <c r="HC108" s="377"/>
      <c r="HD108" s="377"/>
      <c r="HE108" s="377"/>
      <c r="HF108" s="377"/>
      <c r="HG108" s="377"/>
      <c r="HH108" s="377"/>
      <c r="HI108" s="377"/>
      <c r="HJ108" s="377"/>
      <c r="HK108" s="377"/>
      <c r="HL108" s="377"/>
      <c r="HM108" s="377"/>
      <c r="HN108" s="377"/>
      <c r="HO108" s="377"/>
      <c r="HP108" s="377"/>
      <c r="HQ108" s="377"/>
      <c r="HR108" s="377"/>
      <c r="HS108" s="377"/>
      <c r="HT108" s="377"/>
      <c r="HU108" s="377"/>
      <c r="HV108" s="377"/>
      <c r="HW108" s="377"/>
      <c r="HX108" s="377"/>
      <c r="HY108" s="377"/>
      <c r="HZ108" s="377"/>
      <c r="IA108" s="377"/>
      <c r="IB108" s="377"/>
      <c r="IC108" s="377"/>
      <c r="ID108" s="377"/>
      <c r="IE108" s="377"/>
      <c r="IF108" s="377"/>
      <c r="IG108" s="377"/>
      <c r="IH108" s="377"/>
      <c r="II108" s="377"/>
      <c r="IJ108" s="377"/>
      <c r="IK108" s="377"/>
      <c r="IL108" s="377"/>
      <c r="IM108" s="377"/>
      <c r="IN108" s="377"/>
      <c r="IO108" s="377"/>
      <c r="IP108" s="377"/>
      <c r="IQ108" s="377"/>
      <c r="IR108" s="377"/>
      <c r="IS108" s="377"/>
      <c r="IT108" s="377"/>
      <c r="IU108" s="377"/>
      <c r="IV108" s="377"/>
      <c r="IW108" s="377"/>
      <c r="IX108" s="377"/>
      <c r="IY108" s="377"/>
      <c r="IZ108" s="377"/>
      <c r="JA108" s="377"/>
      <c r="JB108" s="377"/>
      <c r="JC108" s="377"/>
      <c r="JD108" s="377"/>
      <c r="JE108" s="377"/>
      <c r="JF108" s="377"/>
      <c r="JG108" s="377"/>
      <c r="JH108" s="377"/>
      <c r="JI108" s="377"/>
      <c r="JJ108" s="377"/>
      <c r="JK108" s="377"/>
      <c r="JL108" s="377"/>
      <c r="JM108" s="377"/>
      <c r="JN108" s="377"/>
      <c r="JO108" s="377"/>
      <c r="JP108" s="377"/>
      <c r="JQ108" s="377"/>
      <c r="JR108" s="377"/>
      <c r="JS108" s="377"/>
      <c r="JT108" s="377"/>
      <c r="JU108" s="377"/>
      <c r="JV108" s="377"/>
      <c r="JW108" s="377"/>
      <c r="JX108" s="377"/>
      <c r="JY108" s="377"/>
      <c r="JZ108" s="377"/>
      <c r="KA108" s="377"/>
      <c r="KB108" s="377"/>
      <c r="KC108" s="377"/>
      <c r="KD108" s="377"/>
      <c r="KE108" s="377"/>
      <c r="KF108" s="377"/>
      <c r="KG108" s="377"/>
      <c r="KH108" s="377"/>
      <c r="KI108" s="377"/>
      <c r="KJ108" s="377"/>
      <c r="KK108" s="377"/>
      <c r="KL108" s="377"/>
      <c r="KM108" s="377"/>
      <c r="KN108" s="377"/>
      <c r="KO108" s="377"/>
      <c r="KP108" s="377"/>
      <c r="KQ108" s="377"/>
      <c r="KR108" s="377"/>
      <c r="KS108" s="377"/>
      <c r="KT108" s="377"/>
      <c r="KU108" s="377"/>
      <c r="KV108" s="377"/>
      <c r="KW108" s="377"/>
      <c r="KX108" s="377"/>
      <c r="KY108" s="377"/>
      <c r="KZ108" s="377"/>
      <c r="LA108" s="377"/>
      <c r="LB108" s="377"/>
      <c r="LC108" s="377"/>
      <c r="LD108" s="377"/>
      <c r="LE108" s="377"/>
      <c r="LF108" s="377"/>
      <c r="LG108" s="377"/>
      <c r="LH108" s="377"/>
      <c r="LI108" s="377"/>
    </row>
    <row r="109" spans="2:321">
      <c r="D109" s="74">
        <v>4198</v>
      </c>
      <c r="E109" s="78" t="s">
        <v>51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283.26</v>
      </c>
      <c r="CM109" s="105">
        <v>288.33</v>
      </c>
      <c r="CN109" s="105">
        <v>313.27</v>
      </c>
      <c r="CO109" s="105">
        <v>343.33</v>
      </c>
      <c r="CP109" s="105">
        <v>280</v>
      </c>
      <c r="CQ109" s="105">
        <v>313.33999999999997</v>
      </c>
      <c r="CR109" s="105">
        <v>285</v>
      </c>
      <c r="CS109" s="105">
        <v>353.33</v>
      </c>
      <c r="CT109" s="105">
        <v>280</v>
      </c>
      <c r="CU109" s="105">
        <v>291</v>
      </c>
      <c r="CV109" s="105">
        <v>830</v>
      </c>
      <c r="CW109" s="106">
        <v>1054.77</v>
      </c>
      <c r="CX109" s="104">
        <v>325.01</v>
      </c>
      <c r="CY109" s="105">
        <v>1449.4</v>
      </c>
      <c r="CZ109" s="105">
        <v>801.17</v>
      </c>
      <c r="DA109" s="105">
        <v>802.67</v>
      </c>
      <c r="DB109" s="105">
        <v>525.79999999999995</v>
      </c>
      <c r="DC109" s="105">
        <v>921.28</v>
      </c>
      <c r="DD109" s="105">
        <v>968.16</v>
      </c>
      <c r="DE109" s="105">
        <v>1235.76</v>
      </c>
      <c r="DF109" s="105">
        <v>1464.94</v>
      </c>
      <c r="DG109" s="105">
        <v>1103.46</v>
      </c>
      <c r="DH109" s="105">
        <v>876.77</v>
      </c>
      <c r="DI109" s="106">
        <v>2647.24</v>
      </c>
      <c r="DJ109" s="104">
        <v>325.01</v>
      </c>
      <c r="DK109" s="105">
        <v>1419.3999999999999</v>
      </c>
      <c r="DL109" s="105">
        <v>831.17000000000007</v>
      </c>
      <c r="DM109" s="105">
        <v>802.67</v>
      </c>
      <c r="DN109" s="105">
        <v>525.79999999999995</v>
      </c>
      <c r="DO109" s="105">
        <v>921.28000000000009</v>
      </c>
      <c r="DP109" s="105">
        <v>798.71</v>
      </c>
      <c r="DQ109" s="105">
        <v>1405.2099999999998</v>
      </c>
      <c r="DR109" s="105">
        <v>1454.9400000000003</v>
      </c>
      <c r="DS109" s="105">
        <v>1113.4599999999998</v>
      </c>
      <c r="DT109" s="105">
        <v>876.77</v>
      </c>
      <c r="DU109" s="106">
        <v>3010.4399999999996</v>
      </c>
      <c r="DV109" s="338">
        <v>245.01</v>
      </c>
      <c r="DW109" s="338">
        <v>954.08999999999992</v>
      </c>
      <c r="DX109" s="338">
        <v>1024.1499999999996</v>
      </c>
      <c r="DY109" s="338">
        <v>656.57999999999981</v>
      </c>
      <c r="DZ109" s="371">
        <v>1660.12</v>
      </c>
      <c r="EB109" s="374"/>
      <c r="EC109" s="374"/>
      <c r="ED109" s="374"/>
      <c r="EE109" s="374"/>
      <c r="EF109" s="374"/>
      <c r="EG109" s="374"/>
      <c r="EH109" s="377"/>
      <c r="EI109" s="377"/>
      <c r="EJ109" s="377"/>
      <c r="EK109" s="377"/>
      <c r="EL109" s="377"/>
      <c r="EM109" s="377"/>
      <c r="EN109" s="377"/>
      <c r="EO109" s="377"/>
      <c r="EP109" s="377"/>
      <c r="EQ109" s="377"/>
      <c r="ER109" s="377"/>
      <c r="ES109" s="377"/>
      <c r="ET109" s="377"/>
      <c r="EU109" s="377"/>
      <c r="EV109" s="377"/>
      <c r="EW109" s="377"/>
      <c r="EX109" s="377"/>
      <c r="EY109" s="377"/>
      <c r="EZ109" s="377"/>
      <c r="FA109" s="377"/>
      <c r="FB109" s="377"/>
      <c r="FC109" s="377"/>
      <c r="FD109" s="377"/>
      <c r="FE109" s="377"/>
      <c r="FF109" s="377"/>
      <c r="FG109" s="377"/>
      <c r="FH109" s="377"/>
      <c r="FI109" s="377"/>
      <c r="FJ109" s="377"/>
      <c r="FK109" s="377"/>
      <c r="FL109" s="377"/>
      <c r="FM109" s="377"/>
      <c r="FN109" s="377"/>
      <c r="FO109" s="377"/>
      <c r="FP109" s="377"/>
      <c r="FQ109" s="377"/>
      <c r="FR109" s="377"/>
      <c r="FS109" s="377"/>
      <c r="FT109" s="377"/>
      <c r="FU109" s="377"/>
      <c r="FV109" s="377"/>
      <c r="FW109" s="377"/>
      <c r="FX109" s="377"/>
      <c r="FY109" s="377"/>
      <c r="FZ109" s="377"/>
      <c r="GA109" s="377"/>
      <c r="GB109" s="377"/>
      <c r="GC109" s="377"/>
      <c r="GD109" s="377"/>
      <c r="GE109" s="377"/>
      <c r="GF109" s="377"/>
      <c r="GG109" s="377"/>
      <c r="GH109" s="377"/>
      <c r="GI109" s="377"/>
      <c r="GJ109" s="377"/>
      <c r="GK109" s="377"/>
      <c r="GL109" s="377"/>
      <c r="GM109" s="377"/>
      <c r="GN109" s="377"/>
      <c r="GO109" s="377"/>
      <c r="GP109" s="377"/>
      <c r="GQ109" s="377"/>
      <c r="GR109" s="377"/>
      <c r="GS109" s="377"/>
      <c r="GT109" s="377"/>
      <c r="GU109" s="377"/>
      <c r="GV109" s="377"/>
      <c r="GW109" s="377"/>
      <c r="GX109" s="377"/>
      <c r="GY109" s="377"/>
      <c r="GZ109" s="377"/>
      <c r="HA109" s="377"/>
      <c r="HB109" s="377"/>
      <c r="HC109" s="377"/>
      <c r="HD109" s="377"/>
      <c r="HE109" s="377"/>
      <c r="HF109" s="377"/>
      <c r="HG109" s="377"/>
      <c r="HH109" s="377"/>
      <c r="HI109" s="377"/>
      <c r="HJ109" s="377"/>
      <c r="HK109" s="377"/>
      <c r="HL109" s="377"/>
      <c r="HM109" s="377"/>
      <c r="HN109" s="377"/>
      <c r="HO109" s="377"/>
      <c r="HP109" s="377"/>
      <c r="HQ109" s="377"/>
      <c r="HR109" s="377"/>
      <c r="HS109" s="377"/>
      <c r="HT109" s="377"/>
      <c r="HU109" s="377"/>
      <c r="HV109" s="377"/>
      <c r="HW109" s="377"/>
      <c r="HX109" s="377"/>
      <c r="HY109" s="377"/>
      <c r="HZ109" s="377"/>
      <c r="IA109" s="377"/>
      <c r="IB109" s="377"/>
      <c r="IC109" s="377"/>
      <c r="ID109" s="377"/>
      <c r="IE109" s="377"/>
      <c r="IF109" s="377"/>
      <c r="IG109" s="377"/>
      <c r="IH109" s="377"/>
      <c r="II109" s="377"/>
      <c r="IJ109" s="377"/>
      <c r="IK109" s="377"/>
      <c r="IL109" s="377"/>
      <c r="IM109" s="377"/>
      <c r="IN109" s="377"/>
      <c r="IO109" s="377"/>
      <c r="IP109" s="377"/>
      <c r="IQ109" s="377"/>
      <c r="IR109" s="377"/>
      <c r="IS109" s="377"/>
      <c r="IT109" s="377"/>
      <c r="IU109" s="377"/>
      <c r="IV109" s="377"/>
      <c r="IW109" s="377"/>
      <c r="IX109" s="377"/>
      <c r="IY109" s="377"/>
      <c r="IZ109" s="377"/>
      <c r="JA109" s="377"/>
      <c r="JB109" s="377"/>
      <c r="JC109" s="377"/>
      <c r="JD109" s="377"/>
      <c r="JE109" s="377"/>
      <c r="JF109" s="377"/>
      <c r="JG109" s="377"/>
      <c r="JH109" s="377"/>
      <c r="JI109" s="377"/>
      <c r="JJ109" s="377"/>
      <c r="JK109" s="377"/>
      <c r="JL109" s="377"/>
      <c r="JM109" s="377"/>
      <c r="JN109" s="377"/>
      <c r="JO109" s="377"/>
      <c r="JP109" s="377"/>
      <c r="JQ109" s="377"/>
      <c r="JR109" s="377"/>
      <c r="JS109" s="377"/>
      <c r="JT109" s="377"/>
      <c r="JU109" s="377"/>
      <c r="JV109" s="377"/>
      <c r="JW109" s="377"/>
      <c r="JX109" s="377"/>
      <c r="JY109" s="377"/>
      <c r="JZ109" s="377"/>
      <c r="KA109" s="377"/>
      <c r="KB109" s="377"/>
      <c r="KC109" s="377"/>
      <c r="KD109" s="377"/>
      <c r="KE109" s="377"/>
      <c r="KF109" s="377"/>
      <c r="KG109" s="377"/>
      <c r="KH109" s="377"/>
      <c r="KI109" s="377"/>
      <c r="KJ109" s="377"/>
      <c r="KK109" s="377"/>
      <c r="KL109" s="377"/>
      <c r="KM109" s="377"/>
      <c r="KN109" s="377"/>
      <c r="KO109" s="377"/>
      <c r="KP109" s="377"/>
      <c r="KQ109" s="377"/>
      <c r="KR109" s="377"/>
      <c r="KS109" s="377"/>
      <c r="KT109" s="377"/>
      <c r="KU109" s="377"/>
      <c r="KV109" s="377"/>
      <c r="KW109" s="377"/>
      <c r="KX109" s="377"/>
      <c r="KY109" s="377"/>
      <c r="KZ109" s="377"/>
      <c r="LA109" s="377"/>
      <c r="LB109" s="377"/>
      <c r="LC109" s="377"/>
      <c r="LD109" s="377"/>
      <c r="LE109" s="377"/>
      <c r="LF109" s="377"/>
      <c r="LG109" s="377"/>
      <c r="LH109" s="377"/>
      <c r="LI109" s="377"/>
    </row>
    <row r="110" spans="2:321">
      <c r="D110" s="74">
        <v>4199</v>
      </c>
      <c r="E110" s="78" t="s">
        <v>232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124892.60000000003</v>
      </c>
      <c r="CM110" s="105">
        <v>62482.520000000004</v>
      </c>
      <c r="CN110" s="105">
        <v>194087.13000000003</v>
      </c>
      <c r="CO110" s="105">
        <v>317008.53999999986</v>
      </c>
      <c r="CP110" s="105">
        <v>173934.78999999995</v>
      </c>
      <c r="CQ110" s="105">
        <v>213618.1899999998</v>
      </c>
      <c r="CR110" s="105">
        <v>232011.25999999995</v>
      </c>
      <c r="CS110" s="105">
        <v>185769.52999999988</v>
      </c>
      <c r="CT110" s="105">
        <v>151372.72000000006</v>
      </c>
      <c r="CU110" s="105">
        <v>249954.80999999979</v>
      </c>
      <c r="CV110" s="105">
        <v>248600.21999999962</v>
      </c>
      <c r="CW110" s="106">
        <v>644770.1599999998</v>
      </c>
      <c r="CX110" s="104">
        <v>107004.89</v>
      </c>
      <c r="CY110" s="105">
        <v>202626.26</v>
      </c>
      <c r="CZ110" s="105">
        <v>308901.21000000002</v>
      </c>
      <c r="DA110" s="105">
        <v>189125.13</v>
      </c>
      <c r="DB110" s="105">
        <v>1270565.8500000001</v>
      </c>
      <c r="DC110" s="105">
        <v>436538.33</v>
      </c>
      <c r="DD110" s="105">
        <v>205305.01</v>
      </c>
      <c r="DE110" s="105">
        <v>67993.62</v>
      </c>
      <c r="DF110" s="105">
        <v>899034.2</v>
      </c>
      <c r="DG110" s="105">
        <v>233376.06</v>
      </c>
      <c r="DH110" s="105">
        <v>322361</v>
      </c>
      <c r="DI110" s="106">
        <v>489220.76000000042</v>
      </c>
      <c r="DJ110" s="104">
        <v>87878.97</v>
      </c>
      <c r="DK110" s="105">
        <v>170909.60999999987</v>
      </c>
      <c r="DL110" s="105">
        <v>323034.66000000003</v>
      </c>
      <c r="DM110" s="105">
        <v>173808.61999999991</v>
      </c>
      <c r="DN110" s="105">
        <v>1244577.6300000008</v>
      </c>
      <c r="DO110" s="105">
        <v>166282.88</v>
      </c>
      <c r="DP110" s="105">
        <v>167618.01000000007</v>
      </c>
      <c r="DQ110" s="105">
        <v>97119.079999999973</v>
      </c>
      <c r="DR110" s="105">
        <v>223127.72000000006</v>
      </c>
      <c r="DS110" s="105">
        <v>155060.84000000003</v>
      </c>
      <c r="DT110" s="105">
        <v>150031.35999999996</v>
      </c>
      <c r="DU110" s="106">
        <v>547611.07999999926</v>
      </c>
      <c r="DV110" s="338">
        <v>307636.45000000007</v>
      </c>
      <c r="DW110" s="338">
        <v>214675.74999999977</v>
      </c>
      <c r="DX110" s="338">
        <v>142270.47</v>
      </c>
      <c r="DY110" s="338">
        <v>197509.72999999995</v>
      </c>
      <c r="DZ110" s="371">
        <v>688408.35</v>
      </c>
      <c r="EB110" s="374"/>
      <c r="EC110" s="374"/>
      <c r="ED110" s="374"/>
      <c r="EE110" s="374"/>
      <c r="EF110" s="374"/>
      <c r="EG110" s="374"/>
      <c r="EH110" s="377"/>
      <c r="EI110" s="377"/>
      <c r="EJ110" s="377"/>
      <c r="EK110" s="377"/>
      <c r="EL110" s="377"/>
      <c r="EM110" s="377"/>
      <c r="EN110" s="377"/>
      <c r="EO110" s="377"/>
      <c r="EP110" s="377"/>
      <c r="EQ110" s="377"/>
      <c r="ER110" s="377"/>
      <c r="ES110" s="377"/>
      <c r="ET110" s="377"/>
      <c r="EU110" s="377"/>
      <c r="EV110" s="377"/>
      <c r="EW110" s="377"/>
      <c r="EX110" s="377"/>
      <c r="EY110" s="377"/>
      <c r="EZ110" s="377"/>
      <c r="FA110" s="377"/>
      <c r="FB110" s="377"/>
      <c r="FC110" s="377"/>
      <c r="FD110" s="377"/>
      <c r="FE110" s="377"/>
      <c r="FF110" s="377"/>
      <c r="FG110" s="377"/>
      <c r="FH110" s="377"/>
      <c r="FI110" s="377"/>
      <c r="FJ110" s="377"/>
      <c r="FK110" s="377"/>
      <c r="FL110" s="377"/>
      <c r="FM110" s="377"/>
      <c r="FN110" s="377"/>
      <c r="FO110" s="377"/>
      <c r="FP110" s="377"/>
      <c r="FQ110" s="377"/>
      <c r="FR110" s="377"/>
      <c r="FS110" s="377"/>
      <c r="FT110" s="377"/>
      <c r="FU110" s="377"/>
      <c r="FV110" s="377"/>
      <c r="FW110" s="377"/>
      <c r="FX110" s="377"/>
      <c r="FY110" s="377"/>
      <c r="FZ110" s="377"/>
      <c r="GA110" s="377"/>
      <c r="GB110" s="377"/>
      <c r="GC110" s="377"/>
      <c r="GD110" s="377"/>
      <c r="GE110" s="377"/>
      <c r="GF110" s="377"/>
      <c r="GG110" s="377"/>
      <c r="GH110" s="377"/>
      <c r="GI110" s="377"/>
      <c r="GJ110" s="377"/>
      <c r="GK110" s="377"/>
      <c r="GL110" s="377"/>
      <c r="GM110" s="377"/>
      <c r="GN110" s="377"/>
      <c r="GO110" s="377"/>
      <c r="GP110" s="377"/>
      <c r="GQ110" s="377"/>
      <c r="GR110" s="377"/>
      <c r="GS110" s="377"/>
      <c r="GT110" s="377"/>
      <c r="GU110" s="377"/>
      <c r="GV110" s="377"/>
      <c r="GW110" s="377"/>
      <c r="GX110" s="377"/>
      <c r="GY110" s="377"/>
      <c r="GZ110" s="377"/>
      <c r="HA110" s="377"/>
      <c r="HB110" s="377"/>
      <c r="HC110" s="377"/>
      <c r="HD110" s="377"/>
      <c r="HE110" s="377"/>
      <c r="HF110" s="377"/>
      <c r="HG110" s="377"/>
      <c r="HH110" s="377"/>
      <c r="HI110" s="377"/>
      <c r="HJ110" s="377"/>
      <c r="HK110" s="377"/>
      <c r="HL110" s="377"/>
      <c r="HM110" s="377"/>
      <c r="HN110" s="377"/>
      <c r="HO110" s="377"/>
      <c r="HP110" s="377"/>
      <c r="HQ110" s="377"/>
      <c r="HR110" s="377"/>
      <c r="HS110" s="377"/>
      <c r="HT110" s="377"/>
      <c r="HU110" s="377"/>
      <c r="HV110" s="377"/>
      <c r="HW110" s="377"/>
      <c r="HX110" s="377"/>
      <c r="HY110" s="377"/>
      <c r="HZ110" s="377"/>
      <c r="IA110" s="377"/>
      <c r="IB110" s="377"/>
      <c r="IC110" s="377"/>
      <c r="ID110" s="377"/>
      <c r="IE110" s="377"/>
      <c r="IF110" s="377"/>
      <c r="IG110" s="377"/>
      <c r="IH110" s="377"/>
      <c r="II110" s="377"/>
      <c r="IJ110" s="377"/>
      <c r="IK110" s="377"/>
      <c r="IL110" s="377"/>
      <c r="IM110" s="377"/>
      <c r="IN110" s="377"/>
      <c r="IO110" s="377"/>
      <c r="IP110" s="377"/>
      <c r="IQ110" s="377"/>
      <c r="IR110" s="377"/>
      <c r="IS110" s="377"/>
      <c r="IT110" s="377"/>
      <c r="IU110" s="377"/>
      <c r="IV110" s="377"/>
      <c r="IW110" s="377"/>
      <c r="IX110" s="377"/>
      <c r="IY110" s="377"/>
      <c r="IZ110" s="377"/>
      <c r="JA110" s="377"/>
      <c r="JB110" s="377"/>
      <c r="JC110" s="377"/>
      <c r="JD110" s="377"/>
      <c r="JE110" s="377"/>
      <c r="JF110" s="377"/>
      <c r="JG110" s="377"/>
      <c r="JH110" s="377"/>
      <c r="JI110" s="377"/>
      <c r="JJ110" s="377"/>
      <c r="JK110" s="377"/>
      <c r="JL110" s="377"/>
      <c r="JM110" s="377"/>
      <c r="JN110" s="377"/>
      <c r="JO110" s="377"/>
      <c r="JP110" s="377"/>
      <c r="JQ110" s="377"/>
      <c r="JR110" s="377"/>
      <c r="JS110" s="377"/>
      <c r="JT110" s="377"/>
      <c r="JU110" s="377"/>
      <c r="JV110" s="377"/>
      <c r="JW110" s="377"/>
      <c r="JX110" s="377"/>
      <c r="JY110" s="377"/>
      <c r="JZ110" s="377"/>
      <c r="KA110" s="377"/>
      <c r="KB110" s="377"/>
      <c r="KC110" s="377"/>
      <c r="KD110" s="377"/>
      <c r="KE110" s="377"/>
      <c r="KF110" s="377"/>
      <c r="KG110" s="377"/>
      <c r="KH110" s="377"/>
      <c r="KI110" s="377"/>
      <c r="KJ110" s="377"/>
      <c r="KK110" s="377"/>
      <c r="KL110" s="377"/>
      <c r="KM110" s="377"/>
      <c r="KN110" s="377"/>
      <c r="KO110" s="377"/>
      <c r="KP110" s="377"/>
      <c r="KQ110" s="377"/>
      <c r="KR110" s="377"/>
      <c r="KS110" s="377"/>
      <c r="KT110" s="377"/>
      <c r="KU110" s="377"/>
      <c r="KV110" s="377"/>
      <c r="KW110" s="377"/>
      <c r="KX110" s="377"/>
      <c r="KY110" s="377"/>
      <c r="KZ110" s="377"/>
      <c r="LA110" s="377"/>
      <c r="LB110" s="377"/>
      <c r="LC110" s="377"/>
      <c r="LD110" s="377"/>
      <c r="LE110" s="377"/>
      <c r="LF110" s="377"/>
      <c r="LG110" s="377"/>
      <c r="LH110" s="377"/>
      <c r="LI110" s="377"/>
    </row>
    <row r="111" spans="2:321">
      <c r="B111" s="74">
        <v>42</v>
      </c>
      <c r="C111" s="74" t="s">
        <v>96</v>
      </c>
      <c r="E111" s="78" t="s">
        <v>234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38151243.679999985</v>
      </c>
      <c r="CM111" s="105">
        <v>42304307.499999993</v>
      </c>
      <c r="CN111" s="105">
        <v>40495852.529999986</v>
      </c>
      <c r="CO111" s="105">
        <v>40445889.589999996</v>
      </c>
      <c r="CP111" s="105">
        <v>39916624.779999986</v>
      </c>
      <c r="CQ111" s="105">
        <v>39873840.350000001</v>
      </c>
      <c r="CR111" s="105">
        <v>39783817.739999995</v>
      </c>
      <c r="CS111" s="105">
        <v>39183217.88000001</v>
      </c>
      <c r="CT111" s="105">
        <v>40139584.429999992</v>
      </c>
      <c r="CU111" s="105">
        <v>39790180.209999986</v>
      </c>
      <c r="CV111" s="105">
        <v>39831268.440000013</v>
      </c>
      <c r="CW111" s="106">
        <v>43051593.350000009</v>
      </c>
      <c r="CX111" s="104">
        <v>39555878.579999991</v>
      </c>
      <c r="CY111" s="105">
        <v>41425187.059999995</v>
      </c>
      <c r="CZ111" s="105">
        <v>41909906.139999978</v>
      </c>
      <c r="DA111" s="105">
        <v>40423629.729999989</v>
      </c>
      <c r="DB111" s="105">
        <v>40506895.870000027</v>
      </c>
      <c r="DC111" s="105">
        <v>40386120.24000001</v>
      </c>
      <c r="DD111" s="105">
        <v>42646776.50999999</v>
      </c>
      <c r="DE111" s="105">
        <v>41817476.330000013</v>
      </c>
      <c r="DF111" s="105">
        <v>39292859.510000005</v>
      </c>
      <c r="DG111" s="105">
        <v>40455528.219999991</v>
      </c>
      <c r="DH111" s="105">
        <v>40886054.279999994</v>
      </c>
      <c r="DI111" s="106">
        <v>42841697.649999999</v>
      </c>
      <c r="DJ111" s="104">
        <v>39786085.87000002</v>
      </c>
      <c r="DK111" s="105">
        <v>40069751.660000004</v>
      </c>
      <c r="DL111" s="105">
        <v>40864096.719999999</v>
      </c>
      <c r="DM111" s="105">
        <v>40502347.820000008</v>
      </c>
      <c r="DN111" s="105">
        <v>40971406.99000001</v>
      </c>
      <c r="DO111" s="105">
        <v>40988719.57</v>
      </c>
      <c r="DP111" s="105">
        <v>40367487.210000023</v>
      </c>
      <c r="DQ111" s="105">
        <v>39162482.690000027</v>
      </c>
      <c r="DR111" s="105">
        <v>41715778.810000032</v>
      </c>
      <c r="DS111" s="105">
        <v>40336270.130000018</v>
      </c>
      <c r="DT111" s="105">
        <v>40385800.150000006</v>
      </c>
      <c r="DU111" s="106">
        <v>41891632.480000027</v>
      </c>
      <c r="DV111" s="338">
        <v>4897395.42</v>
      </c>
      <c r="DW111" s="338">
        <v>7010560.6399999997</v>
      </c>
      <c r="DX111" s="338">
        <v>8484481.6899999995</v>
      </c>
      <c r="DY111" s="338">
        <v>11157410.01</v>
      </c>
      <c r="DZ111" s="371">
        <v>46657581.579999998</v>
      </c>
      <c r="EA111" s="371">
        <v>44973024.009999998</v>
      </c>
      <c r="EB111" s="374">
        <v>43345397.439999998</v>
      </c>
      <c r="EC111" s="381">
        <v>46665166.369999997</v>
      </c>
      <c r="ED111" s="374"/>
      <c r="EE111" s="374"/>
      <c r="EF111" s="374"/>
      <c r="EG111" s="374"/>
      <c r="EH111" s="377"/>
      <c r="EI111" s="377"/>
      <c r="EJ111" s="377"/>
      <c r="EK111" s="377"/>
      <c r="EL111" s="377"/>
      <c r="EM111" s="377"/>
      <c r="EN111" s="377"/>
      <c r="EO111" s="377"/>
      <c r="EP111" s="377"/>
      <c r="EQ111" s="377"/>
      <c r="ER111" s="377"/>
      <c r="ES111" s="377"/>
      <c r="ET111" s="377"/>
      <c r="EU111" s="377"/>
      <c r="EV111" s="377"/>
      <c r="EW111" s="377"/>
      <c r="EX111" s="377"/>
      <c r="EY111" s="377"/>
      <c r="EZ111" s="377"/>
      <c r="FA111" s="377"/>
      <c r="FB111" s="377"/>
      <c r="FC111" s="377"/>
      <c r="FD111" s="377"/>
      <c r="FE111" s="377"/>
      <c r="FF111" s="377"/>
      <c r="FG111" s="377"/>
      <c r="FH111" s="377"/>
      <c r="FI111" s="377"/>
      <c r="FJ111" s="377"/>
      <c r="FK111" s="377"/>
      <c r="FL111" s="377"/>
      <c r="FM111" s="377"/>
      <c r="FN111" s="377"/>
      <c r="FO111" s="377"/>
      <c r="FP111" s="377"/>
      <c r="FQ111" s="377"/>
      <c r="FR111" s="377"/>
      <c r="FS111" s="377"/>
      <c r="FT111" s="377"/>
      <c r="FU111" s="377"/>
      <c r="FV111" s="377"/>
      <c r="FW111" s="377"/>
      <c r="FX111" s="377"/>
      <c r="FY111" s="377"/>
      <c r="FZ111" s="377"/>
      <c r="GA111" s="377"/>
      <c r="GB111" s="377"/>
      <c r="GC111" s="377"/>
      <c r="GD111" s="377"/>
      <c r="GE111" s="377"/>
      <c r="GF111" s="377"/>
      <c r="GG111" s="377"/>
      <c r="GH111" s="377"/>
      <c r="GI111" s="377"/>
      <c r="GJ111" s="377"/>
      <c r="GK111" s="377"/>
      <c r="GL111" s="377"/>
      <c r="GM111" s="377"/>
      <c r="GN111" s="377"/>
      <c r="GO111" s="377"/>
      <c r="GP111" s="377"/>
      <c r="GQ111" s="377"/>
      <c r="GR111" s="377"/>
      <c r="GS111" s="377"/>
      <c r="GT111" s="377"/>
      <c r="GU111" s="377"/>
      <c r="GV111" s="377"/>
      <c r="GW111" s="377"/>
      <c r="GX111" s="377"/>
      <c r="GY111" s="377"/>
      <c r="GZ111" s="377"/>
      <c r="HA111" s="377"/>
      <c r="HB111" s="377"/>
      <c r="HC111" s="377"/>
      <c r="HD111" s="377"/>
      <c r="HE111" s="377"/>
      <c r="HF111" s="377"/>
      <c r="HG111" s="377"/>
      <c r="HH111" s="377"/>
      <c r="HI111" s="377"/>
      <c r="HJ111" s="377"/>
      <c r="HK111" s="377"/>
      <c r="HL111" s="377"/>
      <c r="HM111" s="377"/>
      <c r="HN111" s="377"/>
      <c r="HO111" s="377"/>
      <c r="HP111" s="377"/>
      <c r="HQ111" s="377"/>
      <c r="HR111" s="377"/>
      <c r="HS111" s="377"/>
      <c r="HT111" s="377"/>
      <c r="HU111" s="377"/>
      <c r="HV111" s="377"/>
      <c r="HW111" s="377"/>
      <c r="HX111" s="377"/>
      <c r="HY111" s="377"/>
      <c r="HZ111" s="377"/>
      <c r="IA111" s="377"/>
      <c r="IB111" s="377"/>
      <c r="IC111" s="377"/>
      <c r="ID111" s="377"/>
      <c r="IE111" s="377"/>
      <c r="IF111" s="377"/>
      <c r="IG111" s="377"/>
      <c r="IH111" s="377"/>
      <c r="II111" s="377"/>
      <c r="IJ111" s="377"/>
      <c r="IK111" s="377"/>
      <c r="IL111" s="377"/>
      <c r="IM111" s="377"/>
      <c r="IN111" s="377"/>
      <c r="IO111" s="377"/>
      <c r="IP111" s="377"/>
      <c r="IQ111" s="377"/>
      <c r="IR111" s="377"/>
      <c r="IS111" s="377"/>
      <c r="IT111" s="377"/>
      <c r="IU111" s="377"/>
      <c r="IV111" s="377"/>
      <c r="IW111" s="377"/>
      <c r="IX111" s="377"/>
      <c r="IY111" s="377"/>
      <c r="IZ111" s="377"/>
      <c r="JA111" s="377"/>
      <c r="JB111" s="377"/>
      <c r="JC111" s="377"/>
      <c r="JD111" s="377"/>
      <c r="JE111" s="377"/>
      <c r="JF111" s="377"/>
      <c r="JG111" s="377"/>
      <c r="JH111" s="377"/>
      <c r="JI111" s="377"/>
      <c r="JJ111" s="377"/>
      <c r="JK111" s="377"/>
      <c r="JL111" s="377"/>
      <c r="JM111" s="377"/>
      <c r="JN111" s="377"/>
      <c r="JO111" s="377"/>
      <c r="JP111" s="377"/>
      <c r="JQ111" s="377"/>
      <c r="JR111" s="377"/>
      <c r="JS111" s="377"/>
      <c r="JT111" s="377"/>
      <c r="JU111" s="377"/>
      <c r="JV111" s="377"/>
      <c r="JW111" s="377"/>
      <c r="JX111" s="377"/>
      <c r="JY111" s="377"/>
      <c r="JZ111" s="377"/>
      <c r="KA111" s="377"/>
      <c r="KB111" s="377"/>
      <c r="KC111" s="377"/>
      <c r="KD111" s="377"/>
      <c r="KE111" s="377"/>
      <c r="KF111" s="377"/>
      <c r="KG111" s="377"/>
      <c r="KH111" s="377"/>
      <c r="KI111" s="377"/>
      <c r="KJ111" s="377"/>
      <c r="KK111" s="377"/>
      <c r="KL111" s="377"/>
      <c r="KM111" s="377"/>
      <c r="KN111" s="377"/>
      <c r="KO111" s="377"/>
      <c r="KP111" s="377"/>
      <c r="KQ111" s="377"/>
      <c r="KR111" s="377"/>
      <c r="KS111" s="377"/>
      <c r="KT111" s="377"/>
      <c r="KU111" s="377"/>
      <c r="KV111" s="377"/>
      <c r="KW111" s="377"/>
      <c r="KX111" s="377"/>
      <c r="KY111" s="377"/>
      <c r="KZ111" s="377"/>
      <c r="LA111" s="377"/>
      <c r="LB111" s="377"/>
      <c r="LC111" s="377"/>
      <c r="LD111" s="377"/>
      <c r="LE111" s="377"/>
      <c r="LF111" s="377"/>
      <c r="LG111" s="377"/>
      <c r="LH111" s="377"/>
      <c r="LI111" s="377"/>
    </row>
    <row r="112" spans="2:321">
      <c r="C112" s="74">
        <v>421</v>
      </c>
      <c r="D112" s="74">
        <v>421</v>
      </c>
      <c r="E112" s="78" t="s">
        <v>236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5249177.4899999993</v>
      </c>
      <c r="CM112" s="105">
        <v>6265311.1100000003</v>
      </c>
      <c r="CN112" s="105">
        <v>5548846.8199999994</v>
      </c>
      <c r="CO112" s="105">
        <v>5564842.5499999998</v>
      </c>
      <c r="CP112" s="105">
        <v>5426012.3199999984</v>
      </c>
      <c r="CQ112" s="105">
        <v>5414506.1200000001</v>
      </c>
      <c r="CR112" s="105">
        <v>5377364.7999999998</v>
      </c>
      <c r="CS112" s="105">
        <v>4628282.3600000003</v>
      </c>
      <c r="CT112" s="105">
        <v>4825112.1500000004</v>
      </c>
      <c r="CU112" s="105">
        <v>4994196.5700000012</v>
      </c>
      <c r="CV112" s="105">
        <v>5164469.1300000008</v>
      </c>
      <c r="CW112" s="106">
        <v>5578422.5699999994</v>
      </c>
      <c r="CX112" s="104">
        <v>5197554.8999999994</v>
      </c>
      <c r="CY112" s="105">
        <v>5250468.459999999</v>
      </c>
      <c r="CZ112" s="105">
        <v>4943694.8400000008</v>
      </c>
      <c r="DA112" s="105">
        <v>5048089.1399999997</v>
      </c>
      <c r="DB112" s="105">
        <v>4807265.8800000008</v>
      </c>
      <c r="DC112" s="105">
        <v>5282073.3999999994</v>
      </c>
      <c r="DD112" s="105">
        <v>5431940.5699999994</v>
      </c>
      <c r="DE112" s="105">
        <v>5056103.28</v>
      </c>
      <c r="DF112" s="105">
        <v>5029618.1500000004</v>
      </c>
      <c r="DG112" s="105">
        <v>5059119.72</v>
      </c>
      <c r="DH112" s="105">
        <v>5502927.5499999998</v>
      </c>
      <c r="DI112" s="106">
        <v>5256058.13</v>
      </c>
      <c r="DJ112" s="104">
        <v>4939929.87</v>
      </c>
      <c r="DK112" s="105">
        <v>5097441.17</v>
      </c>
      <c r="DL112" s="105">
        <v>5071055.13</v>
      </c>
      <c r="DM112" s="105">
        <v>5139689.5999999996</v>
      </c>
      <c r="DN112" s="105">
        <v>4851223.5199999996</v>
      </c>
      <c r="DO112" s="105">
        <v>4951711.88</v>
      </c>
      <c r="DP112" s="105">
        <v>5250320.330000001</v>
      </c>
      <c r="DQ112" s="105">
        <v>4825685.17</v>
      </c>
      <c r="DR112" s="105">
        <v>5003935.6600000011</v>
      </c>
      <c r="DS112" s="105">
        <v>5224803.1099999994</v>
      </c>
      <c r="DT112" s="105">
        <v>5200634.1900000013</v>
      </c>
      <c r="DU112" s="106">
        <v>5279675.0199999996</v>
      </c>
      <c r="DV112" s="338">
        <v>4897395.42</v>
      </c>
      <c r="DW112" s="340">
        <v>7010560.6399999997</v>
      </c>
      <c r="DX112" s="340">
        <v>8484546.0899999999</v>
      </c>
      <c r="DY112" s="338">
        <v>11160120.609999999</v>
      </c>
      <c r="DZ112" s="371">
        <v>10449997.48</v>
      </c>
      <c r="EA112" s="371">
        <v>10351891.91</v>
      </c>
      <c r="EB112" s="374">
        <v>9941071.3499999996</v>
      </c>
      <c r="EC112" s="381">
        <v>10056749.59</v>
      </c>
      <c r="ED112" s="374">
        <v>10240003.99</v>
      </c>
      <c r="EE112" s="374">
        <v>10288758.039999999</v>
      </c>
      <c r="EF112" s="374">
        <v>10547477.470000001</v>
      </c>
      <c r="EG112" s="374">
        <v>10629131.130000001</v>
      </c>
      <c r="EH112" s="377">
        <v>10235148.66</v>
      </c>
      <c r="EI112" s="377">
        <v>10418756.810000001</v>
      </c>
      <c r="EJ112" s="377">
        <v>9027967.8599999994</v>
      </c>
      <c r="EK112" s="377">
        <v>9060292.8100000005</v>
      </c>
      <c r="EL112" s="377">
        <v>9323783.9399999995</v>
      </c>
      <c r="EM112" s="377">
        <v>9371948.4000000004</v>
      </c>
      <c r="EN112" s="377">
        <v>9055138.0800000001</v>
      </c>
      <c r="EO112" s="377">
        <v>5035876.3099999996</v>
      </c>
      <c r="EP112" s="377">
        <v>6564978.3200000003</v>
      </c>
      <c r="EQ112" s="377">
        <v>7602969.7000000002</v>
      </c>
      <c r="ER112" s="377">
        <v>6324073.25</v>
      </c>
      <c r="ES112" s="377"/>
      <c r="ET112" s="377"/>
      <c r="EU112" s="377"/>
      <c r="EV112" s="377"/>
      <c r="EW112" s="377"/>
      <c r="EX112" s="377"/>
      <c r="EY112" s="377"/>
      <c r="EZ112" s="377"/>
      <c r="FA112" s="377"/>
      <c r="FB112" s="377"/>
      <c r="FC112" s="377"/>
      <c r="FD112" s="377"/>
      <c r="FE112" s="377"/>
      <c r="FF112" s="377"/>
      <c r="FG112" s="377"/>
      <c r="FH112" s="377"/>
      <c r="FI112" s="377"/>
      <c r="FJ112" s="377"/>
      <c r="FK112" s="377"/>
      <c r="FL112" s="377"/>
      <c r="FM112" s="377"/>
      <c r="FN112" s="377"/>
      <c r="FO112" s="377"/>
      <c r="FP112" s="377"/>
      <c r="FQ112" s="377"/>
      <c r="FR112" s="377"/>
      <c r="FS112" s="377"/>
      <c r="FT112" s="377"/>
      <c r="FU112" s="377"/>
      <c r="FV112" s="377"/>
      <c r="FW112" s="377"/>
      <c r="FX112" s="377"/>
      <c r="FY112" s="377"/>
      <c r="FZ112" s="377"/>
      <c r="GA112" s="377"/>
      <c r="GB112" s="377"/>
      <c r="GC112" s="377"/>
      <c r="GD112" s="377"/>
      <c r="GE112" s="377"/>
      <c r="GF112" s="377"/>
      <c r="GG112" s="377"/>
      <c r="GH112" s="377"/>
      <c r="GI112" s="377"/>
      <c r="GJ112" s="377"/>
      <c r="GK112" s="377"/>
      <c r="GL112" s="377"/>
      <c r="GM112" s="377"/>
      <c r="GN112" s="377"/>
      <c r="GO112" s="377"/>
      <c r="GP112" s="377"/>
      <c r="GQ112" s="377"/>
      <c r="GR112" s="377"/>
      <c r="GS112" s="377"/>
      <c r="GT112" s="377"/>
      <c r="GU112" s="377"/>
      <c r="GV112" s="377"/>
      <c r="GW112" s="377"/>
      <c r="GX112" s="377"/>
      <c r="GY112" s="377"/>
      <c r="GZ112" s="377"/>
      <c r="HA112" s="377"/>
      <c r="HB112" s="377"/>
      <c r="HC112" s="377"/>
      <c r="HD112" s="377"/>
      <c r="HE112" s="377"/>
      <c r="HF112" s="377"/>
      <c r="HG112" s="377"/>
      <c r="HH112" s="377"/>
      <c r="HI112" s="377"/>
      <c r="HJ112" s="377"/>
      <c r="HK112" s="377"/>
      <c r="HL112" s="377"/>
      <c r="HM112" s="377"/>
      <c r="HN112" s="377"/>
      <c r="HO112" s="377"/>
      <c r="HP112" s="377"/>
      <c r="HQ112" s="377"/>
      <c r="HR112" s="377"/>
      <c r="HS112" s="377"/>
      <c r="HT112" s="377"/>
      <c r="HU112" s="377"/>
      <c r="HV112" s="377"/>
      <c r="HW112" s="377"/>
      <c r="HX112" s="377"/>
      <c r="HY112" s="377"/>
      <c r="HZ112" s="377"/>
      <c r="IA112" s="377"/>
      <c r="IB112" s="377"/>
      <c r="IC112" s="377"/>
      <c r="ID112" s="377"/>
      <c r="IE112" s="377"/>
      <c r="IF112" s="377"/>
      <c r="IG112" s="377"/>
      <c r="IH112" s="377"/>
      <c r="II112" s="377"/>
      <c r="IJ112" s="377"/>
      <c r="IK112" s="377"/>
      <c r="IL112" s="377"/>
      <c r="IM112" s="377"/>
      <c r="IN112" s="377"/>
      <c r="IO112" s="377"/>
      <c r="IP112" s="377"/>
      <c r="IQ112" s="377"/>
      <c r="IR112" s="377"/>
      <c r="IS112" s="377"/>
      <c r="IT112" s="377"/>
      <c r="IU112" s="377"/>
      <c r="IV112" s="377"/>
      <c r="IW112" s="377"/>
      <c r="IX112" s="377"/>
      <c r="IY112" s="377"/>
      <c r="IZ112" s="377"/>
      <c r="JA112" s="377"/>
      <c r="JB112" s="377"/>
      <c r="JC112" s="377"/>
      <c r="JD112" s="377"/>
      <c r="JE112" s="377"/>
      <c r="JF112" s="377"/>
      <c r="JG112" s="377"/>
      <c r="JH112" s="377"/>
      <c r="JI112" s="377"/>
      <c r="JJ112" s="377"/>
      <c r="JK112" s="377"/>
      <c r="JL112" s="377"/>
      <c r="JM112" s="377"/>
      <c r="JN112" s="377"/>
      <c r="JO112" s="377"/>
      <c r="JP112" s="377"/>
      <c r="JQ112" s="377"/>
      <c r="JR112" s="377"/>
      <c r="JS112" s="377"/>
      <c r="JT112" s="377"/>
      <c r="JU112" s="377"/>
      <c r="JV112" s="377"/>
      <c r="JW112" s="377"/>
      <c r="JX112" s="377"/>
      <c r="JY112" s="377"/>
      <c r="JZ112" s="377"/>
      <c r="KA112" s="377"/>
      <c r="KB112" s="377"/>
      <c r="KC112" s="377"/>
      <c r="KD112" s="377"/>
      <c r="KE112" s="377"/>
      <c r="KF112" s="377"/>
      <c r="KG112" s="377"/>
      <c r="KH112" s="377"/>
      <c r="KI112" s="377"/>
      <c r="KJ112" s="377"/>
      <c r="KK112" s="377"/>
      <c r="KL112" s="377"/>
      <c r="KM112" s="377"/>
      <c r="KN112" s="377"/>
      <c r="KO112" s="377"/>
      <c r="KP112" s="377"/>
      <c r="KQ112" s="377"/>
      <c r="KR112" s="377"/>
      <c r="KS112" s="377"/>
      <c r="KT112" s="377"/>
      <c r="KU112" s="377"/>
      <c r="KV112" s="377"/>
      <c r="KW112" s="377"/>
      <c r="KX112" s="377"/>
      <c r="KY112" s="377"/>
      <c r="KZ112" s="377"/>
      <c r="LA112" s="377"/>
      <c r="LB112" s="377"/>
      <c r="LC112" s="377"/>
      <c r="LD112" s="377"/>
      <c r="LE112" s="377"/>
      <c r="LF112" s="377"/>
      <c r="LG112" s="377"/>
      <c r="LH112" s="377"/>
      <c r="LI112" s="377"/>
    </row>
    <row r="113" spans="3:321">
      <c r="C113" s="74" t="s">
        <v>96</v>
      </c>
      <c r="D113" s="74">
        <v>4211</v>
      </c>
      <c r="E113" s="78" t="s">
        <v>238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421036.79999999999</v>
      </c>
      <c r="CM113" s="105">
        <v>423451.3</v>
      </c>
      <c r="CN113" s="105">
        <v>424949.2</v>
      </c>
      <c r="CO113" s="105">
        <v>429126.5</v>
      </c>
      <c r="CP113" s="105">
        <v>429421.7</v>
      </c>
      <c r="CQ113" s="105">
        <v>433409.4</v>
      </c>
      <c r="CR113" s="105">
        <v>436273.29</v>
      </c>
      <c r="CS113" s="105">
        <v>431628.4</v>
      </c>
      <c r="CT113" s="105">
        <v>412319.2</v>
      </c>
      <c r="CU113" s="105">
        <v>471037.3</v>
      </c>
      <c r="CV113" s="105">
        <v>386243.45</v>
      </c>
      <c r="CW113" s="106">
        <v>385481.55</v>
      </c>
      <c r="CX113" s="104">
        <v>383766.05</v>
      </c>
      <c r="CY113" s="105">
        <v>386780.15</v>
      </c>
      <c r="CZ113" s="105">
        <v>393105.9</v>
      </c>
      <c r="DA113" s="105">
        <v>396123.3</v>
      </c>
      <c r="DB113" s="105">
        <v>397521</v>
      </c>
      <c r="DC113" s="105">
        <v>543431.30000000005</v>
      </c>
      <c r="DD113" s="105">
        <v>513495.1</v>
      </c>
      <c r="DE113" s="105">
        <v>400406.3</v>
      </c>
      <c r="DF113" s="105">
        <v>401150.5</v>
      </c>
      <c r="DG113" s="105">
        <v>381804.3</v>
      </c>
      <c r="DH113" s="105">
        <v>372275</v>
      </c>
      <c r="DI113" s="106">
        <v>367326.1</v>
      </c>
      <c r="DJ113" s="104">
        <v>355730.6</v>
      </c>
      <c r="DK113" s="105">
        <v>356341.33</v>
      </c>
      <c r="DL113" s="105">
        <v>363821.57</v>
      </c>
      <c r="DM113" s="105">
        <v>370220.55</v>
      </c>
      <c r="DN113" s="105">
        <v>362285.06</v>
      </c>
      <c r="DO113" s="105">
        <v>353819.58999999997</v>
      </c>
      <c r="DP113" s="105">
        <v>350668.23</v>
      </c>
      <c r="DQ113" s="105">
        <v>345178.28</v>
      </c>
      <c r="DR113" s="105">
        <v>324346.10000000003</v>
      </c>
      <c r="DS113" s="105">
        <v>435416.45</v>
      </c>
      <c r="DT113" s="105">
        <v>380176.39</v>
      </c>
      <c r="DU113" s="106">
        <v>336461.95999999996</v>
      </c>
      <c r="DV113" s="338">
        <v>334448.07</v>
      </c>
      <c r="DW113" s="338">
        <v>329345.76</v>
      </c>
      <c r="DX113" s="338">
        <v>313888.21999999997</v>
      </c>
      <c r="DY113" s="338">
        <v>282440.55</v>
      </c>
      <c r="DZ113" s="371">
        <v>265875.75</v>
      </c>
      <c r="EB113" s="374"/>
      <c r="EC113" s="374"/>
      <c r="ED113" s="374"/>
      <c r="EE113" s="374"/>
      <c r="EF113" s="374"/>
      <c r="EG113" s="374"/>
      <c r="EH113" s="377"/>
      <c r="EI113" s="377"/>
      <c r="EJ113" s="377"/>
      <c r="EK113" s="377"/>
      <c r="EL113" s="377"/>
      <c r="EM113" s="377"/>
      <c r="EN113" s="377"/>
      <c r="EO113" s="377"/>
      <c r="EP113" s="377"/>
      <c r="EQ113" s="377"/>
      <c r="ER113" s="377"/>
      <c r="ES113" s="377"/>
      <c r="ET113" s="377"/>
      <c r="EU113" s="377"/>
      <c r="EV113" s="377"/>
      <c r="EW113" s="377"/>
      <c r="EX113" s="377"/>
      <c r="EY113" s="377"/>
      <c r="EZ113" s="377"/>
      <c r="FA113" s="377"/>
      <c r="FB113" s="377"/>
      <c r="FC113" s="377"/>
      <c r="FD113" s="377"/>
      <c r="FE113" s="377"/>
      <c r="FF113" s="377"/>
      <c r="FG113" s="377"/>
      <c r="FH113" s="377"/>
      <c r="FI113" s="377"/>
      <c r="FJ113" s="377"/>
      <c r="FK113" s="377"/>
      <c r="FL113" s="377"/>
      <c r="FM113" s="377"/>
      <c r="FN113" s="377"/>
      <c r="FO113" s="377"/>
      <c r="FP113" s="377"/>
      <c r="FQ113" s="377"/>
      <c r="FR113" s="377"/>
      <c r="FS113" s="377"/>
      <c r="FT113" s="377"/>
      <c r="FU113" s="377"/>
      <c r="FV113" s="377"/>
      <c r="FW113" s="377"/>
      <c r="FX113" s="377"/>
      <c r="FY113" s="377"/>
      <c r="FZ113" s="377"/>
      <c r="GA113" s="377"/>
      <c r="GB113" s="377"/>
      <c r="GC113" s="377"/>
      <c r="GD113" s="377"/>
      <c r="GE113" s="377"/>
      <c r="GF113" s="377"/>
      <c r="GG113" s="377"/>
      <c r="GH113" s="377"/>
      <c r="GI113" s="377"/>
      <c r="GJ113" s="377"/>
      <c r="GK113" s="377"/>
      <c r="GL113" s="377"/>
      <c r="GM113" s="377"/>
      <c r="GN113" s="377"/>
      <c r="GO113" s="377"/>
      <c r="GP113" s="377"/>
      <c r="GQ113" s="377"/>
      <c r="GR113" s="377"/>
      <c r="GS113" s="377"/>
      <c r="GT113" s="377"/>
      <c r="GU113" s="377"/>
      <c r="GV113" s="377"/>
      <c r="GW113" s="377"/>
      <c r="GX113" s="377"/>
      <c r="GY113" s="377"/>
      <c r="GZ113" s="377"/>
      <c r="HA113" s="377"/>
      <c r="HB113" s="377"/>
      <c r="HC113" s="377"/>
      <c r="HD113" s="377"/>
      <c r="HE113" s="377"/>
      <c r="HF113" s="377"/>
      <c r="HG113" s="377"/>
      <c r="HH113" s="377"/>
      <c r="HI113" s="377"/>
      <c r="HJ113" s="377"/>
      <c r="HK113" s="377"/>
      <c r="HL113" s="377"/>
      <c r="HM113" s="377"/>
      <c r="HN113" s="377"/>
      <c r="HO113" s="377"/>
      <c r="HP113" s="377"/>
      <c r="HQ113" s="377"/>
      <c r="HR113" s="377"/>
      <c r="HS113" s="377"/>
      <c r="HT113" s="377"/>
      <c r="HU113" s="377"/>
      <c r="HV113" s="377"/>
      <c r="HW113" s="377"/>
      <c r="HX113" s="377"/>
      <c r="HY113" s="377"/>
      <c r="HZ113" s="377"/>
      <c r="IA113" s="377"/>
      <c r="IB113" s="377"/>
      <c r="IC113" s="377"/>
      <c r="ID113" s="377"/>
      <c r="IE113" s="377"/>
      <c r="IF113" s="377"/>
      <c r="IG113" s="377"/>
      <c r="IH113" s="377"/>
      <c r="II113" s="377"/>
      <c r="IJ113" s="377"/>
      <c r="IK113" s="377"/>
      <c r="IL113" s="377"/>
      <c r="IM113" s="377"/>
      <c r="IN113" s="377"/>
      <c r="IO113" s="377"/>
      <c r="IP113" s="377"/>
      <c r="IQ113" s="377"/>
      <c r="IR113" s="377"/>
      <c r="IS113" s="377"/>
      <c r="IT113" s="377"/>
      <c r="IU113" s="377"/>
      <c r="IV113" s="377"/>
      <c r="IW113" s="377"/>
      <c r="IX113" s="377"/>
      <c r="IY113" s="377"/>
      <c r="IZ113" s="377"/>
      <c r="JA113" s="377"/>
      <c r="JB113" s="377"/>
      <c r="JC113" s="377"/>
      <c r="JD113" s="377"/>
      <c r="JE113" s="377"/>
      <c r="JF113" s="377"/>
      <c r="JG113" s="377"/>
      <c r="JH113" s="377"/>
      <c r="JI113" s="377"/>
      <c r="JJ113" s="377"/>
      <c r="JK113" s="377"/>
      <c r="JL113" s="377"/>
      <c r="JM113" s="377"/>
      <c r="JN113" s="377"/>
      <c r="JO113" s="377"/>
      <c r="JP113" s="377"/>
      <c r="JQ113" s="377"/>
      <c r="JR113" s="377"/>
      <c r="JS113" s="377"/>
      <c r="JT113" s="377"/>
      <c r="JU113" s="377"/>
      <c r="JV113" s="377"/>
      <c r="JW113" s="377"/>
      <c r="JX113" s="377"/>
      <c r="JY113" s="377"/>
      <c r="JZ113" s="377"/>
      <c r="KA113" s="377"/>
      <c r="KB113" s="377"/>
      <c r="KC113" s="377"/>
      <c r="KD113" s="377"/>
      <c r="KE113" s="377"/>
      <c r="KF113" s="377"/>
      <c r="KG113" s="377"/>
      <c r="KH113" s="377"/>
      <c r="KI113" s="377"/>
      <c r="KJ113" s="377"/>
      <c r="KK113" s="377"/>
      <c r="KL113" s="377"/>
      <c r="KM113" s="377"/>
      <c r="KN113" s="377"/>
      <c r="KO113" s="377"/>
      <c r="KP113" s="377"/>
      <c r="KQ113" s="377"/>
      <c r="KR113" s="377"/>
      <c r="KS113" s="377"/>
      <c r="KT113" s="377"/>
      <c r="KU113" s="377"/>
      <c r="KV113" s="377"/>
      <c r="KW113" s="377"/>
      <c r="KX113" s="377"/>
      <c r="KY113" s="377"/>
      <c r="KZ113" s="377"/>
      <c r="LA113" s="377"/>
      <c r="LB113" s="377"/>
      <c r="LC113" s="377"/>
      <c r="LD113" s="377"/>
      <c r="LE113" s="377"/>
      <c r="LF113" s="377"/>
      <c r="LG113" s="377"/>
      <c r="LH113" s="377"/>
      <c r="LI113" s="377"/>
    </row>
    <row r="114" spans="3:321">
      <c r="D114" s="74">
        <v>4212</v>
      </c>
      <c r="E114" s="78" t="s">
        <v>240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692492.44000000006</v>
      </c>
      <c r="CM114" s="105">
        <v>697591.6399999999</v>
      </c>
      <c r="CN114" s="105">
        <v>683432.42999999993</v>
      </c>
      <c r="CO114" s="105">
        <v>671299.94</v>
      </c>
      <c r="CP114" s="105">
        <v>699382.33</v>
      </c>
      <c r="CQ114" s="105">
        <v>823199.11999999988</v>
      </c>
      <c r="CR114" s="105">
        <v>736957.14999999991</v>
      </c>
      <c r="CS114" s="105">
        <v>677551.94000000006</v>
      </c>
      <c r="CT114" s="105">
        <v>674250.38</v>
      </c>
      <c r="CU114" s="105">
        <v>755981.07000000007</v>
      </c>
      <c r="CV114" s="105">
        <v>657639.29</v>
      </c>
      <c r="CW114" s="106">
        <v>751583.81</v>
      </c>
      <c r="CX114" s="104">
        <v>743680.58000000007</v>
      </c>
      <c r="CY114" s="105">
        <v>856282.84</v>
      </c>
      <c r="CZ114" s="105">
        <v>644229.3899999999</v>
      </c>
      <c r="DA114" s="105">
        <v>647331.77</v>
      </c>
      <c r="DB114" s="105">
        <v>645086.06999999995</v>
      </c>
      <c r="DC114" s="105">
        <v>791696.89999999991</v>
      </c>
      <c r="DD114" s="105">
        <v>739346.28999999992</v>
      </c>
      <c r="DE114" s="105">
        <v>636311.62999999989</v>
      </c>
      <c r="DF114" s="105">
        <v>626833.76</v>
      </c>
      <c r="DG114" s="105">
        <v>622446.93000000005</v>
      </c>
      <c r="DH114" s="105">
        <v>612445.31000000006</v>
      </c>
      <c r="DI114" s="106">
        <v>612737</v>
      </c>
      <c r="DJ114" s="104">
        <v>691220.46000000008</v>
      </c>
      <c r="DK114" s="105">
        <v>818206.59000000008</v>
      </c>
      <c r="DL114" s="105">
        <v>644022.49</v>
      </c>
      <c r="DM114" s="105">
        <v>729198.6</v>
      </c>
      <c r="DN114" s="105">
        <v>591422.56000000006</v>
      </c>
      <c r="DO114" s="105">
        <v>586897.75</v>
      </c>
      <c r="DP114" s="105">
        <v>581982.98</v>
      </c>
      <c r="DQ114" s="105">
        <v>586430.07999999996</v>
      </c>
      <c r="DR114" s="105">
        <v>581917.16999999993</v>
      </c>
      <c r="DS114" s="105">
        <v>678352.48</v>
      </c>
      <c r="DT114" s="105">
        <v>577047.26</v>
      </c>
      <c r="DU114" s="106">
        <v>718676.93</v>
      </c>
      <c r="DV114" s="338">
        <v>564429.37</v>
      </c>
      <c r="DW114" s="338">
        <v>657072.82999999996</v>
      </c>
      <c r="DX114" s="338">
        <v>620609.94000000006</v>
      </c>
      <c r="DY114" s="338">
        <v>561443.18000000005</v>
      </c>
      <c r="DZ114" s="371">
        <v>551710.06999999995</v>
      </c>
      <c r="EB114" s="374"/>
      <c r="EC114" s="374"/>
      <c r="ED114" s="374"/>
      <c r="EE114" s="374"/>
      <c r="EF114" s="374"/>
      <c r="EG114" s="374"/>
      <c r="EH114" s="377"/>
      <c r="EI114" s="377"/>
      <c r="EJ114" s="377"/>
      <c r="EK114" s="377"/>
      <c r="EL114" s="377"/>
      <c r="EM114" s="377"/>
      <c r="EN114" s="377"/>
      <c r="EO114" s="377"/>
      <c r="EP114" s="377"/>
      <c r="EQ114" s="377"/>
      <c r="ER114" s="377"/>
      <c r="ES114" s="377"/>
      <c r="ET114" s="377"/>
      <c r="EU114" s="377"/>
      <c r="EV114" s="377"/>
      <c r="EW114" s="377"/>
      <c r="EX114" s="377"/>
      <c r="EY114" s="377"/>
      <c r="EZ114" s="377"/>
      <c r="FA114" s="377"/>
      <c r="FB114" s="377"/>
      <c r="FC114" s="377"/>
      <c r="FD114" s="377"/>
      <c r="FE114" s="377"/>
      <c r="FF114" s="377"/>
      <c r="FG114" s="377"/>
      <c r="FH114" s="377"/>
      <c r="FI114" s="377"/>
      <c r="FJ114" s="377"/>
      <c r="FK114" s="377"/>
      <c r="FL114" s="377"/>
      <c r="FM114" s="377"/>
      <c r="FN114" s="377"/>
      <c r="FO114" s="377"/>
      <c r="FP114" s="377"/>
      <c r="FQ114" s="377"/>
      <c r="FR114" s="377"/>
      <c r="FS114" s="377"/>
      <c r="FT114" s="377"/>
      <c r="FU114" s="377"/>
      <c r="FV114" s="377"/>
      <c r="FW114" s="377"/>
      <c r="FX114" s="377"/>
      <c r="FY114" s="377"/>
      <c r="FZ114" s="377"/>
      <c r="GA114" s="377"/>
      <c r="GB114" s="377"/>
      <c r="GC114" s="377"/>
      <c r="GD114" s="377"/>
      <c r="GE114" s="377"/>
      <c r="GF114" s="377"/>
      <c r="GG114" s="377"/>
      <c r="GH114" s="377"/>
      <c r="GI114" s="377"/>
      <c r="GJ114" s="377"/>
      <c r="GK114" s="377"/>
      <c r="GL114" s="377"/>
      <c r="GM114" s="377"/>
      <c r="GN114" s="377"/>
      <c r="GO114" s="377"/>
      <c r="GP114" s="377"/>
      <c r="GQ114" s="377"/>
      <c r="GR114" s="377"/>
      <c r="GS114" s="377"/>
      <c r="GT114" s="377"/>
      <c r="GU114" s="377"/>
      <c r="GV114" s="377"/>
      <c r="GW114" s="377"/>
      <c r="GX114" s="377"/>
      <c r="GY114" s="377"/>
      <c r="GZ114" s="377"/>
      <c r="HA114" s="377"/>
      <c r="HB114" s="377"/>
      <c r="HC114" s="377"/>
      <c r="HD114" s="377"/>
      <c r="HE114" s="377"/>
      <c r="HF114" s="377"/>
      <c r="HG114" s="377"/>
      <c r="HH114" s="377"/>
      <c r="HI114" s="377"/>
      <c r="HJ114" s="377"/>
      <c r="HK114" s="377"/>
      <c r="HL114" s="377"/>
      <c r="HM114" s="377"/>
      <c r="HN114" s="377"/>
      <c r="HO114" s="377"/>
      <c r="HP114" s="377"/>
      <c r="HQ114" s="377"/>
      <c r="HR114" s="377"/>
      <c r="HS114" s="377"/>
      <c r="HT114" s="377"/>
      <c r="HU114" s="377"/>
      <c r="HV114" s="377"/>
      <c r="HW114" s="377"/>
      <c r="HX114" s="377"/>
      <c r="HY114" s="377"/>
      <c r="HZ114" s="377"/>
      <c r="IA114" s="377"/>
      <c r="IB114" s="377"/>
      <c r="IC114" s="377"/>
      <c r="ID114" s="377"/>
      <c r="IE114" s="377"/>
      <c r="IF114" s="377"/>
      <c r="IG114" s="377"/>
      <c r="IH114" s="377"/>
      <c r="II114" s="377"/>
      <c r="IJ114" s="377"/>
      <c r="IK114" s="377"/>
      <c r="IL114" s="377"/>
      <c r="IM114" s="377"/>
      <c r="IN114" s="377"/>
      <c r="IO114" s="377"/>
      <c r="IP114" s="377"/>
      <c r="IQ114" s="377"/>
      <c r="IR114" s="377"/>
      <c r="IS114" s="377"/>
      <c r="IT114" s="377"/>
      <c r="IU114" s="377"/>
      <c r="IV114" s="377"/>
      <c r="IW114" s="377"/>
      <c r="IX114" s="377"/>
      <c r="IY114" s="377"/>
      <c r="IZ114" s="377"/>
      <c r="JA114" s="377"/>
      <c r="JB114" s="377"/>
      <c r="JC114" s="377"/>
      <c r="JD114" s="377"/>
      <c r="JE114" s="377"/>
      <c r="JF114" s="377"/>
      <c r="JG114" s="377"/>
      <c r="JH114" s="377"/>
      <c r="JI114" s="377"/>
      <c r="JJ114" s="377"/>
      <c r="JK114" s="377"/>
      <c r="JL114" s="377"/>
      <c r="JM114" s="377"/>
      <c r="JN114" s="377"/>
      <c r="JO114" s="377"/>
      <c r="JP114" s="377"/>
      <c r="JQ114" s="377"/>
      <c r="JR114" s="377"/>
      <c r="JS114" s="377"/>
      <c r="JT114" s="377"/>
      <c r="JU114" s="377"/>
      <c r="JV114" s="377"/>
      <c r="JW114" s="377"/>
      <c r="JX114" s="377"/>
      <c r="JY114" s="377"/>
      <c r="JZ114" s="377"/>
      <c r="KA114" s="377"/>
      <c r="KB114" s="377"/>
      <c r="KC114" s="377"/>
      <c r="KD114" s="377"/>
      <c r="KE114" s="377"/>
      <c r="KF114" s="377"/>
      <c r="KG114" s="377"/>
      <c r="KH114" s="377"/>
      <c r="KI114" s="377"/>
      <c r="KJ114" s="377"/>
      <c r="KK114" s="377"/>
      <c r="KL114" s="377"/>
      <c r="KM114" s="377"/>
      <c r="KN114" s="377"/>
      <c r="KO114" s="377"/>
      <c r="KP114" s="377"/>
      <c r="KQ114" s="377"/>
      <c r="KR114" s="377"/>
      <c r="KS114" s="377"/>
      <c r="KT114" s="377"/>
      <c r="KU114" s="377"/>
      <c r="KV114" s="377"/>
      <c r="KW114" s="377"/>
      <c r="KX114" s="377"/>
      <c r="KY114" s="377"/>
      <c r="KZ114" s="377"/>
      <c r="LA114" s="377"/>
      <c r="LB114" s="377"/>
      <c r="LC114" s="377"/>
      <c r="LD114" s="377"/>
      <c r="LE114" s="377"/>
      <c r="LF114" s="377"/>
      <c r="LG114" s="377"/>
      <c r="LH114" s="377"/>
      <c r="LI114" s="377"/>
    </row>
    <row r="115" spans="3:321" ht="30">
      <c r="D115" s="74">
        <v>4213</v>
      </c>
      <c r="E115" s="78" t="s">
        <v>242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1460897.35</v>
      </c>
      <c r="CM115" s="105">
        <v>1482287.73</v>
      </c>
      <c r="CN115" s="105">
        <v>1502308</v>
      </c>
      <c r="CO115" s="105">
        <v>1507261.74</v>
      </c>
      <c r="CP115" s="105">
        <v>1517082.8499999999</v>
      </c>
      <c r="CQ115" s="105">
        <v>1524181.1600000004</v>
      </c>
      <c r="CR115" s="105">
        <v>1520509.7699999998</v>
      </c>
      <c r="CS115" s="105">
        <v>1457909.3</v>
      </c>
      <c r="CT115" s="105">
        <v>1405165.4500000004</v>
      </c>
      <c r="CU115" s="105">
        <v>1394713.6800000006</v>
      </c>
      <c r="CV115" s="105">
        <v>1383388.0400000003</v>
      </c>
      <c r="CW115" s="106">
        <v>1687836.9999999995</v>
      </c>
      <c r="CX115" s="104">
        <v>1375790.2400000002</v>
      </c>
      <c r="CY115" s="105">
        <v>1399434.5899999999</v>
      </c>
      <c r="CZ115" s="105">
        <v>1439567.7500000002</v>
      </c>
      <c r="DA115" s="105">
        <v>1474379.2100000002</v>
      </c>
      <c r="DB115" s="105">
        <v>1455630.8100000003</v>
      </c>
      <c r="DC115" s="105">
        <v>1477079.5199999996</v>
      </c>
      <c r="DD115" s="105">
        <v>1448301.0399999998</v>
      </c>
      <c r="DE115" s="105">
        <v>1565932.21</v>
      </c>
      <c r="DF115" s="105">
        <v>1417693.7700000003</v>
      </c>
      <c r="DG115" s="105">
        <v>1450597.5000000002</v>
      </c>
      <c r="DH115" s="105">
        <v>1370222.7499999998</v>
      </c>
      <c r="DI115" s="106">
        <v>1337323.9200000004</v>
      </c>
      <c r="DJ115" s="104">
        <v>1307049.48</v>
      </c>
      <c r="DK115" s="105">
        <v>1328394.29</v>
      </c>
      <c r="DL115" s="105">
        <v>1481080.23</v>
      </c>
      <c r="DM115" s="105">
        <v>1510728.15</v>
      </c>
      <c r="DN115" s="105">
        <v>1219098.9400000002</v>
      </c>
      <c r="DO115" s="105">
        <v>1145000.6299999999</v>
      </c>
      <c r="DP115" s="105">
        <v>1168414.95</v>
      </c>
      <c r="DQ115" s="105">
        <v>1060525.06</v>
      </c>
      <c r="DR115" s="105">
        <v>1122304.45</v>
      </c>
      <c r="DS115" s="105">
        <v>1108062.3499999999</v>
      </c>
      <c r="DT115" s="105">
        <v>1103355.7900000003</v>
      </c>
      <c r="DU115" s="106">
        <v>1111942.99</v>
      </c>
      <c r="DV115" s="338">
        <v>1111282.95</v>
      </c>
      <c r="DW115" s="338">
        <v>1096472.2000000002</v>
      </c>
      <c r="DX115" s="338">
        <v>1014170.31</v>
      </c>
      <c r="DY115" s="338">
        <v>962641.86000000022</v>
      </c>
      <c r="DZ115" s="371">
        <v>904514.68</v>
      </c>
      <c r="EB115" s="374"/>
      <c r="EC115" s="374"/>
      <c r="ED115" s="374"/>
      <c r="EE115" s="374"/>
      <c r="EF115" s="374"/>
      <c r="EG115" s="374"/>
      <c r="EH115" s="377"/>
      <c r="EI115" s="377"/>
      <c r="EJ115" s="377"/>
      <c r="EK115" s="377"/>
      <c r="EL115" s="377"/>
      <c r="EM115" s="377"/>
      <c r="EN115" s="377"/>
      <c r="EO115" s="377"/>
      <c r="EP115" s="377"/>
      <c r="EQ115" s="377"/>
      <c r="ER115" s="377"/>
      <c r="ES115" s="377"/>
      <c r="ET115" s="377"/>
      <c r="EU115" s="377"/>
      <c r="EV115" s="377"/>
      <c r="EW115" s="377"/>
      <c r="EX115" s="377"/>
      <c r="EY115" s="377"/>
      <c r="EZ115" s="377"/>
      <c r="FA115" s="377"/>
      <c r="FB115" s="377"/>
      <c r="FC115" s="377"/>
      <c r="FD115" s="377"/>
      <c r="FE115" s="377"/>
      <c r="FF115" s="377"/>
      <c r="FG115" s="377"/>
      <c r="FH115" s="377"/>
      <c r="FI115" s="377"/>
      <c r="FJ115" s="377"/>
      <c r="FK115" s="377"/>
      <c r="FL115" s="377"/>
      <c r="FM115" s="377"/>
      <c r="FN115" s="377"/>
      <c r="FO115" s="377"/>
      <c r="FP115" s="377"/>
      <c r="FQ115" s="377"/>
      <c r="FR115" s="377"/>
      <c r="FS115" s="377"/>
      <c r="FT115" s="377"/>
      <c r="FU115" s="377"/>
      <c r="FV115" s="377"/>
      <c r="FW115" s="377"/>
      <c r="FX115" s="377"/>
      <c r="FY115" s="377"/>
      <c r="FZ115" s="377"/>
      <c r="GA115" s="377"/>
      <c r="GB115" s="377"/>
      <c r="GC115" s="377"/>
      <c r="GD115" s="377"/>
      <c r="GE115" s="377"/>
      <c r="GF115" s="377"/>
      <c r="GG115" s="377"/>
      <c r="GH115" s="377"/>
      <c r="GI115" s="377"/>
      <c r="GJ115" s="377"/>
      <c r="GK115" s="377"/>
      <c r="GL115" s="377"/>
      <c r="GM115" s="377"/>
      <c r="GN115" s="377"/>
      <c r="GO115" s="377"/>
      <c r="GP115" s="377"/>
      <c r="GQ115" s="377"/>
      <c r="GR115" s="377"/>
      <c r="GS115" s="377"/>
      <c r="GT115" s="377"/>
      <c r="GU115" s="377"/>
      <c r="GV115" s="377"/>
      <c r="GW115" s="377"/>
      <c r="GX115" s="377"/>
      <c r="GY115" s="377"/>
      <c r="GZ115" s="377"/>
      <c r="HA115" s="377"/>
      <c r="HB115" s="377"/>
      <c r="HC115" s="377"/>
      <c r="HD115" s="377"/>
      <c r="HE115" s="377"/>
      <c r="HF115" s="377"/>
      <c r="HG115" s="377"/>
      <c r="HH115" s="377"/>
      <c r="HI115" s="377"/>
      <c r="HJ115" s="377"/>
      <c r="HK115" s="377"/>
      <c r="HL115" s="377"/>
      <c r="HM115" s="377"/>
      <c r="HN115" s="377"/>
      <c r="HO115" s="377"/>
      <c r="HP115" s="377"/>
      <c r="HQ115" s="377"/>
      <c r="HR115" s="377"/>
      <c r="HS115" s="377"/>
      <c r="HT115" s="377"/>
      <c r="HU115" s="377"/>
      <c r="HV115" s="377"/>
      <c r="HW115" s="377"/>
      <c r="HX115" s="377"/>
      <c r="HY115" s="377"/>
      <c r="HZ115" s="377"/>
      <c r="IA115" s="377"/>
      <c r="IB115" s="377"/>
      <c r="IC115" s="377"/>
      <c r="ID115" s="377"/>
      <c r="IE115" s="377"/>
      <c r="IF115" s="377"/>
      <c r="IG115" s="377"/>
      <c r="IH115" s="377"/>
      <c r="II115" s="377"/>
      <c r="IJ115" s="377"/>
      <c r="IK115" s="377"/>
      <c r="IL115" s="377"/>
      <c r="IM115" s="377"/>
      <c r="IN115" s="377"/>
      <c r="IO115" s="377"/>
      <c r="IP115" s="377"/>
      <c r="IQ115" s="377"/>
      <c r="IR115" s="377"/>
      <c r="IS115" s="377"/>
      <c r="IT115" s="377"/>
      <c r="IU115" s="377"/>
      <c r="IV115" s="377"/>
      <c r="IW115" s="377"/>
      <c r="IX115" s="377"/>
      <c r="IY115" s="377"/>
      <c r="IZ115" s="377"/>
      <c r="JA115" s="377"/>
      <c r="JB115" s="377"/>
      <c r="JC115" s="377"/>
      <c r="JD115" s="377"/>
      <c r="JE115" s="377"/>
      <c r="JF115" s="377"/>
      <c r="JG115" s="377"/>
      <c r="JH115" s="377"/>
      <c r="JI115" s="377"/>
      <c r="JJ115" s="377"/>
      <c r="JK115" s="377"/>
      <c r="JL115" s="377"/>
      <c r="JM115" s="377"/>
      <c r="JN115" s="377"/>
      <c r="JO115" s="377"/>
      <c r="JP115" s="377"/>
      <c r="JQ115" s="377"/>
      <c r="JR115" s="377"/>
      <c r="JS115" s="377"/>
      <c r="JT115" s="377"/>
      <c r="JU115" s="377"/>
      <c r="JV115" s="377"/>
      <c r="JW115" s="377"/>
      <c r="JX115" s="377"/>
      <c r="JY115" s="377"/>
      <c r="JZ115" s="377"/>
      <c r="KA115" s="377"/>
      <c r="KB115" s="377"/>
      <c r="KC115" s="377"/>
      <c r="KD115" s="377"/>
      <c r="KE115" s="377"/>
      <c r="KF115" s="377"/>
      <c r="KG115" s="377"/>
      <c r="KH115" s="377"/>
      <c r="KI115" s="377"/>
      <c r="KJ115" s="377"/>
      <c r="KK115" s="377"/>
      <c r="KL115" s="377"/>
      <c r="KM115" s="377"/>
      <c r="KN115" s="377"/>
      <c r="KO115" s="377"/>
      <c r="KP115" s="377"/>
      <c r="KQ115" s="377"/>
      <c r="KR115" s="377"/>
      <c r="KS115" s="377"/>
      <c r="KT115" s="377"/>
      <c r="KU115" s="377"/>
      <c r="KV115" s="377"/>
      <c r="KW115" s="377"/>
      <c r="KX115" s="377"/>
      <c r="KY115" s="377"/>
      <c r="KZ115" s="377"/>
      <c r="LA115" s="377"/>
      <c r="LB115" s="377"/>
      <c r="LC115" s="377"/>
      <c r="LD115" s="377"/>
      <c r="LE115" s="377"/>
      <c r="LF115" s="377"/>
      <c r="LG115" s="377"/>
      <c r="LH115" s="377"/>
      <c r="LI115" s="377"/>
    </row>
    <row r="116" spans="3:321">
      <c r="D116" s="74">
        <v>4214</v>
      </c>
      <c r="E116" s="78" t="s">
        <v>244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1624645.1099999999</v>
      </c>
      <c r="CM116" s="105">
        <v>2597051.81</v>
      </c>
      <c r="CN116" s="105">
        <v>1900434.49</v>
      </c>
      <c r="CO116" s="105">
        <v>1932153.2000000004</v>
      </c>
      <c r="CP116" s="105">
        <v>1674505.9</v>
      </c>
      <c r="CQ116" s="105">
        <v>1536013.97</v>
      </c>
      <c r="CR116" s="105">
        <v>1627459.28</v>
      </c>
      <c r="CS116" s="105">
        <v>991564.94999999984</v>
      </c>
      <c r="CT116" s="105">
        <v>1146005.8800000001</v>
      </c>
      <c r="CU116" s="105">
        <v>1372886.6800000002</v>
      </c>
      <c r="CV116" s="105">
        <v>1630539.3299999998</v>
      </c>
      <c r="CW116" s="106">
        <v>1445222.44</v>
      </c>
      <c r="CX116" s="104">
        <v>1535360.8199999998</v>
      </c>
      <c r="CY116" s="105">
        <v>1479802.3099999998</v>
      </c>
      <c r="CZ116" s="105">
        <v>1365996.3599999999</v>
      </c>
      <c r="DA116" s="105">
        <v>1445854.2399999998</v>
      </c>
      <c r="DB116" s="105">
        <v>1240227.3299999998</v>
      </c>
      <c r="DC116" s="105">
        <v>1363632.5999999996</v>
      </c>
      <c r="DD116" s="105">
        <v>1500407.1399999997</v>
      </c>
      <c r="DE116" s="105">
        <v>1239582.1600000001</v>
      </c>
      <c r="DF116" s="105">
        <v>1493192.3800000001</v>
      </c>
      <c r="DG116" s="105">
        <v>1487275.4799999995</v>
      </c>
      <c r="DH116" s="105">
        <v>2004934.39</v>
      </c>
      <c r="DI116" s="106">
        <v>1670147.64</v>
      </c>
      <c r="DJ116" s="104">
        <v>1305632.7299999997</v>
      </c>
      <c r="DK116" s="105">
        <v>1410746.3599999999</v>
      </c>
      <c r="DL116" s="105">
        <v>1423076.41</v>
      </c>
      <c r="DM116" s="105">
        <v>1368918.0499999998</v>
      </c>
      <c r="DN116" s="105">
        <v>1426578.2299999997</v>
      </c>
      <c r="DO116" s="105">
        <v>1538295.4699999995</v>
      </c>
      <c r="DP116" s="105">
        <v>1606699.17</v>
      </c>
      <c r="DQ116" s="105">
        <v>1445734.21</v>
      </c>
      <c r="DR116" s="105">
        <v>1449683.0500000003</v>
      </c>
      <c r="DS116" s="105">
        <v>1627060.7399999998</v>
      </c>
      <c r="DT116" s="105">
        <v>1631564.8300000005</v>
      </c>
      <c r="DU116" s="106">
        <v>1641422.1600000001</v>
      </c>
      <c r="DV116" s="338">
        <v>1262803.2500000002</v>
      </c>
      <c r="DW116" s="338">
        <v>1385142.79</v>
      </c>
      <c r="DX116" s="338">
        <v>1479298.87</v>
      </c>
      <c r="DY116" s="338">
        <v>1423347.08</v>
      </c>
      <c r="DZ116" s="371">
        <v>1138006.3899999999</v>
      </c>
      <c r="EB116" s="374"/>
      <c r="EC116" s="374"/>
      <c r="ED116" s="374"/>
      <c r="EE116" s="374"/>
      <c r="EF116" s="374"/>
      <c r="EG116" s="374"/>
      <c r="EH116" s="377"/>
      <c r="EI116" s="377"/>
      <c r="EJ116" s="377"/>
      <c r="EK116" s="377"/>
      <c r="EL116" s="377"/>
      <c r="EM116" s="377"/>
      <c r="EN116" s="377"/>
      <c r="EO116" s="377"/>
      <c r="EP116" s="377"/>
      <c r="EQ116" s="377"/>
      <c r="ER116" s="377"/>
      <c r="ES116" s="377"/>
      <c r="ET116" s="377"/>
      <c r="EU116" s="377"/>
      <c r="EV116" s="377"/>
      <c r="EW116" s="377"/>
      <c r="EX116" s="377"/>
      <c r="EY116" s="377"/>
      <c r="EZ116" s="377"/>
      <c r="FA116" s="377"/>
      <c r="FB116" s="377"/>
      <c r="FC116" s="377"/>
      <c r="FD116" s="377"/>
      <c r="FE116" s="377"/>
      <c r="FF116" s="377"/>
      <c r="FG116" s="377"/>
      <c r="FH116" s="377"/>
      <c r="FI116" s="377"/>
      <c r="FJ116" s="377"/>
      <c r="FK116" s="377"/>
      <c r="FL116" s="377"/>
      <c r="FM116" s="377"/>
      <c r="FN116" s="377"/>
      <c r="FO116" s="377"/>
      <c r="FP116" s="377"/>
      <c r="FQ116" s="377"/>
      <c r="FR116" s="377"/>
      <c r="FS116" s="377"/>
      <c r="FT116" s="377"/>
      <c r="FU116" s="377"/>
      <c r="FV116" s="377"/>
      <c r="FW116" s="377"/>
      <c r="FX116" s="377"/>
      <c r="FY116" s="377"/>
      <c r="FZ116" s="377"/>
      <c r="GA116" s="377"/>
      <c r="GB116" s="377"/>
      <c r="GC116" s="377"/>
      <c r="GD116" s="377"/>
      <c r="GE116" s="377"/>
      <c r="GF116" s="377"/>
      <c r="GG116" s="377"/>
      <c r="GH116" s="377"/>
      <c r="GI116" s="377"/>
      <c r="GJ116" s="377"/>
      <c r="GK116" s="377"/>
      <c r="GL116" s="377"/>
      <c r="GM116" s="377"/>
      <c r="GN116" s="377"/>
      <c r="GO116" s="377"/>
      <c r="GP116" s="377"/>
      <c r="GQ116" s="377"/>
      <c r="GR116" s="377"/>
      <c r="GS116" s="377"/>
      <c r="GT116" s="377"/>
      <c r="GU116" s="377"/>
      <c r="GV116" s="377"/>
      <c r="GW116" s="377"/>
      <c r="GX116" s="377"/>
      <c r="GY116" s="377"/>
      <c r="GZ116" s="377"/>
      <c r="HA116" s="377"/>
      <c r="HB116" s="377"/>
      <c r="HC116" s="377"/>
      <c r="HD116" s="377"/>
      <c r="HE116" s="377"/>
      <c r="HF116" s="377"/>
      <c r="HG116" s="377"/>
      <c r="HH116" s="377"/>
      <c r="HI116" s="377"/>
      <c r="HJ116" s="377"/>
      <c r="HK116" s="377"/>
      <c r="HL116" s="377"/>
      <c r="HM116" s="377"/>
      <c r="HN116" s="377"/>
      <c r="HO116" s="377"/>
      <c r="HP116" s="377"/>
      <c r="HQ116" s="377"/>
      <c r="HR116" s="377"/>
      <c r="HS116" s="377"/>
      <c r="HT116" s="377"/>
      <c r="HU116" s="377"/>
      <c r="HV116" s="377"/>
      <c r="HW116" s="377"/>
      <c r="HX116" s="377"/>
      <c r="HY116" s="377"/>
      <c r="HZ116" s="377"/>
      <c r="IA116" s="377"/>
      <c r="IB116" s="377"/>
      <c r="IC116" s="377"/>
      <c r="ID116" s="377"/>
      <c r="IE116" s="377"/>
      <c r="IF116" s="377"/>
      <c r="IG116" s="377"/>
      <c r="IH116" s="377"/>
      <c r="II116" s="377"/>
      <c r="IJ116" s="377"/>
      <c r="IK116" s="377"/>
      <c r="IL116" s="377"/>
      <c r="IM116" s="377"/>
      <c r="IN116" s="377"/>
      <c r="IO116" s="377"/>
      <c r="IP116" s="377"/>
      <c r="IQ116" s="377"/>
      <c r="IR116" s="377"/>
      <c r="IS116" s="377"/>
      <c r="IT116" s="377"/>
      <c r="IU116" s="377"/>
      <c r="IV116" s="377"/>
      <c r="IW116" s="377"/>
      <c r="IX116" s="377"/>
      <c r="IY116" s="377"/>
      <c r="IZ116" s="377"/>
      <c r="JA116" s="377"/>
      <c r="JB116" s="377"/>
      <c r="JC116" s="377"/>
      <c r="JD116" s="377"/>
      <c r="JE116" s="377"/>
      <c r="JF116" s="377"/>
      <c r="JG116" s="377"/>
      <c r="JH116" s="377"/>
      <c r="JI116" s="377"/>
      <c r="JJ116" s="377"/>
      <c r="JK116" s="377"/>
      <c r="JL116" s="377"/>
      <c r="JM116" s="377"/>
      <c r="JN116" s="377"/>
      <c r="JO116" s="377"/>
      <c r="JP116" s="377"/>
      <c r="JQ116" s="377"/>
      <c r="JR116" s="377"/>
      <c r="JS116" s="377"/>
      <c r="JT116" s="377"/>
      <c r="JU116" s="377"/>
      <c r="JV116" s="377"/>
      <c r="JW116" s="377"/>
      <c r="JX116" s="377"/>
      <c r="JY116" s="377"/>
      <c r="JZ116" s="377"/>
      <c r="KA116" s="377"/>
      <c r="KB116" s="377"/>
      <c r="KC116" s="377"/>
      <c r="KD116" s="377"/>
      <c r="KE116" s="377"/>
      <c r="KF116" s="377"/>
      <c r="KG116" s="377"/>
      <c r="KH116" s="377"/>
      <c r="KI116" s="377"/>
      <c r="KJ116" s="377"/>
      <c r="KK116" s="377"/>
      <c r="KL116" s="377"/>
      <c r="KM116" s="377"/>
      <c r="KN116" s="377"/>
      <c r="KO116" s="377"/>
      <c r="KP116" s="377"/>
      <c r="KQ116" s="377"/>
      <c r="KR116" s="377"/>
      <c r="KS116" s="377"/>
      <c r="KT116" s="377"/>
      <c r="KU116" s="377"/>
      <c r="KV116" s="377"/>
      <c r="KW116" s="377"/>
      <c r="KX116" s="377"/>
      <c r="KY116" s="377"/>
      <c r="KZ116" s="377"/>
      <c r="LA116" s="377"/>
      <c r="LB116" s="377"/>
      <c r="LC116" s="377"/>
      <c r="LD116" s="377"/>
      <c r="LE116" s="377"/>
      <c r="LF116" s="377"/>
      <c r="LG116" s="377"/>
      <c r="LH116" s="377"/>
      <c r="LI116" s="377"/>
    </row>
    <row r="117" spans="3:321">
      <c r="D117" s="74">
        <v>4215</v>
      </c>
      <c r="E117" s="78" t="s">
        <v>246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788595.39999999991</v>
      </c>
      <c r="CM117" s="105">
        <v>761647.82</v>
      </c>
      <c r="CN117" s="105">
        <v>740067.1</v>
      </c>
      <c r="CO117" s="105">
        <v>731668.75999999989</v>
      </c>
      <c r="CP117" s="105">
        <v>815005.65999999957</v>
      </c>
      <c r="CQ117" s="105">
        <v>759056.20000000007</v>
      </c>
      <c r="CR117" s="105">
        <v>722754.60000000009</v>
      </c>
      <c r="CS117" s="105">
        <v>726737.9</v>
      </c>
      <c r="CT117" s="105">
        <v>728273.99999999988</v>
      </c>
      <c r="CU117" s="105">
        <v>724583.7</v>
      </c>
      <c r="CV117" s="105">
        <v>743620.99999999988</v>
      </c>
      <c r="CW117" s="106">
        <v>821496.31</v>
      </c>
      <c r="CX117" s="104">
        <v>861549.92999999993</v>
      </c>
      <c r="CY117" s="105">
        <v>827031.97999999986</v>
      </c>
      <c r="CZ117" s="105">
        <v>791606.25</v>
      </c>
      <c r="DA117" s="105">
        <v>755333.5</v>
      </c>
      <c r="DB117" s="105">
        <v>789715.93000000017</v>
      </c>
      <c r="DC117" s="105">
        <v>761287</v>
      </c>
      <c r="DD117" s="105">
        <v>899737.83999999985</v>
      </c>
      <c r="DE117" s="105">
        <v>873878.65000000014</v>
      </c>
      <c r="DF117" s="105">
        <v>788679.51</v>
      </c>
      <c r="DG117" s="105">
        <v>786024.19999999984</v>
      </c>
      <c r="DH117" s="105">
        <v>825537.49999999988</v>
      </c>
      <c r="DI117" s="106">
        <v>980926.55999999971</v>
      </c>
      <c r="DJ117" s="104">
        <v>988431.99000000011</v>
      </c>
      <c r="DK117" s="105">
        <v>887514.50000000012</v>
      </c>
      <c r="DL117" s="105">
        <v>884463.3</v>
      </c>
      <c r="DM117" s="105">
        <v>886951.09</v>
      </c>
      <c r="DN117" s="105">
        <v>951300.79999999993</v>
      </c>
      <c r="DO117" s="105">
        <v>979736.44000000006</v>
      </c>
      <c r="DP117" s="105">
        <v>1154713.53</v>
      </c>
      <c r="DQ117" s="105">
        <v>982933.07000000007</v>
      </c>
      <c r="DR117" s="105">
        <v>1023250.99</v>
      </c>
      <c r="DS117" s="105">
        <v>1020312.4400000002</v>
      </c>
      <c r="DT117" s="105">
        <v>1121064.75</v>
      </c>
      <c r="DU117" s="106">
        <v>1089837.74</v>
      </c>
      <c r="DV117" s="338">
        <v>1299678.51</v>
      </c>
      <c r="DW117" s="338">
        <v>1414898.3800000001</v>
      </c>
      <c r="DX117" s="338">
        <v>1441171.4400000002</v>
      </c>
      <c r="DY117" s="338">
        <v>1599231.26</v>
      </c>
      <c r="DZ117" s="371">
        <v>1643679.98</v>
      </c>
      <c r="EB117" s="374"/>
      <c r="EC117" s="374"/>
      <c r="ED117" s="374"/>
      <c r="EE117" s="374"/>
      <c r="EF117" s="374"/>
      <c r="EG117" s="374"/>
      <c r="EH117" s="377"/>
      <c r="EI117" s="377"/>
      <c r="EJ117" s="377"/>
      <c r="EK117" s="377"/>
      <c r="EL117" s="377"/>
      <c r="EM117" s="377"/>
      <c r="EN117" s="377"/>
      <c r="EO117" s="377"/>
      <c r="EP117" s="377"/>
      <c r="EQ117" s="377"/>
      <c r="ER117" s="377"/>
      <c r="ES117" s="377"/>
      <c r="ET117" s="377"/>
      <c r="EU117" s="377"/>
      <c r="EV117" s="377"/>
      <c r="EW117" s="377"/>
      <c r="EX117" s="377"/>
      <c r="EY117" s="377"/>
      <c r="EZ117" s="377"/>
      <c r="FA117" s="377"/>
      <c r="FB117" s="377"/>
      <c r="FC117" s="377"/>
      <c r="FD117" s="377"/>
      <c r="FE117" s="377"/>
      <c r="FF117" s="377"/>
      <c r="FG117" s="377"/>
      <c r="FH117" s="377"/>
      <c r="FI117" s="377"/>
      <c r="FJ117" s="377"/>
      <c r="FK117" s="377"/>
      <c r="FL117" s="377"/>
      <c r="FM117" s="377"/>
      <c r="FN117" s="377"/>
      <c r="FO117" s="377"/>
      <c r="FP117" s="377"/>
      <c r="FQ117" s="377"/>
      <c r="FR117" s="377"/>
      <c r="FS117" s="377"/>
      <c r="FT117" s="377"/>
      <c r="FU117" s="377"/>
      <c r="FV117" s="377"/>
      <c r="FW117" s="377"/>
      <c r="FX117" s="377"/>
      <c r="FY117" s="377"/>
      <c r="FZ117" s="377"/>
      <c r="GA117" s="377"/>
      <c r="GB117" s="377"/>
      <c r="GC117" s="377"/>
      <c r="GD117" s="377"/>
      <c r="GE117" s="377"/>
      <c r="GF117" s="377"/>
      <c r="GG117" s="377"/>
      <c r="GH117" s="377"/>
      <c r="GI117" s="377"/>
      <c r="GJ117" s="377"/>
      <c r="GK117" s="377"/>
      <c r="GL117" s="377"/>
      <c r="GM117" s="377"/>
      <c r="GN117" s="377"/>
      <c r="GO117" s="377"/>
      <c r="GP117" s="377"/>
      <c r="GQ117" s="377"/>
      <c r="GR117" s="377"/>
      <c r="GS117" s="377"/>
      <c r="GT117" s="377"/>
      <c r="GU117" s="377"/>
      <c r="GV117" s="377"/>
      <c r="GW117" s="377"/>
      <c r="GX117" s="377"/>
      <c r="GY117" s="377"/>
      <c r="GZ117" s="377"/>
      <c r="HA117" s="377"/>
      <c r="HB117" s="377"/>
      <c r="HC117" s="377"/>
      <c r="HD117" s="377"/>
      <c r="HE117" s="377"/>
      <c r="HF117" s="377"/>
      <c r="HG117" s="377"/>
      <c r="HH117" s="377"/>
      <c r="HI117" s="377"/>
      <c r="HJ117" s="377"/>
      <c r="HK117" s="377"/>
      <c r="HL117" s="377"/>
      <c r="HM117" s="377"/>
      <c r="HN117" s="377"/>
      <c r="HO117" s="377"/>
      <c r="HP117" s="377"/>
      <c r="HQ117" s="377"/>
      <c r="HR117" s="377"/>
      <c r="HS117" s="377"/>
      <c r="HT117" s="377"/>
      <c r="HU117" s="377"/>
      <c r="HV117" s="377"/>
      <c r="HW117" s="377"/>
      <c r="HX117" s="377"/>
      <c r="HY117" s="377"/>
      <c r="HZ117" s="377"/>
      <c r="IA117" s="377"/>
      <c r="IB117" s="377"/>
      <c r="IC117" s="377"/>
      <c r="ID117" s="377"/>
      <c r="IE117" s="377"/>
      <c r="IF117" s="377"/>
      <c r="IG117" s="377"/>
      <c r="IH117" s="377"/>
      <c r="II117" s="377"/>
      <c r="IJ117" s="377"/>
      <c r="IK117" s="377"/>
      <c r="IL117" s="377"/>
      <c r="IM117" s="377"/>
      <c r="IN117" s="377"/>
      <c r="IO117" s="377"/>
      <c r="IP117" s="377"/>
      <c r="IQ117" s="377"/>
      <c r="IR117" s="377"/>
      <c r="IS117" s="377"/>
      <c r="IT117" s="377"/>
      <c r="IU117" s="377"/>
      <c r="IV117" s="377"/>
      <c r="IW117" s="377"/>
      <c r="IX117" s="377"/>
      <c r="IY117" s="377"/>
      <c r="IZ117" s="377"/>
      <c r="JA117" s="377"/>
      <c r="JB117" s="377"/>
      <c r="JC117" s="377"/>
      <c r="JD117" s="377"/>
      <c r="JE117" s="377"/>
      <c r="JF117" s="377"/>
      <c r="JG117" s="377"/>
      <c r="JH117" s="377"/>
      <c r="JI117" s="377"/>
      <c r="JJ117" s="377"/>
      <c r="JK117" s="377"/>
      <c r="JL117" s="377"/>
      <c r="JM117" s="377"/>
      <c r="JN117" s="377"/>
      <c r="JO117" s="377"/>
      <c r="JP117" s="377"/>
      <c r="JQ117" s="377"/>
      <c r="JR117" s="377"/>
      <c r="JS117" s="377"/>
      <c r="JT117" s="377"/>
      <c r="JU117" s="377"/>
      <c r="JV117" s="377"/>
      <c r="JW117" s="377"/>
      <c r="JX117" s="377"/>
      <c r="JY117" s="377"/>
      <c r="JZ117" s="377"/>
      <c r="KA117" s="377"/>
      <c r="KB117" s="377"/>
      <c r="KC117" s="377"/>
      <c r="KD117" s="377"/>
      <c r="KE117" s="377"/>
      <c r="KF117" s="377"/>
      <c r="KG117" s="377"/>
      <c r="KH117" s="377"/>
      <c r="KI117" s="377"/>
      <c r="KJ117" s="377"/>
      <c r="KK117" s="377"/>
      <c r="KL117" s="377"/>
      <c r="KM117" s="377"/>
      <c r="KN117" s="377"/>
      <c r="KO117" s="377"/>
      <c r="KP117" s="377"/>
      <c r="KQ117" s="377"/>
      <c r="KR117" s="377"/>
      <c r="KS117" s="377"/>
      <c r="KT117" s="377"/>
      <c r="KU117" s="377"/>
      <c r="KV117" s="377"/>
      <c r="KW117" s="377"/>
      <c r="KX117" s="377"/>
      <c r="KY117" s="377"/>
      <c r="KZ117" s="377"/>
      <c r="LA117" s="377"/>
      <c r="LB117" s="377"/>
      <c r="LC117" s="377"/>
      <c r="LD117" s="377"/>
      <c r="LE117" s="377"/>
      <c r="LF117" s="377"/>
      <c r="LG117" s="377"/>
      <c r="LH117" s="377"/>
      <c r="LI117" s="377"/>
    </row>
    <row r="118" spans="3:321" ht="30">
      <c r="D118" s="74">
        <v>4216</v>
      </c>
      <c r="E118" s="78" t="s">
        <v>248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12532</v>
      </c>
      <c r="CM118" s="105">
        <v>33971.879999999997</v>
      </c>
      <c r="CN118" s="105">
        <v>51880.84</v>
      </c>
      <c r="CO118" s="105">
        <v>18588.95</v>
      </c>
      <c r="CP118" s="105">
        <v>20197.3</v>
      </c>
      <c r="CQ118" s="105">
        <v>62174.6</v>
      </c>
      <c r="CR118" s="105">
        <v>68967.81</v>
      </c>
      <c r="CS118" s="105">
        <v>66627.28</v>
      </c>
      <c r="CT118" s="105">
        <v>188624.2</v>
      </c>
      <c r="CU118" s="105">
        <v>25674.480000000003</v>
      </c>
      <c r="CV118" s="105">
        <v>17648.79</v>
      </c>
      <c r="CW118" s="106">
        <v>41767.22</v>
      </c>
      <c r="CX118" s="104">
        <v>40978.35</v>
      </c>
      <c r="CY118" s="105">
        <v>31691.62</v>
      </c>
      <c r="CZ118" s="105">
        <v>14642.58</v>
      </c>
      <c r="DA118" s="105">
        <v>33633.120000000003</v>
      </c>
      <c r="DB118" s="105">
        <v>16130.039999999999</v>
      </c>
      <c r="DC118" s="105">
        <v>18769.850000000002</v>
      </c>
      <c r="DD118" s="105">
        <v>88447.09</v>
      </c>
      <c r="DE118" s="105">
        <v>101855.59000000001</v>
      </c>
      <c r="DF118" s="105">
        <v>60002.899999999994</v>
      </c>
      <c r="DG118" s="105">
        <v>81717.89</v>
      </c>
      <c r="DH118" s="105">
        <v>61778.16</v>
      </c>
      <c r="DI118" s="106">
        <v>22075.050000000003</v>
      </c>
      <c r="DJ118" s="104">
        <v>43811.109999999993</v>
      </c>
      <c r="DK118" s="105">
        <v>35142.22</v>
      </c>
      <c r="DL118" s="105">
        <v>13879.85</v>
      </c>
      <c r="DM118" s="105">
        <v>23074.18</v>
      </c>
      <c r="DN118" s="105">
        <v>19524.849999999999</v>
      </c>
      <c r="DO118" s="105">
        <v>30374.03</v>
      </c>
      <c r="DP118" s="105">
        <v>114079.9</v>
      </c>
      <c r="DQ118" s="105">
        <v>120386.34</v>
      </c>
      <c r="DR118" s="105">
        <v>179287.87</v>
      </c>
      <c r="DS118" s="105">
        <v>50427.02</v>
      </c>
      <c r="DT118" s="105">
        <v>74787.23000000001</v>
      </c>
      <c r="DU118" s="106">
        <v>82061.390000000014</v>
      </c>
      <c r="DV118" s="338">
        <v>31603.559999999998</v>
      </c>
      <c r="DW118" s="338">
        <v>68793.59</v>
      </c>
      <c r="DX118" s="338">
        <v>26546.82</v>
      </c>
      <c r="DY118" s="338">
        <v>26862.21</v>
      </c>
      <c r="DZ118" s="371">
        <v>31636.59</v>
      </c>
      <c r="EB118" s="374"/>
      <c r="EC118" s="374"/>
      <c r="ED118" s="374"/>
      <c r="EE118" s="374"/>
      <c r="EF118" s="374"/>
      <c r="EG118" s="374"/>
      <c r="EH118" s="377"/>
      <c r="EI118" s="377"/>
      <c r="EJ118" s="377"/>
      <c r="EK118" s="377"/>
      <c r="EL118" s="377"/>
      <c r="EM118" s="377"/>
      <c r="EN118" s="377"/>
      <c r="EO118" s="377"/>
      <c r="EP118" s="377"/>
      <c r="EQ118" s="377"/>
      <c r="ER118" s="377"/>
      <c r="ES118" s="377"/>
      <c r="ET118" s="377"/>
      <c r="EU118" s="377"/>
      <c r="EV118" s="377"/>
      <c r="EW118" s="377"/>
      <c r="EX118" s="377"/>
      <c r="EY118" s="377"/>
      <c r="EZ118" s="377"/>
      <c r="FA118" s="377"/>
      <c r="FB118" s="377"/>
      <c r="FC118" s="377"/>
      <c r="FD118" s="377"/>
      <c r="FE118" s="377"/>
      <c r="FF118" s="377"/>
      <c r="FG118" s="377"/>
      <c r="FH118" s="377"/>
      <c r="FI118" s="377"/>
      <c r="FJ118" s="377"/>
      <c r="FK118" s="377"/>
      <c r="FL118" s="377"/>
      <c r="FM118" s="377"/>
      <c r="FN118" s="377"/>
      <c r="FO118" s="377"/>
      <c r="FP118" s="377"/>
      <c r="FQ118" s="377"/>
      <c r="FR118" s="377"/>
      <c r="FS118" s="377"/>
      <c r="FT118" s="377"/>
      <c r="FU118" s="377"/>
      <c r="FV118" s="377"/>
      <c r="FW118" s="377"/>
      <c r="FX118" s="377"/>
      <c r="FY118" s="377"/>
      <c r="FZ118" s="377"/>
      <c r="GA118" s="377"/>
      <c r="GB118" s="377"/>
      <c r="GC118" s="377"/>
      <c r="GD118" s="377"/>
      <c r="GE118" s="377"/>
      <c r="GF118" s="377"/>
      <c r="GG118" s="377"/>
      <c r="GH118" s="377"/>
      <c r="GI118" s="377"/>
      <c r="GJ118" s="377"/>
      <c r="GK118" s="377"/>
      <c r="GL118" s="377"/>
      <c r="GM118" s="377"/>
      <c r="GN118" s="377"/>
      <c r="GO118" s="377"/>
      <c r="GP118" s="377"/>
      <c r="GQ118" s="377"/>
      <c r="GR118" s="377"/>
      <c r="GS118" s="377"/>
      <c r="GT118" s="377"/>
      <c r="GU118" s="377"/>
      <c r="GV118" s="377"/>
      <c r="GW118" s="377"/>
      <c r="GX118" s="377"/>
      <c r="GY118" s="377"/>
      <c r="GZ118" s="377"/>
      <c r="HA118" s="377"/>
      <c r="HB118" s="377"/>
      <c r="HC118" s="377"/>
      <c r="HD118" s="377"/>
      <c r="HE118" s="377"/>
      <c r="HF118" s="377"/>
      <c r="HG118" s="377"/>
      <c r="HH118" s="377"/>
      <c r="HI118" s="377"/>
      <c r="HJ118" s="377"/>
      <c r="HK118" s="377"/>
      <c r="HL118" s="377"/>
      <c r="HM118" s="377"/>
      <c r="HN118" s="377"/>
      <c r="HO118" s="377"/>
      <c r="HP118" s="377"/>
      <c r="HQ118" s="377"/>
      <c r="HR118" s="377"/>
      <c r="HS118" s="377"/>
      <c r="HT118" s="377"/>
      <c r="HU118" s="377"/>
      <c r="HV118" s="377"/>
      <c r="HW118" s="377"/>
      <c r="HX118" s="377"/>
      <c r="HY118" s="377"/>
      <c r="HZ118" s="377"/>
      <c r="IA118" s="377"/>
      <c r="IB118" s="377"/>
      <c r="IC118" s="377"/>
      <c r="ID118" s="377"/>
      <c r="IE118" s="377"/>
      <c r="IF118" s="377"/>
      <c r="IG118" s="377"/>
      <c r="IH118" s="377"/>
      <c r="II118" s="377"/>
      <c r="IJ118" s="377"/>
      <c r="IK118" s="377"/>
      <c r="IL118" s="377"/>
      <c r="IM118" s="377"/>
      <c r="IN118" s="377"/>
      <c r="IO118" s="377"/>
      <c r="IP118" s="377"/>
      <c r="IQ118" s="377"/>
      <c r="IR118" s="377"/>
      <c r="IS118" s="377"/>
      <c r="IT118" s="377"/>
      <c r="IU118" s="377"/>
      <c r="IV118" s="377"/>
      <c r="IW118" s="377"/>
      <c r="IX118" s="377"/>
      <c r="IY118" s="377"/>
      <c r="IZ118" s="377"/>
      <c r="JA118" s="377"/>
      <c r="JB118" s="377"/>
      <c r="JC118" s="377"/>
      <c r="JD118" s="377"/>
      <c r="JE118" s="377"/>
      <c r="JF118" s="377"/>
      <c r="JG118" s="377"/>
      <c r="JH118" s="377"/>
      <c r="JI118" s="377"/>
      <c r="JJ118" s="377"/>
      <c r="JK118" s="377"/>
      <c r="JL118" s="377"/>
      <c r="JM118" s="377"/>
      <c r="JN118" s="377"/>
      <c r="JO118" s="377"/>
      <c r="JP118" s="377"/>
      <c r="JQ118" s="377"/>
      <c r="JR118" s="377"/>
      <c r="JS118" s="377"/>
      <c r="JT118" s="377"/>
      <c r="JU118" s="377"/>
      <c r="JV118" s="377"/>
      <c r="JW118" s="377"/>
      <c r="JX118" s="377"/>
      <c r="JY118" s="377"/>
      <c r="JZ118" s="377"/>
      <c r="KA118" s="377"/>
      <c r="KB118" s="377"/>
      <c r="KC118" s="377"/>
      <c r="KD118" s="377"/>
      <c r="KE118" s="377"/>
      <c r="KF118" s="377"/>
      <c r="KG118" s="377"/>
      <c r="KH118" s="377"/>
      <c r="KI118" s="377"/>
      <c r="KJ118" s="377"/>
      <c r="KK118" s="377"/>
      <c r="KL118" s="377"/>
      <c r="KM118" s="377"/>
      <c r="KN118" s="377"/>
      <c r="KO118" s="377"/>
      <c r="KP118" s="377"/>
      <c r="KQ118" s="377"/>
      <c r="KR118" s="377"/>
      <c r="KS118" s="377"/>
      <c r="KT118" s="377"/>
      <c r="KU118" s="377"/>
      <c r="KV118" s="377"/>
      <c r="KW118" s="377"/>
      <c r="KX118" s="377"/>
      <c r="KY118" s="377"/>
      <c r="KZ118" s="377"/>
      <c r="LA118" s="377"/>
      <c r="LB118" s="377"/>
      <c r="LC118" s="377"/>
      <c r="LD118" s="377"/>
      <c r="LE118" s="377"/>
      <c r="LF118" s="377"/>
      <c r="LG118" s="377"/>
      <c r="LH118" s="377"/>
      <c r="LI118" s="377"/>
    </row>
    <row r="119" spans="3:321" ht="30">
      <c r="D119" s="74">
        <v>4217</v>
      </c>
      <c r="E119" s="78" t="s">
        <v>250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248978.39000000004</v>
      </c>
      <c r="CM119" s="105">
        <v>269308.93000000005</v>
      </c>
      <c r="CN119" s="105">
        <v>245774.75999999995</v>
      </c>
      <c r="CO119" s="105">
        <v>274743.45999999996</v>
      </c>
      <c r="CP119" s="105">
        <v>270416.57999999996</v>
      </c>
      <c r="CQ119" s="105">
        <v>276471.67</v>
      </c>
      <c r="CR119" s="105">
        <v>264442.90000000002</v>
      </c>
      <c r="CS119" s="105">
        <v>276262.59000000003</v>
      </c>
      <c r="CT119" s="105">
        <v>270473.03999999992</v>
      </c>
      <c r="CU119" s="105">
        <v>249319.65999999997</v>
      </c>
      <c r="CV119" s="105">
        <v>345389.2300000001</v>
      </c>
      <c r="CW119" s="106">
        <v>445034.23999999999</v>
      </c>
      <c r="CX119" s="104">
        <v>256428.93000000002</v>
      </c>
      <c r="CY119" s="105">
        <v>269444.97000000003</v>
      </c>
      <c r="CZ119" s="105">
        <v>294546.60999999993</v>
      </c>
      <c r="DA119" s="105">
        <v>295433.99999999994</v>
      </c>
      <c r="DB119" s="105">
        <v>262954.69999999995</v>
      </c>
      <c r="DC119" s="105">
        <v>326176.23000000004</v>
      </c>
      <c r="DD119" s="105">
        <v>242206.07</v>
      </c>
      <c r="DE119" s="105">
        <v>238136.74</v>
      </c>
      <c r="DF119" s="105">
        <v>242065.33</v>
      </c>
      <c r="DG119" s="105">
        <v>249253.42</v>
      </c>
      <c r="DH119" s="105">
        <v>255734.44</v>
      </c>
      <c r="DI119" s="106">
        <v>265521.86</v>
      </c>
      <c r="DJ119" s="104">
        <v>248053.49999999994</v>
      </c>
      <c r="DK119" s="105">
        <v>261095.87999999998</v>
      </c>
      <c r="DL119" s="105">
        <v>260711.28</v>
      </c>
      <c r="DM119" s="105">
        <v>250598.97999999998</v>
      </c>
      <c r="DN119" s="105">
        <v>281013.07999999996</v>
      </c>
      <c r="DO119" s="105">
        <v>317587.96999999997</v>
      </c>
      <c r="DP119" s="105">
        <v>273761.57</v>
      </c>
      <c r="DQ119" s="105">
        <v>284498.13</v>
      </c>
      <c r="DR119" s="105">
        <v>323146.02999999997</v>
      </c>
      <c r="DS119" s="105">
        <v>305171.62999999995</v>
      </c>
      <c r="DT119" s="105">
        <v>312637.93999999989</v>
      </c>
      <c r="DU119" s="106">
        <v>299271.84999999998</v>
      </c>
      <c r="DV119" s="338">
        <v>293149.71000000002</v>
      </c>
      <c r="DW119" s="338">
        <v>377483.81000000006</v>
      </c>
      <c r="DX119" s="338">
        <v>327950.01</v>
      </c>
      <c r="DY119" s="338">
        <v>371372.44</v>
      </c>
      <c r="DZ119" s="371">
        <v>289652.03999999998</v>
      </c>
      <c r="EB119" s="374"/>
      <c r="EC119" s="374"/>
      <c r="ED119" s="374"/>
      <c r="EE119" s="374"/>
      <c r="EF119" s="374"/>
      <c r="EG119" s="374"/>
      <c r="EH119" s="377"/>
      <c r="EI119" s="377"/>
      <c r="EJ119" s="377"/>
      <c r="EK119" s="377"/>
      <c r="EL119" s="377"/>
      <c r="EM119" s="377"/>
      <c r="EN119" s="377"/>
      <c r="EO119" s="377"/>
      <c r="EP119" s="377"/>
      <c r="EQ119" s="377"/>
      <c r="ER119" s="377"/>
      <c r="ES119" s="377"/>
      <c r="ET119" s="377"/>
      <c r="EU119" s="377"/>
      <c r="EV119" s="377"/>
      <c r="EW119" s="377"/>
      <c r="EX119" s="377"/>
      <c r="EY119" s="377"/>
      <c r="EZ119" s="377"/>
      <c r="FA119" s="377"/>
      <c r="FB119" s="377"/>
      <c r="FC119" s="377"/>
      <c r="FD119" s="377"/>
      <c r="FE119" s="377"/>
      <c r="FF119" s="377"/>
      <c r="FG119" s="377"/>
      <c r="FH119" s="377"/>
      <c r="FI119" s="377"/>
      <c r="FJ119" s="377"/>
      <c r="FK119" s="377"/>
      <c r="FL119" s="377"/>
      <c r="FM119" s="377"/>
      <c r="FN119" s="377"/>
      <c r="FO119" s="377"/>
      <c r="FP119" s="377"/>
      <c r="FQ119" s="377"/>
      <c r="FR119" s="377"/>
      <c r="FS119" s="377"/>
      <c r="FT119" s="377"/>
      <c r="FU119" s="377"/>
      <c r="FV119" s="377"/>
      <c r="FW119" s="377"/>
      <c r="FX119" s="377"/>
      <c r="FY119" s="377"/>
      <c r="FZ119" s="377"/>
      <c r="GA119" s="377"/>
      <c r="GB119" s="377"/>
      <c r="GC119" s="377"/>
      <c r="GD119" s="377"/>
      <c r="GE119" s="377"/>
      <c r="GF119" s="377"/>
      <c r="GG119" s="377"/>
      <c r="GH119" s="377"/>
      <c r="GI119" s="377"/>
      <c r="GJ119" s="377"/>
      <c r="GK119" s="377"/>
      <c r="GL119" s="377"/>
      <c r="GM119" s="377"/>
      <c r="GN119" s="377"/>
      <c r="GO119" s="377"/>
      <c r="GP119" s="377"/>
      <c r="GQ119" s="377"/>
      <c r="GR119" s="377"/>
      <c r="GS119" s="377"/>
      <c r="GT119" s="377"/>
      <c r="GU119" s="377"/>
      <c r="GV119" s="377"/>
      <c r="GW119" s="377"/>
      <c r="GX119" s="377"/>
      <c r="GY119" s="377"/>
      <c r="GZ119" s="377"/>
      <c r="HA119" s="377"/>
      <c r="HB119" s="377"/>
      <c r="HC119" s="377"/>
      <c r="HD119" s="377"/>
      <c r="HE119" s="377"/>
      <c r="HF119" s="377"/>
      <c r="HG119" s="377"/>
      <c r="HH119" s="377"/>
      <c r="HI119" s="377"/>
      <c r="HJ119" s="377"/>
      <c r="HK119" s="377"/>
      <c r="HL119" s="377"/>
      <c r="HM119" s="377"/>
      <c r="HN119" s="377"/>
      <c r="HO119" s="377"/>
      <c r="HP119" s="377"/>
      <c r="HQ119" s="377"/>
      <c r="HR119" s="377"/>
      <c r="HS119" s="377"/>
      <c r="HT119" s="377"/>
      <c r="HU119" s="377"/>
      <c r="HV119" s="377"/>
      <c r="HW119" s="377"/>
      <c r="HX119" s="377"/>
      <c r="HY119" s="377"/>
      <c r="HZ119" s="377"/>
      <c r="IA119" s="377"/>
      <c r="IB119" s="377"/>
      <c r="IC119" s="377"/>
      <c r="ID119" s="377"/>
      <c r="IE119" s="377"/>
      <c r="IF119" s="377"/>
      <c r="IG119" s="377"/>
      <c r="IH119" s="377"/>
      <c r="II119" s="377"/>
      <c r="IJ119" s="377"/>
      <c r="IK119" s="377"/>
      <c r="IL119" s="377"/>
      <c r="IM119" s="377"/>
      <c r="IN119" s="377"/>
      <c r="IO119" s="377"/>
      <c r="IP119" s="377"/>
      <c r="IQ119" s="377"/>
      <c r="IR119" s="377"/>
      <c r="IS119" s="377"/>
      <c r="IT119" s="377"/>
      <c r="IU119" s="377"/>
      <c r="IV119" s="377"/>
      <c r="IW119" s="377"/>
      <c r="IX119" s="377"/>
      <c r="IY119" s="377"/>
      <c r="IZ119" s="377"/>
      <c r="JA119" s="377"/>
      <c r="JB119" s="377"/>
      <c r="JC119" s="377"/>
      <c r="JD119" s="377"/>
      <c r="JE119" s="377"/>
      <c r="JF119" s="377"/>
      <c r="JG119" s="377"/>
      <c r="JH119" s="377"/>
      <c r="JI119" s="377"/>
      <c r="JJ119" s="377"/>
      <c r="JK119" s="377"/>
      <c r="JL119" s="377"/>
      <c r="JM119" s="377"/>
      <c r="JN119" s="377"/>
      <c r="JO119" s="377"/>
      <c r="JP119" s="377"/>
      <c r="JQ119" s="377"/>
      <c r="JR119" s="377"/>
      <c r="JS119" s="377"/>
      <c r="JT119" s="377"/>
      <c r="JU119" s="377"/>
      <c r="JV119" s="377"/>
      <c r="JW119" s="377"/>
      <c r="JX119" s="377"/>
      <c r="JY119" s="377"/>
      <c r="JZ119" s="377"/>
      <c r="KA119" s="377"/>
      <c r="KB119" s="377"/>
      <c r="KC119" s="377"/>
      <c r="KD119" s="377"/>
      <c r="KE119" s="377"/>
      <c r="KF119" s="377"/>
      <c r="KG119" s="377"/>
      <c r="KH119" s="377"/>
      <c r="KI119" s="377"/>
      <c r="KJ119" s="377"/>
      <c r="KK119" s="377"/>
      <c r="KL119" s="377"/>
      <c r="KM119" s="377"/>
      <c r="KN119" s="377"/>
      <c r="KO119" s="377"/>
      <c r="KP119" s="377"/>
      <c r="KQ119" s="377"/>
      <c r="KR119" s="377"/>
      <c r="KS119" s="377"/>
      <c r="KT119" s="377"/>
      <c r="KU119" s="377"/>
      <c r="KV119" s="377"/>
      <c r="KW119" s="377"/>
      <c r="KX119" s="377"/>
      <c r="KY119" s="377"/>
      <c r="KZ119" s="377"/>
      <c r="LA119" s="377"/>
      <c r="LB119" s="377"/>
      <c r="LC119" s="377"/>
      <c r="LD119" s="377"/>
      <c r="LE119" s="377"/>
      <c r="LF119" s="377"/>
      <c r="LG119" s="377"/>
      <c r="LH119" s="377"/>
      <c r="LI119" s="377"/>
    </row>
    <row r="120" spans="3:321">
      <c r="D120" s="74">
        <v>4218</v>
      </c>
      <c r="E120" s="78" t="s">
        <v>741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/>
      <c r="CM120" s="105"/>
      <c r="CN120" s="105"/>
      <c r="CO120" s="105"/>
      <c r="CP120" s="105"/>
      <c r="CQ120" s="105"/>
      <c r="CR120" s="105"/>
      <c r="CS120" s="105"/>
      <c r="CT120" s="105"/>
      <c r="CU120" s="105"/>
      <c r="CV120" s="105"/>
      <c r="CW120" s="106"/>
      <c r="CX120" s="104"/>
      <c r="CY120" s="105"/>
      <c r="CZ120" s="105"/>
      <c r="DA120" s="105"/>
      <c r="DB120" s="105"/>
      <c r="DC120" s="105"/>
      <c r="DD120" s="105"/>
      <c r="DE120" s="105"/>
      <c r="DF120" s="105"/>
      <c r="DG120" s="105"/>
      <c r="DH120" s="105"/>
      <c r="DI120" s="106"/>
      <c r="DJ120" s="104"/>
      <c r="DK120" s="105"/>
      <c r="DL120" s="105"/>
      <c r="DM120" s="105"/>
      <c r="DN120" s="105"/>
      <c r="DO120" s="105"/>
      <c r="DP120" s="105"/>
      <c r="DQ120" s="105"/>
      <c r="DR120" s="105"/>
      <c r="DS120" s="105"/>
      <c r="DT120" s="105"/>
      <c r="DU120" s="106"/>
      <c r="DV120" s="338">
        <v>0</v>
      </c>
      <c r="DW120" s="338">
        <v>1681351.28</v>
      </c>
      <c r="DX120" s="338">
        <v>3260910.48</v>
      </c>
      <c r="DY120" s="338">
        <v>5932782.0300000003</v>
      </c>
      <c r="DZ120" s="371">
        <v>5624921.9800000004</v>
      </c>
      <c r="EB120" s="374"/>
      <c r="EC120" s="374"/>
      <c r="ED120" s="374"/>
      <c r="EE120" s="374"/>
      <c r="EF120" s="374"/>
      <c r="EG120" s="374"/>
      <c r="EH120" s="377"/>
      <c r="EI120" s="377"/>
      <c r="EJ120" s="377"/>
      <c r="EK120" s="377"/>
      <c r="EL120" s="377"/>
      <c r="EM120" s="377"/>
      <c r="EN120" s="377"/>
      <c r="EO120" s="377"/>
      <c r="EP120" s="377"/>
      <c r="EQ120" s="377"/>
      <c r="ER120" s="377"/>
      <c r="ES120" s="377"/>
      <c r="ET120" s="377"/>
      <c r="EU120" s="377"/>
      <c r="EV120" s="377"/>
      <c r="EW120" s="377"/>
      <c r="EX120" s="377"/>
      <c r="EY120" s="377"/>
      <c r="EZ120" s="377"/>
      <c r="FA120" s="377"/>
      <c r="FB120" s="377"/>
      <c r="FC120" s="377"/>
      <c r="FD120" s="377"/>
      <c r="FE120" s="377"/>
      <c r="FF120" s="377"/>
      <c r="FG120" s="377"/>
      <c r="FH120" s="377"/>
      <c r="FI120" s="377"/>
      <c r="FJ120" s="377"/>
      <c r="FK120" s="377"/>
      <c r="FL120" s="377"/>
      <c r="FM120" s="377"/>
      <c r="FN120" s="377"/>
      <c r="FO120" s="377"/>
      <c r="FP120" s="377"/>
      <c r="FQ120" s="377"/>
      <c r="FR120" s="377"/>
      <c r="FS120" s="377"/>
      <c r="FT120" s="377"/>
      <c r="FU120" s="377"/>
      <c r="FV120" s="377"/>
      <c r="FW120" s="377"/>
      <c r="FX120" s="377"/>
      <c r="FY120" s="377"/>
      <c r="FZ120" s="377"/>
      <c r="GA120" s="377"/>
      <c r="GB120" s="377"/>
      <c r="GC120" s="377"/>
      <c r="GD120" s="377"/>
      <c r="GE120" s="377"/>
      <c r="GF120" s="377"/>
      <c r="GG120" s="377"/>
      <c r="GH120" s="377"/>
      <c r="GI120" s="377"/>
      <c r="GJ120" s="377"/>
      <c r="GK120" s="377"/>
      <c r="GL120" s="377"/>
      <c r="GM120" s="377"/>
      <c r="GN120" s="377"/>
      <c r="GO120" s="377"/>
      <c r="GP120" s="377"/>
      <c r="GQ120" s="377"/>
      <c r="GR120" s="377"/>
      <c r="GS120" s="377"/>
      <c r="GT120" s="377"/>
      <c r="GU120" s="377"/>
      <c r="GV120" s="377"/>
      <c r="GW120" s="377"/>
      <c r="GX120" s="377"/>
      <c r="GY120" s="377"/>
      <c r="GZ120" s="377"/>
      <c r="HA120" s="377"/>
      <c r="HB120" s="377"/>
      <c r="HC120" s="377"/>
      <c r="HD120" s="377"/>
      <c r="HE120" s="377"/>
      <c r="HF120" s="377"/>
      <c r="HG120" s="377"/>
      <c r="HH120" s="377"/>
      <c r="HI120" s="377"/>
      <c r="HJ120" s="377"/>
      <c r="HK120" s="377"/>
      <c r="HL120" s="377"/>
      <c r="HM120" s="377"/>
      <c r="HN120" s="377"/>
      <c r="HO120" s="377"/>
      <c r="HP120" s="377"/>
      <c r="HQ120" s="377"/>
      <c r="HR120" s="377"/>
      <c r="HS120" s="377"/>
      <c r="HT120" s="377"/>
      <c r="HU120" s="377"/>
      <c r="HV120" s="377"/>
      <c r="HW120" s="377"/>
      <c r="HX120" s="377"/>
      <c r="HY120" s="377"/>
      <c r="HZ120" s="377"/>
      <c r="IA120" s="377"/>
      <c r="IB120" s="377"/>
      <c r="IC120" s="377"/>
      <c r="ID120" s="377"/>
      <c r="IE120" s="377"/>
      <c r="IF120" s="377"/>
      <c r="IG120" s="377"/>
      <c r="IH120" s="377"/>
      <c r="II120" s="377"/>
      <c r="IJ120" s="377"/>
      <c r="IK120" s="377"/>
      <c r="IL120" s="377"/>
      <c r="IM120" s="377"/>
      <c r="IN120" s="377"/>
      <c r="IO120" s="377"/>
      <c r="IP120" s="377"/>
      <c r="IQ120" s="377"/>
      <c r="IR120" s="377"/>
      <c r="IS120" s="377"/>
      <c r="IT120" s="377"/>
      <c r="IU120" s="377"/>
      <c r="IV120" s="377"/>
      <c r="IW120" s="377"/>
      <c r="IX120" s="377"/>
      <c r="IY120" s="377"/>
      <c r="IZ120" s="377"/>
      <c r="JA120" s="377"/>
      <c r="JB120" s="377"/>
      <c r="JC120" s="377"/>
      <c r="JD120" s="377"/>
      <c r="JE120" s="377"/>
      <c r="JF120" s="377"/>
      <c r="JG120" s="377"/>
      <c r="JH120" s="377"/>
      <c r="JI120" s="377"/>
      <c r="JJ120" s="377"/>
      <c r="JK120" s="377"/>
      <c r="JL120" s="377"/>
      <c r="JM120" s="377"/>
      <c r="JN120" s="377"/>
      <c r="JO120" s="377"/>
      <c r="JP120" s="377"/>
      <c r="JQ120" s="377"/>
      <c r="JR120" s="377"/>
      <c r="JS120" s="377"/>
      <c r="JT120" s="377"/>
      <c r="JU120" s="377"/>
      <c r="JV120" s="377"/>
      <c r="JW120" s="377"/>
      <c r="JX120" s="377"/>
      <c r="JY120" s="377"/>
      <c r="JZ120" s="377"/>
      <c r="KA120" s="377"/>
      <c r="KB120" s="377"/>
      <c r="KC120" s="377"/>
      <c r="KD120" s="377"/>
      <c r="KE120" s="377"/>
      <c r="KF120" s="377"/>
      <c r="KG120" s="377"/>
      <c r="KH120" s="377"/>
      <c r="KI120" s="377"/>
      <c r="KJ120" s="377"/>
      <c r="KK120" s="377"/>
      <c r="KL120" s="377"/>
      <c r="KM120" s="377"/>
      <c r="KN120" s="377"/>
      <c r="KO120" s="377"/>
      <c r="KP120" s="377"/>
      <c r="KQ120" s="377"/>
      <c r="KR120" s="377"/>
      <c r="KS120" s="377"/>
      <c r="KT120" s="377"/>
      <c r="KU120" s="377"/>
      <c r="KV120" s="377"/>
      <c r="KW120" s="377"/>
      <c r="KX120" s="377"/>
      <c r="KY120" s="377"/>
      <c r="KZ120" s="377"/>
      <c r="LA120" s="377"/>
      <c r="LB120" s="377"/>
      <c r="LC120" s="377"/>
      <c r="LD120" s="377"/>
      <c r="LE120" s="377"/>
      <c r="LF120" s="377"/>
      <c r="LG120" s="377"/>
      <c r="LH120" s="377"/>
      <c r="LI120" s="377"/>
    </row>
    <row r="121" spans="3:321">
      <c r="C121" s="74">
        <v>422</v>
      </c>
      <c r="D121" s="74">
        <v>422</v>
      </c>
      <c r="E121" s="78" t="s">
        <v>252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217499.03000000003</v>
      </c>
      <c r="CM121" s="105">
        <v>1858188.85</v>
      </c>
      <c r="CN121" s="105">
        <v>1411205.3399999999</v>
      </c>
      <c r="CO121" s="105">
        <v>929016.33999999985</v>
      </c>
      <c r="CP121" s="105">
        <v>880474.57</v>
      </c>
      <c r="CQ121" s="105">
        <v>934224.59999999986</v>
      </c>
      <c r="CR121" s="105">
        <v>746595.69</v>
      </c>
      <c r="CS121" s="105">
        <v>1119949.56</v>
      </c>
      <c r="CT121" s="105">
        <v>976049.14999999991</v>
      </c>
      <c r="CU121" s="105">
        <v>1095627.2599999998</v>
      </c>
      <c r="CV121" s="105">
        <v>977725.46</v>
      </c>
      <c r="CW121" s="106">
        <v>1939799.67</v>
      </c>
      <c r="CX121" s="104">
        <v>631049.96999999986</v>
      </c>
      <c r="CY121" s="105">
        <v>2339008.5</v>
      </c>
      <c r="CZ121" s="105">
        <v>3379279.58</v>
      </c>
      <c r="DA121" s="105">
        <v>1009266.9</v>
      </c>
      <c r="DB121" s="105">
        <v>1685588.0299999998</v>
      </c>
      <c r="DC121" s="105">
        <v>985386.37999999989</v>
      </c>
      <c r="DD121" s="105">
        <v>3437238.8899999997</v>
      </c>
      <c r="DE121" s="105">
        <v>2362835.4900000002</v>
      </c>
      <c r="DF121" s="105">
        <v>1222801.96</v>
      </c>
      <c r="DG121" s="105">
        <v>1235836.97</v>
      </c>
      <c r="DH121" s="105">
        <v>947096.49</v>
      </c>
      <c r="DI121" s="106">
        <v>3352388.2399999998</v>
      </c>
      <c r="DJ121" s="104">
        <v>123264</v>
      </c>
      <c r="DK121" s="105">
        <v>1502573.79</v>
      </c>
      <c r="DL121" s="105">
        <v>1308387.6299999999</v>
      </c>
      <c r="DM121" s="105">
        <v>1469394.41</v>
      </c>
      <c r="DN121" s="105">
        <v>2049731.8899999997</v>
      </c>
      <c r="DO121" s="105">
        <v>2688479.92</v>
      </c>
      <c r="DP121" s="105">
        <v>975222.94</v>
      </c>
      <c r="DQ121" s="105">
        <v>683868.67</v>
      </c>
      <c r="DR121" s="105">
        <v>2245233.77</v>
      </c>
      <c r="DS121" s="105">
        <v>787040.37000000011</v>
      </c>
      <c r="DT121" s="105">
        <v>1015844.7199999999</v>
      </c>
      <c r="DU121" s="106">
        <v>1806274.54</v>
      </c>
      <c r="DV121" s="338">
        <v>743628.17999999993</v>
      </c>
      <c r="DW121" s="338">
        <v>3195817.4000000004</v>
      </c>
      <c r="DX121" s="338">
        <v>2020678.7799999998</v>
      </c>
      <c r="DY121" s="338">
        <v>1078405.83</v>
      </c>
      <c r="DZ121" s="371">
        <v>919763.99</v>
      </c>
      <c r="EA121" s="371">
        <v>907422.27</v>
      </c>
      <c r="EB121" s="374">
        <v>878256.23</v>
      </c>
      <c r="EC121" s="381">
        <v>1669285.94</v>
      </c>
      <c r="ED121" s="374">
        <v>4591654.0999999996</v>
      </c>
      <c r="EE121" s="374">
        <v>943438.5</v>
      </c>
      <c r="EF121" s="374">
        <v>972099.46</v>
      </c>
      <c r="EG121" s="374">
        <v>4647838.95</v>
      </c>
      <c r="EH121" s="377">
        <v>173100.67</v>
      </c>
      <c r="EI121" s="377">
        <v>1036027.42</v>
      </c>
      <c r="EJ121" s="377">
        <v>1054894.68</v>
      </c>
      <c r="EK121" s="377">
        <v>1150894.96</v>
      </c>
      <c r="EL121" s="377">
        <v>1082297.17</v>
      </c>
      <c r="EM121" s="377">
        <v>1038790.65</v>
      </c>
      <c r="EN121" s="377">
        <v>1071057.58</v>
      </c>
      <c r="EO121" s="377">
        <v>1024731.32</v>
      </c>
      <c r="EP121" s="377">
        <v>1115186.56</v>
      </c>
      <c r="EQ121" s="377">
        <v>1056401.0900000001</v>
      </c>
      <c r="ER121" s="377">
        <v>1118494.9099999999</v>
      </c>
      <c r="ES121" s="377"/>
      <c r="ET121" s="377"/>
      <c r="EU121" s="377"/>
      <c r="EV121" s="377"/>
      <c r="EW121" s="377"/>
      <c r="EX121" s="377"/>
      <c r="EY121" s="377"/>
      <c r="EZ121" s="377"/>
      <c r="FA121" s="377"/>
      <c r="FB121" s="377"/>
      <c r="FC121" s="377"/>
      <c r="FD121" s="377"/>
      <c r="FE121" s="377"/>
      <c r="FF121" s="377"/>
      <c r="FG121" s="377"/>
      <c r="FH121" s="377"/>
      <c r="FI121" s="377"/>
      <c r="FJ121" s="377"/>
      <c r="FK121" s="377"/>
      <c r="FL121" s="377"/>
      <c r="FM121" s="377"/>
      <c r="FN121" s="377"/>
      <c r="FO121" s="377"/>
      <c r="FP121" s="377"/>
      <c r="FQ121" s="377"/>
      <c r="FR121" s="377"/>
      <c r="FS121" s="377"/>
      <c r="FT121" s="377"/>
      <c r="FU121" s="377"/>
      <c r="FV121" s="377"/>
      <c r="FW121" s="377"/>
      <c r="FX121" s="377"/>
      <c r="FY121" s="377"/>
      <c r="FZ121" s="377"/>
      <c r="GA121" s="377"/>
      <c r="GB121" s="377"/>
      <c r="GC121" s="377"/>
      <c r="GD121" s="377"/>
      <c r="GE121" s="377"/>
      <c r="GF121" s="377"/>
      <c r="GG121" s="377"/>
      <c r="GH121" s="377"/>
      <c r="GI121" s="377"/>
      <c r="GJ121" s="377"/>
      <c r="GK121" s="377"/>
      <c r="GL121" s="377"/>
      <c r="GM121" s="377"/>
      <c r="GN121" s="377"/>
      <c r="GO121" s="377"/>
      <c r="GP121" s="377"/>
      <c r="GQ121" s="377"/>
      <c r="GR121" s="377"/>
      <c r="GS121" s="377"/>
      <c r="GT121" s="377"/>
      <c r="GU121" s="377"/>
      <c r="GV121" s="377"/>
      <c r="GW121" s="377"/>
      <c r="GX121" s="377"/>
      <c r="GY121" s="377"/>
      <c r="GZ121" s="377"/>
      <c r="HA121" s="377"/>
      <c r="HB121" s="377"/>
      <c r="HC121" s="377"/>
      <c r="HD121" s="377"/>
      <c r="HE121" s="377"/>
      <c r="HF121" s="377"/>
      <c r="HG121" s="377"/>
      <c r="HH121" s="377"/>
      <c r="HI121" s="377"/>
      <c r="HJ121" s="377"/>
      <c r="HK121" s="377"/>
      <c r="HL121" s="377"/>
      <c r="HM121" s="377"/>
      <c r="HN121" s="377"/>
      <c r="HO121" s="377"/>
      <c r="HP121" s="377"/>
      <c r="HQ121" s="377"/>
      <c r="HR121" s="377"/>
      <c r="HS121" s="377"/>
      <c r="HT121" s="377"/>
      <c r="HU121" s="377"/>
      <c r="HV121" s="377"/>
      <c r="HW121" s="377"/>
      <c r="HX121" s="377"/>
      <c r="HY121" s="377"/>
      <c r="HZ121" s="377"/>
      <c r="IA121" s="377"/>
      <c r="IB121" s="377"/>
      <c r="IC121" s="377"/>
      <c r="ID121" s="377"/>
      <c r="IE121" s="377"/>
      <c r="IF121" s="377"/>
      <c r="IG121" s="377"/>
      <c r="IH121" s="377"/>
      <c r="II121" s="377"/>
      <c r="IJ121" s="377"/>
      <c r="IK121" s="377"/>
      <c r="IL121" s="377"/>
      <c r="IM121" s="377"/>
      <c r="IN121" s="377"/>
      <c r="IO121" s="377"/>
      <c r="IP121" s="377"/>
      <c r="IQ121" s="377"/>
      <c r="IR121" s="377"/>
      <c r="IS121" s="377"/>
      <c r="IT121" s="377"/>
      <c r="IU121" s="377"/>
      <c r="IV121" s="377"/>
      <c r="IW121" s="377"/>
      <c r="IX121" s="377"/>
      <c r="IY121" s="377"/>
      <c r="IZ121" s="377"/>
      <c r="JA121" s="377"/>
      <c r="JB121" s="377"/>
      <c r="JC121" s="377"/>
      <c r="JD121" s="377"/>
      <c r="JE121" s="377"/>
      <c r="JF121" s="377"/>
      <c r="JG121" s="377"/>
      <c r="JH121" s="377"/>
      <c r="JI121" s="377"/>
      <c r="JJ121" s="377"/>
      <c r="JK121" s="377"/>
      <c r="JL121" s="377"/>
      <c r="JM121" s="377"/>
      <c r="JN121" s="377"/>
      <c r="JO121" s="377"/>
      <c r="JP121" s="377"/>
      <c r="JQ121" s="377"/>
      <c r="JR121" s="377"/>
      <c r="JS121" s="377"/>
      <c r="JT121" s="377"/>
      <c r="JU121" s="377"/>
      <c r="JV121" s="377"/>
      <c r="JW121" s="377"/>
      <c r="JX121" s="377"/>
      <c r="JY121" s="377"/>
      <c r="JZ121" s="377"/>
      <c r="KA121" s="377"/>
      <c r="KB121" s="377"/>
      <c r="KC121" s="377"/>
      <c r="KD121" s="377"/>
      <c r="KE121" s="377"/>
      <c r="KF121" s="377"/>
      <c r="KG121" s="377"/>
      <c r="KH121" s="377"/>
      <c r="KI121" s="377"/>
      <c r="KJ121" s="377"/>
      <c r="KK121" s="377"/>
      <c r="KL121" s="377"/>
      <c r="KM121" s="377"/>
      <c r="KN121" s="377"/>
      <c r="KO121" s="377"/>
      <c r="KP121" s="377"/>
      <c r="KQ121" s="377"/>
      <c r="KR121" s="377"/>
      <c r="KS121" s="377"/>
      <c r="KT121" s="377"/>
      <c r="KU121" s="377"/>
      <c r="KV121" s="377"/>
      <c r="KW121" s="377"/>
      <c r="KX121" s="377"/>
      <c r="KY121" s="377"/>
      <c r="KZ121" s="377"/>
      <c r="LA121" s="377"/>
      <c r="LB121" s="377"/>
      <c r="LC121" s="377"/>
      <c r="LD121" s="377"/>
      <c r="LE121" s="377"/>
      <c r="LF121" s="377"/>
      <c r="LG121" s="377"/>
      <c r="LH121" s="377"/>
      <c r="LI121" s="377"/>
    </row>
    <row r="122" spans="3:321">
      <c r="D122" s="74">
        <v>4221</v>
      </c>
      <c r="E122" s="78" t="s">
        <v>254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0</v>
      </c>
      <c r="CM122" s="105">
        <v>0</v>
      </c>
      <c r="CN122" s="105">
        <v>0</v>
      </c>
      <c r="CO122" s="105">
        <v>0</v>
      </c>
      <c r="CP122" s="105">
        <v>0</v>
      </c>
      <c r="CQ122" s="105">
        <v>0</v>
      </c>
      <c r="CR122" s="105">
        <v>0</v>
      </c>
      <c r="CS122" s="105">
        <v>0</v>
      </c>
      <c r="CT122" s="105">
        <v>0</v>
      </c>
      <c r="CU122" s="105">
        <v>0</v>
      </c>
      <c r="CV122" s="105">
        <v>0</v>
      </c>
      <c r="CW122" s="106">
        <v>0</v>
      </c>
      <c r="CX122" s="104">
        <v>0</v>
      </c>
      <c r="CY122" s="105">
        <v>0</v>
      </c>
      <c r="CZ122" s="105">
        <v>0</v>
      </c>
      <c r="DA122" s="105">
        <v>0</v>
      </c>
      <c r="DB122" s="105">
        <v>0</v>
      </c>
      <c r="DC122" s="105">
        <v>0</v>
      </c>
      <c r="DD122" s="105">
        <v>0</v>
      </c>
      <c r="DE122" s="105">
        <v>0</v>
      </c>
      <c r="DF122" s="105">
        <v>0</v>
      </c>
      <c r="DG122" s="105">
        <v>0</v>
      </c>
      <c r="DH122" s="105">
        <v>0</v>
      </c>
      <c r="DI122" s="106">
        <v>0</v>
      </c>
      <c r="DJ122" s="104">
        <v>0</v>
      </c>
      <c r="DK122" s="105">
        <v>0</v>
      </c>
      <c r="DL122" s="105">
        <v>0</v>
      </c>
      <c r="DM122" s="105">
        <v>0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  <c r="DV122" s="338">
        <v>0</v>
      </c>
      <c r="DW122" s="338">
        <v>0</v>
      </c>
      <c r="DX122" s="338">
        <v>0</v>
      </c>
      <c r="DY122" s="338">
        <v>0</v>
      </c>
      <c r="DZ122" s="371"/>
      <c r="EB122" s="374"/>
      <c r="EC122" s="374"/>
      <c r="ED122" s="374"/>
      <c r="EE122" s="374"/>
      <c r="EF122" s="374"/>
      <c r="EG122" s="374"/>
      <c r="EH122" s="377"/>
      <c r="EI122" s="377"/>
      <c r="EJ122" s="377"/>
      <c r="EK122" s="377"/>
      <c r="EL122" s="377"/>
      <c r="EM122" s="377"/>
      <c r="EN122" s="377"/>
      <c r="EO122" s="377"/>
      <c r="EP122" s="377"/>
      <c r="EQ122" s="377"/>
      <c r="ER122" s="377"/>
      <c r="ES122" s="377"/>
      <c r="ET122" s="377"/>
      <c r="EU122" s="377"/>
      <c r="EV122" s="377"/>
      <c r="EW122" s="377"/>
      <c r="EX122" s="377"/>
      <c r="EY122" s="377"/>
      <c r="EZ122" s="377"/>
      <c r="FA122" s="377"/>
      <c r="FB122" s="377"/>
      <c r="FC122" s="377"/>
      <c r="FD122" s="377"/>
      <c r="FE122" s="377"/>
      <c r="FF122" s="377"/>
      <c r="FG122" s="377"/>
      <c r="FH122" s="377"/>
      <c r="FI122" s="377"/>
      <c r="FJ122" s="377"/>
      <c r="FK122" s="377"/>
      <c r="FL122" s="377"/>
      <c r="FM122" s="377"/>
      <c r="FN122" s="377"/>
      <c r="FO122" s="377"/>
      <c r="FP122" s="377"/>
      <c r="FQ122" s="377"/>
      <c r="FR122" s="377"/>
      <c r="FS122" s="377"/>
      <c r="FT122" s="377"/>
      <c r="FU122" s="377"/>
      <c r="FV122" s="377"/>
      <c r="FW122" s="377"/>
      <c r="FX122" s="377"/>
      <c r="FY122" s="377"/>
      <c r="FZ122" s="377"/>
      <c r="GA122" s="377"/>
      <c r="GB122" s="377"/>
      <c r="GC122" s="377"/>
      <c r="GD122" s="377"/>
      <c r="GE122" s="377"/>
      <c r="GF122" s="377"/>
      <c r="GG122" s="377"/>
      <c r="GH122" s="377"/>
      <c r="GI122" s="377"/>
      <c r="GJ122" s="377"/>
      <c r="GK122" s="377"/>
      <c r="GL122" s="377"/>
      <c r="GM122" s="377"/>
      <c r="GN122" s="377"/>
      <c r="GO122" s="377"/>
      <c r="GP122" s="377"/>
      <c r="GQ122" s="377"/>
      <c r="GR122" s="377"/>
      <c r="GS122" s="377"/>
      <c r="GT122" s="377"/>
      <c r="GU122" s="377"/>
      <c r="GV122" s="377"/>
      <c r="GW122" s="377"/>
      <c r="GX122" s="377"/>
      <c r="GY122" s="377"/>
      <c r="GZ122" s="377"/>
      <c r="HA122" s="377"/>
      <c r="HB122" s="377"/>
      <c r="HC122" s="377"/>
      <c r="HD122" s="377"/>
      <c r="HE122" s="377"/>
      <c r="HF122" s="377"/>
      <c r="HG122" s="377"/>
      <c r="HH122" s="377"/>
      <c r="HI122" s="377"/>
      <c r="HJ122" s="377"/>
      <c r="HK122" s="377"/>
      <c r="HL122" s="377"/>
      <c r="HM122" s="377"/>
      <c r="HN122" s="377"/>
      <c r="HO122" s="377"/>
      <c r="HP122" s="377"/>
      <c r="HQ122" s="377"/>
      <c r="HR122" s="377"/>
      <c r="HS122" s="377"/>
      <c r="HT122" s="377"/>
      <c r="HU122" s="377"/>
      <c r="HV122" s="377"/>
      <c r="HW122" s="377"/>
      <c r="HX122" s="377"/>
      <c r="HY122" s="377"/>
      <c r="HZ122" s="377"/>
      <c r="IA122" s="377"/>
      <c r="IB122" s="377"/>
      <c r="IC122" s="377"/>
      <c r="ID122" s="377"/>
      <c r="IE122" s="377"/>
      <c r="IF122" s="377"/>
      <c r="IG122" s="377"/>
      <c r="IH122" s="377"/>
      <c r="II122" s="377"/>
      <c r="IJ122" s="377"/>
      <c r="IK122" s="377"/>
      <c r="IL122" s="377"/>
      <c r="IM122" s="377"/>
      <c r="IN122" s="377"/>
      <c r="IO122" s="377"/>
      <c r="IP122" s="377"/>
      <c r="IQ122" s="377"/>
      <c r="IR122" s="377"/>
      <c r="IS122" s="377"/>
      <c r="IT122" s="377"/>
      <c r="IU122" s="377"/>
      <c r="IV122" s="377"/>
      <c r="IW122" s="377"/>
      <c r="IX122" s="377"/>
      <c r="IY122" s="377"/>
      <c r="IZ122" s="377"/>
      <c r="JA122" s="377"/>
      <c r="JB122" s="377"/>
      <c r="JC122" s="377"/>
      <c r="JD122" s="377"/>
      <c r="JE122" s="377"/>
      <c r="JF122" s="377"/>
      <c r="JG122" s="377"/>
      <c r="JH122" s="377"/>
      <c r="JI122" s="377"/>
      <c r="JJ122" s="377"/>
      <c r="JK122" s="377"/>
      <c r="JL122" s="377"/>
      <c r="JM122" s="377"/>
      <c r="JN122" s="377"/>
      <c r="JO122" s="377"/>
      <c r="JP122" s="377"/>
      <c r="JQ122" s="377"/>
      <c r="JR122" s="377"/>
      <c r="JS122" s="377"/>
      <c r="JT122" s="377"/>
      <c r="JU122" s="377"/>
      <c r="JV122" s="377"/>
      <c r="JW122" s="377"/>
      <c r="JX122" s="377"/>
      <c r="JY122" s="377"/>
      <c r="JZ122" s="377"/>
      <c r="KA122" s="377"/>
      <c r="KB122" s="377"/>
      <c r="KC122" s="377"/>
      <c r="KD122" s="377"/>
      <c r="KE122" s="377"/>
      <c r="KF122" s="377"/>
      <c r="KG122" s="377"/>
      <c r="KH122" s="377"/>
      <c r="KI122" s="377"/>
      <c r="KJ122" s="377"/>
      <c r="KK122" s="377"/>
      <c r="KL122" s="377"/>
      <c r="KM122" s="377"/>
      <c r="KN122" s="377"/>
      <c r="KO122" s="377"/>
      <c r="KP122" s="377"/>
      <c r="KQ122" s="377"/>
      <c r="KR122" s="377"/>
      <c r="KS122" s="377"/>
      <c r="KT122" s="377"/>
      <c r="KU122" s="377"/>
      <c r="KV122" s="377"/>
      <c r="KW122" s="377"/>
      <c r="KX122" s="377"/>
      <c r="KY122" s="377"/>
      <c r="KZ122" s="377"/>
      <c r="LA122" s="377"/>
      <c r="LB122" s="377"/>
      <c r="LC122" s="377"/>
      <c r="LD122" s="377"/>
      <c r="LE122" s="377"/>
      <c r="LF122" s="377"/>
      <c r="LG122" s="377"/>
      <c r="LH122" s="377"/>
      <c r="LI122" s="377"/>
    </row>
    <row r="123" spans="3:321" ht="30">
      <c r="D123" s="74">
        <v>4222</v>
      </c>
      <c r="E123" s="78" t="s">
        <v>256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217499.03000000003</v>
      </c>
      <c r="CM123" s="105">
        <v>993372.20000000019</v>
      </c>
      <c r="CN123" s="105">
        <v>533502</v>
      </c>
      <c r="CO123" s="105">
        <v>86391.57</v>
      </c>
      <c r="CP123" s="105">
        <v>36976.26</v>
      </c>
      <c r="CQ123" s="105">
        <v>19754.46</v>
      </c>
      <c r="CR123" s="105">
        <v>54209.400000000009</v>
      </c>
      <c r="CS123" s="105">
        <v>96646.56</v>
      </c>
      <c r="CT123" s="105">
        <v>38589.21</v>
      </c>
      <c r="CU123" s="105">
        <v>163710</v>
      </c>
      <c r="CV123" s="105">
        <v>78363.67</v>
      </c>
      <c r="CW123" s="106">
        <v>140783.63</v>
      </c>
      <c r="CX123" s="104">
        <v>631049.96999999986</v>
      </c>
      <c r="CY123" s="105">
        <v>1454130</v>
      </c>
      <c r="CZ123" s="105">
        <v>2138324.02</v>
      </c>
      <c r="DA123" s="105">
        <v>7257</v>
      </c>
      <c r="DB123" s="105">
        <v>737022</v>
      </c>
      <c r="DC123" s="105">
        <v>43854.520000000004</v>
      </c>
      <c r="DD123" s="105">
        <v>2522180.4699999997</v>
      </c>
      <c r="DE123" s="105">
        <v>1462366.08</v>
      </c>
      <c r="DF123" s="105">
        <v>321377.26</v>
      </c>
      <c r="DG123" s="105">
        <v>324048.39</v>
      </c>
      <c r="DH123" s="105">
        <v>60916.6</v>
      </c>
      <c r="DI123" s="106">
        <v>1531505.8999999994</v>
      </c>
      <c r="DJ123" s="104">
        <v>123264</v>
      </c>
      <c r="DK123" s="105">
        <v>564235.16999999993</v>
      </c>
      <c r="DL123" s="105">
        <v>427077.94</v>
      </c>
      <c r="DM123" s="105">
        <v>607968.83999999985</v>
      </c>
      <c r="DN123" s="105">
        <v>1240783.5799999998</v>
      </c>
      <c r="DO123" s="105">
        <v>1906195.96</v>
      </c>
      <c r="DP123" s="105">
        <v>235778.37000000002</v>
      </c>
      <c r="DQ123" s="105">
        <v>85410</v>
      </c>
      <c r="DR123" s="105">
        <v>1346957.91</v>
      </c>
      <c r="DS123" s="105">
        <v>98603.880000000019</v>
      </c>
      <c r="DT123" s="105">
        <v>335652.55999999994</v>
      </c>
      <c r="DU123" s="106">
        <v>411667.56000000006</v>
      </c>
      <c r="DV123" s="338">
        <v>743628.17999999993</v>
      </c>
      <c r="DW123" s="338">
        <v>2398905.5700000003</v>
      </c>
      <c r="DX123" s="338">
        <v>1355528.6199999999</v>
      </c>
      <c r="DY123" s="338">
        <v>416462.36</v>
      </c>
      <c r="DZ123" s="371">
        <v>283681.84999999998</v>
      </c>
      <c r="EB123" s="374"/>
      <c r="EC123" s="374"/>
      <c r="ED123" s="374"/>
      <c r="EE123" s="374"/>
      <c r="EF123" s="374"/>
      <c r="EG123" s="374"/>
      <c r="EH123" s="377"/>
      <c r="EI123" s="377"/>
      <c r="EJ123" s="377"/>
      <c r="EK123" s="377"/>
      <c r="EL123" s="377"/>
      <c r="EM123" s="377"/>
      <c r="EN123" s="377"/>
      <c r="EO123" s="377"/>
      <c r="EP123" s="377"/>
      <c r="EQ123" s="377"/>
      <c r="ER123" s="377"/>
      <c r="ES123" s="377"/>
      <c r="ET123" s="377"/>
      <c r="EU123" s="377"/>
      <c r="EV123" s="377"/>
      <c r="EW123" s="377"/>
      <c r="EX123" s="377"/>
      <c r="EY123" s="377"/>
      <c r="EZ123" s="377"/>
      <c r="FA123" s="377"/>
      <c r="FB123" s="377"/>
      <c r="FC123" s="377"/>
      <c r="FD123" s="377"/>
      <c r="FE123" s="377"/>
      <c r="FF123" s="377"/>
      <c r="FG123" s="377"/>
      <c r="FH123" s="377"/>
      <c r="FI123" s="377"/>
      <c r="FJ123" s="377"/>
      <c r="FK123" s="377"/>
      <c r="FL123" s="377"/>
      <c r="FM123" s="377"/>
      <c r="FN123" s="377"/>
      <c r="FO123" s="377"/>
      <c r="FP123" s="377"/>
      <c r="FQ123" s="377"/>
      <c r="FR123" s="377"/>
      <c r="FS123" s="377"/>
      <c r="FT123" s="377"/>
      <c r="FU123" s="377"/>
      <c r="FV123" s="377"/>
      <c r="FW123" s="377"/>
      <c r="FX123" s="377"/>
      <c r="FY123" s="377"/>
      <c r="FZ123" s="377"/>
      <c r="GA123" s="377"/>
      <c r="GB123" s="377"/>
      <c r="GC123" s="377"/>
      <c r="GD123" s="377"/>
      <c r="GE123" s="377"/>
      <c r="GF123" s="377"/>
      <c r="GG123" s="377"/>
      <c r="GH123" s="377"/>
      <c r="GI123" s="377"/>
      <c r="GJ123" s="377"/>
      <c r="GK123" s="377"/>
      <c r="GL123" s="377"/>
      <c r="GM123" s="377"/>
      <c r="GN123" s="377"/>
      <c r="GO123" s="377"/>
      <c r="GP123" s="377"/>
      <c r="GQ123" s="377"/>
      <c r="GR123" s="377"/>
      <c r="GS123" s="377"/>
      <c r="GT123" s="377"/>
      <c r="GU123" s="377"/>
      <c r="GV123" s="377"/>
      <c r="GW123" s="377"/>
      <c r="GX123" s="377"/>
      <c r="GY123" s="377"/>
      <c r="GZ123" s="377"/>
      <c r="HA123" s="377"/>
      <c r="HB123" s="377"/>
      <c r="HC123" s="377"/>
      <c r="HD123" s="377"/>
      <c r="HE123" s="377"/>
      <c r="HF123" s="377"/>
      <c r="HG123" s="377"/>
      <c r="HH123" s="377"/>
      <c r="HI123" s="377"/>
      <c r="HJ123" s="377"/>
      <c r="HK123" s="377"/>
      <c r="HL123" s="377"/>
      <c r="HM123" s="377"/>
      <c r="HN123" s="377"/>
      <c r="HO123" s="377"/>
      <c r="HP123" s="377"/>
      <c r="HQ123" s="377"/>
      <c r="HR123" s="377"/>
      <c r="HS123" s="377"/>
      <c r="HT123" s="377"/>
      <c r="HU123" s="377"/>
      <c r="HV123" s="377"/>
      <c r="HW123" s="377"/>
      <c r="HX123" s="377"/>
      <c r="HY123" s="377"/>
      <c r="HZ123" s="377"/>
      <c r="IA123" s="377"/>
      <c r="IB123" s="377"/>
      <c r="IC123" s="377"/>
      <c r="ID123" s="377"/>
      <c r="IE123" s="377"/>
      <c r="IF123" s="377"/>
      <c r="IG123" s="377"/>
      <c r="IH123" s="377"/>
      <c r="II123" s="377"/>
      <c r="IJ123" s="377"/>
      <c r="IK123" s="377"/>
      <c r="IL123" s="377"/>
      <c r="IM123" s="377"/>
      <c r="IN123" s="377"/>
      <c r="IO123" s="377"/>
      <c r="IP123" s="377"/>
      <c r="IQ123" s="377"/>
      <c r="IR123" s="377"/>
      <c r="IS123" s="377"/>
      <c r="IT123" s="377"/>
      <c r="IU123" s="377"/>
      <c r="IV123" s="377"/>
      <c r="IW123" s="377"/>
      <c r="IX123" s="377"/>
      <c r="IY123" s="377"/>
      <c r="IZ123" s="377"/>
      <c r="JA123" s="377"/>
      <c r="JB123" s="377"/>
      <c r="JC123" s="377"/>
      <c r="JD123" s="377"/>
      <c r="JE123" s="377"/>
      <c r="JF123" s="377"/>
      <c r="JG123" s="377"/>
      <c r="JH123" s="377"/>
      <c r="JI123" s="377"/>
      <c r="JJ123" s="377"/>
      <c r="JK123" s="377"/>
      <c r="JL123" s="377"/>
      <c r="JM123" s="377"/>
      <c r="JN123" s="377"/>
      <c r="JO123" s="377"/>
      <c r="JP123" s="377"/>
      <c r="JQ123" s="377"/>
      <c r="JR123" s="377"/>
      <c r="JS123" s="377"/>
      <c r="JT123" s="377"/>
      <c r="JU123" s="377"/>
      <c r="JV123" s="377"/>
      <c r="JW123" s="377"/>
      <c r="JX123" s="377"/>
      <c r="JY123" s="377"/>
      <c r="JZ123" s="377"/>
      <c r="KA123" s="377"/>
      <c r="KB123" s="377"/>
      <c r="KC123" s="377"/>
      <c r="KD123" s="377"/>
      <c r="KE123" s="377"/>
      <c r="KF123" s="377"/>
      <c r="KG123" s="377"/>
      <c r="KH123" s="377"/>
      <c r="KI123" s="377"/>
      <c r="KJ123" s="377"/>
      <c r="KK123" s="377"/>
      <c r="KL123" s="377"/>
      <c r="KM123" s="377"/>
      <c r="KN123" s="377"/>
      <c r="KO123" s="377"/>
      <c r="KP123" s="377"/>
      <c r="KQ123" s="377"/>
      <c r="KR123" s="377"/>
      <c r="KS123" s="377"/>
      <c r="KT123" s="377"/>
      <c r="KU123" s="377"/>
      <c r="KV123" s="377"/>
      <c r="KW123" s="377"/>
      <c r="KX123" s="377"/>
      <c r="KY123" s="377"/>
      <c r="KZ123" s="377"/>
      <c r="LA123" s="377"/>
      <c r="LB123" s="377"/>
      <c r="LC123" s="377"/>
      <c r="LD123" s="377"/>
      <c r="LE123" s="377"/>
      <c r="LF123" s="377"/>
      <c r="LG123" s="377"/>
      <c r="LH123" s="377"/>
      <c r="LI123" s="377"/>
    </row>
    <row r="124" spans="3:321">
      <c r="D124" s="74">
        <v>4223</v>
      </c>
      <c r="E124" s="78" t="s">
        <v>258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0</v>
      </c>
      <c r="CM124" s="105">
        <v>0</v>
      </c>
      <c r="CN124" s="105">
        <v>0</v>
      </c>
      <c r="CO124" s="105">
        <v>0</v>
      </c>
      <c r="CP124" s="105">
        <v>0</v>
      </c>
      <c r="CQ124" s="105">
        <v>0</v>
      </c>
      <c r="CR124" s="105">
        <v>0</v>
      </c>
      <c r="CS124" s="105">
        <v>0</v>
      </c>
      <c r="CT124" s="105">
        <v>0</v>
      </c>
      <c r="CU124" s="105">
        <v>0</v>
      </c>
      <c r="CV124" s="105">
        <v>0</v>
      </c>
      <c r="CW124" s="106">
        <v>0</v>
      </c>
      <c r="CX124" s="104">
        <v>0</v>
      </c>
      <c r="CY124" s="105">
        <v>0</v>
      </c>
      <c r="CZ124" s="105">
        <v>0</v>
      </c>
      <c r="DA124" s="105">
        <v>0</v>
      </c>
      <c r="DB124" s="105">
        <v>0</v>
      </c>
      <c r="DC124" s="105">
        <v>0</v>
      </c>
      <c r="DD124" s="105">
        <v>0</v>
      </c>
      <c r="DE124" s="105">
        <v>0</v>
      </c>
      <c r="DF124" s="105">
        <v>0</v>
      </c>
      <c r="DG124" s="105">
        <v>0</v>
      </c>
      <c r="DH124" s="105">
        <v>0</v>
      </c>
      <c r="DI124" s="106">
        <v>0</v>
      </c>
      <c r="DJ124" s="104">
        <v>0</v>
      </c>
      <c r="DK124" s="105">
        <v>0</v>
      </c>
      <c r="DL124" s="105">
        <v>0</v>
      </c>
      <c r="DM124" s="105">
        <v>0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  <c r="DV124" s="338">
        <v>0</v>
      </c>
      <c r="DW124" s="338">
        <v>0</v>
      </c>
      <c r="DX124" s="338">
        <v>0</v>
      </c>
      <c r="DY124" s="338">
        <v>0</v>
      </c>
      <c r="DZ124" s="371"/>
      <c r="EB124" s="374"/>
      <c r="EC124" s="374"/>
      <c r="ED124" s="374"/>
      <c r="EE124" s="374"/>
      <c r="EF124" s="374"/>
      <c r="EG124" s="374"/>
      <c r="EH124" s="377"/>
      <c r="EI124" s="377"/>
      <c r="EJ124" s="377"/>
      <c r="EK124" s="377"/>
      <c r="EL124" s="377"/>
      <c r="EM124" s="377"/>
      <c r="EN124" s="377"/>
      <c r="EO124" s="377"/>
      <c r="EP124" s="377"/>
      <c r="EQ124" s="377"/>
      <c r="ER124" s="377"/>
      <c r="ES124" s="377"/>
      <c r="ET124" s="377"/>
      <c r="EU124" s="377"/>
      <c r="EV124" s="377"/>
      <c r="EW124" s="377"/>
      <c r="EX124" s="377"/>
      <c r="EY124" s="377"/>
      <c r="EZ124" s="377"/>
      <c r="FA124" s="377"/>
      <c r="FB124" s="377"/>
      <c r="FC124" s="377"/>
      <c r="FD124" s="377"/>
      <c r="FE124" s="377"/>
      <c r="FF124" s="377"/>
      <c r="FG124" s="377"/>
      <c r="FH124" s="377"/>
      <c r="FI124" s="377"/>
      <c r="FJ124" s="377"/>
      <c r="FK124" s="377"/>
      <c r="FL124" s="377"/>
      <c r="FM124" s="377"/>
      <c r="FN124" s="377"/>
      <c r="FO124" s="377"/>
      <c r="FP124" s="377"/>
      <c r="FQ124" s="377"/>
      <c r="FR124" s="377"/>
      <c r="FS124" s="377"/>
      <c r="FT124" s="377"/>
      <c r="FU124" s="377"/>
      <c r="FV124" s="377"/>
      <c r="FW124" s="377"/>
      <c r="FX124" s="377"/>
      <c r="FY124" s="377"/>
      <c r="FZ124" s="377"/>
      <c r="GA124" s="377"/>
      <c r="GB124" s="377"/>
      <c r="GC124" s="377"/>
      <c r="GD124" s="377"/>
      <c r="GE124" s="377"/>
      <c r="GF124" s="377"/>
      <c r="GG124" s="377"/>
      <c r="GH124" s="377"/>
      <c r="GI124" s="377"/>
      <c r="GJ124" s="377"/>
      <c r="GK124" s="377"/>
      <c r="GL124" s="377"/>
      <c r="GM124" s="377"/>
      <c r="GN124" s="377"/>
      <c r="GO124" s="377"/>
      <c r="GP124" s="377"/>
      <c r="GQ124" s="377"/>
      <c r="GR124" s="377"/>
      <c r="GS124" s="377"/>
      <c r="GT124" s="377"/>
      <c r="GU124" s="377"/>
      <c r="GV124" s="377"/>
      <c r="GW124" s="377"/>
      <c r="GX124" s="377"/>
      <c r="GY124" s="377"/>
      <c r="GZ124" s="377"/>
      <c r="HA124" s="377"/>
      <c r="HB124" s="377"/>
      <c r="HC124" s="377"/>
      <c r="HD124" s="377"/>
      <c r="HE124" s="377"/>
      <c r="HF124" s="377"/>
      <c r="HG124" s="377"/>
      <c r="HH124" s="377"/>
      <c r="HI124" s="377"/>
      <c r="HJ124" s="377"/>
      <c r="HK124" s="377"/>
      <c r="HL124" s="377"/>
      <c r="HM124" s="377"/>
      <c r="HN124" s="377"/>
      <c r="HO124" s="377"/>
      <c r="HP124" s="377"/>
      <c r="HQ124" s="377"/>
      <c r="HR124" s="377"/>
      <c r="HS124" s="377"/>
      <c r="HT124" s="377"/>
      <c r="HU124" s="377"/>
      <c r="HV124" s="377"/>
      <c r="HW124" s="377"/>
      <c r="HX124" s="377"/>
      <c r="HY124" s="377"/>
      <c r="HZ124" s="377"/>
      <c r="IA124" s="377"/>
      <c r="IB124" s="377"/>
      <c r="IC124" s="377"/>
      <c r="ID124" s="377"/>
      <c r="IE124" s="377"/>
      <c r="IF124" s="377"/>
      <c r="IG124" s="377"/>
      <c r="IH124" s="377"/>
      <c r="II124" s="377"/>
      <c r="IJ124" s="377"/>
      <c r="IK124" s="377"/>
      <c r="IL124" s="377"/>
      <c r="IM124" s="377"/>
      <c r="IN124" s="377"/>
      <c r="IO124" s="377"/>
      <c r="IP124" s="377"/>
      <c r="IQ124" s="377"/>
      <c r="IR124" s="377"/>
      <c r="IS124" s="377"/>
      <c r="IT124" s="377"/>
      <c r="IU124" s="377"/>
      <c r="IV124" s="377"/>
      <c r="IW124" s="377"/>
      <c r="IX124" s="377"/>
      <c r="IY124" s="377"/>
      <c r="IZ124" s="377"/>
      <c r="JA124" s="377"/>
      <c r="JB124" s="377"/>
      <c r="JC124" s="377"/>
      <c r="JD124" s="377"/>
      <c r="JE124" s="377"/>
      <c r="JF124" s="377"/>
      <c r="JG124" s="377"/>
      <c r="JH124" s="377"/>
      <c r="JI124" s="377"/>
      <c r="JJ124" s="377"/>
      <c r="JK124" s="377"/>
      <c r="JL124" s="377"/>
      <c r="JM124" s="377"/>
      <c r="JN124" s="377"/>
      <c r="JO124" s="377"/>
      <c r="JP124" s="377"/>
      <c r="JQ124" s="377"/>
      <c r="JR124" s="377"/>
      <c r="JS124" s="377"/>
      <c r="JT124" s="377"/>
      <c r="JU124" s="377"/>
      <c r="JV124" s="377"/>
      <c r="JW124" s="377"/>
      <c r="JX124" s="377"/>
      <c r="JY124" s="377"/>
      <c r="JZ124" s="377"/>
      <c r="KA124" s="377"/>
      <c r="KB124" s="377"/>
      <c r="KC124" s="377"/>
      <c r="KD124" s="377"/>
      <c r="KE124" s="377"/>
      <c r="KF124" s="377"/>
      <c r="KG124" s="377"/>
      <c r="KH124" s="377"/>
      <c r="KI124" s="377"/>
      <c r="KJ124" s="377"/>
      <c r="KK124" s="377"/>
      <c r="KL124" s="377"/>
      <c r="KM124" s="377"/>
      <c r="KN124" s="377"/>
      <c r="KO124" s="377"/>
      <c r="KP124" s="377"/>
      <c r="KQ124" s="377"/>
      <c r="KR124" s="377"/>
      <c r="KS124" s="377"/>
      <c r="KT124" s="377"/>
      <c r="KU124" s="377"/>
      <c r="KV124" s="377"/>
      <c r="KW124" s="377"/>
      <c r="KX124" s="377"/>
      <c r="KY124" s="377"/>
      <c r="KZ124" s="377"/>
      <c r="LA124" s="377"/>
      <c r="LB124" s="377"/>
      <c r="LC124" s="377"/>
      <c r="LD124" s="377"/>
      <c r="LE124" s="377"/>
      <c r="LF124" s="377"/>
      <c r="LG124" s="377"/>
      <c r="LH124" s="377"/>
      <c r="LI124" s="377"/>
    </row>
    <row r="125" spans="3:321">
      <c r="D125" s="74">
        <v>4224</v>
      </c>
      <c r="E125" s="78" t="s">
        <v>260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864816.65</v>
      </c>
      <c r="CN125" s="105">
        <v>877703.34</v>
      </c>
      <c r="CO125" s="105">
        <v>842624.7699999999</v>
      </c>
      <c r="CP125" s="105">
        <v>843498.30999999994</v>
      </c>
      <c r="CQ125" s="105">
        <v>914470.1399999999</v>
      </c>
      <c r="CR125" s="105">
        <v>692386.28999999992</v>
      </c>
      <c r="CS125" s="105">
        <v>1023303</v>
      </c>
      <c r="CT125" s="105">
        <v>937459.94</v>
      </c>
      <c r="CU125" s="105">
        <v>931917.25999999989</v>
      </c>
      <c r="CV125" s="105">
        <v>899361.78999999992</v>
      </c>
      <c r="CW125" s="106">
        <v>1799016.04</v>
      </c>
      <c r="CX125" s="104">
        <v>0</v>
      </c>
      <c r="CY125" s="105">
        <v>884878.49999999988</v>
      </c>
      <c r="CZ125" s="105">
        <v>1240955.56</v>
      </c>
      <c r="DA125" s="105">
        <v>1002009.9</v>
      </c>
      <c r="DB125" s="105">
        <v>948566.02999999991</v>
      </c>
      <c r="DC125" s="105">
        <v>941531.85999999987</v>
      </c>
      <c r="DD125" s="105">
        <v>915058.41999999993</v>
      </c>
      <c r="DE125" s="105">
        <v>900469.40999999992</v>
      </c>
      <c r="DF125" s="105">
        <v>901424.70000000007</v>
      </c>
      <c r="DG125" s="105">
        <v>911788.58</v>
      </c>
      <c r="DH125" s="105">
        <v>886179.89</v>
      </c>
      <c r="DI125" s="106">
        <v>1820882.3400000003</v>
      </c>
      <c r="DJ125" s="104">
        <v>0</v>
      </c>
      <c r="DK125" s="105">
        <v>938338.62</v>
      </c>
      <c r="DL125" s="105">
        <v>881309.69</v>
      </c>
      <c r="DM125" s="105">
        <v>861425.57000000007</v>
      </c>
      <c r="DN125" s="105">
        <v>808948.30999999994</v>
      </c>
      <c r="DO125" s="105">
        <v>782283.96000000008</v>
      </c>
      <c r="DP125" s="105">
        <v>739444.57</v>
      </c>
      <c r="DQ125" s="105">
        <v>598458.67000000004</v>
      </c>
      <c r="DR125" s="105">
        <v>898275.86</v>
      </c>
      <c r="DS125" s="105">
        <v>688436.49000000011</v>
      </c>
      <c r="DT125" s="105">
        <v>680192.15999999992</v>
      </c>
      <c r="DU125" s="106">
        <v>1394606.98</v>
      </c>
      <c r="DV125" s="338">
        <v>0</v>
      </c>
      <c r="DW125" s="338">
        <v>796911.82999999984</v>
      </c>
      <c r="DX125" s="338">
        <v>665150.15999999992</v>
      </c>
      <c r="DY125" s="338">
        <v>661943.47</v>
      </c>
      <c r="DZ125" s="371">
        <v>636082.14</v>
      </c>
      <c r="EB125" s="374"/>
      <c r="EC125" s="374"/>
      <c r="ED125" s="374"/>
      <c r="EE125" s="374"/>
      <c r="EF125" s="374"/>
      <c r="EG125" s="374"/>
      <c r="EH125" s="377"/>
      <c r="EI125" s="377"/>
      <c r="EJ125" s="377"/>
      <c r="EK125" s="377"/>
      <c r="EL125" s="377"/>
      <c r="EM125" s="377"/>
      <c r="EN125" s="377"/>
      <c r="EO125" s="377"/>
      <c r="EP125" s="377"/>
      <c r="EQ125" s="377"/>
      <c r="ER125" s="377"/>
      <c r="ES125" s="377"/>
      <c r="ET125" s="377"/>
      <c r="EU125" s="377"/>
      <c r="EV125" s="377"/>
      <c r="EW125" s="377"/>
      <c r="EX125" s="377"/>
      <c r="EY125" s="377"/>
      <c r="EZ125" s="377"/>
      <c r="FA125" s="377"/>
      <c r="FB125" s="377"/>
      <c r="FC125" s="377"/>
      <c r="FD125" s="377"/>
      <c r="FE125" s="377"/>
      <c r="FF125" s="377"/>
      <c r="FG125" s="377"/>
      <c r="FH125" s="377"/>
      <c r="FI125" s="377"/>
      <c r="FJ125" s="377"/>
      <c r="FK125" s="377"/>
      <c r="FL125" s="377"/>
      <c r="FM125" s="377"/>
      <c r="FN125" s="377"/>
      <c r="FO125" s="377"/>
      <c r="FP125" s="377"/>
      <c r="FQ125" s="377"/>
      <c r="FR125" s="377"/>
      <c r="FS125" s="377"/>
      <c r="FT125" s="377"/>
      <c r="FU125" s="377"/>
      <c r="FV125" s="377"/>
      <c r="FW125" s="377"/>
      <c r="FX125" s="377"/>
      <c r="FY125" s="377"/>
      <c r="FZ125" s="377"/>
      <c r="GA125" s="377"/>
      <c r="GB125" s="377"/>
      <c r="GC125" s="377"/>
      <c r="GD125" s="377"/>
      <c r="GE125" s="377"/>
      <c r="GF125" s="377"/>
      <c r="GG125" s="377"/>
      <c r="GH125" s="377"/>
      <c r="GI125" s="377"/>
      <c r="GJ125" s="377"/>
      <c r="GK125" s="377"/>
      <c r="GL125" s="377"/>
      <c r="GM125" s="377"/>
      <c r="GN125" s="377"/>
      <c r="GO125" s="377"/>
      <c r="GP125" s="377"/>
      <c r="GQ125" s="377"/>
      <c r="GR125" s="377"/>
      <c r="GS125" s="377"/>
      <c r="GT125" s="377"/>
      <c r="GU125" s="377"/>
      <c r="GV125" s="377"/>
      <c r="GW125" s="377"/>
      <c r="GX125" s="377"/>
      <c r="GY125" s="377"/>
      <c r="GZ125" s="377"/>
      <c r="HA125" s="377"/>
      <c r="HB125" s="377"/>
      <c r="HC125" s="377"/>
      <c r="HD125" s="377"/>
      <c r="HE125" s="377"/>
      <c r="HF125" s="377"/>
      <c r="HG125" s="377"/>
      <c r="HH125" s="377"/>
      <c r="HI125" s="377"/>
      <c r="HJ125" s="377"/>
      <c r="HK125" s="377"/>
      <c r="HL125" s="377"/>
      <c r="HM125" s="377"/>
      <c r="HN125" s="377"/>
      <c r="HO125" s="377"/>
      <c r="HP125" s="377"/>
      <c r="HQ125" s="377"/>
      <c r="HR125" s="377"/>
      <c r="HS125" s="377"/>
      <c r="HT125" s="377"/>
      <c r="HU125" s="377"/>
      <c r="HV125" s="377"/>
      <c r="HW125" s="377"/>
      <c r="HX125" s="377"/>
      <c r="HY125" s="377"/>
      <c r="HZ125" s="377"/>
      <c r="IA125" s="377"/>
      <c r="IB125" s="377"/>
      <c r="IC125" s="377"/>
      <c r="ID125" s="377"/>
      <c r="IE125" s="377"/>
      <c r="IF125" s="377"/>
      <c r="IG125" s="377"/>
      <c r="IH125" s="377"/>
      <c r="II125" s="377"/>
      <c r="IJ125" s="377"/>
      <c r="IK125" s="377"/>
      <c r="IL125" s="377"/>
      <c r="IM125" s="377"/>
      <c r="IN125" s="377"/>
      <c r="IO125" s="377"/>
      <c r="IP125" s="377"/>
      <c r="IQ125" s="377"/>
      <c r="IR125" s="377"/>
      <c r="IS125" s="377"/>
      <c r="IT125" s="377"/>
      <c r="IU125" s="377"/>
      <c r="IV125" s="377"/>
      <c r="IW125" s="377"/>
      <c r="IX125" s="377"/>
      <c r="IY125" s="377"/>
      <c r="IZ125" s="377"/>
      <c r="JA125" s="377"/>
      <c r="JB125" s="377"/>
      <c r="JC125" s="377"/>
      <c r="JD125" s="377"/>
      <c r="JE125" s="377"/>
      <c r="JF125" s="377"/>
      <c r="JG125" s="377"/>
      <c r="JH125" s="377"/>
      <c r="JI125" s="377"/>
      <c r="JJ125" s="377"/>
      <c r="JK125" s="377"/>
      <c r="JL125" s="377"/>
      <c r="JM125" s="377"/>
      <c r="JN125" s="377"/>
      <c r="JO125" s="377"/>
      <c r="JP125" s="377"/>
      <c r="JQ125" s="377"/>
      <c r="JR125" s="377"/>
      <c r="JS125" s="377"/>
      <c r="JT125" s="377"/>
      <c r="JU125" s="377"/>
      <c r="JV125" s="377"/>
      <c r="JW125" s="377"/>
      <c r="JX125" s="377"/>
      <c r="JY125" s="377"/>
      <c r="JZ125" s="377"/>
      <c r="KA125" s="377"/>
      <c r="KB125" s="377"/>
      <c r="KC125" s="377"/>
      <c r="KD125" s="377"/>
      <c r="KE125" s="377"/>
      <c r="KF125" s="377"/>
      <c r="KG125" s="377"/>
      <c r="KH125" s="377"/>
      <c r="KI125" s="377"/>
      <c r="KJ125" s="377"/>
      <c r="KK125" s="377"/>
      <c r="KL125" s="377"/>
      <c r="KM125" s="377"/>
      <c r="KN125" s="377"/>
      <c r="KO125" s="377"/>
      <c r="KP125" s="377"/>
      <c r="KQ125" s="377"/>
      <c r="KR125" s="377"/>
      <c r="KS125" s="377"/>
      <c r="KT125" s="377"/>
      <c r="KU125" s="377"/>
      <c r="KV125" s="377"/>
      <c r="KW125" s="377"/>
      <c r="KX125" s="377"/>
      <c r="KY125" s="377"/>
      <c r="KZ125" s="377"/>
      <c r="LA125" s="377"/>
      <c r="LB125" s="377"/>
      <c r="LC125" s="377"/>
      <c r="LD125" s="377"/>
      <c r="LE125" s="377"/>
      <c r="LF125" s="377"/>
      <c r="LG125" s="377"/>
      <c r="LH125" s="377"/>
      <c r="LI125" s="377"/>
    </row>
    <row r="126" spans="3:321">
      <c r="D126" s="74">
        <v>4225</v>
      </c>
      <c r="E126" s="78" t="s">
        <v>232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0</v>
      </c>
      <c r="CN126" s="105">
        <v>0</v>
      </c>
      <c r="CO126" s="105">
        <v>0</v>
      </c>
      <c r="CP126" s="105">
        <v>0</v>
      </c>
      <c r="CQ126" s="105">
        <v>0</v>
      </c>
      <c r="CR126" s="105">
        <v>0</v>
      </c>
      <c r="CS126" s="105">
        <v>0</v>
      </c>
      <c r="CT126" s="105">
        <v>0</v>
      </c>
      <c r="CU126" s="105">
        <v>0</v>
      </c>
      <c r="CV126" s="105">
        <v>0</v>
      </c>
      <c r="CW126" s="106">
        <v>0</v>
      </c>
      <c r="CX126" s="104">
        <v>0</v>
      </c>
      <c r="CY126" s="105">
        <v>0</v>
      </c>
      <c r="CZ126" s="105">
        <v>0</v>
      </c>
      <c r="DA126" s="105">
        <v>0</v>
      </c>
      <c r="DB126" s="105">
        <v>0</v>
      </c>
      <c r="DC126" s="105">
        <v>0</v>
      </c>
      <c r="DD126" s="105">
        <v>0</v>
      </c>
      <c r="DE126" s="105">
        <v>0</v>
      </c>
      <c r="DF126" s="105">
        <v>0</v>
      </c>
      <c r="DG126" s="105">
        <v>0</v>
      </c>
      <c r="DH126" s="105">
        <v>0</v>
      </c>
      <c r="DI126" s="106">
        <v>0</v>
      </c>
      <c r="DJ126" s="104">
        <v>0</v>
      </c>
      <c r="DK126" s="105">
        <v>0</v>
      </c>
      <c r="DL126" s="105">
        <v>0</v>
      </c>
      <c r="DM126" s="105">
        <v>0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  <c r="DV126" s="338">
        <v>0</v>
      </c>
      <c r="DW126" s="338">
        <v>0</v>
      </c>
      <c r="DX126" s="338">
        <v>0</v>
      </c>
      <c r="DY126" s="338">
        <v>0</v>
      </c>
      <c r="DZ126" s="371"/>
      <c r="EB126" s="374"/>
      <c r="EC126" s="374"/>
      <c r="ED126" s="374"/>
      <c r="EE126" s="374"/>
      <c r="EF126" s="374"/>
      <c r="EG126" s="374"/>
      <c r="EH126" s="377"/>
      <c r="EI126" s="377"/>
      <c r="EJ126" s="377"/>
      <c r="EK126" s="377"/>
      <c r="EL126" s="377"/>
      <c r="EM126" s="377"/>
      <c r="EN126" s="377"/>
      <c r="EO126" s="377"/>
      <c r="EP126" s="377"/>
      <c r="EQ126" s="377"/>
      <c r="ER126" s="377"/>
      <c r="ES126" s="377"/>
      <c r="ET126" s="377"/>
      <c r="EU126" s="377"/>
      <c r="EV126" s="377"/>
      <c r="EW126" s="377"/>
      <c r="EX126" s="377"/>
      <c r="EY126" s="377"/>
      <c r="EZ126" s="377"/>
      <c r="FA126" s="377"/>
      <c r="FB126" s="377"/>
      <c r="FC126" s="377"/>
      <c r="FD126" s="377"/>
      <c r="FE126" s="377"/>
      <c r="FF126" s="377"/>
      <c r="FG126" s="377"/>
      <c r="FH126" s="377"/>
      <c r="FI126" s="377"/>
      <c r="FJ126" s="377"/>
      <c r="FK126" s="377"/>
      <c r="FL126" s="377"/>
      <c r="FM126" s="377"/>
      <c r="FN126" s="377"/>
      <c r="FO126" s="377"/>
      <c r="FP126" s="377"/>
      <c r="FQ126" s="377"/>
      <c r="FR126" s="377"/>
      <c r="FS126" s="377"/>
      <c r="FT126" s="377"/>
      <c r="FU126" s="377"/>
      <c r="FV126" s="377"/>
      <c r="FW126" s="377"/>
      <c r="FX126" s="377"/>
      <c r="FY126" s="377"/>
      <c r="FZ126" s="377"/>
      <c r="GA126" s="377"/>
      <c r="GB126" s="377"/>
      <c r="GC126" s="377"/>
      <c r="GD126" s="377"/>
      <c r="GE126" s="377"/>
      <c r="GF126" s="377"/>
      <c r="GG126" s="377"/>
      <c r="GH126" s="377"/>
      <c r="GI126" s="377"/>
      <c r="GJ126" s="377"/>
      <c r="GK126" s="377"/>
      <c r="GL126" s="377"/>
      <c r="GM126" s="377"/>
      <c r="GN126" s="377"/>
      <c r="GO126" s="377"/>
      <c r="GP126" s="377"/>
      <c r="GQ126" s="377"/>
      <c r="GR126" s="377"/>
      <c r="GS126" s="377"/>
      <c r="GT126" s="377"/>
      <c r="GU126" s="377"/>
      <c r="GV126" s="377"/>
      <c r="GW126" s="377"/>
      <c r="GX126" s="377"/>
      <c r="GY126" s="377"/>
      <c r="GZ126" s="377"/>
      <c r="HA126" s="377"/>
      <c r="HB126" s="377"/>
      <c r="HC126" s="377"/>
      <c r="HD126" s="377"/>
      <c r="HE126" s="377"/>
      <c r="HF126" s="377"/>
      <c r="HG126" s="377"/>
      <c r="HH126" s="377"/>
      <c r="HI126" s="377"/>
      <c r="HJ126" s="377"/>
      <c r="HK126" s="377"/>
      <c r="HL126" s="377"/>
      <c r="HM126" s="377"/>
      <c r="HN126" s="377"/>
      <c r="HO126" s="377"/>
      <c r="HP126" s="377"/>
      <c r="HQ126" s="377"/>
      <c r="HR126" s="377"/>
      <c r="HS126" s="377"/>
      <c r="HT126" s="377"/>
      <c r="HU126" s="377"/>
      <c r="HV126" s="377"/>
      <c r="HW126" s="377"/>
      <c r="HX126" s="377"/>
      <c r="HY126" s="377"/>
      <c r="HZ126" s="377"/>
      <c r="IA126" s="377"/>
      <c r="IB126" s="377"/>
      <c r="IC126" s="377"/>
      <c r="ID126" s="377"/>
      <c r="IE126" s="377"/>
      <c r="IF126" s="377"/>
      <c r="IG126" s="377"/>
      <c r="IH126" s="377"/>
      <c r="II126" s="377"/>
      <c r="IJ126" s="377"/>
      <c r="IK126" s="377"/>
      <c r="IL126" s="377"/>
      <c r="IM126" s="377"/>
      <c r="IN126" s="377"/>
      <c r="IO126" s="377"/>
      <c r="IP126" s="377"/>
      <c r="IQ126" s="377"/>
      <c r="IR126" s="377"/>
      <c r="IS126" s="377"/>
      <c r="IT126" s="377"/>
      <c r="IU126" s="377"/>
      <c r="IV126" s="377"/>
      <c r="IW126" s="377"/>
      <c r="IX126" s="377"/>
      <c r="IY126" s="377"/>
      <c r="IZ126" s="377"/>
      <c r="JA126" s="377"/>
      <c r="JB126" s="377"/>
      <c r="JC126" s="377"/>
      <c r="JD126" s="377"/>
      <c r="JE126" s="377"/>
      <c r="JF126" s="377"/>
      <c r="JG126" s="377"/>
      <c r="JH126" s="377"/>
      <c r="JI126" s="377"/>
      <c r="JJ126" s="377"/>
      <c r="JK126" s="377"/>
      <c r="JL126" s="377"/>
      <c r="JM126" s="377"/>
      <c r="JN126" s="377"/>
      <c r="JO126" s="377"/>
      <c r="JP126" s="377"/>
      <c r="JQ126" s="377"/>
      <c r="JR126" s="377"/>
      <c r="JS126" s="377"/>
      <c r="JT126" s="377"/>
      <c r="JU126" s="377"/>
      <c r="JV126" s="377"/>
      <c r="JW126" s="377"/>
      <c r="JX126" s="377"/>
      <c r="JY126" s="377"/>
      <c r="JZ126" s="377"/>
      <c r="KA126" s="377"/>
      <c r="KB126" s="377"/>
      <c r="KC126" s="377"/>
      <c r="KD126" s="377"/>
      <c r="KE126" s="377"/>
      <c r="KF126" s="377"/>
      <c r="KG126" s="377"/>
      <c r="KH126" s="377"/>
      <c r="KI126" s="377"/>
      <c r="KJ126" s="377"/>
      <c r="KK126" s="377"/>
      <c r="KL126" s="377"/>
      <c r="KM126" s="377"/>
      <c r="KN126" s="377"/>
      <c r="KO126" s="377"/>
      <c r="KP126" s="377"/>
      <c r="KQ126" s="377"/>
      <c r="KR126" s="377"/>
      <c r="KS126" s="377"/>
      <c r="KT126" s="377"/>
      <c r="KU126" s="377"/>
      <c r="KV126" s="377"/>
      <c r="KW126" s="377"/>
      <c r="KX126" s="377"/>
      <c r="KY126" s="377"/>
      <c r="KZ126" s="377"/>
      <c r="LA126" s="377"/>
      <c r="LB126" s="377"/>
      <c r="LC126" s="377"/>
      <c r="LD126" s="377"/>
      <c r="LE126" s="377"/>
      <c r="LF126" s="377"/>
      <c r="LG126" s="377"/>
      <c r="LH126" s="377"/>
      <c r="LI126" s="377"/>
    </row>
    <row r="127" spans="3:321" ht="30">
      <c r="C127" s="74">
        <v>423</v>
      </c>
      <c r="D127" s="74">
        <v>423</v>
      </c>
      <c r="E127" s="78" t="s">
        <v>263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31674733.129999988</v>
      </c>
      <c r="CM127" s="105">
        <v>31981161.769999992</v>
      </c>
      <c r="CN127" s="105">
        <v>32270882.729999989</v>
      </c>
      <c r="CO127" s="105">
        <v>31901739.649999991</v>
      </c>
      <c r="CP127" s="105">
        <v>31873820.949999992</v>
      </c>
      <c r="CQ127" s="105">
        <v>31986440.059999999</v>
      </c>
      <c r="CR127" s="105">
        <v>31784804.799999997</v>
      </c>
      <c r="CS127" s="105">
        <v>31691801.060000014</v>
      </c>
      <c r="CT127" s="105">
        <v>31830341.049999997</v>
      </c>
      <c r="CU127" s="105">
        <v>31877312.889999993</v>
      </c>
      <c r="CV127" s="105">
        <v>32168831.480000004</v>
      </c>
      <c r="CW127" s="106">
        <v>32148029.950000003</v>
      </c>
      <c r="CX127" s="104">
        <v>31930605.569999997</v>
      </c>
      <c r="CY127" s="105">
        <v>32322505.829999998</v>
      </c>
      <c r="CZ127" s="105">
        <v>32139547.499999978</v>
      </c>
      <c r="DA127" s="105">
        <v>32175533.069999993</v>
      </c>
      <c r="DB127" s="105">
        <v>32122857.830000021</v>
      </c>
      <c r="DC127" s="105">
        <v>32009351.620000005</v>
      </c>
      <c r="DD127" s="105">
        <v>31956410.149999995</v>
      </c>
      <c r="DE127" s="105">
        <v>31961103.480000004</v>
      </c>
      <c r="DF127" s="105">
        <v>31772415.080000002</v>
      </c>
      <c r="DG127" s="105">
        <v>31859689.86999999</v>
      </c>
      <c r="DH127" s="105">
        <v>32077660.469999995</v>
      </c>
      <c r="DI127" s="106">
        <v>32063162.379999995</v>
      </c>
      <c r="DJ127" s="104">
        <v>31902604.520000014</v>
      </c>
      <c r="DK127" s="105">
        <v>31653949.310000002</v>
      </c>
      <c r="DL127" s="105">
        <v>32846294.43</v>
      </c>
      <c r="DM127" s="105">
        <v>32093069.74000001</v>
      </c>
      <c r="DN127" s="105">
        <v>32083695.330000009</v>
      </c>
      <c r="DO127" s="105">
        <v>32184677.510000002</v>
      </c>
      <c r="DP127" s="105">
        <v>32230821.330000017</v>
      </c>
      <c r="DQ127" s="105">
        <v>32321913.98000003</v>
      </c>
      <c r="DR127" s="105">
        <v>32215414.010000028</v>
      </c>
      <c r="DS127" s="105">
        <v>32423340.340000022</v>
      </c>
      <c r="DT127" s="105">
        <v>32644778.940000001</v>
      </c>
      <c r="DU127" s="106">
        <v>32438337.290000025</v>
      </c>
      <c r="DV127" s="338">
        <v>32292499.949999999</v>
      </c>
      <c r="DW127" s="338">
        <v>32694820.23</v>
      </c>
      <c r="DX127" s="338">
        <v>32289698.41</v>
      </c>
      <c r="DY127" s="338">
        <v>32441506.030000001</v>
      </c>
      <c r="DZ127" s="372">
        <v>32266203.640000001</v>
      </c>
      <c r="EA127" s="372">
        <v>31983873.670000002</v>
      </c>
      <c r="EB127" s="374">
        <v>32004535.780000001</v>
      </c>
      <c r="EC127" s="381">
        <v>32919822.370000001</v>
      </c>
      <c r="ED127" s="374">
        <v>32946866.739999998</v>
      </c>
      <c r="EE127" s="374">
        <v>33137883.899999999</v>
      </c>
      <c r="EF127" s="374">
        <v>32931279.82</v>
      </c>
      <c r="EG127" s="374">
        <v>32906643.09</v>
      </c>
      <c r="EH127" s="377">
        <v>32976338.859999999</v>
      </c>
      <c r="EI127" s="377">
        <v>33304068.809999999</v>
      </c>
      <c r="EJ127" s="377">
        <v>33118374.059999999</v>
      </c>
      <c r="EK127" s="377">
        <v>33225573.780000001</v>
      </c>
      <c r="EL127" s="377">
        <v>33097965.640000001</v>
      </c>
      <c r="EM127" s="377">
        <v>32864422.489999998</v>
      </c>
      <c r="EN127" s="377">
        <v>32909306.579999998</v>
      </c>
      <c r="EO127" s="377">
        <v>33878461.829999998</v>
      </c>
      <c r="EP127" s="377">
        <v>33914885.5</v>
      </c>
      <c r="EQ127" s="377">
        <v>33960612.219999999</v>
      </c>
      <c r="ER127" s="377">
        <v>33919324.859999999</v>
      </c>
      <c r="ES127" s="377"/>
      <c r="ET127" s="377"/>
      <c r="EU127" s="377"/>
      <c r="EV127" s="377"/>
      <c r="EW127" s="377"/>
      <c r="EX127" s="377"/>
      <c r="EY127" s="377"/>
      <c r="EZ127" s="377"/>
      <c r="FA127" s="377"/>
      <c r="FB127" s="377"/>
      <c r="FC127" s="377"/>
      <c r="FD127" s="377"/>
      <c r="FE127" s="377"/>
      <c r="FF127" s="377"/>
      <c r="FG127" s="377"/>
      <c r="FH127" s="377"/>
      <c r="FI127" s="377"/>
      <c r="FJ127" s="377"/>
      <c r="FK127" s="377"/>
      <c r="FL127" s="377"/>
      <c r="FM127" s="377"/>
      <c r="FN127" s="377"/>
      <c r="FO127" s="377"/>
      <c r="FP127" s="377"/>
      <c r="FQ127" s="377"/>
      <c r="FR127" s="377"/>
      <c r="FS127" s="377"/>
      <c r="FT127" s="377"/>
      <c r="FU127" s="377"/>
      <c r="FV127" s="377"/>
      <c r="FW127" s="377"/>
      <c r="FX127" s="377"/>
      <c r="FY127" s="377"/>
      <c r="FZ127" s="377"/>
      <c r="GA127" s="377"/>
      <c r="GB127" s="377"/>
      <c r="GC127" s="377"/>
      <c r="GD127" s="377"/>
      <c r="GE127" s="377"/>
      <c r="GF127" s="377"/>
      <c r="GG127" s="377"/>
      <c r="GH127" s="377"/>
      <c r="GI127" s="377"/>
      <c r="GJ127" s="377"/>
      <c r="GK127" s="377"/>
      <c r="GL127" s="377"/>
      <c r="GM127" s="377"/>
      <c r="GN127" s="377"/>
      <c r="GO127" s="377"/>
      <c r="GP127" s="377"/>
      <c r="GQ127" s="377"/>
      <c r="GR127" s="377"/>
      <c r="GS127" s="377"/>
      <c r="GT127" s="377"/>
      <c r="GU127" s="377"/>
      <c r="GV127" s="377"/>
      <c r="GW127" s="377"/>
      <c r="GX127" s="377"/>
      <c r="GY127" s="377"/>
      <c r="GZ127" s="377"/>
      <c r="HA127" s="377"/>
      <c r="HB127" s="377"/>
      <c r="HC127" s="377"/>
      <c r="HD127" s="377"/>
      <c r="HE127" s="377"/>
      <c r="HF127" s="377"/>
      <c r="HG127" s="377"/>
      <c r="HH127" s="377"/>
      <c r="HI127" s="377"/>
      <c r="HJ127" s="377"/>
      <c r="HK127" s="377"/>
      <c r="HL127" s="377"/>
      <c r="HM127" s="377"/>
      <c r="HN127" s="377"/>
      <c r="HO127" s="377"/>
      <c r="HP127" s="377"/>
      <c r="HQ127" s="377"/>
      <c r="HR127" s="377"/>
      <c r="HS127" s="377"/>
      <c r="HT127" s="377"/>
      <c r="HU127" s="377"/>
      <c r="HV127" s="377"/>
      <c r="HW127" s="377"/>
      <c r="HX127" s="377"/>
      <c r="HY127" s="377"/>
      <c r="HZ127" s="377"/>
      <c r="IA127" s="377"/>
      <c r="IB127" s="377"/>
      <c r="IC127" s="377"/>
      <c r="ID127" s="377"/>
      <c r="IE127" s="377"/>
      <c r="IF127" s="377"/>
      <c r="IG127" s="377"/>
      <c r="IH127" s="377"/>
      <c r="II127" s="377"/>
      <c r="IJ127" s="377"/>
      <c r="IK127" s="377"/>
      <c r="IL127" s="377"/>
      <c r="IM127" s="377"/>
      <c r="IN127" s="377"/>
      <c r="IO127" s="377"/>
      <c r="IP127" s="377"/>
      <c r="IQ127" s="377"/>
      <c r="IR127" s="377"/>
      <c r="IS127" s="377"/>
      <c r="IT127" s="377"/>
      <c r="IU127" s="377"/>
      <c r="IV127" s="377"/>
      <c r="IW127" s="377"/>
      <c r="IX127" s="377"/>
      <c r="IY127" s="377"/>
      <c r="IZ127" s="377"/>
      <c r="JA127" s="377"/>
      <c r="JB127" s="377"/>
      <c r="JC127" s="377"/>
      <c r="JD127" s="377"/>
      <c r="JE127" s="377"/>
      <c r="JF127" s="377"/>
      <c r="JG127" s="377"/>
      <c r="JH127" s="377"/>
      <c r="JI127" s="377"/>
      <c r="JJ127" s="377"/>
      <c r="JK127" s="377"/>
      <c r="JL127" s="377"/>
      <c r="JM127" s="377"/>
      <c r="JN127" s="377"/>
      <c r="JO127" s="377"/>
      <c r="JP127" s="377"/>
      <c r="JQ127" s="377"/>
      <c r="JR127" s="377"/>
      <c r="JS127" s="377"/>
      <c r="JT127" s="377"/>
      <c r="JU127" s="377"/>
      <c r="JV127" s="377"/>
      <c r="JW127" s="377"/>
      <c r="JX127" s="377"/>
      <c r="JY127" s="377"/>
      <c r="JZ127" s="377"/>
      <c r="KA127" s="377"/>
      <c r="KB127" s="377"/>
      <c r="KC127" s="377"/>
      <c r="KD127" s="377"/>
      <c r="KE127" s="377"/>
      <c r="KF127" s="377"/>
      <c r="KG127" s="377"/>
      <c r="KH127" s="377"/>
      <c r="KI127" s="377"/>
      <c r="KJ127" s="377"/>
      <c r="KK127" s="377"/>
      <c r="KL127" s="377"/>
      <c r="KM127" s="377"/>
      <c r="KN127" s="377"/>
      <c r="KO127" s="377"/>
      <c r="KP127" s="377"/>
      <c r="KQ127" s="377"/>
      <c r="KR127" s="377"/>
      <c r="KS127" s="377"/>
      <c r="KT127" s="377"/>
      <c r="KU127" s="377"/>
      <c r="KV127" s="377"/>
      <c r="KW127" s="377"/>
      <c r="KX127" s="377"/>
      <c r="KY127" s="377"/>
      <c r="KZ127" s="377"/>
      <c r="LA127" s="377"/>
      <c r="LB127" s="377"/>
      <c r="LC127" s="377"/>
      <c r="LD127" s="377"/>
      <c r="LE127" s="377"/>
      <c r="LF127" s="377"/>
      <c r="LG127" s="377"/>
      <c r="LH127" s="377"/>
      <c r="LI127" s="377"/>
    </row>
    <row r="128" spans="3:321">
      <c r="D128" s="74">
        <v>4231</v>
      </c>
      <c r="E128" s="78" t="s">
        <v>265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17556624.739999991</v>
      </c>
      <c r="CM128" s="105">
        <v>17731912.649999995</v>
      </c>
      <c r="CN128" s="105">
        <v>18171887.329999994</v>
      </c>
      <c r="CO128" s="105">
        <v>17836050.36999999</v>
      </c>
      <c r="CP128" s="105">
        <v>17798539.219999991</v>
      </c>
      <c r="CQ128" s="105">
        <v>17778732.390000004</v>
      </c>
      <c r="CR128" s="105">
        <v>17751367.449999992</v>
      </c>
      <c r="CS128" s="105">
        <v>17751526.06000001</v>
      </c>
      <c r="CT128" s="105">
        <v>17830318.209999997</v>
      </c>
      <c r="CU128" s="105">
        <v>17911049.959999997</v>
      </c>
      <c r="CV128" s="105">
        <v>18125287.950000003</v>
      </c>
      <c r="CW128" s="106">
        <v>18112456.109999999</v>
      </c>
      <c r="CX128" s="104">
        <v>18083708.609999992</v>
      </c>
      <c r="CY128" s="105">
        <v>18230038.429999989</v>
      </c>
      <c r="CZ128" s="105">
        <v>18200875.059999973</v>
      </c>
      <c r="DA128" s="105">
        <v>18194267.419999994</v>
      </c>
      <c r="DB128" s="105">
        <v>18180228.890000019</v>
      </c>
      <c r="DC128" s="105">
        <v>18140060.379999992</v>
      </c>
      <c r="DD128" s="105">
        <v>18144811.109999988</v>
      </c>
      <c r="DE128" s="105">
        <v>18162470.489999998</v>
      </c>
      <c r="DF128" s="105">
        <v>18132095.619999997</v>
      </c>
      <c r="DG128" s="105">
        <v>18202032.089999992</v>
      </c>
      <c r="DH128" s="105">
        <v>18247914.809999987</v>
      </c>
      <c r="DI128" s="106">
        <v>18253521.829999998</v>
      </c>
      <c r="DJ128" s="104">
        <v>18235876.890000019</v>
      </c>
      <c r="DK128" s="105">
        <v>17986306.41</v>
      </c>
      <c r="DL128" s="105">
        <v>18703943.799999997</v>
      </c>
      <c r="DM128" s="105">
        <v>18292591.18</v>
      </c>
      <c r="DN128" s="105">
        <v>18354889.04000001</v>
      </c>
      <c r="DO128" s="105">
        <v>18496600.40000001</v>
      </c>
      <c r="DP128" s="105">
        <v>18579479.900000013</v>
      </c>
      <c r="DQ128" s="105">
        <v>18605661.530000027</v>
      </c>
      <c r="DR128" s="105">
        <v>18652141.210000023</v>
      </c>
      <c r="DS128" s="105">
        <v>18787969.120000023</v>
      </c>
      <c r="DT128" s="105">
        <v>18892491.040000007</v>
      </c>
      <c r="DU128" s="106">
        <v>18840760.500000019</v>
      </c>
      <c r="DV128" s="338">
        <v>18819612.960000001</v>
      </c>
      <c r="DW128" s="338">
        <v>18895412.559999999</v>
      </c>
      <c r="DX128" s="338">
        <v>18754590.399999999</v>
      </c>
      <c r="DY128" s="338">
        <v>18841144.77</v>
      </c>
      <c r="DZ128" s="371">
        <v>18834572.629999999</v>
      </c>
      <c r="EA128" s="338">
        <v>18608997.59</v>
      </c>
      <c r="EB128" s="374">
        <v>18559579.440000001</v>
      </c>
      <c r="EC128" s="374"/>
      <c r="ED128" s="374"/>
      <c r="EE128" s="374"/>
      <c r="EF128" s="374"/>
      <c r="EG128" s="374"/>
      <c r="EH128" s="377"/>
      <c r="EI128" s="377"/>
      <c r="EJ128" s="377"/>
      <c r="EK128" s="377"/>
      <c r="EL128" s="377"/>
      <c r="EM128" s="377"/>
      <c r="EN128" s="377"/>
      <c r="EO128" s="377"/>
      <c r="EP128" s="377"/>
      <c r="EQ128" s="377"/>
      <c r="ER128" s="377"/>
      <c r="ES128" s="377"/>
      <c r="ET128" s="377"/>
      <c r="EU128" s="377"/>
      <c r="EV128" s="377"/>
      <c r="EW128" s="377"/>
      <c r="EX128" s="377"/>
      <c r="EY128" s="377"/>
      <c r="EZ128" s="377"/>
      <c r="FA128" s="377"/>
      <c r="FB128" s="377"/>
      <c r="FC128" s="377"/>
      <c r="FD128" s="377"/>
      <c r="FE128" s="377"/>
      <c r="FF128" s="377"/>
      <c r="FG128" s="377"/>
      <c r="FH128" s="377"/>
      <c r="FI128" s="377"/>
      <c r="FJ128" s="377"/>
      <c r="FK128" s="377"/>
      <c r="FL128" s="377"/>
      <c r="FM128" s="377"/>
      <c r="FN128" s="377"/>
      <c r="FO128" s="377"/>
      <c r="FP128" s="377"/>
      <c r="FQ128" s="377"/>
      <c r="FR128" s="377"/>
      <c r="FS128" s="377"/>
      <c r="FT128" s="377"/>
      <c r="FU128" s="377"/>
      <c r="FV128" s="377"/>
      <c r="FW128" s="377"/>
      <c r="FX128" s="377"/>
      <c r="FY128" s="377"/>
      <c r="FZ128" s="377"/>
      <c r="GA128" s="377"/>
      <c r="GB128" s="377"/>
      <c r="GC128" s="377"/>
      <c r="GD128" s="377"/>
      <c r="GE128" s="377"/>
      <c r="GF128" s="377"/>
      <c r="GG128" s="377"/>
      <c r="GH128" s="377"/>
      <c r="GI128" s="377"/>
      <c r="GJ128" s="377"/>
      <c r="GK128" s="377"/>
      <c r="GL128" s="377"/>
      <c r="GM128" s="377"/>
      <c r="GN128" s="377"/>
      <c r="GO128" s="377"/>
      <c r="GP128" s="377"/>
      <c r="GQ128" s="377"/>
      <c r="GR128" s="377"/>
      <c r="GS128" s="377"/>
      <c r="GT128" s="377"/>
      <c r="GU128" s="377"/>
      <c r="GV128" s="377"/>
      <c r="GW128" s="377"/>
      <c r="GX128" s="377"/>
      <c r="GY128" s="377"/>
      <c r="GZ128" s="377"/>
      <c r="HA128" s="377"/>
      <c r="HB128" s="377"/>
      <c r="HC128" s="377"/>
      <c r="HD128" s="377"/>
      <c r="HE128" s="377"/>
      <c r="HF128" s="377"/>
      <c r="HG128" s="377"/>
      <c r="HH128" s="377"/>
      <c r="HI128" s="377"/>
      <c r="HJ128" s="377"/>
      <c r="HK128" s="377"/>
      <c r="HL128" s="377"/>
      <c r="HM128" s="377"/>
      <c r="HN128" s="377"/>
      <c r="HO128" s="377"/>
      <c r="HP128" s="377"/>
      <c r="HQ128" s="377"/>
      <c r="HR128" s="377"/>
      <c r="HS128" s="377"/>
      <c r="HT128" s="377"/>
      <c r="HU128" s="377"/>
      <c r="HV128" s="377"/>
      <c r="HW128" s="377"/>
      <c r="HX128" s="377"/>
      <c r="HY128" s="377"/>
      <c r="HZ128" s="377"/>
      <c r="IA128" s="377"/>
      <c r="IB128" s="377"/>
      <c r="IC128" s="377"/>
      <c r="ID128" s="377"/>
      <c r="IE128" s="377"/>
      <c r="IF128" s="377"/>
      <c r="IG128" s="377"/>
      <c r="IH128" s="377"/>
      <c r="II128" s="377"/>
      <c r="IJ128" s="377"/>
      <c r="IK128" s="377"/>
      <c r="IL128" s="377"/>
      <c r="IM128" s="377"/>
      <c r="IN128" s="377"/>
      <c r="IO128" s="377"/>
      <c r="IP128" s="377"/>
      <c r="IQ128" s="377"/>
      <c r="IR128" s="377"/>
      <c r="IS128" s="377"/>
      <c r="IT128" s="377"/>
      <c r="IU128" s="377"/>
      <c r="IV128" s="377"/>
      <c r="IW128" s="377"/>
      <c r="IX128" s="377"/>
      <c r="IY128" s="377"/>
      <c r="IZ128" s="377"/>
      <c r="JA128" s="377"/>
      <c r="JB128" s="377"/>
      <c r="JC128" s="377"/>
      <c r="JD128" s="377"/>
      <c r="JE128" s="377"/>
      <c r="JF128" s="377"/>
      <c r="JG128" s="377"/>
      <c r="JH128" s="377"/>
      <c r="JI128" s="377"/>
      <c r="JJ128" s="377"/>
      <c r="JK128" s="377"/>
      <c r="JL128" s="377"/>
      <c r="JM128" s="377"/>
      <c r="JN128" s="377"/>
      <c r="JO128" s="377"/>
      <c r="JP128" s="377"/>
      <c r="JQ128" s="377"/>
      <c r="JR128" s="377"/>
      <c r="JS128" s="377"/>
      <c r="JT128" s="377"/>
      <c r="JU128" s="377"/>
      <c r="JV128" s="377"/>
      <c r="JW128" s="377"/>
      <c r="JX128" s="377"/>
      <c r="JY128" s="377"/>
      <c r="JZ128" s="377"/>
      <c r="KA128" s="377"/>
      <c r="KB128" s="377"/>
      <c r="KC128" s="377"/>
      <c r="KD128" s="377"/>
      <c r="KE128" s="377"/>
      <c r="KF128" s="377"/>
      <c r="KG128" s="377"/>
      <c r="KH128" s="377"/>
      <c r="KI128" s="377"/>
      <c r="KJ128" s="377"/>
      <c r="KK128" s="377"/>
      <c r="KL128" s="377"/>
      <c r="KM128" s="377"/>
      <c r="KN128" s="377"/>
      <c r="KO128" s="377"/>
      <c r="KP128" s="377"/>
      <c r="KQ128" s="377"/>
      <c r="KR128" s="377"/>
      <c r="KS128" s="377"/>
      <c r="KT128" s="377"/>
      <c r="KU128" s="377"/>
      <c r="KV128" s="377"/>
      <c r="KW128" s="377"/>
      <c r="KX128" s="377"/>
      <c r="KY128" s="377"/>
      <c r="KZ128" s="377"/>
      <c r="LA128" s="377"/>
      <c r="LB128" s="377"/>
      <c r="LC128" s="377"/>
      <c r="LD128" s="377"/>
      <c r="LE128" s="377"/>
      <c r="LF128" s="377"/>
      <c r="LG128" s="377"/>
      <c r="LH128" s="377"/>
      <c r="LI128" s="377"/>
    </row>
    <row r="129" spans="1:321">
      <c r="D129" s="74">
        <v>4232</v>
      </c>
      <c r="E129" s="78" t="s">
        <v>267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5875272.8500000024</v>
      </c>
      <c r="CM129" s="105">
        <v>5889625.8900000015</v>
      </c>
      <c r="CN129" s="105">
        <v>5885374.3099999903</v>
      </c>
      <c r="CO129" s="105">
        <v>5881275.669999999</v>
      </c>
      <c r="CP129" s="105">
        <v>5905482.5500000017</v>
      </c>
      <c r="CQ129" s="105">
        <v>5902560.2699999977</v>
      </c>
      <c r="CR129" s="105">
        <v>5863255.6999999993</v>
      </c>
      <c r="CS129" s="105">
        <v>5837597.7700000005</v>
      </c>
      <c r="CT129" s="105">
        <v>5830922.5200000014</v>
      </c>
      <c r="CU129" s="105">
        <v>5824170.1199999964</v>
      </c>
      <c r="CV129" s="105">
        <v>5832033.0999999978</v>
      </c>
      <c r="CW129" s="106">
        <v>5825822.0100000026</v>
      </c>
      <c r="CX129" s="104">
        <v>5786947.3300000001</v>
      </c>
      <c r="CY129" s="105">
        <v>5795593.0300000031</v>
      </c>
      <c r="CZ129" s="105">
        <v>5767722.2900000028</v>
      </c>
      <c r="DA129" s="105">
        <v>5737077.7599999933</v>
      </c>
      <c r="DB129" s="105">
        <v>5733681.7100000018</v>
      </c>
      <c r="DC129" s="105">
        <v>5742966.9500000058</v>
      </c>
      <c r="DD129" s="105">
        <v>5703710.6799999988</v>
      </c>
      <c r="DE129" s="105">
        <v>5728346.6000000024</v>
      </c>
      <c r="DF129" s="105">
        <v>5685437.6900000032</v>
      </c>
      <c r="DG129" s="105">
        <v>5681204.9400000023</v>
      </c>
      <c r="DH129" s="105">
        <v>5703587.5700000068</v>
      </c>
      <c r="DI129" s="106">
        <v>5708542.3199999994</v>
      </c>
      <c r="DJ129" s="104">
        <v>5639131.5699999994</v>
      </c>
      <c r="DK129" s="105">
        <v>5505397.570000004</v>
      </c>
      <c r="DL129" s="105">
        <v>5801307.2000000002</v>
      </c>
      <c r="DM129" s="105">
        <v>5641882.2800000096</v>
      </c>
      <c r="DN129" s="105">
        <v>5618825.8800000027</v>
      </c>
      <c r="DO129" s="105">
        <v>5615859.4699999997</v>
      </c>
      <c r="DP129" s="105">
        <v>5625058.0300000003</v>
      </c>
      <c r="DQ129" s="105">
        <v>5614423.9000000004</v>
      </c>
      <c r="DR129" s="105">
        <v>5585563.7200000025</v>
      </c>
      <c r="DS129" s="105">
        <v>5596628.5399999954</v>
      </c>
      <c r="DT129" s="105">
        <v>5554966.8799999999</v>
      </c>
      <c r="DU129" s="106">
        <v>5509099.6800000016</v>
      </c>
      <c r="DV129" s="338">
        <v>5503915.4000000004</v>
      </c>
      <c r="DW129" s="338">
        <v>5529068.9400000004</v>
      </c>
      <c r="DX129" s="338">
        <v>5480065.9699999997</v>
      </c>
      <c r="DY129" s="338">
        <v>5474281.8099999996</v>
      </c>
      <c r="DZ129" s="371">
        <v>5409798.4900000002</v>
      </c>
      <c r="EA129" s="338">
        <v>5398517.3600000003</v>
      </c>
      <c r="EB129" s="374">
        <v>5404997.25</v>
      </c>
      <c r="EC129" s="374"/>
      <c r="ED129" s="374"/>
      <c r="EE129" s="374"/>
      <c r="EF129" s="374"/>
      <c r="EG129" s="374"/>
      <c r="EH129" s="377"/>
      <c r="EI129" s="377"/>
      <c r="EJ129" s="377"/>
      <c r="EK129" s="377"/>
      <c r="EL129" s="377"/>
      <c r="EM129" s="377"/>
      <c r="EN129" s="377"/>
      <c r="EO129" s="377"/>
      <c r="EP129" s="377"/>
      <c r="EQ129" s="377"/>
      <c r="ER129" s="377"/>
      <c r="ES129" s="377"/>
      <c r="ET129" s="377"/>
      <c r="EU129" s="377"/>
      <c r="EV129" s="377"/>
      <c r="EW129" s="377"/>
      <c r="EX129" s="377"/>
      <c r="EY129" s="377"/>
      <c r="EZ129" s="377"/>
      <c r="FA129" s="377"/>
      <c r="FB129" s="377"/>
      <c r="FC129" s="377"/>
      <c r="FD129" s="377"/>
      <c r="FE129" s="377"/>
      <c r="FF129" s="377"/>
      <c r="FG129" s="377"/>
      <c r="FH129" s="377"/>
      <c r="FI129" s="377"/>
      <c r="FJ129" s="377"/>
      <c r="FK129" s="377"/>
      <c r="FL129" s="377"/>
      <c r="FM129" s="377"/>
      <c r="FN129" s="377"/>
      <c r="FO129" s="377"/>
      <c r="FP129" s="377"/>
      <c r="FQ129" s="377"/>
      <c r="FR129" s="377"/>
      <c r="FS129" s="377"/>
      <c r="FT129" s="377"/>
      <c r="FU129" s="377"/>
      <c r="FV129" s="377"/>
      <c r="FW129" s="377"/>
      <c r="FX129" s="377"/>
      <c r="FY129" s="377"/>
      <c r="FZ129" s="377"/>
      <c r="GA129" s="377"/>
      <c r="GB129" s="377"/>
      <c r="GC129" s="377"/>
      <c r="GD129" s="377"/>
      <c r="GE129" s="377"/>
      <c r="GF129" s="377"/>
      <c r="GG129" s="377"/>
      <c r="GH129" s="377"/>
      <c r="GI129" s="377"/>
      <c r="GJ129" s="377"/>
      <c r="GK129" s="377"/>
      <c r="GL129" s="377"/>
      <c r="GM129" s="377"/>
      <c r="GN129" s="377"/>
      <c r="GO129" s="377"/>
      <c r="GP129" s="377"/>
      <c r="GQ129" s="377"/>
      <c r="GR129" s="377"/>
      <c r="GS129" s="377"/>
      <c r="GT129" s="377"/>
      <c r="GU129" s="377"/>
      <c r="GV129" s="377"/>
      <c r="GW129" s="377"/>
      <c r="GX129" s="377"/>
      <c r="GY129" s="377"/>
      <c r="GZ129" s="377"/>
      <c r="HA129" s="377"/>
      <c r="HB129" s="377"/>
      <c r="HC129" s="377"/>
      <c r="HD129" s="377"/>
      <c r="HE129" s="377"/>
      <c r="HF129" s="377"/>
      <c r="HG129" s="377"/>
      <c r="HH129" s="377"/>
      <c r="HI129" s="377"/>
      <c r="HJ129" s="377"/>
      <c r="HK129" s="377"/>
      <c r="HL129" s="377"/>
      <c r="HM129" s="377"/>
      <c r="HN129" s="377"/>
      <c r="HO129" s="377"/>
      <c r="HP129" s="377"/>
      <c r="HQ129" s="377"/>
      <c r="HR129" s="377"/>
      <c r="HS129" s="377"/>
      <c r="HT129" s="377"/>
      <c r="HU129" s="377"/>
      <c r="HV129" s="377"/>
      <c r="HW129" s="377"/>
      <c r="HX129" s="377"/>
      <c r="HY129" s="377"/>
      <c r="HZ129" s="377"/>
      <c r="IA129" s="377"/>
      <c r="IB129" s="377"/>
      <c r="IC129" s="377"/>
      <c r="ID129" s="377"/>
      <c r="IE129" s="377"/>
      <c r="IF129" s="377"/>
      <c r="IG129" s="377"/>
      <c r="IH129" s="377"/>
      <c r="II129" s="377"/>
      <c r="IJ129" s="377"/>
      <c r="IK129" s="377"/>
      <c r="IL129" s="377"/>
      <c r="IM129" s="377"/>
      <c r="IN129" s="377"/>
      <c r="IO129" s="377"/>
      <c r="IP129" s="377"/>
      <c r="IQ129" s="377"/>
      <c r="IR129" s="377"/>
      <c r="IS129" s="377"/>
      <c r="IT129" s="377"/>
      <c r="IU129" s="377"/>
      <c r="IV129" s="377"/>
      <c r="IW129" s="377"/>
      <c r="IX129" s="377"/>
      <c r="IY129" s="377"/>
      <c r="IZ129" s="377"/>
      <c r="JA129" s="377"/>
      <c r="JB129" s="377"/>
      <c r="JC129" s="377"/>
      <c r="JD129" s="377"/>
      <c r="JE129" s="377"/>
      <c r="JF129" s="377"/>
      <c r="JG129" s="377"/>
      <c r="JH129" s="377"/>
      <c r="JI129" s="377"/>
      <c r="JJ129" s="377"/>
      <c r="JK129" s="377"/>
      <c r="JL129" s="377"/>
      <c r="JM129" s="377"/>
      <c r="JN129" s="377"/>
      <c r="JO129" s="377"/>
      <c r="JP129" s="377"/>
      <c r="JQ129" s="377"/>
      <c r="JR129" s="377"/>
      <c r="JS129" s="377"/>
      <c r="JT129" s="377"/>
      <c r="JU129" s="377"/>
      <c r="JV129" s="377"/>
      <c r="JW129" s="377"/>
      <c r="JX129" s="377"/>
      <c r="JY129" s="377"/>
      <c r="JZ129" s="377"/>
      <c r="KA129" s="377"/>
      <c r="KB129" s="377"/>
      <c r="KC129" s="377"/>
      <c r="KD129" s="377"/>
      <c r="KE129" s="377"/>
      <c r="KF129" s="377"/>
      <c r="KG129" s="377"/>
      <c r="KH129" s="377"/>
      <c r="KI129" s="377"/>
      <c r="KJ129" s="377"/>
      <c r="KK129" s="377"/>
      <c r="KL129" s="377"/>
      <c r="KM129" s="377"/>
      <c r="KN129" s="377"/>
      <c r="KO129" s="377"/>
      <c r="KP129" s="377"/>
      <c r="KQ129" s="377"/>
      <c r="KR129" s="377"/>
      <c r="KS129" s="377"/>
      <c r="KT129" s="377"/>
      <c r="KU129" s="377"/>
      <c r="KV129" s="377"/>
      <c r="KW129" s="377"/>
      <c r="KX129" s="377"/>
      <c r="KY129" s="377"/>
      <c r="KZ129" s="377"/>
      <c r="LA129" s="377"/>
      <c r="LB129" s="377"/>
      <c r="LC129" s="377"/>
      <c r="LD129" s="377"/>
      <c r="LE129" s="377"/>
      <c r="LF129" s="377"/>
      <c r="LG129" s="377"/>
      <c r="LH129" s="377"/>
      <c r="LI129" s="377"/>
    </row>
    <row r="130" spans="1:321">
      <c r="D130" s="74">
        <v>4233</v>
      </c>
      <c r="E130" s="78" t="s">
        <v>269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6368809.3199999984</v>
      </c>
      <c r="CM130" s="105">
        <v>6395625.3799999999</v>
      </c>
      <c r="CN130" s="105">
        <v>6375718.3100000061</v>
      </c>
      <c r="CO130" s="105">
        <v>6367612.6800000006</v>
      </c>
      <c r="CP130" s="105">
        <v>6393926.3099999977</v>
      </c>
      <c r="CQ130" s="105">
        <v>6383257.6999999965</v>
      </c>
      <c r="CR130" s="105">
        <v>6368528.8100000033</v>
      </c>
      <c r="CS130" s="105">
        <v>6381605.71</v>
      </c>
      <c r="CT130" s="105">
        <v>6373366.1499999985</v>
      </c>
      <c r="CU130" s="105">
        <v>6376943.9500000011</v>
      </c>
      <c r="CV130" s="105">
        <v>6366572.2400000021</v>
      </c>
      <c r="CW130" s="106">
        <v>6368696.5300000021</v>
      </c>
      <c r="CX130" s="104">
        <v>6342695.7200000035</v>
      </c>
      <c r="CY130" s="105">
        <v>6375633.9000000022</v>
      </c>
      <c r="CZ130" s="105">
        <v>6374271.7600000007</v>
      </c>
      <c r="DA130" s="105">
        <v>6378227.9300000062</v>
      </c>
      <c r="DB130" s="105">
        <v>6366618.3800000008</v>
      </c>
      <c r="DC130" s="105">
        <v>6376648.0400000056</v>
      </c>
      <c r="DD130" s="105">
        <v>6364269.1800000062</v>
      </c>
      <c r="DE130" s="105">
        <v>6362007.3800000027</v>
      </c>
      <c r="DF130" s="105">
        <v>6344589.129999999</v>
      </c>
      <c r="DG130" s="105">
        <v>6322177.8199999975</v>
      </c>
      <c r="DH130" s="105">
        <v>6328487.6000000034</v>
      </c>
      <c r="DI130" s="106">
        <v>6340692.0799999973</v>
      </c>
      <c r="DJ130" s="104">
        <v>6353359.4199999999</v>
      </c>
      <c r="DK130" s="105">
        <v>6204150.6699999999</v>
      </c>
      <c r="DL130" s="105">
        <v>6524585.1100000013</v>
      </c>
      <c r="DM130" s="105">
        <v>6354679.3500000024</v>
      </c>
      <c r="DN130" s="105">
        <v>6350815.4499999993</v>
      </c>
      <c r="DO130" s="105">
        <v>6349181.9499999955</v>
      </c>
      <c r="DP130" s="105">
        <v>6347123.6000000006</v>
      </c>
      <c r="DQ130" s="105">
        <v>6339821.9099999992</v>
      </c>
      <c r="DR130" s="105">
        <v>6322847.9700000016</v>
      </c>
      <c r="DS130" s="105">
        <v>6286233.4000000032</v>
      </c>
      <c r="DT130" s="105">
        <v>6371403.799999997</v>
      </c>
      <c r="DU130" s="106">
        <v>6328009.1700000037</v>
      </c>
      <c r="DV130" s="338">
        <v>6327730.8099999996</v>
      </c>
      <c r="DW130" s="338">
        <v>6355152.7599999998</v>
      </c>
      <c r="DX130" s="338">
        <v>6348202.9000000004</v>
      </c>
      <c r="DY130" s="338">
        <v>6348789.5</v>
      </c>
      <c r="DZ130" s="371">
        <v>6307783.0599999996</v>
      </c>
      <c r="EA130" s="338">
        <v>6299458.6699999999</v>
      </c>
      <c r="EB130" s="374">
        <v>6304542.9199999999</v>
      </c>
      <c r="EC130" s="374"/>
      <c r="ED130" s="374"/>
      <c r="EE130" s="374"/>
      <c r="EF130" s="374"/>
      <c r="EG130" s="374"/>
      <c r="EH130" s="377"/>
      <c r="EI130" s="377"/>
      <c r="EJ130" s="377"/>
      <c r="EK130" s="377"/>
      <c r="EL130" s="377"/>
      <c r="EM130" s="377"/>
      <c r="EN130" s="377"/>
      <c r="EO130" s="377"/>
      <c r="EP130" s="377"/>
      <c r="EQ130" s="377"/>
      <c r="ER130" s="377"/>
      <c r="ES130" s="377"/>
      <c r="ET130" s="377"/>
      <c r="EU130" s="377"/>
      <c r="EV130" s="377"/>
      <c r="EW130" s="377"/>
      <c r="EX130" s="377"/>
      <c r="EY130" s="377"/>
      <c r="EZ130" s="377"/>
      <c r="FA130" s="377"/>
      <c r="FB130" s="377"/>
      <c r="FC130" s="377"/>
      <c r="FD130" s="377"/>
      <c r="FE130" s="377"/>
      <c r="FF130" s="377"/>
      <c r="FG130" s="377"/>
      <c r="FH130" s="377"/>
      <c r="FI130" s="377"/>
      <c r="FJ130" s="377"/>
      <c r="FK130" s="377"/>
      <c r="FL130" s="377"/>
      <c r="FM130" s="377"/>
      <c r="FN130" s="377"/>
      <c r="FO130" s="377"/>
      <c r="FP130" s="377"/>
      <c r="FQ130" s="377"/>
      <c r="FR130" s="377"/>
      <c r="FS130" s="377"/>
      <c r="FT130" s="377"/>
      <c r="FU130" s="377"/>
      <c r="FV130" s="377"/>
      <c r="FW130" s="377"/>
      <c r="FX130" s="377"/>
      <c r="FY130" s="377"/>
      <c r="FZ130" s="377"/>
      <c r="GA130" s="377"/>
      <c r="GB130" s="377"/>
      <c r="GC130" s="377"/>
      <c r="GD130" s="377"/>
      <c r="GE130" s="377"/>
      <c r="GF130" s="377"/>
      <c r="GG130" s="377"/>
      <c r="GH130" s="377"/>
      <c r="GI130" s="377"/>
      <c r="GJ130" s="377"/>
      <c r="GK130" s="377"/>
      <c r="GL130" s="377"/>
      <c r="GM130" s="377"/>
      <c r="GN130" s="377"/>
      <c r="GO130" s="377"/>
      <c r="GP130" s="377"/>
      <c r="GQ130" s="377"/>
      <c r="GR130" s="377"/>
      <c r="GS130" s="377"/>
      <c r="GT130" s="377"/>
      <c r="GU130" s="377"/>
      <c r="GV130" s="377"/>
      <c r="GW130" s="377"/>
      <c r="GX130" s="377"/>
      <c r="GY130" s="377"/>
      <c r="GZ130" s="377"/>
      <c r="HA130" s="377"/>
      <c r="HB130" s="377"/>
      <c r="HC130" s="377"/>
      <c r="HD130" s="377"/>
      <c r="HE130" s="377"/>
      <c r="HF130" s="377"/>
      <c r="HG130" s="377"/>
      <c r="HH130" s="377"/>
      <c r="HI130" s="377"/>
      <c r="HJ130" s="377"/>
      <c r="HK130" s="377"/>
      <c r="HL130" s="377"/>
      <c r="HM130" s="377"/>
      <c r="HN130" s="377"/>
      <c r="HO130" s="377"/>
      <c r="HP130" s="377"/>
      <c r="HQ130" s="377"/>
      <c r="HR130" s="377"/>
      <c r="HS130" s="377"/>
      <c r="HT130" s="377"/>
      <c r="HU130" s="377"/>
      <c r="HV130" s="377"/>
      <c r="HW130" s="377"/>
      <c r="HX130" s="377"/>
      <c r="HY130" s="377"/>
      <c r="HZ130" s="377"/>
      <c r="IA130" s="377"/>
      <c r="IB130" s="377"/>
      <c r="IC130" s="377"/>
      <c r="ID130" s="377"/>
      <c r="IE130" s="377"/>
      <c r="IF130" s="377"/>
      <c r="IG130" s="377"/>
      <c r="IH130" s="377"/>
      <c r="II130" s="377"/>
      <c r="IJ130" s="377"/>
      <c r="IK130" s="377"/>
      <c r="IL130" s="377"/>
      <c r="IM130" s="377"/>
      <c r="IN130" s="377"/>
      <c r="IO130" s="377"/>
      <c r="IP130" s="377"/>
      <c r="IQ130" s="377"/>
      <c r="IR130" s="377"/>
      <c r="IS130" s="377"/>
      <c r="IT130" s="377"/>
      <c r="IU130" s="377"/>
      <c r="IV130" s="377"/>
      <c r="IW130" s="377"/>
      <c r="IX130" s="377"/>
      <c r="IY130" s="377"/>
      <c r="IZ130" s="377"/>
      <c r="JA130" s="377"/>
      <c r="JB130" s="377"/>
      <c r="JC130" s="377"/>
      <c r="JD130" s="377"/>
      <c r="JE130" s="377"/>
      <c r="JF130" s="377"/>
      <c r="JG130" s="377"/>
      <c r="JH130" s="377"/>
      <c r="JI130" s="377"/>
      <c r="JJ130" s="377"/>
      <c r="JK130" s="377"/>
      <c r="JL130" s="377"/>
      <c r="JM130" s="377"/>
      <c r="JN130" s="377"/>
      <c r="JO130" s="377"/>
      <c r="JP130" s="377"/>
      <c r="JQ130" s="377"/>
      <c r="JR130" s="377"/>
      <c r="JS130" s="377"/>
      <c r="JT130" s="377"/>
      <c r="JU130" s="377"/>
      <c r="JV130" s="377"/>
      <c r="JW130" s="377"/>
      <c r="JX130" s="377"/>
      <c r="JY130" s="377"/>
      <c r="JZ130" s="377"/>
      <c r="KA130" s="377"/>
      <c r="KB130" s="377"/>
      <c r="KC130" s="377"/>
      <c r="KD130" s="377"/>
      <c r="KE130" s="377"/>
      <c r="KF130" s="377"/>
      <c r="KG130" s="377"/>
      <c r="KH130" s="377"/>
      <c r="KI130" s="377"/>
      <c r="KJ130" s="377"/>
      <c r="KK130" s="377"/>
      <c r="KL130" s="377"/>
      <c r="KM130" s="377"/>
      <c r="KN130" s="377"/>
      <c r="KO130" s="377"/>
      <c r="KP130" s="377"/>
      <c r="KQ130" s="377"/>
      <c r="KR130" s="377"/>
      <c r="KS130" s="377"/>
      <c r="KT130" s="377"/>
      <c r="KU130" s="377"/>
      <c r="KV130" s="377"/>
      <c r="KW130" s="377"/>
      <c r="KX130" s="377"/>
      <c r="KY130" s="377"/>
      <c r="KZ130" s="377"/>
      <c r="LA130" s="377"/>
      <c r="LB130" s="377"/>
      <c r="LC130" s="377"/>
      <c r="LD130" s="377"/>
      <c r="LE130" s="377"/>
      <c r="LF130" s="377"/>
      <c r="LG130" s="377"/>
      <c r="LH130" s="377"/>
      <c r="LI130" s="377"/>
    </row>
    <row r="131" spans="1:321">
      <c r="D131" s="74">
        <v>4234</v>
      </c>
      <c r="E131" s="78" t="s">
        <v>65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790756.4799999994</v>
      </c>
      <c r="CM131" s="105">
        <v>969918.05999999971</v>
      </c>
      <c r="CN131" s="105">
        <v>840020.15999999957</v>
      </c>
      <c r="CO131" s="105">
        <v>867501.1</v>
      </c>
      <c r="CP131" s="105">
        <v>795719.35</v>
      </c>
      <c r="CQ131" s="105">
        <v>862650.10000000021</v>
      </c>
      <c r="CR131" s="105">
        <v>819703.70999999985</v>
      </c>
      <c r="CS131" s="105">
        <v>749116.27999999968</v>
      </c>
      <c r="CT131" s="105">
        <v>854041.72</v>
      </c>
      <c r="CU131" s="105">
        <v>805563.73999999987</v>
      </c>
      <c r="CV131" s="105">
        <v>838655.72999999975</v>
      </c>
      <c r="CW131" s="106">
        <v>796810.70000000019</v>
      </c>
      <c r="CX131" s="104">
        <v>717513.49999999977</v>
      </c>
      <c r="CY131" s="105">
        <v>960921.33000000007</v>
      </c>
      <c r="CZ131" s="105">
        <v>809982.92</v>
      </c>
      <c r="DA131" s="105">
        <v>874130.68000000052</v>
      </c>
      <c r="DB131" s="105">
        <v>850662.33000000019</v>
      </c>
      <c r="DC131" s="105">
        <v>778118.25999999966</v>
      </c>
      <c r="DD131" s="105">
        <v>749680.95000000007</v>
      </c>
      <c r="DE131" s="105">
        <v>721105.74999999953</v>
      </c>
      <c r="DF131" s="105">
        <v>773447.1399999999</v>
      </c>
      <c r="DG131" s="105">
        <v>707814.92999999993</v>
      </c>
      <c r="DH131" s="105">
        <v>830293.32999999961</v>
      </c>
      <c r="DI131" s="106">
        <v>774907.66999999969</v>
      </c>
      <c r="DJ131" s="104">
        <v>714889.4</v>
      </c>
      <c r="DK131" s="105">
        <v>933129.68999999936</v>
      </c>
      <c r="DL131" s="105">
        <v>850043.93999999971</v>
      </c>
      <c r="DM131" s="105">
        <v>795559.96999999962</v>
      </c>
      <c r="DN131" s="105">
        <v>801253.57999999949</v>
      </c>
      <c r="DO131" s="105">
        <v>729954.90999999968</v>
      </c>
      <c r="DP131" s="105">
        <v>705165.37999999954</v>
      </c>
      <c r="DQ131" s="105">
        <v>809794.60999999975</v>
      </c>
      <c r="DR131" s="105">
        <v>776691.32999999973</v>
      </c>
      <c r="DS131" s="105">
        <v>729121.30999999971</v>
      </c>
      <c r="DT131" s="105">
        <v>826863.25999999966</v>
      </c>
      <c r="DU131" s="106">
        <v>761813.04999999958</v>
      </c>
      <c r="DV131" s="338">
        <v>689198.38</v>
      </c>
      <c r="DW131" s="338">
        <v>899852.64</v>
      </c>
      <c r="DX131" s="338">
        <v>740886.88</v>
      </c>
      <c r="DY131" s="338">
        <v>776480.21</v>
      </c>
      <c r="DZ131" s="371">
        <v>732760.29</v>
      </c>
      <c r="EA131" s="338">
        <v>699234.7</v>
      </c>
      <c r="EB131" s="374">
        <v>743402.31</v>
      </c>
      <c r="EC131" s="374"/>
      <c r="ED131" s="374"/>
      <c r="EE131" s="374"/>
      <c r="EF131" s="374"/>
      <c r="EG131" s="374"/>
      <c r="EH131" s="377"/>
      <c r="EI131" s="377"/>
      <c r="EJ131" s="377"/>
      <c r="EK131" s="377"/>
      <c r="EL131" s="377"/>
      <c r="EM131" s="377"/>
      <c r="EN131" s="377"/>
      <c r="EO131" s="377"/>
      <c r="EP131" s="377"/>
      <c r="EQ131" s="377"/>
      <c r="ER131" s="377"/>
      <c r="ES131" s="377"/>
      <c r="ET131" s="377"/>
      <c r="EU131" s="377"/>
      <c r="EV131" s="377"/>
      <c r="EW131" s="377"/>
      <c r="EX131" s="377"/>
      <c r="EY131" s="377"/>
      <c r="EZ131" s="377"/>
      <c r="FA131" s="377"/>
      <c r="FB131" s="377"/>
      <c r="FC131" s="377"/>
      <c r="FD131" s="377"/>
      <c r="FE131" s="377"/>
      <c r="FF131" s="377"/>
      <c r="FG131" s="377"/>
      <c r="FH131" s="377"/>
      <c r="FI131" s="377"/>
      <c r="FJ131" s="377"/>
      <c r="FK131" s="377"/>
      <c r="FL131" s="377"/>
      <c r="FM131" s="377"/>
      <c r="FN131" s="377"/>
      <c r="FO131" s="377"/>
      <c r="FP131" s="377"/>
      <c r="FQ131" s="377"/>
      <c r="FR131" s="377"/>
      <c r="FS131" s="377"/>
      <c r="FT131" s="377"/>
      <c r="FU131" s="377"/>
      <c r="FV131" s="377"/>
      <c r="FW131" s="377"/>
      <c r="FX131" s="377"/>
      <c r="FY131" s="377"/>
      <c r="FZ131" s="377"/>
      <c r="GA131" s="377"/>
      <c r="GB131" s="377"/>
      <c r="GC131" s="377"/>
      <c r="GD131" s="377"/>
      <c r="GE131" s="377"/>
      <c r="GF131" s="377"/>
      <c r="GG131" s="377"/>
      <c r="GH131" s="377"/>
      <c r="GI131" s="377"/>
      <c r="GJ131" s="377"/>
      <c r="GK131" s="377"/>
      <c r="GL131" s="377"/>
      <c r="GM131" s="377"/>
      <c r="GN131" s="377"/>
      <c r="GO131" s="377"/>
      <c r="GP131" s="377"/>
      <c r="GQ131" s="377"/>
      <c r="GR131" s="377"/>
      <c r="GS131" s="377"/>
      <c r="GT131" s="377"/>
      <c r="GU131" s="377"/>
      <c r="GV131" s="377"/>
      <c r="GW131" s="377"/>
      <c r="GX131" s="377"/>
      <c r="GY131" s="377"/>
      <c r="GZ131" s="377"/>
      <c r="HA131" s="377"/>
      <c r="HB131" s="377"/>
      <c r="HC131" s="377"/>
      <c r="HD131" s="377"/>
      <c r="HE131" s="377"/>
      <c r="HF131" s="377"/>
      <c r="HG131" s="377"/>
      <c r="HH131" s="377"/>
      <c r="HI131" s="377"/>
      <c r="HJ131" s="377"/>
      <c r="HK131" s="377"/>
      <c r="HL131" s="377"/>
      <c r="HM131" s="377"/>
      <c r="HN131" s="377"/>
      <c r="HO131" s="377"/>
      <c r="HP131" s="377"/>
      <c r="HQ131" s="377"/>
      <c r="HR131" s="377"/>
      <c r="HS131" s="377"/>
      <c r="HT131" s="377"/>
      <c r="HU131" s="377"/>
      <c r="HV131" s="377"/>
      <c r="HW131" s="377"/>
      <c r="HX131" s="377"/>
      <c r="HY131" s="377"/>
      <c r="HZ131" s="377"/>
      <c r="IA131" s="377"/>
      <c r="IB131" s="377"/>
      <c r="IC131" s="377"/>
      <c r="ID131" s="377"/>
      <c r="IE131" s="377"/>
      <c r="IF131" s="377"/>
      <c r="IG131" s="377"/>
      <c r="IH131" s="377"/>
      <c r="II131" s="377"/>
      <c r="IJ131" s="377"/>
      <c r="IK131" s="377"/>
      <c r="IL131" s="377"/>
      <c r="IM131" s="377"/>
      <c r="IN131" s="377"/>
      <c r="IO131" s="377"/>
      <c r="IP131" s="377"/>
      <c r="IQ131" s="377"/>
      <c r="IR131" s="377"/>
      <c r="IS131" s="377"/>
      <c r="IT131" s="377"/>
      <c r="IU131" s="377"/>
      <c r="IV131" s="377"/>
      <c r="IW131" s="377"/>
      <c r="IX131" s="377"/>
      <c r="IY131" s="377"/>
      <c r="IZ131" s="377"/>
      <c r="JA131" s="377"/>
      <c r="JB131" s="377"/>
      <c r="JC131" s="377"/>
      <c r="JD131" s="377"/>
      <c r="JE131" s="377"/>
      <c r="JF131" s="377"/>
      <c r="JG131" s="377"/>
      <c r="JH131" s="377"/>
      <c r="JI131" s="377"/>
      <c r="JJ131" s="377"/>
      <c r="JK131" s="377"/>
      <c r="JL131" s="377"/>
      <c r="JM131" s="377"/>
      <c r="JN131" s="377"/>
      <c r="JO131" s="377"/>
      <c r="JP131" s="377"/>
      <c r="JQ131" s="377"/>
      <c r="JR131" s="377"/>
      <c r="JS131" s="377"/>
      <c r="JT131" s="377"/>
      <c r="JU131" s="377"/>
      <c r="JV131" s="377"/>
      <c r="JW131" s="377"/>
      <c r="JX131" s="377"/>
      <c r="JY131" s="377"/>
      <c r="JZ131" s="377"/>
      <c r="KA131" s="377"/>
      <c r="KB131" s="377"/>
      <c r="KC131" s="377"/>
      <c r="KD131" s="377"/>
      <c r="KE131" s="377"/>
      <c r="KF131" s="377"/>
      <c r="KG131" s="377"/>
      <c r="KH131" s="377"/>
      <c r="KI131" s="377"/>
      <c r="KJ131" s="377"/>
      <c r="KK131" s="377"/>
      <c r="KL131" s="377"/>
      <c r="KM131" s="377"/>
      <c r="KN131" s="377"/>
      <c r="KO131" s="377"/>
      <c r="KP131" s="377"/>
      <c r="KQ131" s="377"/>
      <c r="KR131" s="377"/>
      <c r="KS131" s="377"/>
      <c r="KT131" s="377"/>
      <c r="KU131" s="377"/>
      <c r="KV131" s="377"/>
      <c r="KW131" s="377"/>
      <c r="KX131" s="377"/>
      <c r="KY131" s="377"/>
      <c r="KZ131" s="377"/>
      <c r="LA131" s="377"/>
      <c r="LB131" s="377"/>
      <c r="LC131" s="377"/>
      <c r="LD131" s="377"/>
      <c r="LE131" s="377"/>
      <c r="LF131" s="377"/>
      <c r="LG131" s="377"/>
      <c r="LH131" s="377"/>
      <c r="LI131" s="377"/>
    </row>
    <row r="132" spans="1:321">
      <c r="D132" s="74">
        <v>4235</v>
      </c>
      <c r="E132" s="78" t="s">
        <v>272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226578.45</v>
      </c>
      <c r="CM132" s="105">
        <v>224201.34000000005</v>
      </c>
      <c r="CN132" s="105">
        <v>224281.33000000002</v>
      </c>
      <c r="CO132" s="105">
        <v>221707.05</v>
      </c>
      <c r="CP132" s="105">
        <v>222132.55000000002</v>
      </c>
      <c r="CQ132" s="105">
        <v>221219.46999999997</v>
      </c>
      <c r="CR132" s="105">
        <v>219452.11999999997</v>
      </c>
      <c r="CS132" s="105">
        <v>219732.67</v>
      </c>
      <c r="CT132" s="105">
        <v>217827.91999999998</v>
      </c>
      <c r="CU132" s="105">
        <v>216656.88999999998</v>
      </c>
      <c r="CV132" s="105">
        <v>216055.97999999998</v>
      </c>
      <c r="CW132" s="106">
        <v>213297.96000000002</v>
      </c>
      <c r="CX132" s="104">
        <v>212348.47999999998</v>
      </c>
      <c r="CY132" s="105">
        <v>209437.44000000003</v>
      </c>
      <c r="CZ132" s="105">
        <v>208496.90000000002</v>
      </c>
      <c r="DA132" s="105">
        <v>206956.28999999998</v>
      </c>
      <c r="DB132" s="105">
        <v>206136.86</v>
      </c>
      <c r="DC132" s="105">
        <v>204274.09999999998</v>
      </c>
      <c r="DD132" s="105">
        <v>204159.27000000002</v>
      </c>
      <c r="DE132" s="105">
        <v>204089.37</v>
      </c>
      <c r="DF132" s="105">
        <v>202093.48</v>
      </c>
      <c r="DG132" s="105">
        <v>202085.93999999997</v>
      </c>
      <c r="DH132" s="105">
        <v>200131.43000000005</v>
      </c>
      <c r="DI132" s="106">
        <v>197853.12</v>
      </c>
      <c r="DJ132" s="104">
        <v>196074.84000000003</v>
      </c>
      <c r="DK132" s="105">
        <v>193499.68</v>
      </c>
      <c r="DL132" s="105">
        <v>193504.47</v>
      </c>
      <c r="DM132" s="105">
        <v>191711.37000000002</v>
      </c>
      <c r="DN132" s="105">
        <v>190610.93</v>
      </c>
      <c r="DO132" s="105">
        <v>190357.54</v>
      </c>
      <c r="DP132" s="105">
        <v>188869.26</v>
      </c>
      <c r="DQ132" s="105">
        <v>187850.05000000002</v>
      </c>
      <c r="DR132" s="105">
        <v>186152.52999999997</v>
      </c>
      <c r="DS132" s="105">
        <v>185419.8</v>
      </c>
      <c r="DT132" s="105">
        <v>180133.82000000004</v>
      </c>
      <c r="DU132" s="106">
        <v>183978.78999999998</v>
      </c>
      <c r="DV132" s="338">
        <v>182624.38</v>
      </c>
      <c r="DW132" s="338">
        <v>183769.76</v>
      </c>
      <c r="DX132" s="338">
        <v>182327.99</v>
      </c>
      <c r="DY132" s="338">
        <v>181004.32</v>
      </c>
      <c r="DZ132" s="371">
        <v>179538.61</v>
      </c>
      <c r="EA132" s="338">
        <v>177819.51999999999</v>
      </c>
      <c r="EB132" s="374">
        <v>176203.15</v>
      </c>
      <c r="EC132" s="374"/>
      <c r="ED132" s="374"/>
      <c r="EE132" s="374"/>
      <c r="EF132" s="374"/>
      <c r="EG132" s="374"/>
      <c r="EH132" s="377"/>
      <c r="EI132" s="377"/>
      <c r="EJ132" s="377"/>
      <c r="EK132" s="377"/>
      <c r="EL132" s="377"/>
      <c r="EM132" s="377"/>
      <c r="EN132" s="377"/>
      <c r="EO132" s="377"/>
      <c r="EP132" s="377"/>
      <c r="EQ132" s="377"/>
      <c r="ER132" s="377"/>
      <c r="ES132" s="377"/>
      <c r="ET132" s="377"/>
      <c r="EU132" s="377"/>
      <c r="EV132" s="377"/>
      <c r="EW132" s="377"/>
      <c r="EX132" s="377"/>
      <c r="EY132" s="377"/>
      <c r="EZ132" s="377"/>
      <c r="FA132" s="377"/>
      <c r="FB132" s="377"/>
      <c r="FC132" s="377"/>
      <c r="FD132" s="377"/>
      <c r="FE132" s="377"/>
      <c r="FF132" s="377"/>
      <c r="FG132" s="377"/>
      <c r="FH132" s="377"/>
      <c r="FI132" s="377"/>
      <c r="FJ132" s="377"/>
      <c r="FK132" s="377"/>
      <c r="FL132" s="377"/>
      <c r="FM132" s="377"/>
      <c r="FN132" s="377"/>
      <c r="FO132" s="377"/>
      <c r="FP132" s="377"/>
      <c r="FQ132" s="377"/>
      <c r="FR132" s="377"/>
      <c r="FS132" s="377"/>
      <c r="FT132" s="377"/>
      <c r="FU132" s="377"/>
      <c r="FV132" s="377"/>
      <c r="FW132" s="377"/>
      <c r="FX132" s="377"/>
      <c r="FY132" s="377"/>
      <c r="FZ132" s="377"/>
      <c r="GA132" s="377"/>
      <c r="GB132" s="377"/>
      <c r="GC132" s="377"/>
      <c r="GD132" s="377"/>
      <c r="GE132" s="377"/>
      <c r="GF132" s="377"/>
      <c r="GG132" s="377"/>
      <c r="GH132" s="377"/>
      <c r="GI132" s="377"/>
      <c r="GJ132" s="377"/>
      <c r="GK132" s="377"/>
      <c r="GL132" s="377"/>
      <c r="GM132" s="377"/>
      <c r="GN132" s="377"/>
      <c r="GO132" s="377"/>
      <c r="GP132" s="377"/>
      <c r="GQ132" s="377"/>
      <c r="GR132" s="377"/>
      <c r="GS132" s="377"/>
      <c r="GT132" s="377"/>
      <c r="GU132" s="377"/>
      <c r="GV132" s="377"/>
      <c r="GW132" s="377"/>
      <c r="GX132" s="377"/>
      <c r="GY132" s="377"/>
      <c r="GZ132" s="377"/>
      <c r="HA132" s="377"/>
      <c r="HB132" s="377"/>
      <c r="HC132" s="377"/>
      <c r="HD132" s="377"/>
      <c r="HE132" s="377"/>
      <c r="HF132" s="377"/>
      <c r="HG132" s="377"/>
      <c r="HH132" s="377"/>
      <c r="HI132" s="377"/>
      <c r="HJ132" s="377"/>
      <c r="HK132" s="377"/>
      <c r="HL132" s="377"/>
      <c r="HM132" s="377"/>
      <c r="HN132" s="377"/>
      <c r="HO132" s="377"/>
      <c r="HP132" s="377"/>
      <c r="HQ132" s="377"/>
      <c r="HR132" s="377"/>
      <c r="HS132" s="377"/>
      <c r="HT132" s="377"/>
      <c r="HU132" s="377"/>
      <c r="HV132" s="377"/>
      <c r="HW132" s="377"/>
      <c r="HX132" s="377"/>
      <c r="HY132" s="377"/>
      <c r="HZ132" s="377"/>
      <c r="IA132" s="377"/>
      <c r="IB132" s="377"/>
      <c r="IC132" s="377"/>
      <c r="ID132" s="377"/>
      <c r="IE132" s="377"/>
      <c r="IF132" s="377"/>
      <c r="IG132" s="377"/>
      <c r="IH132" s="377"/>
      <c r="II132" s="377"/>
      <c r="IJ132" s="377"/>
      <c r="IK132" s="377"/>
      <c r="IL132" s="377"/>
      <c r="IM132" s="377"/>
      <c r="IN132" s="377"/>
      <c r="IO132" s="377"/>
      <c r="IP132" s="377"/>
      <c r="IQ132" s="377"/>
      <c r="IR132" s="377"/>
      <c r="IS132" s="377"/>
      <c r="IT132" s="377"/>
      <c r="IU132" s="377"/>
      <c r="IV132" s="377"/>
      <c r="IW132" s="377"/>
      <c r="IX132" s="377"/>
      <c r="IY132" s="377"/>
      <c r="IZ132" s="377"/>
      <c r="JA132" s="377"/>
      <c r="JB132" s="377"/>
      <c r="JC132" s="377"/>
      <c r="JD132" s="377"/>
      <c r="JE132" s="377"/>
      <c r="JF132" s="377"/>
      <c r="JG132" s="377"/>
      <c r="JH132" s="377"/>
      <c r="JI132" s="377"/>
      <c r="JJ132" s="377"/>
      <c r="JK132" s="377"/>
      <c r="JL132" s="377"/>
      <c r="JM132" s="377"/>
      <c r="JN132" s="377"/>
      <c r="JO132" s="377"/>
      <c r="JP132" s="377"/>
      <c r="JQ132" s="377"/>
      <c r="JR132" s="377"/>
      <c r="JS132" s="377"/>
      <c r="JT132" s="377"/>
      <c r="JU132" s="377"/>
      <c r="JV132" s="377"/>
      <c r="JW132" s="377"/>
      <c r="JX132" s="377"/>
      <c r="JY132" s="377"/>
      <c r="JZ132" s="377"/>
      <c r="KA132" s="377"/>
      <c r="KB132" s="377"/>
      <c r="KC132" s="377"/>
      <c r="KD132" s="377"/>
      <c r="KE132" s="377"/>
      <c r="KF132" s="377"/>
      <c r="KG132" s="377"/>
      <c r="KH132" s="377"/>
      <c r="KI132" s="377"/>
      <c r="KJ132" s="377"/>
      <c r="KK132" s="377"/>
      <c r="KL132" s="377"/>
      <c r="KM132" s="377"/>
      <c r="KN132" s="377"/>
      <c r="KO132" s="377"/>
      <c r="KP132" s="377"/>
      <c r="KQ132" s="377"/>
      <c r="KR132" s="377"/>
      <c r="KS132" s="377"/>
      <c r="KT132" s="377"/>
      <c r="KU132" s="377"/>
      <c r="KV132" s="377"/>
      <c r="KW132" s="377"/>
      <c r="KX132" s="377"/>
      <c r="KY132" s="377"/>
      <c r="KZ132" s="377"/>
      <c r="LA132" s="377"/>
      <c r="LB132" s="377"/>
      <c r="LC132" s="377"/>
      <c r="LD132" s="377"/>
      <c r="LE132" s="377"/>
      <c r="LF132" s="377"/>
      <c r="LG132" s="377"/>
      <c r="LH132" s="377"/>
      <c r="LI132" s="377"/>
    </row>
    <row r="133" spans="1:321">
      <c r="D133" s="74">
        <v>4236</v>
      </c>
      <c r="E133" s="78" t="s">
        <v>274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856691.29</v>
      </c>
      <c r="CM133" s="105">
        <v>769878.45</v>
      </c>
      <c r="CN133" s="105">
        <v>773601.28999999992</v>
      </c>
      <c r="CO133" s="105">
        <v>727592.78</v>
      </c>
      <c r="CP133" s="105">
        <v>758020.97</v>
      </c>
      <c r="CQ133" s="105">
        <v>838020.13</v>
      </c>
      <c r="CR133" s="105">
        <v>762497.01</v>
      </c>
      <c r="CS133" s="105">
        <v>752222.57000000007</v>
      </c>
      <c r="CT133" s="105">
        <v>723864.53</v>
      </c>
      <c r="CU133" s="105">
        <v>742928.23</v>
      </c>
      <c r="CV133" s="105">
        <v>790226.48</v>
      </c>
      <c r="CW133" s="106">
        <v>830946.64</v>
      </c>
      <c r="CX133" s="104">
        <v>787391.93</v>
      </c>
      <c r="CY133" s="105">
        <v>750881.70000000007</v>
      </c>
      <c r="CZ133" s="105">
        <v>778198.57</v>
      </c>
      <c r="DA133" s="105">
        <v>784872.99</v>
      </c>
      <c r="DB133" s="105">
        <v>785529.66</v>
      </c>
      <c r="DC133" s="105">
        <v>767283.89</v>
      </c>
      <c r="DD133" s="105">
        <v>789778.96</v>
      </c>
      <c r="DE133" s="105">
        <v>783083.89</v>
      </c>
      <c r="DF133" s="105">
        <v>634752.02</v>
      </c>
      <c r="DG133" s="105">
        <v>744374.14999999991</v>
      </c>
      <c r="DH133" s="105">
        <v>767245.7300000001</v>
      </c>
      <c r="DI133" s="106">
        <v>787645.36</v>
      </c>
      <c r="DJ133" s="104">
        <v>763272.39999999991</v>
      </c>
      <c r="DK133" s="105">
        <v>831465.28999999992</v>
      </c>
      <c r="DL133" s="105">
        <v>772909.91</v>
      </c>
      <c r="DM133" s="105">
        <v>816645.59000000008</v>
      </c>
      <c r="DN133" s="105">
        <v>767300.45</v>
      </c>
      <c r="DO133" s="105">
        <v>802723.24000000011</v>
      </c>
      <c r="DP133" s="105">
        <v>785125.16</v>
      </c>
      <c r="DQ133" s="105">
        <v>764361.98</v>
      </c>
      <c r="DR133" s="105">
        <v>692017.25</v>
      </c>
      <c r="DS133" s="105">
        <v>837968.17</v>
      </c>
      <c r="DT133" s="105">
        <v>818920.14</v>
      </c>
      <c r="DU133" s="106">
        <v>814676.10000000009</v>
      </c>
      <c r="DV133" s="338">
        <v>769418.02</v>
      </c>
      <c r="DW133" s="338">
        <v>831563.57</v>
      </c>
      <c r="DX133" s="338">
        <v>783624.27</v>
      </c>
      <c r="DY133" s="338">
        <v>819805.42</v>
      </c>
      <c r="DZ133" s="371">
        <v>801750.56</v>
      </c>
      <c r="EA133" s="338">
        <v>799845.83</v>
      </c>
      <c r="EB133" s="374">
        <v>815810.71</v>
      </c>
      <c r="EC133" s="374"/>
      <c r="ED133" s="374"/>
      <c r="EE133" s="374"/>
      <c r="EF133" s="374"/>
      <c r="EG133" s="374"/>
      <c r="EH133" s="377"/>
      <c r="EI133" s="377"/>
      <c r="EJ133" s="377"/>
      <c r="EK133" s="377"/>
      <c r="EL133" s="377"/>
      <c r="EM133" s="377"/>
      <c r="EN133" s="377"/>
      <c r="EO133" s="377"/>
      <c r="EP133" s="377"/>
      <c r="EQ133" s="377"/>
      <c r="ER133" s="377"/>
      <c r="ES133" s="377"/>
      <c r="ET133" s="377"/>
      <c r="EU133" s="377"/>
      <c r="EV133" s="377"/>
      <c r="EW133" s="377"/>
      <c r="EX133" s="377"/>
      <c r="EY133" s="377"/>
      <c r="EZ133" s="377"/>
      <c r="FA133" s="377"/>
      <c r="FB133" s="377"/>
      <c r="FC133" s="377"/>
      <c r="FD133" s="377"/>
      <c r="FE133" s="377"/>
      <c r="FF133" s="377"/>
      <c r="FG133" s="377"/>
      <c r="FH133" s="377"/>
      <c r="FI133" s="377"/>
      <c r="FJ133" s="377"/>
      <c r="FK133" s="377"/>
      <c r="FL133" s="377"/>
      <c r="FM133" s="377"/>
      <c r="FN133" s="377"/>
      <c r="FO133" s="377"/>
      <c r="FP133" s="377"/>
      <c r="FQ133" s="377"/>
      <c r="FR133" s="377"/>
      <c r="FS133" s="377"/>
      <c r="FT133" s="377"/>
      <c r="FU133" s="377"/>
      <c r="FV133" s="377"/>
      <c r="FW133" s="377"/>
      <c r="FX133" s="377"/>
      <c r="FY133" s="377"/>
      <c r="FZ133" s="377"/>
      <c r="GA133" s="377"/>
      <c r="GB133" s="377"/>
      <c r="GC133" s="377"/>
      <c r="GD133" s="377"/>
      <c r="GE133" s="377"/>
      <c r="GF133" s="377"/>
      <c r="GG133" s="377"/>
      <c r="GH133" s="377"/>
      <c r="GI133" s="377"/>
      <c r="GJ133" s="377"/>
      <c r="GK133" s="377"/>
      <c r="GL133" s="377"/>
      <c r="GM133" s="377"/>
      <c r="GN133" s="377"/>
      <c r="GO133" s="377"/>
      <c r="GP133" s="377"/>
      <c r="GQ133" s="377"/>
      <c r="GR133" s="377"/>
      <c r="GS133" s="377"/>
      <c r="GT133" s="377"/>
      <c r="GU133" s="377"/>
      <c r="GV133" s="377"/>
      <c r="GW133" s="377"/>
      <c r="GX133" s="377"/>
      <c r="GY133" s="377"/>
      <c r="GZ133" s="377"/>
      <c r="HA133" s="377"/>
      <c r="HB133" s="377"/>
      <c r="HC133" s="377"/>
      <c r="HD133" s="377"/>
      <c r="HE133" s="377"/>
      <c r="HF133" s="377"/>
      <c r="HG133" s="377"/>
      <c r="HH133" s="377"/>
      <c r="HI133" s="377"/>
      <c r="HJ133" s="377"/>
      <c r="HK133" s="377"/>
      <c r="HL133" s="377"/>
      <c r="HM133" s="377"/>
      <c r="HN133" s="377"/>
      <c r="HO133" s="377"/>
      <c r="HP133" s="377"/>
      <c r="HQ133" s="377"/>
      <c r="HR133" s="377"/>
      <c r="HS133" s="377"/>
      <c r="HT133" s="377"/>
      <c r="HU133" s="377"/>
      <c r="HV133" s="377"/>
      <c r="HW133" s="377"/>
      <c r="HX133" s="377"/>
      <c r="HY133" s="377"/>
      <c r="HZ133" s="377"/>
      <c r="IA133" s="377"/>
      <c r="IB133" s="377"/>
      <c r="IC133" s="377"/>
      <c r="ID133" s="377"/>
      <c r="IE133" s="377"/>
      <c r="IF133" s="377"/>
      <c r="IG133" s="377"/>
      <c r="IH133" s="377"/>
      <c r="II133" s="377"/>
      <c r="IJ133" s="377"/>
      <c r="IK133" s="377"/>
      <c r="IL133" s="377"/>
      <c r="IM133" s="377"/>
      <c r="IN133" s="377"/>
      <c r="IO133" s="377"/>
      <c r="IP133" s="377"/>
      <c r="IQ133" s="377"/>
      <c r="IR133" s="377"/>
      <c r="IS133" s="377"/>
      <c r="IT133" s="377"/>
      <c r="IU133" s="377"/>
      <c r="IV133" s="377"/>
      <c r="IW133" s="377"/>
      <c r="IX133" s="377"/>
      <c r="IY133" s="377"/>
      <c r="IZ133" s="377"/>
      <c r="JA133" s="377"/>
      <c r="JB133" s="377"/>
      <c r="JC133" s="377"/>
      <c r="JD133" s="377"/>
      <c r="JE133" s="377"/>
      <c r="JF133" s="377"/>
      <c r="JG133" s="377"/>
      <c r="JH133" s="377"/>
      <c r="JI133" s="377"/>
      <c r="JJ133" s="377"/>
      <c r="JK133" s="377"/>
      <c r="JL133" s="377"/>
      <c r="JM133" s="377"/>
      <c r="JN133" s="377"/>
      <c r="JO133" s="377"/>
      <c r="JP133" s="377"/>
      <c r="JQ133" s="377"/>
      <c r="JR133" s="377"/>
      <c r="JS133" s="377"/>
      <c r="JT133" s="377"/>
      <c r="JU133" s="377"/>
      <c r="JV133" s="377"/>
      <c r="JW133" s="377"/>
      <c r="JX133" s="377"/>
      <c r="JY133" s="377"/>
      <c r="JZ133" s="377"/>
      <c r="KA133" s="377"/>
      <c r="KB133" s="377"/>
      <c r="KC133" s="377"/>
      <c r="KD133" s="377"/>
      <c r="KE133" s="377"/>
      <c r="KF133" s="377"/>
      <c r="KG133" s="377"/>
      <c r="KH133" s="377"/>
      <c r="KI133" s="377"/>
      <c r="KJ133" s="377"/>
      <c r="KK133" s="377"/>
      <c r="KL133" s="377"/>
      <c r="KM133" s="377"/>
      <c r="KN133" s="377"/>
      <c r="KO133" s="377"/>
      <c r="KP133" s="377"/>
      <c r="KQ133" s="377"/>
      <c r="KR133" s="377"/>
      <c r="KS133" s="377"/>
      <c r="KT133" s="377"/>
      <c r="KU133" s="377"/>
      <c r="KV133" s="377"/>
      <c r="KW133" s="377"/>
      <c r="KX133" s="377"/>
      <c r="KY133" s="377"/>
      <c r="KZ133" s="377"/>
      <c r="LA133" s="377"/>
      <c r="LB133" s="377"/>
      <c r="LC133" s="377"/>
      <c r="LD133" s="377"/>
      <c r="LE133" s="377"/>
      <c r="LF133" s="377"/>
      <c r="LG133" s="377"/>
      <c r="LH133" s="377"/>
      <c r="LI133" s="377"/>
    </row>
    <row r="134" spans="1:321" ht="30">
      <c r="D134" s="74">
        <v>4237</v>
      </c>
      <c r="E134" s="78" t="s">
        <v>276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0</v>
      </c>
      <c r="CM134" s="105">
        <v>0</v>
      </c>
      <c r="CN134" s="105">
        <v>0</v>
      </c>
      <c r="CO134" s="105">
        <v>0</v>
      </c>
      <c r="CP134" s="105">
        <v>0</v>
      </c>
      <c r="CQ134" s="105">
        <v>0</v>
      </c>
      <c r="CR134" s="105">
        <v>0</v>
      </c>
      <c r="CS134" s="105">
        <v>0</v>
      </c>
      <c r="CT134" s="105">
        <v>0</v>
      </c>
      <c r="CU134" s="105">
        <v>0</v>
      </c>
      <c r="CV134" s="105">
        <v>0</v>
      </c>
      <c r="CW134" s="106">
        <v>0</v>
      </c>
      <c r="CX134" s="104">
        <v>0</v>
      </c>
      <c r="CY134" s="105">
        <v>0</v>
      </c>
      <c r="CZ134" s="105">
        <v>0</v>
      </c>
      <c r="DA134" s="105">
        <v>0</v>
      </c>
      <c r="DB134" s="105">
        <v>0</v>
      </c>
      <c r="DC134" s="105">
        <v>0</v>
      </c>
      <c r="DD134" s="105">
        <v>0</v>
      </c>
      <c r="DE134" s="105">
        <v>0</v>
      </c>
      <c r="DF134" s="105">
        <v>0</v>
      </c>
      <c r="DG134" s="105">
        <v>0</v>
      </c>
      <c r="DH134" s="105">
        <v>0</v>
      </c>
      <c r="DI134" s="106">
        <v>0</v>
      </c>
      <c r="DJ134" s="104">
        <v>0</v>
      </c>
      <c r="DK134" s="105">
        <v>0</v>
      </c>
      <c r="DL134" s="105">
        <v>0</v>
      </c>
      <c r="DM134" s="105">
        <v>0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  <c r="DV134" s="338">
        <v>0</v>
      </c>
      <c r="DW134" s="338">
        <v>0</v>
      </c>
      <c r="DX134" s="338">
        <v>0</v>
      </c>
      <c r="DY134" s="338">
        <v>0</v>
      </c>
      <c r="DZ134" s="371"/>
      <c r="EB134" s="374"/>
      <c r="EC134" s="374"/>
      <c r="ED134" s="374"/>
      <c r="EE134" s="374"/>
      <c r="EF134" s="374"/>
      <c r="EG134" s="374"/>
      <c r="EH134" s="377"/>
      <c r="EI134" s="377"/>
      <c r="EJ134" s="377"/>
      <c r="EK134" s="377"/>
      <c r="EL134" s="377"/>
      <c r="EM134" s="377"/>
      <c r="EN134" s="377"/>
      <c r="EO134" s="377"/>
      <c r="EP134" s="377"/>
      <c r="EQ134" s="377"/>
      <c r="ER134" s="377"/>
      <c r="ES134" s="377"/>
      <c r="ET134" s="377"/>
      <c r="EU134" s="377"/>
      <c r="EV134" s="377"/>
      <c r="EW134" s="377"/>
      <c r="EX134" s="377"/>
      <c r="EY134" s="377"/>
      <c r="EZ134" s="377"/>
      <c r="FA134" s="377"/>
      <c r="FB134" s="377"/>
      <c r="FC134" s="377"/>
      <c r="FD134" s="377"/>
      <c r="FE134" s="377"/>
      <c r="FF134" s="377"/>
      <c r="FG134" s="377"/>
      <c r="FH134" s="377"/>
      <c r="FI134" s="377"/>
      <c r="FJ134" s="377"/>
      <c r="FK134" s="377"/>
      <c r="FL134" s="377"/>
      <c r="FM134" s="377"/>
      <c r="FN134" s="377"/>
      <c r="FO134" s="377"/>
      <c r="FP134" s="377"/>
      <c r="FQ134" s="377"/>
      <c r="FR134" s="377"/>
      <c r="FS134" s="377"/>
      <c r="FT134" s="377"/>
      <c r="FU134" s="377"/>
      <c r="FV134" s="377"/>
      <c r="FW134" s="377"/>
      <c r="FX134" s="377"/>
      <c r="FY134" s="377"/>
      <c r="FZ134" s="377"/>
      <c r="GA134" s="377"/>
      <c r="GB134" s="377"/>
      <c r="GC134" s="377"/>
      <c r="GD134" s="377"/>
      <c r="GE134" s="377"/>
      <c r="GF134" s="377"/>
      <c r="GG134" s="377"/>
      <c r="GH134" s="377"/>
      <c r="GI134" s="377"/>
      <c r="GJ134" s="377"/>
      <c r="GK134" s="377"/>
      <c r="GL134" s="377"/>
      <c r="GM134" s="377"/>
      <c r="GN134" s="377"/>
      <c r="GO134" s="377"/>
      <c r="GP134" s="377"/>
      <c r="GQ134" s="377"/>
      <c r="GR134" s="377"/>
      <c r="GS134" s="377"/>
      <c r="GT134" s="377"/>
      <c r="GU134" s="377"/>
      <c r="GV134" s="377"/>
      <c r="GW134" s="377"/>
      <c r="GX134" s="377"/>
      <c r="GY134" s="377"/>
      <c r="GZ134" s="377"/>
      <c r="HA134" s="377"/>
      <c r="HB134" s="377"/>
      <c r="HC134" s="377"/>
      <c r="HD134" s="377"/>
      <c r="HE134" s="377"/>
      <c r="HF134" s="377"/>
      <c r="HG134" s="377"/>
      <c r="HH134" s="377"/>
      <c r="HI134" s="377"/>
      <c r="HJ134" s="377"/>
      <c r="HK134" s="377"/>
      <c r="HL134" s="377"/>
      <c r="HM134" s="377"/>
      <c r="HN134" s="377"/>
      <c r="HO134" s="377"/>
      <c r="HP134" s="377"/>
      <c r="HQ134" s="377"/>
      <c r="HR134" s="377"/>
      <c r="HS134" s="377"/>
      <c r="HT134" s="377"/>
      <c r="HU134" s="377"/>
      <c r="HV134" s="377"/>
      <c r="HW134" s="377"/>
      <c r="HX134" s="377"/>
      <c r="HY134" s="377"/>
      <c r="HZ134" s="377"/>
      <c r="IA134" s="377"/>
      <c r="IB134" s="377"/>
      <c r="IC134" s="377"/>
      <c r="ID134" s="377"/>
      <c r="IE134" s="377"/>
      <c r="IF134" s="377"/>
      <c r="IG134" s="377"/>
      <c r="IH134" s="377"/>
      <c r="II134" s="377"/>
      <c r="IJ134" s="377"/>
      <c r="IK134" s="377"/>
      <c r="IL134" s="377"/>
      <c r="IM134" s="377"/>
      <c r="IN134" s="377"/>
      <c r="IO134" s="377"/>
      <c r="IP134" s="377"/>
      <c r="IQ134" s="377"/>
      <c r="IR134" s="377"/>
      <c r="IS134" s="377"/>
      <c r="IT134" s="377"/>
      <c r="IU134" s="377"/>
      <c r="IV134" s="377"/>
      <c r="IW134" s="377"/>
      <c r="IX134" s="377"/>
      <c r="IY134" s="377"/>
      <c r="IZ134" s="377"/>
      <c r="JA134" s="377"/>
      <c r="JB134" s="377"/>
      <c r="JC134" s="377"/>
      <c r="JD134" s="377"/>
      <c r="JE134" s="377"/>
      <c r="JF134" s="377"/>
      <c r="JG134" s="377"/>
      <c r="JH134" s="377"/>
      <c r="JI134" s="377"/>
      <c r="JJ134" s="377"/>
      <c r="JK134" s="377"/>
      <c r="JL134" s="377"/>
      <c r="JM134" s="377"/>
      <c r="JN134" s="377"/>
      <c r="JO134" s="377"/>
      <c r="JP134" s="377"/>
      <c r="JQ134" s="377"/>
      <c r="JR134" s="377"/>
      <c r="JS134" s="377"/>
      <c r="JT134" s="377"/>
      <c r="JU134" s="377"/>
      <c r="JV134" s="377"/>
      <c r="JW134" s="377"/>
      <c r="JX134" s="377"/>
      <c r="JY134" s="377"/>
      <c r="JZ134" s="377"/>
      <c r="KA134" s="377"/>
      <c r="KB134" s="377"/>
      <c r="KC134" s="377"/>
      <c r="KD134" s="377"/>
      <c r="KE134" s="377"/>
      <c r="KF134" s="377"/>
      <c r="KG134" s="377"/>
      <c r="KH134" s="377"/>
      <c r="KI134" s="377"/>
      <c r="KJ134" s="377"/>
      <c r="KK134" s="377"/>
      <c r="KL134" s="377"/>
      <c r="KM134" s="377"/>
      <c r="KN134" s="377"/>
      <c r="KO134" s="377"/>
      <c r="KP134" s="377"/>
      <c r="KQ134" s="377"/>
      <c r="KR134" s="377"/>
      <c r="KS134" s="377"/>
      <c r="KT134" s="377"/>
      <c r="KU134" s="377"/>
      <c r="KV134" s="377"/>
      <c r="KW134" s="377"/>
      <c r="KX134" s="377"/>
      <c r="KY134" s="377"/>
      <c r="KZ134" s="377"/>
      <c r="LA134" s="377"/>
      <c r="LB134" s="377"/>
      <c r="LC134" s="377"/>
      <c r="LD134" s="377"/>
      <c r="LE134" s="377"/>
      <c r="LF134" s="377"/>
      <c r="LG134" s="377"/>
      <c r="LH134" s="377"/>
      <c r="LI134" s="377"/>
    </row>
    <row r="135" spans="1:321" ht="30">
      <c r="C135" s="74">
        <v>424</v>
      </c>
      <c r="D135" s="74">
        <v>424</v>
      </c>
      <c r="E135" s="78" t="s">
        <v>278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639432.91000000015</v>
      </c>
      <c r="CM135" s="105">
        <v>1579093.2500000002</v>
      </c>
      <c r="CN135" s="105">
        <v>626460.35000000009</v>
      </c>
      <c r="CO135" s="105">
        <v>1544704.7100000004</v>
      </c>
      <c r="CP135" s="105">
        <v>1166317.4599999997</v>
      </c>
      <c r="CQ135" s="105">
        <v>678250.89000000025</v>
      </c>
      <c r="CR135" s="105">
        <v>1306714.3699999999</v>
      </c>
      <c r="CS135" s="105">
        <v>1105331.22</v>
      </c>
      <c r="CT135" s="105">
        <v>1786629.0099999988</v>
      </c>
      <c r="CU135" s="105">
        <v>1261101.8699999999</v>
      </c>
      <c r="CV135" s="105">
        <v>1076426.2</v>
      </c>
      <c r="CW135" s="106">
        <v>2021633.8499999987</v>
      </c>
      <c r="CX135" s="104">
        <v>1293482.7299999997</v>
      </c>
      <c r="CY135" s="105">
        <v>1086849.98</v>
      </c>
      <c r="CZ135" s="105">
        <v>818430.35000000021</v>
      </c>
      <c r="DA135" s="105">
        <v>1570673.3899999997</v>
      </c>
      <c r="DB135" s="105">
        <v>1228987.79</v>
      </c>
      <c r="DC135" s="105">
        <v>1337111.7700000003</v>
      </c>
      <c r="DD135" s="105">
        <v>1115187.44</v>
      </c>
      <c r="DE135" s="105">
        <v>1756755.5599999998</v>
      </c>
      <c r="DF135" s="105">
        <v>609320.99</v>
      </c>
      <c r="DG135" s="105">
        <v>1504324.0299999996</v>
      </c>
      <c r="DH135" s="105">
        <v>1467582.65</v>
      </c>
      <c r="DI135" s="106">
        <v>1426429.0600000005</v>
      </c>
      <c r="DJ135" s="104">
        <v>2071244.14</v>
      </c>
      <c r="DK135" s="105">
        <v>1199019.9400000002</v>
      </c>
      <c r="DL135" s="105">
        <v>1102979.5</v>
      </c>
      <c r="DM135" s="105">
        <v>1146889.2000000004</v>
      </c>
      <c r="DN135" s="105">
        <v>1220185.26</v>
      </c>
      <c r="DO135" s="105">
        <v>594321.54</v>
      </c>
      <c r="DP135" s="105">
        <v>1273205.0199999998</v>
      </c>
      <c r="DQ135" s="105">
        <v>1006470.19</v>
      </c>
      <c r="DR135" s="105">
        <v>1242793.6300000001</v>
      </c>
      <c r="DS135" s="105">
        <v>1182832.1200000001</v>
      </c>
      <c r="DT135" s="105">
        <v>745599.45999999985</v>
      </c>
      <c r="DU135" s="106">
        <v>1664459.9999999995</v>
      </c>
      <c r="DV135" s="338">
        <v>1150369.68</v>
      </c>
      <c r="DW135" s="338">
        <v>923381.67999999959</v>
      </c>
      <c r="DX135" s="338">
        <v>1480160.7099999995</v>
      </c>
      <c r="DY135" s="338">
        <v>951748.64000000013</v>
      </c>
      <c r="DZ135" s="371">
        <v>1197411.44</v>
      </c>
      <c r="EA135" s="371">
        <v>1025179.4</v>
      </c>
      <c r="EB135" s="374">
        <v>630668.05000000005</v>
      </c>
      <c r="EC135" s="381">
        <v>1198731.9099999999</v>
      </c>
      <c r="ED135" s="374">
        <v>1323846.92</v>
      </c>
      <c r="EE135" s="374">
        <v>1613956.28</v>
      </c>
      <c r="EF135" s="374">
        <v>1810820.34</v>
      </c>
      <c r="EG135" s="374">
        <v>2973474.95</v>
      </c>
      <c r="EH135" s="377">
        <v>202511.01</v>
      </c>
      <c r="EI135" s="377">
        <v>1122393.47</v>
      </c>
      <c r="EJ135" s="377">
        <v>2105961.34</v>
      </c>
      <c r="EK135" s="377">
        <v>1278855.19</v>
      </c>
      <c r="EL135" s="377">
        <v>1134813.47</v>
      </c>
      <c r="EM135" s="377">
        <v>1335830.71</v>
      </c>
      <c r="EN135" s="377">
        <v>1666149.56</v>
      </c>
      <c r="EO135" s="377">
        <v>1463570.61</v>
      </c>
      <c r="EP135" s="377">
        <v>1518302.55</v>
      </c>
      <c r="EQ135" s="377">
        <v>1424217.95</v>
      </c>
      <c r="ER135" s="377">
        <v>1512893.76</v>
      </c>
      <c r="ES135" s="377"/>
      <c r="ET135" s="377"/>
      <c r="EU135" s="377"/>
      <c r="EV135" s="377"/>
      <c r="EW135" s="377"/>
      <c r="EX135" s="377"/>
      <c r="EY135" s="377"/>
      <c r="EZ135" s="377"/>
      <c r="FA135" s="377"/>
      <c r="FB135" s="377"/>
      <c r="FC135" s="377"/>
      <c r="FD135" s="377"/>
      <c r="FE135" s="377"/>
      <c r="FF135" s="377"/>
      <c r="FG135" s="377"/>
      <c r="FH135" s="377"/>
      <c r="FI135" s="377"/>
      <c r="FJ135" s="377"/>
      <c r="FK135" s="377"/>
      <c r="FL135" s="377"/>
      <c r="FM135" s="377"/>
      <c r="FN135" s="377"/>
      <c r="FO135" s="377"/>
      <c r="FP135" s="377"/>
      <c r="FQ135" s="377"/>
      <c r="FR135" s="377"/>
      <c r="FS135" s="377"/>
      <c r="FT135" s="377"/>
      <c r="FU135" s="377"/>
      <c r="FV135" s="377"/>
      <c r="FW135" s="377"/>
      <c r="FX135" s="377"/>
      <c r="FY135" s="377"/>
      <c r="FZ135" s="377"/>
      <c r="GA135" s="377"/>
      <c r="GB135" s="377"/>
      <c r="GC135" s="377"/>
      <c r="GD135" s="377"/>
      <c r="GE135" s="377"/>
      <c r="GF135" s="377"/>
      <c r="GG135" s="377"/>
      <c r="GH135" s="377"/>
      <c r="GI135" s="377"/>
      <c r="GJ135" s="377"/>
      <c r="GK135" s="377"/>
      <c r="GL135" s="377"/>
      <c r="GM135" s="377"/>
      <c r="GN135" s="377"/>
      <c r="GO135" s="377"/>
      <c r="GP135" s="377"/>
      <c r="GQ135" s="377"/>
      <c r="GR135" s="377"/>
      <c r="GS135" s="377"/>
      <c r="GT135" s="377"/>
      <c r="GU135" s="377"/>
      <c r="GV135" s="377"/>
      <c r="GW135" s="377"/>
      <c r="GX135" s="377"/>
      <c r="GY135" s="377"/>
      <c r="GZ135" s="377"/>
      <c r="HA135" s="377"/>
      <c r="HB135" s="377"/>
      <c r="HC135" s="377"/>
      <c r="HD135" s="377"/>
      <c r="HE135" s="377"/>
      <c r="HF135" s="377"/>
      <c r="HG135" s="377"/>
      <c r="HH135" s="377"/>
      <c r="HI135" s="377"/>
      <c r="HJ135" s="377"/>
      <c r="HK135" s="377"/>
      <c r="HL135" s="377"/>
      <c r="HM135" s="377"/>
      <c r="HN135" s="377"/>
      <c r="HO135" s="377"/>
      <c r="HP135" s="377"/>
      <c r="HQ135" s="377"/>
      <c r="HR135" s="377"/>
      <c r="HS135" s="377"/>
      <c r="HT135" s="377"/>
      <c r="HU135" s="377"/>
      <c r="HV135" s="377"/>
      <c r="HW135" s="377"/>
      <c r="HX135" s="377"/>
      <c r="HY135" s="377"/>
      <c r="HZ135" s="377"/>
      <c r="IA135" s="377"/>
      <c r="IB135" s="377"/>
      <c r="IC135" s="377"/>
      <c r="ID135" s="377"/>
      <c r="IE135" s="377"/>
      <c r="IF135" s="377"/>
      <c r="IG135" s="377"/>
      <c r="IH135" s="377"/>
      <c r="II135" s="377"/>
      <c r="IJ135" s="377"/>
      <c r="IK135" s="377"/>
      <c r="IL135" s="377"/>
      <c r="IM135" s="377"/>
      <c r="IN135" s="377"/>
      <c r="IO135" s="377"/>
      <c r="IP135" s="377"/>
      <c r="IQ135" s="377"/>
      <c r="IR135" s="377"/>
      <c r="IS135" s="377"/>
      <c r="IT135" s="377"/>
      <c r="IU135" s="377"/>
      <c r="IV135" s="377"/>
      <c r="IW135" s="377"/>
      <c r="IX135" s="377"/>
      <c r="IY135" s="377"/>
      <c r="IZ135" s="377"/>
      <c r="JA135" s="377"/>
      <c r="JB135" s="377"/>
      <c r="JC135" s="377"/>
      <c r="JD135" s="377"/>
      <c r="JE135" s="377"/>
      <c r="JF135" s="377"/>
      <c r="JG135" s="377"/>
      <c r="JH135" s="377"/>
      <c r="JI135" s="377"/>
      <c r="JJ135" s="377"/>
      <c r="JK135" s="377"/>
      <c r="JL135" s="377"/>
      <c r="JM135" s="377"/>
      <c r="JN135" s="377"/>
      <c r="JO135" s="377"/>
      <c r="JP135" s="377"/>
      <c r="JQ135" s="377"/>
      <c r="JR135" s="377"/>
      <c r="JS135" s="377"/>
      <c r="JT135" s="377"/>
      <c r="JU135" s="377"/>
      <c r="JV135" s="377"/>
      <c r="JW135" s="377"/>
      <c r="JX135" s="377"/>
      <c r="JY135" s="377"/>
      <c r="JZ135" s="377"/>
      <c r="KA135" s="377"/>
      <c r="KB135" s="377"/>
      <c r="KC135" s="377"/>
      <c r="KD135" s="377"/>
      <c r="KE135" s="377"/>
      <c r="KF135" s="377"/>
      <c r="KG135" s="377"/>
      <c r="KH135" s="377"/>
      <c r="KI135" s="377"/>
      <c r="KJ135" s="377"/>
      <c r="KK135" s="377"/>
      <c r="KL135" s="377"/>
      <c r="KM135" s="377"/>
      <c r="KN135" s="377"/>
      <c r="KO135" s="377"/>
      <c r="KP135" s="377"/>
      <c r="KQ135" s="377"/>
      <c r="KR135" s="377"/>
      <c r="KS135" s="377"/>
      <c r="KT135" s="377"/>
      <c r="KU135" s="377"/>
      <c r="KV135" s="377"/>
      <c r="KW135" s="377"/>
      <c r="KX135" s="377"/>
      <c r="KY135" s="377"/>
      <c r="KZ135" s="377"/>
      <c r="LA135" s="377"/>
      <c r="LB135" s="377"/>
      <c r="LC135" s="377"/>
      <c r="LD135" s="377"/>
      <c r="LE135" s="377"/>
      <c r="LF135" s="377"/>
      <c r="LG135" s="377"/>
      <c r="LH135" s="377"/>
      <c r="LI135" s="377"/>
    </row>
    <row r="136" spans="1:321">
      <c r="D136" s="74">
        <v>4241</v>
      </c>
      <c r="E136" s="78" t="s">
        <v>280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8">
        <v>1150369.68</v>
      </c>
      <c r="DW136" s="338">
        <v>923381.67999999959</v>
      </c>
      <c r="DX136" s="338">
        <v>1480160.7099999995</v>
      </c>
      <c r="DY136" s="338">
        <v>951748.64000000013</v>
      </c>
      <c r="DZ136" s="371">
        <v>1197411.44</v>
      </c>
      <c r="EB136" s="374"/>
      <c r="EC136" s="374"/>
      <c r="ED136" s="374"/>
      <c r="EE136" s="374"/>
      <c r="EF136" s="374"/>
      <c r="EG136" s="374"/>
      <c r="EH136" s="377"/>
      <c r="EI136" s="377"/>
      <c r="EJ136" s="377"/>
      <c r="EK136" s="377"/>
      <c r="EL136" s="377"/>
      <c r="EM136" s="377"/>
      <c r="EN136" s="377"/>
      <c r="EO136" s="377"/>
      <c r="EP136" s="377"/>
      <c r="EQ136" s="377"/>
      <c r="ER136" s="377"/>
      <c r="ES136" s="377"/>
      <c r="ET136" s="377"/>
      <c r="EU136" s="377"/>
      <c r="EV136" s="377"/>
      <c r="EW136" s="377"/>
      <c r="EX136" s="377"/>
      <c r="EY136" s="377"/>
      <c r="EZ136" s="377"/>
      <c r="FA136" s="377"/>
      <c r="FB136" s="377"/>
      <c r="FC136" s="377"/>
      <c r="FD136" s="377"/>
      <c r="FE136" s="377"/>
      <c r="FF136" s="377"/>
      <c r="FG136" s="377"/>
      <c r="FH136" s="377"/>
      <c r="FI136" s="377"/>
      <c r="FJ136" s="377"/>
      <c r="FK136" s="377"/>
      <c r="FL136" s="377"/>
      <c r="FM136" s="377"/>
      <c r="FN136" s="377"/>
      <c r="FO136" s="377"/>
      <c r="FP136" s="377"/>
      <c r="FQ136" s="377"/>
      <c r="FR136" s="377"/>
      <c r="FS136" s="377"/>
      <c r="FT136" s="377"/>
      <c r="FU136" s="377"/>
      <c r="FV136" s="377"/>
      <c r="FW136" s="377"/>
      <c r="FX136" s="377"/>
      <c r="FY136" s="377"/>
      <c r="FZ136" s="377"/>
      <c r="GA136" s="377"/>
      <c r="GB136" s="377"/>
      <c r="GC136" s="377"/>
      <c r="GD136" s="377"/>
      <c r="GE136" s="377"/>
      <c r="GF136" s="377"/>
      <c r="GG136" s="377"/>
      <c r="GH136" s="377"/>
      <c r="GI136" s="377"/>
      <c r="GJ136" s="377"/>
      <c r="GK136" s="377"/>
      <c r="GL136" s="377"/>
      <c r="GM136" s="377"/>
      <c r="GN136" s="377"/>
      <c r="GO136" s="377"/>
      <c r="GP136" s="377"/>
      <c r="GQ136" s="377"/>
      <c r="GR136" s="377"/>
      <c r="GS136" s="377"/>
      <c r="GT136" s="377"/>
      <c r="GU136" s="377"/>
      <c r="GV136" s="377"/>
      <c r="GW136" s="377"/>
      <c r="GX136" s="377"/>
      <c r="GY136" s="377"/>
      <c r="GZ136" s="377"/>
      <c r="HA136" s="377"/>
      <c r="HB136" s="377"/>
      <c r="HC136" s="377"/>
      <c r="HD136" s="377"/>
      <c r="HE136" s="377"/>
      <c r="HF136" s="377"/>
      <c r="HG136" s="377"/>
      <c r="HH136" s="377"/>
      <c r="HI136" s="377"/>
      <c r="HJ136" s="377"/>
      <c r="HK136" s="377"/>
      <c r="HL136" s="377"/>
      <c r="HM136" s="377"/>
      <c r="HN136" s="377"/>
      <c r="HO136" s="377"/>
      <c r="HP136" s="377"/>
      <c r="HQ136" s="377"/>
      <c r="HR136" s="377"/>
      <c r="HS136" s="377"/>
      <c r="HT136" s="377"/>
      <c r="HU136" s="377"/>
      <c r="HV136" s="377"/>
      <c r="HW136" s="377"/>
      <c r="HX136" s="377"/>
      <c r="HY136" s="377"/>
      <c r="HZ136" s="377"/>
      <c r="IA136" s="377"/>
      <c r="IB136" s="377"/>
      <c r="IC136" s="377"/>
      <c r="ID136" s="377"/>
      <c r="IE136" s="377"/>
      <c r="IF136" s="377"/>
      <c r="IG136" s="377"/>
      <c r="IH136" s="377"/>
      <c r="II136" s="377"/>
      <c r="IJ136" s="377"/>
      <c r="IK136" s="377"/>
      <c r="IL136" s="377"/>
      <c r="IM136" s="377"/>
      <c r="IN136" s="377"/>
      <c r="IO136" s="377"/>
      <c r="IP136" s="377"/>
      <c r="IQ136" s="377"/>
      <c r="IR136" s="377"/>
      <c r="IS136" s="377"/>
      <c r="IT136" s="377"/>
      <c r="IU136" s="377"/>
      <c r="IV136" s="377"/>
      <c r="IW136" s="377"/>
      <c r="IX136" s="377"/>
      <c r="IY136" s="377"/>
      <c r="IZ136" s="377"/>
      <c r="JA136" s="377"/>
      <c r="JB136" s="377"/>
      <c r="JC136" s="377"/>
      <c r="JD136" s="377"/>
      <c r="JE136" s="377"/>
      <c r="JF136" s="377"/>
      <c r="JG136" s="377"/>
      <c r="JH136" s="377"/>
      <c r="JI136" s="377"/>
      <c r="JJ136" s="377"/>
      <c r="JK136" s="377"/>
      <c r="JL136" s="377"/>
      <c r="JM136" s="377"/>
      <c r="JN136" s="377"/>
      <c r="JO136" s="377"/>
      <c r="JP136" s="377"/>
      <c r="JQ136" s="377"/>
      <c r="JR136" s="377"/>
      <c r="JS136" s="377"/>
      <c r="JT136" s="377"/>
      <c r="JU136" s="377"/>
      <c r="JV136" s="377"/>
      <c r="JW136" s="377"/>
      <c r="JX136" s="377"/>
      <c r="JY136" s="377"/>
      <c r="JZ136" s="377"/>
      <c r="KA136" s="377"/>
      <c r="KB136" s="377"/>
      <c r="KC136" s="377"/>
      <c r="KD136" s="377"/>
      <c r="KE136" s="377"/>
      <c r="KF136" s="377"/>
      <c r="KG136" s="377"/>
      <c r="KH136" s="377"/>
      <c r="KI136" s="377"/>
      <c r="KJ136" s="377"/>
      <c r="KK136" s="377"/>
      <c r="KL136" s="377"/>
      <c r="KM136" s="377"/>
      <c r="KN136" s="377"/>
      <c r="KO136" s="377"/>
      <c r="KP136" s="377"/>
      <c r="KQ136" s="377"/>
      <c r="KR136" s="377"/>
      <c r="KS136" s="377"/>
      <c r="KT136" s="377"/>
      <c r="KU136" s="377"/>
      <c r="KV136" s="377"/>
      <c r="KW136" s="377"/>
      <c r="KX136" s="377"/>
      <c r="KY136" s="377"/>
      <c r="KZ136" s="377"/>
      <c r="LA136" s="377"/>
      <c r="LB136" s="377"/>
      <c r="LC136" s="377"/>
      <c r="LD136" s="377"/>
      <c r="LE136" s="377"/>
      <c r="LF136" s="377"/>
      <c r="LG136" s="377"/>
      <c r="LH136" s="377"/>
      <c r="LI136" s="377"/>
    </row>
    <row r="137" spans="1:321" ht="30">
      <c r="C137" s="74">
        <v>425</v>
      </c>
      <c r="D137" s="74">
        <v>425</v>
      </c>
      <c r="E137" s="78" t="s">
        <v>282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370401.12000000005</v>
      </c>
      <c r="CM137" s="105">
        <v>620552.5199999999</v>
      </c>
      <c r="CN137" s="105">
        <v>638457.29</v>
      </c>
      <c r="CO137" s="105">
        <v>505586.33999999991</v>
      </c>
      <c r="CP137" s="105">
        <v>569999.48</v>
      </c>
      <c r="CQ137" s="105">
        <v>860418.68</v>
      </c>
      <c r="CR137" s="105">
        <v>568338.07999999984</v>
      </c>
      <c r="CS137" s="105">
        <v>637853.68000000005</v>
      </c>
      <c r="CT137" s="105">
        <v>721453.06999999983</v>
      </c>
      <c r="CU137" s="105">
        <v>561941.62</v>
      </c>
      <c r="CV137" s="105">
        <v>443816.17000000004</v>
      </c>
      <c r="CW137" s="106">
        <v>1363707.3099999996</v>
      </c>
      <c r="CX137" s="104">
        <v>503185.41000000003</v>
      </c>
      <c r="CY137" s="105">
        <v>426354.28999999992</v>
      </c>
      <c r="CZ137" s="105">
        <v>628953.87</v>
      </c>
      <c r="DA137" s="105">
        <v>620067.23</v>
      </c>
      <c r="DB137" s="105">
        <v>662196.34000000008</v>
      </c>
      <c r="DC137" s="105">
        <v>772197.06999999983</v>
      </c>
      <c r="DD137" s="105">
        <v>705999.46</v>
      </c>
      <c r="DE137" s="105">
        <v>680678.52000000025</v>
      </c>
      <c r="DF137" s="105">
        <v>658703.32999999996</v>
      </c>
      <c r="DG137" s="105">
        <v>796557.62999999977</v>
      </c>
      <c r="DH137" s="105">
        <v>890787.12000000023</v>
      </c>
      <c r="DI137" s="106">
        <v>743659.84</v>
      </c>
      <c r="DJ137" s="104">
        <v>749043.34</v>
      </c>
      <c r="DK137" s="105">
        <v>616767.44999999984</v>
      </c>
      <c r="DL137" s="105">
        <v>535380.03</v>
      </c>
      <c r="DM137" s="105">
        <v>653304.86999999988</v>
      </c>
      <c r="DN137" s="105">
        <v>766570.99</v>
      </c>
      <c r="DO137" s="105">
        <v>569528.72</v>
      </c>
      <c r="DP137" s="105">
        <v>637917.58999999985</v>
      </c>
      <c r="DQ137" s="105">
        <v>324544.67999999993</v>
      </c>
      <c r="DR137" s="105">
        <v>1008401.7400000005</v>
      </c>
      <c r="DS137" s="105">
        <v>718254.19</v>
      </c>
      <c r="DT137" s="105">
        <v>778942.84</v>
      </c>
      <c r="DU137" s="106">
        <v>702885.63</v>
      </c>
      <c r="DV137" s="338">
        <v>652321.29999999981</v>
      </c>
      <c r="DW137" s="338">
        <v>711488.03</v>
      </c>
      <c r="DX137" s="338">
        <v>727068.71999999986</v>
      </c>
      <c r="DY137" s="338">
        <v>744546.84000000008</v>
      </c>
      <c r="DZ137" s="371">
        <v>845214.7</v>
      </c>
      <c r="EA137" s="371">
        <v>704498.55</v>
      </c>
      <c r="EB137" s="374">
        <v>527845.81999999995</v>
      </c>
      <c r="EC137" s="381">
        <v>606574.91</v>
      </c>
      <c r="ED137" s="374">
        <v>1032313.21</v>
      </c>
      <c r="EE137" s="374">
        <v>702384.14</v>
      </c>
      <c r="EF137" s="374">
        <v>706462.4</v>
      </c>
      <c r="EG137" s="374">
        <v>3305498.13</v>
      </c>
      <c r="EH137" s="377">
        <v>266542</v>
      </c>
      <c r="EI137" s="377">
        <v>813711.97</v>
      </c>
      <c r="EJ137" s="377">
        <v>753950.1</v>
      </c>
      <c r="EK137" s="377">
        <v>524268.09</v>
      </c>
      <c r="EL137" s="377">
        <v>1044437.47</v>
      </c>
      <c r="EM137" s="377">
        <v>791930.72</v>
      </c>
      <c r="EN137" s="377">
        <v>567515.49</v>
      </c>
      <c r="EO137" s="377">
        <v>700618.94</v>
      </c>
      <c r="EP137" s="377">
        <v>933405.66</v>
      </c>
      <c r="EQ137" s="377">
        <v>704680.49</v>
      </c>
      <c r="ER137" s="377">
        <v>758794.16</v>
      </c>
      <c r="ES137" s="377"/>
      <c r="ET137" s="377"/>
      <c r="EU137" s="377"/>
      <c r="EV137" s="377"/>
      <c r="EW137" s="377"/>
      <c r="EX137" s="377"/>
      <c r="EY137" s="377"/>
      <c r="EZ137" s="377"/>
      <c r="FA137" s="377"/>
      <c r="FB137" s="377"/>
      <c r="FC137" s="377"/>
      <c r="FD137" s="377"/>
      <c r="FE137" s="377"/>
      <c r="FF137" s="377"/>
      <c r="FG137" s="377"/>
      <c r="FH137" s="377"/>
      <c r="FI137" s="377"/>
      <c r="FJ137" s="377"/>
      <c r="FK137" s="377"/>
      <c r="FL137" s="377"/>
      <c r="FM137" s="377"/>
      <c r="FN137" s="377"/>
      <c r="FO137" s="377"/>
      <c r="FP137" s="377"/>
      <c r="FQ137" s="377"/>
      <c r="FR137" s="377"/>
      <c r="FS137" s="377"/>
      <c r="FT137" s="377"/>
      <c r="FU137" s="377"/>
      <c r="FV137" s="377"/>
      <c r="FW137" s="377"/>
      <c r="FX137" s="377"/>
      <c r="FY137" s="377"/>
      <c r="FZ137" s="377"/>
      <c r="GA137" s="377"/>
      <c r="GB137" s="377"/>
      <c r="GC137" s="377"/>
      <c r="GD137" s="377"/>
      <c r="GE137" s="377"/>
      <c r="GF137" s="377"/>
      <c r="GG137" s="377"/>
      <c r="GH137" s="377"/>
      <c r="GI137" s="377"/>
      <c r="GJ137" s="377"/>
      <c r="GK137" s="377"/>
      <c r="GL137" s="377"/>
      <c r="GM137" s="377"/>
      <c r="GN137" s="377"/>
      <c r="GO137" s="377"/>
      <c r="GP137" s="377"/>
      <c r="GQ137" s="377"/>
      <c r="GR137" s="377"/>
      <c r="GS137" s="377"/>
      <c r="GT137" s="377"/>
      <c r="GU137" s="377"/>
      <c r="GV137" s="377"/>
      <c r="GW137" s="377"/>
      <c r="GX137" s="377"/>
      <c r="GY137" s="377"/>
      <c r="GZ137" s="377"/>
      <c r="HA137" s="377"/>
      <c r="HB137" s="377"/>
      <c r="HC137" s="377"/>
      <c r="HD137" s="377"/>
      <c r="HE137" s="377"/>
      <c r="HF137" s="377"/>
      <c r="HG137" s="377"/>
      <c r="HH137" s="377"/>
      <c r="HI137" s="377"/>
      <c r="HJ137" s="377"/>
      <c r="HK137" s="377"/>
      <c r="HL137" s="377"/>
      <c r="HM137" s="377"/>
      <c r="HN137" s="377"/>
      <c r="HO137" s="377"/>
      <c r="HP137" s="377"/>
      <c r="HQ137" s="377"/>
      <c r="HR137" s="377"/>
      <c r="HS137" s="377"/>
      <c r="HT137" s="377"/>
      <c r="HU137" s="377"/>
      <c r="HV137" s="377"/>
      <c r="HW137" s="377"/>
      <c r="HX137" s="377"/>
      <c r="HY137" s="377"/>
      <c r="HZ137" s="377"/>
      <c r="IA137" s="377"/>
      <c r="IB137" s="377"/>
      <c r="IC137" s="377"/>
      <c r="ID137" s="377"/>
      <c r="IE137" s="377"/>
      <c r="IF137" s="377"/>
      <c r="IG137" s="377"/>
      <c r="IH137" s="377"/>
      <c r="II137" s="377"/>
      <c r="IJ137" s="377"/>
      <c r="IK137" s="377"/>
      <c r="IL137" s="377"/>
      <c r="IM137" s="377"/>
      <c r="IN137" s="377"/>
      <c r="IO137" s="377"/>
      <c r="IP137" s="377"/>
      <c r="IQ137" s="377"/>
      <c r="IR137" s="377"/>
      <c r="IS137" s="377"/>
      <c r="IT137" s="377"/>
      <c r="IU137" s="377"/>
      <c r="IV137" s="377"/>
      <c r="IW137" s="377"/>
      <c r="IX137" s="377"/>
      <c r="IY137" s="377"/>
      <c r="IZ137" s="377"/>
      <c r="JA137" s="377"/>
      <c r="JB137" s="377"/>
      <c r="JC137" s="377"/>
      <c r="JD137" s="377"/>
      <c r="JE137" s="377"/>
      <c r="JF137" s="377"/>
      <c r="JG137" s="377"/>
      <c r="JH137" s="377"/>
      <c r="JI137" s="377"/>
      <c r="JJ137" s="377"/>
      <c r="JK137" s="377"/>
      <c r="JL137" s="377"/>
      <c r="JM137" s="377"/>
      <c r="JN137" s="377"/>
      <c r="JO137" s="377"/>
      <c r="JP137" s="377"/>
      <c r="JQ137" s="377"/>
      <c r="JR137" s="377"/>
      <c r="JS137" s="377"/>
      <c r="JT137" s="377"/>
      <c r="JU137" s="377"/>
      <c r="JV137" s="377"/>
      <c r="JW137" s="377"/>
      <c r="JX137" s="377"/>
      <c r="JY137" s="377"/>
      <c r="JZ137" s="377"/>
      <c r="KA137" s="377"/>
      <c r="KB137" s="377"/>
      <c r="KC137" s="377"/>
      <c r="KD137" s="377"/>
      <c r="KE137" s="377"/>
      <c r="KF137" s="377"/>
      <c r="KG137" s="377"/>
      <c r="KH137" s="377"/>
      <c r="KI137" s="377"/>
      <c r="KJ137" s="377"/>
      <c r="KK137" s="377"/>
      <c r="KL137" s="377"/>
      <c r="KM137" s="377"/>
      <c r="KN137" s="377"/>
      <c r="KO137" s="377"/>
      <c r="KP137" s="377"/>
      <c r="KQ137" s="377"/>
      <c r="KR137" s="377"/>
      <c r="KS137" s="377"/>
      <c r="KT137" s="377"/>
      <c r="KU137" s="377"/>
      <c r="KV137" s="377"/>
      <c r="KW137" s="377"/>
      <c r="KX137" s="377"/>
      <c r="KY137" s="377"/>
      <c r="KZ137" s="377"/>
      <c r="LA137" s="377"/>
      <c r="LB137" s="377"/>
      <c r="LC137" s="377"/>
      <c r="LD137" s="377"/>
      <c r="LE137" s="377"/>
      <c r="LF137" s="377"/>
      <c r="LG137" s="377"/>
      <c r="LH137" s="377"/>
      <c r="LI137" s="377"/>
    </row>
    <row r="138" spans="1:321">
      <c r="D138" s="74">
        <v>4251</v>
      </c>
      <c r="E138" s="78" t="s">
        <v>284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5318.52</v>
      </c>
      <c r="CM138" s="105">
        <v>136195.00000000006</v>
      </c>
      <c r="CN138" s="105">
        <v>113585.04</v>
      </c>
      <c r="CO138" s="105">
        <v>148606.53</v>
      </c>
      <c r="CP138" s="105">
        <v>106435.74000000002</v>
      </c>
      <c r="CQ138" s="105">
        <v>133745.32999999996</v>
      </c>
      <c r="CR138" s="105">
        <v>107490.24000000003</v>
      </c>
      <c r="CS138" s="105">
        <v>165677.75999999998</v>
      </c>
      <c r="CT138" s="105">
        <v>76441.179999999993</v>
      </c>
      <c r="CU138" s="105">
        <v>78236.91</v>
      </c>
      <c r="CV138" s="105">
        <v>140605.26</v>
      </c>
      <c r="CW138" s="106">
        <v>230783.2699999999</v>
      </c>
      <c r="CX138" s="104">
        <v>105087.14000000001</v>
      </c>
      <c r="CY138" s="105">
        <v>120355.63999999996</v>
      </c>
      <c r="CZ138" s="105">
        <v>104139.21999999999</v>
      </c>
      <c r="DA138" s="105">
        <v>96597.85000000002</v>
      </c>
      <c r="DB138" s="105">
        <v>110535.58</v>
      </c>
      <c r="DC138" s="105">
        <v>112516.09999999999</v>
      </c>
      <c r="DD138" s="105">
        <v>186117.77999999997</v>
      </c>
      <c r="DE138" s="105">
        <v>132367.28000000003</v>
      </c>
      <c r="DF138" s="105">
        <v>120605.53000000001</v>
      </c>
      <c r="DG138" s="105">
        <v>101100.45999999999</v>
      </c>
      <c r="DH138" s="105">
        <v>106678.62000000001</v>
      </c>
      <c r="DI138" s="106">
        <v>133898.79999999999</v>
      </c>
      <c r="DJ138" s="104">
        <v>224934.99000000002</v>
      </c>
      <c r="DK138" s="105">
        <v>98936.429999999949</v>
      </c>
      <c r="DL138" s="105">
        <v>122866.40999999999</v>
      </c>
      <c r="DM138" s="105">
        <v>118740.00999999998</v>
      </c>
      <c r="DN138" s="105">
        <v>118345.54</v>
      </c>
      <c r="DO138" s="105">
        <v>1872.9300000000003</v>
      </c>
      <c r="DP138" s="105">
        <v>110561.47000000002</v>
      </c>
      <c r="DQ138" s="105">
        <v>112522.26</v>
      </c>
      <c r="DR138" s="105">
        <v>67718.299999999988</v>
      </c>
      <c r="DS138" s="105">
        <v>145906.90000000002</v>
      </c>
      <c r="DT138" s="105">
        <v>113457.29000000001</v>
      </c>
      <c r="DU138" s="106">
        <v>134137.47</v>
      </c>
      <c r="DV138" s="338">
        <v>110019.88999999998</v>
      </c>
      <c r="DW138" s="338">
        <v>98231.099999999991</v>
      </c>
      <c r="DX138" s="338">
        <v>132908.38</v>
      </c>
      <c r="DY138" s="338">
        <v>114458.42</v>
      </c>
      <c r="DZ138" s="371">
        <v>216275.72</v>
      </c>
      <c r="EB138" s="374"/>
      <c r="EC138" s="374"/>
      <c r="ED138" s="374"/>
      <c r="EE138" s="374"/>
      <c r="EF138" s="374"/>
      <c r="EG138" s="374"/>
      <c r="EH138" s="377"/>
      <c r="EI138" s="377"/>
      <c r="EJ138" s="377"/>
      <c r="EK138" s="377"/>
      <c r="EL138" s="377"/>
      <c r="EM138" s="377"/>
      <c r="EN138" s="377"/>
      <c r="EO138" s="377"/>
      <c r="EP138" s="377"/>
      <c r="EQ138" s="377"/>
      <c r="ER138" s="377"/>
      <c r="ES138" s="377"/>
      <c r="ET138" s="377"/>
      <c r="EU138" s="377"/>
      <c r="EV138" s="377"/>
      <c r="EW138" s="377"/>
      <c r="EX138" s="377"/>
      <c r="EY138" s="377"/>
      <c r="EZ138" s="377"/>
      <c r="FA138" s="377"/>
      <c r="FB138" s="377"/>
      <c r="FC138" s="377"/>
      <c r="FD138" s="377"/>
      <c r="FE138" s="377"/>
      <c r="FF138" s="377"/>
      <c r="FG138" s="377"/>
      <c r="FH138" s="377"/>
      <c r="FI138" s="377"/>
      <c r="FJ138" s="377"/>
      <c r="FK138" s="377"/>
      <c r="FL138" s="377"/>
      <c r="FM138" s="377"/>
      <c r="FN138" s="377"/>
      <c r="FO138" s="377"/>
      <c r="FP138" s="377"/>
      <c r="FQ138" s="377"/>
      <c r="FR138" s="377"/>
      <c r="FS138" s="377"/>
      <c r="FT138" s="377"/>
      <c r="FU138" s="377"/>
      <c r="FV138" s="377"/>
      <c r="FW138" s="377"/>
      <c r="FX138" s="377"/>
      <c r="FY138" s="377"/>
      <c r="FZ138" s="377"/>
      <c r="GA138" s="377"/>
      <c r="GB138" s="377"/>
      <c r="GC138" s="377"/>
      <c r="GD138" s="377"/>
      <c r="GE138" s="377"/>
      <c r="GF138" s="377"/>
      <c r="GG138" s="377"/>
      <c r="GH138" s="377"/>
      <c r="GI138" s="377"/>
      <c r="GJ138" s="377"/>
      <c r="GK138" s="377"/>
      <c r="GL138" s="377"/>
      <c r="GM138" s="377"/>
      <c r="GN138" s="377"/>
      <c r="GO138" s="377"/>
      <c r="GP138" s="377"/>
      <c r="GQ138" s="377"/>
      <c r="GR138" s="377"/>
      <c r="GS138" s="377"/>
      <c r="GT138" s="377"/>
      <c r="GU138" s="377"/>
      <c r="GV138" s="377"/>
      <c r="GW138" s="377"/>
      <c r="GX138" s="377"/>
      <c r="GY138" s="377"/>
      <c r="GZ138" s="377"/>
      <c r="HA138" s="377"/>
      <c r="HB138" s="377"/>
      <c r="HC138" s="377"/>
      <c r="HD138" s="377"/>
      <c r="HE138" s="377"/>
      <c r="HF138" s="377"/>
      <c r="HG138" s="377"/>
      <c r="HH138" s="377"/>
      <c r="HI138" s="377"/>
      <c r="HJ138" s="377"/>
      <c r="HK138" s="377"/>
      <c r="HL138" s="377"/>
      <c r="HM138" s="377"/>
      <c r="HN138" s="377"/>
      <c r="HO138" s="377"/>
      <c r="HP138" s="377"/>
      <c r="HQ138" s="377"/>
      <c r="HR138" s="377"/>
      <c r="HS138" s="377"/>
      <c r="HT138" s="377"/>
      <c r="HU138" s="377"/>
      <c r="HV138" s="377"/>
      <c r="HW138" s="377"/>
      <c r="HX138" s="377"/>
      <c r="HY138" s="377"/>
      <c r="HZ138" s="377"/>
      <c r="IA138" s="377"/>
      <c r="IB138" s="377"/>
      <c r="IC138" s="377"/>
      <c r="ID138" s="377"/>
      <c r="IE138" s="377"/>
      <c r="IF138" s="377"/>
      <c r="IG138" s="377"/>
      <c r="IH138" s="377"/>
      <c r="II138" s="377"/>
      <c r="IJ138" s="377"/>
      <c r="IK138" s="377"/>
      <c r="IL138" s="377"/>
      <c r="IM138" s="377"/>
      <c r="IN138" s="377"/>
      <c r="IO138" s="377"/>
      <c r="IP138" s="377"/>
      <c r="IQ138" s="377"/>
      <c r="IR138" s="377"/>
      <c r="IS138" s="377"/>
      <c r="IT138" s="377"/>
      <c r="IU138" s="377"/>
      <c r="IV138" s="377"/>
      <c r="IW138" s="377"/>
      <c r="IX138" s="377"/>
      <c r="IY138" s="377"/>
      <c r="IZ138" s="377"/>
      <c r="JA138" s="377"/>
      <c r="JB138" s="377"/>
      <c r="JC138" s="377"/>
      <c r="JD138" s="377"/>
      <c r="JE138" s="377"/>
      <c r="JF138" s="377"/>
      <c r="JG138" s="377"/>
      <c r="JH138" s="377"/>
      <c r="JI138" s="377"/>
      <c r="JJ138" s="377"/>
      <c r="JK138" s="377"/>
      <c r="JL138" s="377"/>
      <c r="JM138" s="377"/>
      <c r="JN138" s="377"/>
      <c r="JO138" s="377"/>
      <c r="JP138" s="377"/>
      <c r="JQ138" s="377"/>
      <c r="JR138" s="377"/>
      <c r="JS138" s="377"/>
      <c r="JT138" s="377"/>
      <c r="JU138" s="377"/>
      <c r="JV138" s="377"/>
      <c r="JW138" s="377"/>
      <c r="JX138" s="377"/>
      <c r="JY138" s="377"/>
      <c r="JZ138" s="377"/>
      <c r="KA138" s="377"/>
      <c r="KB138" s="377"/>
      <c r="KC138" s="377"/>
      <c r="KD138" s="377"/>
      <c r="KE138" s="377"/>
      <c r="KF138" s="377"/>
      <c r="KG138" s="377"/>
      <c r="KH138" s="377"/>
      <c r="KI138" s="377"/>
      <c r="KJ138" s="377"/>
      <c r="KK138" s="377"/>
      <c r="KL138" s="377"/>
      <c r="KM138" s="377"/>
      <c r="KN138" s="377"/>
      <c r="KO138" s="377"/>
      <c r="KP138" s="377"/>
      <c r="KQ138" s="377"/>
      <c r="KR138" s="377"/>
      <c r="KS138" s="377"/>
      <c r="KT138" s="377"/>
      <c r="KU138" s="377"/>
      <c r="KV138" s="377"/>
      <c r="KW138" s="377"/>
      <c r="KX138" s="377"/>
      <c r="KY138" s="377"/>
      <c r="KZ138" s="377"/>
      <c r="LA138" s="377"/>
      <c r="LB138" s="377"/>
      <c r="LC138" s="377"/>
      <c r="LD138" s="377"/>
      <c r="LE138" s="377"/>
      <c r="LF138" s="377"/>
      <c r="LG138" s="377"/>
      <c r="LH138" s="377"/>
      <c r="LI138" s="377"/>
    </row>
    <row r="139" spans="1:321" ht="30">
      <c r="D139" s="74">
        <v>4252</v>
      </c>
      <c r="E139" s="78" t="s">
        <v>286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174980.17000000007</v>
      </c>
      <c r="CM139" s="105">
        <v>162369.47000000006</v>
      </c>
      <c r="CN139" s="105">
        <v>193871.93000000005</v>
      </c>
      <c r="CO139" s="105">
        <v>132859.09999999998</v>
      </c>
      <c r="CP139" s="105">
        <v>227031.55999999991</v>
      </c>
      <c r="CQ139" s="105">
        <v>101788.92000000003</v>
      </c>
      <c r="CR139" s="105">
        <v>238293.99999999988</v>
      </c>
      <c r="CS139" s="105">
        <v>149111.75</v>
      </c>
      <c r="CT139" s="105">
        <v>294855.35000000003</v>
      </c>
      <c r="CU139" s="105">
        <v>169950.05</v>
      </c>
      <c r="CV139" s="105">
        <v>116301.25</v>
      </c>
      <c r="CW139" s="106">
        <v>363585.95</v>
      </c>
      <c r="CX139" s="104">
        <v>162563.71999999997</v>
      </c>
      <c r="CY139" s="105">
        <v>121873.49000000002</v>
      </c>
      <c r="CZ139" s="105">
        <v>211651.86</v>
      </c>
      <c r="DA139" s="105">
        <v>220780.25</v>
      </c>
      <c r="DB139" s="105">
        <v>231618.75000000006</v>
      </c>
      <c r="DC139" s="105">
        <v>193594.77999999997</v>
      </c>
      <c r="DD139" s="105">
        <v>147325.19999999995</v>
      </c>
      <c r="DE139" s="105">
        <v>260161.72000000003</v>
      </c>
      <c r="DF139" s="105">
        <v>187127.37</v>
      </c>
      <c r="DG139" s="105">
        <v>200771.83</v>
      </c>
      <c r="DH139" s="105">
        <v>191005.09999999995</v>
      </c>
      <c r="DI139" s="106">
        <v>196525.92999999991</v>
      </c>
      <c r="DJ139" s="104">
        <v>202080.48</v>
      </c>
      <c r="DK139" s="105">
        <v>201538.77999999994</v>
      </c>
      <c r="DL139" s="105">
        <v>202453.86999999997</v>
      </c>
      <c r="DM139" s="105">
        <v>201417.68000000002</v>
      </c>
      <c r="DN139" s="105">
        <v>202606.82000000004</v>
      </c>
      <c r="DO139" s="105">
        <v>200826.3</v>
      </c>
      <c r="DP139" s="105">
        <v>203612.94999999998</v>
      </c>
      <c r="DQ139" s="105">
        <v>202119.69999999998</v>
      </c>
      <c r="DR139" s="105">
        <v>201440.21000000008</v>
      </c>
      <c r="DS139" s="105">
        <v>202643.86999999991</v>
      </c>
      <c r="DT139" s="105">
        <v>201958.02999999994</v>
      </c>
      <c r="DU139" s="106">
        <v>202301.27000000005</v>
      </c>
      <c r="DV139" s="338">
        <v>246156.83</v>
      </c>
      <c r="DW139" s="338">
        <v>218598.25999999998</v>
      </c>
      <c r="DX139" s="338">
        <v>269256.68</v>
      </c>
      <c r="DY139" s="338">
        <v>226607.22000000003</v>
      </c>
      <c r="DZ139" s="371">
        <v>277262.96000000002</v>
      </c>
      <c r="EB139" s="374"/>
      <c r="EC139" s="374"/>
      <c r="ED139" s="374"/>
      <c r="EE139" s="374"/>
      <c r="EF139" s="374"/>
      <c r="EG139" s="374"/>
      <c r="EH139" s="377"/>
      <c r="EI139" s="377"/>
      <c r="EJ139" s="377"/>
      <c r="EK139" s="377"/>
      <c r="EL139" s="377"/>
      <c r="EM139" s="377"/>
      <c r="EN139" s="377"/>
      <c r="EO139" s="377"/>
      <c r="EP139" s="377"/>
      <c r="EQ139" s="377"/>
      <c r="ER139" s="377"/>
      <c r="ES139" s="377"/>
      <c r="ET139" s="377"/>
      <c r="EU139" s="377"/>
      <c r="EV139" s="377"/>
      <c r="EW139" s="377"/>
      <c r="EX139" s="377"/>
      <c r="EY139" s="377"/>
      <c r="EZ139" s="377"/>
      <c r="FA139" s="377"/>
      <c r="FB139" s="377"/>
      <c r="FC139" s="377"/>
      <c r="FD139" s="377"/>
      <c r="FE139" s="377"/>
      <c r="FF139" s="377"/>
      <c r="FG139" s="377"/>
      <c r="FH139" s="377"/>
      <c r="FI139" s="377"/>
      <c r="FJ139" s="377"/>
      <c r="FK139" s="377"/>
      <c r="FL139" s="377"/>
      <c r="FM139" s="377"/>
      <c r="FN139" s="377"/>
      <c r="FO139" s="377"/>
      <c r="FP139" s="377"/>
      <c r="FQ139" s="377"/>
      <c r="FR139" s="377"/>
      <c r="FS139" s="377"/>
      <c r="FT139" s="377"/>
      <c r="FU139" s="377"/>
      <c r="FV139" s="377"/>
      <c r="FW139" s="377"/>
      <c r="FX139" s="377"/>
      <c r="FY139" s="377"/>
      <c r="FZ139" s="377"/>
      <c r="GA139" s="377"/>
      <c r="GB139" s="377"/>
      <c r="GC139" s="377"/>
      <c r="GD139" s="377"/>
      <c r="GE139" s="377"/>
      <c r="GF139" s="377"/>
      <c r="GG139" s="377"/>
      <c r="GH139" s="377"/>
      <c r="GI139" s="377"/>
      <c r="GJ139" s="377"/>
      <c r="GK139" s="377"/>
      <c r="GL139" s="377"/>
      <c r="GM139" s="377"/>
      <c r="GN139" s="377"/>
      <c r="GO139" s="377"/>
      <c r="GP139" s="377"/>
      <c r="GQ139" s="377"/>
      <c r="GR139" s="377"/>
      <c r="GS139" s="377"/>
      <c r="GT139" s="377"/>
      <c r="GU139" s="377"/>
      <c r="GV139" s="377"/>
      <c r="GW139" s="377"/>
      <c r="GX139" s="377"/>
      <c r="GY139" s="377"/>
      <c r="GZ139" s="377"/>
      <c r="HA139" s="377"/>
      <c r="HB139" s="377"/>
      <c r="HC139" s="377"/>
      <c r="HD139" s="377"/>
      <c r="HE139" s="377"/>
      <c r="HF139" s="377"/>
      <c r="HG139" s="377"/>
      <c r="HH139" s="377"/>
      <c r="HI139" s="377"/>
      <c r="HJ139" s="377"/>
      <c r="HK139" s="377"/>
      <c r="HL139" s="377"/>
      <c r="HM139" s="377"/>
      <c r="HN139" s="377"/>
      <c r="HO139" s="377"/>
      <c r="HP139" s="377"/>
      <c r="HQ139" s="377"/>
      <c r="HR139" s="377"/>
      <c r="HS139" s="377"/>
      <c r="HT139" s="377"/>
      <c r="HU139" s="377"/>
      <c r="HV139" s="377"/>
      <c r="HW139" s="377"/>
      <c r="HX139" s="377"/>
      <c r="HY139" s="377"/>
      <c r="HZ139" s="377"/>
      <c r="IA139" s="377"/>
      <c r="IB139" s="377"/>
      <c r="IC139" s="377"/>
      <c r="ID139" s="377"/>
      <c r="IE139" s="377"/>
      <c r="IF139" s="377"/>
      <c r="IG139" s="377"/>
      <c r="IH139" s="377"/>
      <c r="II139" s="377"/>
      <c r="IJ139" s="377"/>
      <c r="IK139" s="377"/>
      <c r="IL139" s="377"/>
      <c r="IM139" s="377"/>
      <c r="IN139" s="377"/>
      <c r="IO139" s="377"/>
      <c r="IP139" s="377"/>
      <c r="IQ139" s="377"/>
      <c r="IR139" s="377"/>
      <c r="IS139" s="377"/>
      <c r="IT139" s="377"/>
      <c r="IU139" s="377"/>
      <c r="IV139" s="377"/>
      <c r="IW139" s="377"/>
      <c r="IX139" s="377"/>
      <c r="IY139" s="377"/>
      <c r="IZ139" s="377"/>
      <c r="JA139" s="377"/>
      <c r="JB139" s="377"/>
      <c r="JC139" s="377"/>
      <c r="JD139" s="377"/>
      <c r="JE139" s="377"/>
      <c r="JF139" s="377"/>
      <c r="JG139" s="377"/>
      <c r="JH139" s="377"/>
      <c r="JI139" s="377"/>
      <c r="JJ139" s="377"/>
      <c r="JK139" s="377"/>
      <c r="JL139" s="377"/>
      <c r="JM139" s="377"/>
      <c r="JN139" s="377"/>
      <c r="JO139" s="377"/>
      <c r="JP139" s="377"/>
      <c r="JQ139" s="377"/>
      <c r="JR139" s="377"/>
      <c r="JS139" s="377"/>
      <c r="JT139" s="377"/>
      <c r="JU139" s="377"/>
      <c r="JV139" s="377"/>
      <c r="JW139" s="377"/>
      <c r="JX139" s="377"/>
      <c r="JY139" s="377"/>
      <c r="JZ139" s="377"/>
      <c r="KA139" s="377"/>
      <c r="KB139" s="377"/>
      <c r="KC139" s="377"/>
      <c r="KD139" s="377"/>
      <c r="KE139" s="377"/>
      <c r="KF139" s="377"/>
      <c r="KG139" s="377"/>
      <c r="KH139" s="377"/>
      <c r="KI139" s="377"/>
      <c r="KJ139" s="377"/>
      <c r="KK139" s="377"/>
      <c r="KL139" s="377"/>
      <c r="KM139" s="377"/>
      <c r="KN139" s="377"/>
      <c r="KO139" s="377"/>
      <c r="KP139" s="377"/>
      <c r="KQ139" s="377"/>
      <c r="KR139" s="377"/>
      <c r="KS139" s="377"/>
      <c r="KT139" s="377"/>
      <c r="KU139" s="377"/>
      <c r="KV139" s="377"/>
      <c r="KW139" s="377"/>
      <c r="KX139" s="377"/>
      <c r="KY139" s="377"/>
      <c r="KZ139" s="377"/>
      <c r="LA139" s="377"/>
      <c r="LB139" s="377"/>
      <c r="LC139" s="377"/>
      <c r="LD139" s="377"/>
      <c r="LE139" s="377"/>
      <c r="LF139" s="377"/>
      <c r="LG139" s="377"/>
      <c r="LH139" s="377"/>
      <c r="LI139" s="377"/>
    </row>
    <row r="140" spans="1:321" ht="30">
      <c r="D140" s="74">
        <v>4253</v>
      </c>
      <c r="E140" s="78" t="s">
        <v>288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190102.43</v>
      </c>
      <c r="CM140" s="105">
        <v>321988.04999999981</v>
      </c>
      <c r="CN140" s="105">
        <v>331000.32000000001</v>
      </c>
      <c r="CO140" s="105">
        <v>224120.7099999999</v>
      </c>
      <c r="CP140" s="105">
        <v>236532.18000000008</v>
      </c>
      <c r="CQ140" s="105">
        <v>624884.43000000005</v>
      </c>
      <c r="CR140" s="105">
        <v>222553.83999999997</v>
      </c>
      <c r="CS140" s="105">
        <v>323064.17000000004</v>
      </c>
      <c r="CT140" s="105">
        <v>350156.53999999986</v>
      </c>
      <c r="CU140" s="105">
        <v>313754.65999999997</v>
      </c>
      <c r="CV140" s="105">
        <v>186909.66</v>
      </c>
      <c r="CW140" s="106">
        <v>769338.08999999973</v>
      </c>
      <c r="CX140" s="104">
        <v>235534.55000000005</v>
      </c>
      <c r="CY140" s="105">
        <v>184125.15999999997</v>
      </c>
      <c r="CZ140" s="105">
        <v>313162.79000000004</v>
      </c>
      <c r="DA140" s="105">
        <v>302689.12999999989</v>
      </c>
      <c r="DB140" s="105">
        <v>320042.01000000007</v>
      </c>
      <c r="DC140" s="105">
        <v>466086.18999999994</v>
      </c>
      <c r="DD140" s="105">
        <v>372556.48000000004</v>
      </c>
      <c r="DE140" s="105">
        <v>288149.52000000014</v>
      </c>
      <c r="DF140" s="105">
        <v>350970.42999999993</v>
      </c>
      <c r="DG140" s="105">
        <v>494685.33999999979</v>
      </c>
      <c r="DH140" s="105">
        <v>593103.40000000026</v>
      </c>
      <c r="DI140" s="106">
        <v>413235.1100000001</v>
      </c>
      <c r="DJ140" s="104">
        <v>322027.86999999994</v>
      </c>
      <c r="DK140" s="105">
        <v>316292.23999999993</v>
      </c>
      <c r="DL140" s="105">
        <v>210059.75000000003</v>
      </c>
      <c r="DM140" s="105">
        <v>333147.17999999993</v>
      </c>
      <c r="DN140" s="105">
        <v>445618.63</v>
      </c>
      <c r="DO140" s="105">
        <v>366829.49</v>
      </c>
      <c r="DP140" s="105">
        <v>323743.16999999993</v>
      </c>
      <c r="DQ140" s="105">
        <v>9902.7200000000012</v>
      </c>
      <c r="DR140" s="105">
        <v>739243.23000000045</v>
      </c>
      <c r="DS140" s="105">
        <v>369703.42</v>
      </c>
      <c r="DT140" s="105">
        <v>463527.52</v>
      </c>
      <c r="DU140" s="106">
        <v>366446.88999999996</v>
      </c>
      <c r="DV140" s="338">
        <v>296144.57999999984</v>
      </c>
      <c r="DW140" s="338">
        <v>394658.67000000004</v>
      </c>
      <c r="DX140" s="338">
        <v>324903.65999999986</v>
      </c>
      <c r="DY140" s="338">
        <v>403481.20000000013</v>
      </c>
      <c r="DZ140" s="371">
        <v>351676.02</v>
      </c>
      <c r="EB140" s="374"/>
      <c r="EC140" s="374"/>
      <c r="ED140" s="374"/>
      <c r="EE140" s="374"/>
      <c r="EF140" s="374"/>
      <c r="EG140" s="374"/>
      <c r="EH140" s="377"/>
      <c r="EI140" s="377"/>
      <c r="EJ140" s="377"/>
      <c r="EK140" s="377"/>
      <c r="EL140" s="377"/>
      <c r="EM140" s="377"/>
      <c r="EN140" s="377"/>
      <c r="EO140" s="377"/>
      <c r="EP140" s="377"/>
      <c r="EQ140" s="377"/>
      <c r="ER140" s="377"/>
      <c r="ES140" s="377"/>
      <c r="ET140" s="377"/>
      <c r="EU140" s="377"/>
      <c r="EV140" s="377"/>
      <c r="EW140" s="377"/>
      <c r="EX140" s="377"/>
      <c r="EY140" s="377"/>
      <c r="EZ140" s="377"/>
      <c r="FA140" s="377"/>
      <c r="FB140" s="377"/>
      <c r="FC140" s="377"/>
      <c r="FD140" s="377"/>
      <c r="FE140" s="377"/>
      <c r="FF140" s="377"/>
      <c r="FG140" s="377"/>
      <c r="FH140" s="377"/>
      <c r="FI140" s="377"/>
      <c r="FJ140" s="377"/>
      <c r="FK140" s="377"/>
      <c r="FL140" s="377"/>
      <c r="FM140" s="377"/>
      <c r="FN140" s="377"/>
      <c r="FO140" s="377"/>
      <c r="FP140" s="377"/>
      <c r="FQ140" s="377"/>
      <c r="FR140" s="377"/>
      <c r="FS140" s="377"/>
      <c r="FT140" s="377"/>
      <c r="FU140" s="377"/>
      <c r="FV140" s="377"/>
      <c r="FW140" s="377"/>
      <c r="FX140" s="377"/>
      <c r="FY140" s="377"/>
      <c r="FZ140" s="377"/>
      <c r="GA140" s="377"/>
      <c r="GB140" s="377"/>
      <c r="GC140" s="377"/>
      <c r="GD140" s="377"/>
      <c r="GE140" s="377"/>
      <c r="GF140" s="377"/>
      <c r="GG140" s="377"/>
      <c r="GH140" s="377"/>
      <c r="GI140" s="377"/>
      <c r="GJ140" s="377"/>
      <c r="GK140" s="377"/>
      <c r="GL140" s="377"/>
      <c r="GM140" s="377"/>
      <c r="GN140" s="377"/>
      <c r="GO140" s="377"/>
      <c r="GP140" s="377"/>
      <c r="GQ140" s="377"/>
      <c r="GR140" s="377"/>
      <c r="GS140" s="377"/>
      <c r="GT140" s="377"/>
      <c r="GU140" s="377"/>
      <c r="GV140" s="377"/>
      <c r="GW140" s="377"/>
      <c r="GX140" s="377"/>
      <c r="GY140" s="377"/>
      <c r="GZ140" s="377"/>
      <c r="HA140" s="377"/>
      <c r="HB140" s="377"/>
      <c r="HC140" s="377"/>
      <c r="HD140" s="377"/>
      <c r="HE140" s="377"/>
      <c r="HF140" s="377"/>
      <c r="HG140" s="377"/>
      <c r="HH140" s="377"/>
      <c r="HI140" s="377"/>
      <c r="HJ140" s="377"/>
      <c r="HK140" s="377"/>
      <c r="HL140" s="377"/>
      <c r="HM140" s="377"/>
      <c r="HN140" s="377"/>
      <c r="HO140" s="377"/>
      <c r="HP140" s="377"/>
      <c r="HQ140" s="377"/>
      <c r="HR140" s="377"/>
      <c r="HS140" s="377"/>
      <c r="HT140" s="377"/>
      <c r="HU140" s="377"/>
      <c r="HV140" s="377"/>
      <c r="HW140" s="377"/>
      <c r="HX140" s="377"/>
      <c r="HY140" s="377"/>
      <c r="HZ140" s="377"/>
      <c r="IA140" s="377"/>
      <c r="IB140" s="377"/>
      <c r="IC140" s="377"/>
      <c r="ID140" s="377"/>
      <c r="IE140" s="377"/>
      <c r="IF140" s="377"/>
      <c r="IG140" s="377"/>
      <c r="IH140" s="377"/>
      <c r="II140" s="377"/>
      <c r="IJ140" s="377"/>
      <c r="IK140" s="377"/>
      <c r="IL140" s="377"/>
      <c r="IM140" s="377"/>
      <c r="IN140" s="377"/>
      <c r="IO140" s="377"/>
      <c r="IP140" s="377"/>
      <c r="IQ140" s="377"/>
      <c r="IR140" s="377"/>
      <c r="IS140" s="377"/>
      <c r="IT140" s="377"/>
      <c r="IU140" s="377"/>
      <c r="IV140" s="377"/>
      <c r="IW140" s="377"/>
      <c r="IX140" s="377"/>
      <c r="IY140" s="377"/>
      <c r="IZ140" s="377"/>
      <c r="JA140" s="377"/>
      <c r="JB140" s="377"/>
      <c r="JC140" s="377"/>
      <c r="JD140" s="377"/>
      <c r="JE140" s="377"/>
      <c r="JF140" s="377"/>
      <c r="JG140" s="377"/>
      <c r="JH140" s="377"/>
      <c r="JI140" s="377"/>
      <c r="JJ140" s="377"/>
      <c r="JK140" s="377"/>
      <c r="JL140" s="377"/>
      <c r="JM140" s="377"/>
      <c r="JN140" s="377"/>
      <c r="JO140" s="377"/>
      <c r="JP140" s="377"/>
      <c r="JQ140" s="377"/>
      <c r="JR140" s="377"/>
      <c r="JS140" s="377"/>
      <c r="JT140" s="377"/>
      <c r="JU140" s="377"/>
      <c r="JV140" s="377"/>
      <c r="JW140" s="377"/>
      <c r="JX140" s="377"/>
      <c r="JY140" s="377"/>
      <c r="JZ140" s="377"/>
      <c r="KA140" s="377"/>
      <c r="KB140" s="377"/>
      <c r="KC140" s="377"/>
      <c r="KD140" s="377"/>
      <c r="KE140" s="377"/>
      <c r="KF140" s="377"/>
      <c r="KG140" s="377"/>
      <c r="KH140" s="377"/>
      <c r="KI140" s="377"/>
      <c r="KJ140" s="377"/>
      <c r="KK140" s="377"/>
      <c r="KL140" s="377"/>
      <c r="KM140" s="377"/>
      <c r="KN140" s="377"/>
      <c r="KO140" s="377"/>
      <c r="KP140" s="377"/>
      <c r="KQ140" s="377"/>
      <c r="KR140" s="377"/>
      <c r="KS140" s="377"/>
      <c r="KT140" s="377"/>
      <c r="KU140" s="377"/>
      <c r="KV140" s="377"/>
      <c r="KW140" s="377"/>
      <c r="KX140" s="377"/>
      <c r="KY140" s="377"/>
      <c r="KZ140" s="377"/>
      <c r="LA140" s="377"/>
      <c r="LB140" s="377"/>
      <c r="LC140" s="377"/>
      <c r="LD140" s="377"/>
      <c r="LE140" s="377"/>
      <c r="LF140" s="377"/>
      <c r="LG140" s="377"/>
      <c r="LH140" s="377"/>
      <c r="LI140" s="377"/>
    </row>
    <row r="141" spans="1:321" ht="45">
      <c r="A141" s="74" t="s">
        <v>96</v>
      </c>
      <c r="B141" s="74">
        <v>43</v>
      </c>
      <c r="D141" s="74">
        <v>43</v>
      </c>
      <c r="E141" s="78" t="s">
        <v>290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4766352.82</v>
      </c>
      <c r="CM141" s="105">
        <v>7183318.2800000003</v>
      </c>
      <c r="CN141" s="105">
        <v>8947545.6400000043</v>
      </c>
      <c r="CO141" s="105">
        <v>5884665.6099999966</v>
      </c>
      <c r="CP141" s="105">
        <v>7415737.6300000092</v>
      </c>
      <c r="CQ141" s="105">
        <v>7060820.3000000007</v>
      </c>
      <c r="CR141" s="105">
        <v>5861351.5200000033</v>
      </c>
      <c r="CS141" s="105">
        <v>9038041.9699999969</v>
      </c>
      <c r="CT141" s="105">
        <v>8245712.2599999988</v>
      </c>
      <c r="CU141" s="105">
        <v>7298462.0700000059</v>
      </c>
      <c r="CV141" s="105">
        <v>4753269.4800000023</v>
      </c>
      <c r="CW141" s="106">
        <v>17851748.629999999</v>
      </c>
      <c r="CX141" s="104">
        <v>4729453.0199999968</v>
      </c>
      <c r="CY141" s="105">
        <v>3668588.0200000005</v>
      </c>
      <c r="CZ141" s="105">
        <v>11943087.780000003</v>
      </c>
      <c r="DA141" s="105">
        <v>8801515.4700000044</v>
      </c>
      <c r="DB141" s="105">
        <v>7959182.730000007</v>
      </c>
      <c r="DC141" s="105">
        <v>8709222.3800000045</v>
      </c>
      <c r="DD141" s="105">
        <v>7344002.3300000019</v>
      </c>
      <c r="DE141" s="105">
        <v>8854476.2599999998</v>
      </c>
      <c r="DF141" s="105">
        <v>7105061.4999999991</v>
      </c>
      <c r="DG141" s="105">
        <v>13729651.66</v>
      </c>
      <c r="DH141" s="105">
        <v>4705106.5999999996</v>
      </c>
      <c r="DI141" s="106">
        <v>11500398.329999996</v>
      </c>
      <c r="DJ141" s="104">
        <v>11457600.680000011</v>
      </c>
      <c r="DK141" s="105">
        <v>6752624.2700000033</v>
      </c>
      <c r="DL141" s="105">
        <v>11420501.770000005</v>
      </c>
      <c r="DM141" s="105">
        <v>14999479.220000006</v>
      </c>
      <c r="DN141" s="105">
        <v>7593694.929999995</v>
      </c>
      <c r="DO141" s="105">
        <v>8426871.379999999</v>
      </c>
      <c r="DP141" s="105">
        <v>10744092.740000006</v>
      </c>
      <c r="DQ141" s="105">
        <v>11333981.32</v>
      </c>
      <c r="DR141" s="105">
        <v>10383700.710000008</v>
      </c>
      <c r="DS141" s="105">
        <v>11050474.780000005</v>
      </c>
      <c r="DT141" s="105">
        <v>10760211.210000003</v>
      </c>
      <c r="DU141" s="106">
        <v>21302981.459999997</v>
      </c>
      <c r="DV141" s="338">
        <v>5182408.62</v>
      </c>
      <c r="DW141" s="338">
        <v>8548848.3000000007</v>
      </c>
      <c r="DX141" s="338">
        <v>21000988.850000013</v>
      </c>
      <c r="DY141" s="338">
        <v>15199940.680000002</v>
      </c>
      <c r="DZ141" s="371">
        <v>11045075.699999999</v>
      </c>
      <c r="EA141" s="371">
        <v>11676659.710000001</v>
      </c>
      <c r="EB141" s="374">
        <v>10057576.49</v>
      </c>
      <c r="EC141" s="381">
        <v>13191630.189999999</v>
      </c>
      <c r="ED141" s="374">
        <v>11618940.939999999</v>
      </c>
      <c r="EE141" s="374">
        <v>10639076.880000001</v>
      </c>
      <c r="EF141" s="374">
        <v>14397093.9</v>
      </c>
      <c r="EG141" s="374">
        <v>39257145.460000001</v>
      </c>
      <c r="EH141" s="377">
        <v>5367351.82</v>
      </c>
      <c r="EI141" s="377">
        <v>7878426.2999999998</v>
      </c>
      <c r="EJ141" s="377">
        <v>12624632.02</v>
      </c>
      <c r="EK141" s="377">
        <v>15717196.880000001</v>
      </c>
      <c r="EL141" s="377">
        <v>10712461.529999999</v>
      </c>
      <c r="EM141" s="377">
        <v>13589172.92</v>
      </c>
      <c r="EN141" s="377">
        <v>17165199.760000002</v>
      </c>
      <c r="EO141" s="377">
        <v>15793377.119999999</v>
      </c>
      <c r="EP141" s="377">
        <v>13743974.02</v>
      </c>
      <c r="EQ141" s="377">
        <v>13251144.24</v>
      </c>
      <c r="ER141" s="377">
        <v>11142113.050000001</v>
      </c>
      <c r="ES141" s="377"/>
      <c r="ET141" s="377"/>
      <c r="EU141" s="377"/>
      <c r="EV141" s="377"/>
      <c r="EW141" s="377"/>
      <c r="EX141" s="377"/>
      <c r="EY141" s="377"/>
      <c r="EZ141" s="377"/>
      <c r="FA141" s="377"/>
      <c r="FB141" s="377"/>
      <c r="FC141" s="377"/>
      <c r="FD141" s="377"/>
      <c r="FE141" s="377"/>
      <c r="FF141" s="377"/>
      <c r="FG141" s="377"/>
      <c r="FH141" s="377"/>
      <c r="FI141" s="377"/>
      <c r="FJ141" s="377"/>
      <c r="FK141" s="377"/>
      <c r="FL141" s="377"/>
      <c r="FM141" s="377"/>
      <c r="FN141" s="377"/>
      <c r="FO141" s="377"/>
      <c r="FP141" s="377"/>
      <c r="FQ141" s="377"/>
      <c r="FR141" s="377"/>
      <c r="FS141" s="377"/>
      <c r="FT141" s="377"/>
      <c r="FU141" s="377"/>
      <c r="FV141" s="377"/>
      <c r="FW141" s="377"/>
      <c r="FX141" s="377"/>
      <c r="FY141" s="377"/>
      <c r="FZ141" s="377"/>
      <c r="GA141" s="377"/>
      <c r="GB141" s="377"/>
      <c r="GC141" s="377"/>
      <c r="GD141" s="377"/>
      <c r="GE141" s="377"/>
      <c r="GF141" s="377"/>
      <c r="GG141" s="377"/>
      <c r="GH141" s="377"/>
      <c r="GI141" s="377"/>
      <c r="GJ141" s="377"/>
      <c r="GK141" s="377"/>
      <c r="GL141" s="377"/>
      <c r="GM141" s="377"/>
      <c r="GN141" s="377"/>
      <c r="GO141" s="377"/>
      <c r="GP141" s="377"/>
      <c r="GQ141" s="377"/>
      <c r="GR141" s="377"/>
      <c r="GS141" s="377"/>
      <c r="GT141" s="377"/>
      <c r="GU141" s="377"/>
      <c r="GV141" s="377"/>
      <c r="GW141" s="377"/>
      <c r="GX141" s="377"/>
      <c r="GY141" s="377"/>
      <c r="GZ141" s="377"/>
      <c r="HA141" s="377"/>
      <c r="HB141" s="377"/>
      <c r="HC141" s="377"/>
      <c r="HD141" s="377"/>
      <c r="HE141" s="377"/>
      <c r="HF141" s="377"/>
      <c r="HG141" s="377"/>
      <c r="HH141" s="377"/>
      <c r="HI141" s="377"/>
      <c r="HJ141" s="377"/>
      <c r="HK141" s="377"/>
      <c r="HL141" s="377"/>
      <c r="HM141" s="377"/>
      <c r="HN141" s="377"/>
      <c r="HO141" s="377"/>
      <c r="HP141" s="377"/>
      <c r="HQ141" s="377"/>
      <c r="HR141" s="377"/>
      <c r="HS141" s="377"/>
      <c r="HT141" s="377"/>
      <c r="HU141" s="377"/>
      <c r="HV141" s="377"/>
      <c r="HW141" s="377"/>
      <c r="HX141" s="377"/>
      <c r="HY141" s="377"/>
      <c r="HZ141" s="377"/>
      <c r="IA141" s="377"/>
      <c r="IB141" s="377"/>
      <c r="IC141" s="377"/>
      <c r="ID141" s="377"/>
      <c r="IE141" s="377"/>
      <c r="IF141" s="377"/>
      <c r="IG141" s="377"/>
      <c r="IH141" s="377"/>
      <c r="II141" s="377"/>
      <c r="IJ141" s="377"/>
      <c r="IK141" s="377"/>
      <c r="IL141" s="377"/>
      <c r="IM141" s="377"/>
      <c r="IN141" s="377"/>
      <c r="IO141" s="377"/>
      <c r="IP141" s="377"/>
      <c r="IQ141" s="377"/>
      <c r="IR141" s="377"/>
      <c r="IS141" s="377"/>
      <c r="IT141" s="377"/>
      <c r="IU141" s="377"/>
      <c r="IV141" s="377"/>
      <c r="IW141" s="377"/>
      <c r="IX141" s="377"/>
      <c r="IY141" s="377"/>
      <c r="IZ141" s="377"/>
      <c r="JA141" s="377"/>
      <c r="JB141" s="377"/>
      <c r="JC141" s="377"/>
      <c r="JD141" s="377"/>
      <c r="JE141" s="377"/>
      <c r="JF141" s="377"/>
      <c r="JG141" s="377"/>
      <c r="JH141" s="377"/>
      <c r="JI141" s="377"/>
      <c r="JJ141" s="377"/>
      <c r="JK141" s="377"/>
      <c r="JL141" s="377"/>
      <c r="JM141" s="377"/>
      <c r="JN141" s="377"/>
      <c r="JO141" s="377"/>
      <c r="JP141" s="377"/>
      <c r="JQ141" s="377"/>
      <c r="JR141" s="377"/>
      <c r="JS141" s="377"/>
      <c r="JT141" s="377"/>
      <c r="JU141" s="377"/>
      <c r="JV141" s="377"/>
      <c r="JW141" s="377"/>
      <c r="JX141" s="377"/>
      <c r="JY141" s="377"/>
      <c r="JZ141" s="377"/>
      <c r="KA141" s="377"/>
      <c r="KB141" s="377"/>
      <c r="KC141" s="377"/>
      <c r="KD141" s="377"/>
      <c r="KE141" s="377"/>
      <c r="KF141" s="377"/>
      <c r="KG141" s="377"/>
      <c r="KH141" s="377"/>
      <c r="KI141" s="377"/>
      <c r="KJ141" s="377"/>
      <c r="KK141" s="377"/>
      <c r="KL141" s="377"/>
      <c r="KM141" s="377"/>
      <c r="KN141" s="377"/>
      <c r="KO141" s="377"/>
      <c r="KP141" s="377"/>
      <c r="KQ141" s="377"/>
      <c r="KR141" s="377"/>
      <c r="KS141" s="377"/>
      <c r="KT141" s="377"/>
      <c r="KU141" s="377"/>
      <c r="KV141" s="377"/>
      <c r="KW141" s="377"/>
      <c r="KX141" s="377"/>
      <c r="KY141" s="377"/>
      <c r="KZ141" s="377"/>
      <c r="LA141" s="377"/>
      <c r="LB141" s="377"/>
      <c r="LC141" s="377"/>
      <c r="LD141" s="377"/>
      <c r="LE141" s="377"/>
      <c r="LF141" s="377"/>
      <c r="LG141" s="377"/>
      <c r="LH141" s="377"/>
      <c r="LI141" s="377"/>
    </row>
    <row r="142" spans="1:321" ht="45">
      <c r="A142" s="74" t="s">
        <v>96</v>
      </c>
      <c r="B142" s="74" t="s">
        <v>96</v>
      </c>
      <c r="C142" s="74">
        <v>431</v>
      </c>
      <c r="D142" s="74">
        <v>431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8945045.6400000043</v>
      </c>
      <c r="CO142" s="105">
        <v>5880665.6099999966</v>
      </c>
      <c r="CP142" s="105">
        <v>7415737.6300000092</v>
      </c>
      <c r="CQ142" s="105">
        <v>7060820.3000000007</v>
      </c>
      <c r="CR142" s="105">
        <v>5860351.5200000033</v>
      </c>
      <c r="CS142" s="105">
        <v>9017741.9699999969</v>
      </c>
      <c r="CT142" s="105">
        <v>8242712.2599999988</v>
      </c>
      <c r="CU142" s="105">
        <v>7282489.8800000055</v>
      </c>
      <c r="CV142" s="105">
        <v>4546653.2400000021</v>
      </c>
      <c r="CW142" s="106">
        <v>16619491.83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8474803.7700000051</v>
      </c>
      <c r="DD142" s="105">
        <v>7344002.3300000019</v>
      </c>
      <c r="DE142" s="105">
        <v>8688828.7300000004</v>
      </c>
      <c r="DF142" s="105">
        <v>7098548.0999999987</v>
      </c>
      <c r="DG142" s="105">
        <v>13257486.939999999</v>
      </c>
      <c r="DH142" s="105">
        <v>4644206.5999999996</v>
      </c>
      <c r="DI142" s="106">
        <v>10253278.469999997</v>
      </c>
      <c r="DJ142" s="104">
        <v>11457600.680000011</v>
      </c>
      <c r="DK142" s="105">
        <v>6752624.2700000033</v>
      </c>
      <c r="DL142" s="105">
        <v>11210501.770000005</v>
      </c>
      <c r="DM142" s="105">
        <v>14999479.220000006</v>
      </c>
      <c r="DN142" s="105">
        <v>7593694.929999995</v>
      </c>
      <c r="DO142" s="105">
        <v>8416871.379999999</v>
      </c>
      <c r="DP142" s="105">
        <v>10541092.800000006</v>
      </c>
      <c r="DQ142" s="105">
        <v>11333981.32</v>
      </c>
      <c r="DR142" s="105">
        <v>10383700.710000008</v>
      </c>
      <c r="DS142" s="105">
        <v>11050474.780000005</v>
      </c>
      <c r="DT142" s="105">
        <v>10758211.210000003</v>
      </c>
      <c r="DU142" s="106">
        <v>21273051.029999997</v>
      </c>
      <c r="DV142" s="338">
        <v>5182408.62</v>
      </c>
      <c r="DW142" s="338">
        <v>8542348.3000000007</v>
      </c>
      <c r="DX142" s="338">
        <v>20704889.629999999</v>
      </c>
      <c r="DY142" s="338">
        <v>14867940.68</v>
      </c>
      <c r="DZ142" s="371">
        <v>11045075.699999999</v>
      </c>
      <c r="EA142" s="374">
        <v>11393659.710000001</v>
      </c>
      <c r="EB142" s="374">
        <v>10057576.49</v>
      </c>
      <c r="EC142" s="381">
        <v>13191630.189999999</v>
      </c>
      <c r="ED142" s="374">
        <v>11618940.939999999</v>
      </c>
      <c r="EE142" s="374">
        <v>10639076.880000001</v>
      </c>
      <c r="EF142" s="374">
        <v>14397093.9</v>
      </c>
      <c r="EG142" s="374">
        <v>38981145.460000001</v>
      </c>
      <c r="EH142" s="377"/>
      <c r="EI142" s="377">
        <v>7878426.2999999998</v>
      </c>
      <c r="EJ142" s="377">
        <v>12624632.02</v>
      </c>
      <c r="EK142" s="377">
        <v>15248396.880000001</v>
      </c>
      <c r="EL142" s="377">
        <v>10712461.529999999</v>
      </c>
      <c r="EM142" s="377">
        <v>13530839.57</v>
      </c>
      <c r="EN142" s="377">
        <v>16956874.25</v>
      </c>
      <c r="EO142" s="377">
        <v>15251339.6</v>
      </c>
      <c r="EP142" s="377"/>
      <c r="EQ142" s="377">
        <v>13129810.890000001</v>
      </c>
      <c r="ER142" s="377">
        <v>11137560.17</v>
      </c>
      <c r="ES142" s="377"/>
      <c r="ET142" s="377"/>
      <c r="EU142" s="377"/>
      <c r="EV142" s="377"/>
      <c r="EW142" s="377"/>
      <c r="EX142" s="377"/>
      <c r="EY142" s="377"/>
      <c r="EZ142" s="377"/>
      <c r="FA142" s="377"/>
      <c r="FB142" s="377"/>
      <c r="FC142" s="377"/>
      <c r="FD142" s="377"/>
      <c r="FE142" s="377"/>
      <c r="FF142" s="377"/>
      <c r="FG142" s="377"/>
      <c r="FH142" s="377"/>
      <c r="FI142" s="377"/>
      <c r="FJ142" s="377"/>
      <c r="FK142" s="377"/>
      <c r="FL142" s="377"/>
      <c r="FM142" s="377"/>
      <c r="FN142" s="377"/>
      <c r="FO142" s="377"/>
      <c r="FP142" s="377"/>
      <c r="FQ142" s="377"/>
      <c r="FR142" s="377"/>
      <c r="FS142" s="377"/>
      <c r="FT142" s="377"/>
      <c r="FU142" s="377"/>
      <c r="FV142" s="377"/>
      <c r="FW142" s="377"/>
      <c r="FX142" s="377"/>
      <c r="FY142" s="377"/>
      <c r="FZ142" s="377"/>
      <c r="GA142" s="377"/>
      <c r="GB142" s="377"/>
      <c r="GC142" s="377"/>
      <c r="GD142" s="377"/>
      <c r="GE142" s="377"/>
      <c r="GF142" s="377"/>
      <c r="GG142" s="377"/>
      <c r="GH142" s="377"/>
      <c r="GI142" s="377"/>
      <c r="GJ142" s="377"/>
      <c r="GK142" s="377"/>
      <c r="GL142" s="377"/>
      <c r="GM142" s="377"/>
      <c r="GN142" s="377"/>
      <c r="GO142" s="377"/>
      <c r="GP142" s="377"/>
      <c r="GQ142" s="377"/>
      <c r="GR142" s="377"/>
      <c r="GS142" s="377"/>
      <c r="GT142" s="377"/>
      <c r="GU142" s="377"/>
      <c r="GV142" s="377"/>
      <c r="GW142" s="377"/>
      <c r="GX142" s="377"/>
      <c r="GY142" s="377"/>
      <c r="GZ142" s="377"/>
      <c r="HA142" s="377"/>
      <c r="HB142" s="377"/>
      <c r="HC142" s="377"/>
      <c r="HD142" s="377"/>
      <c r="HE142" s="377"/>
      <c r="HF142" s="377"/>
      <c r="HG142" s="377"/>
      <c r="HH142" s="377"/>
      <c r="HI142" s="377"/>
      <c r="HJ142" s="377"/>
      <c r="HK142" s="377"/>
      <c r="HL142" s="377"/>
      <c r="HM142" s="377"/>
      <c r="HN142" s="377"/>
      <c r="HO142" s="377"/>
      <c r="HP142" s="377"/>
      <c r="HQ142" s="377"/>
      <c r="HR142" s="377"/>
      <c r="HS142" s="377"/>
      <c r="HT142" s="377"/>
      <c r="HU142" s="377"/>
      <c r="HV142" s="377"/>
      <c r="HW142" s="377"/>
      <c r="HX142" s="377"/>
      <c r="HY142" s="377"/>
      <c r="HZ142" s="377"/>
      <c r="IA142" s="377"/>
      <c r="IB142" s="377"/>
      <c r="IC142" s="377"/>
      <c r="ID142" s="377"/>
      <c r="IE142" s="377"/>
      <c r="IF142" s="377"/>
      <c r="IG142" s="377"/>
      <c r="IH142" s="377"/>
      <c r="II142" s="377"/>
      <c r="IJ142" s="377"/>
      <c r="IK142" s="377"/>
      <c r="IL142" s="377"/>
      <c r="IM142" s="377"/>
      <c r="IN142" s="377"/>
      <c r="IO142" s="377"/>
      <c r="IP142" s="377"/>
      <c r="IQ142" s="377"/>
      <c r="IR142" s="377"/>
      <c r="IS142" s="377"/>
      <c r="IT142" s="377"/>
      <c r="IU142" s="377"/>
      <c r="IV142" s="377"/>
      <c r="IW142" s="377"/>
      <c r="IX142" s="377"/>
      <c r="IY142" s="377"/>
      <c r="IZ142" s="377"/>
      <c r="JA142" s="377"/>
      <c r="JB142" s="377"/>
      <c r="JC142" s="377"/>
      <c r="JD142" s="377"/>
      <c r="JE142" s="377"/>
      <c r="JF142" s="377"/>
      <c r="JG142" s="377"/>
      <c r="JH142" s="377"/>
      <c r="JI142" s="377"/>
      <c r="JJ142" s="377"/>
      <c r="JK142" s="377"/>
      <c r="JL142" s="377"/>
      <c r="JM142" s="377"/>
      <c r="JN142" s="377"/>
      <c r="JO142" s="377"/>
      <c r="JP142" s="377"/>
      <c r="JQ142" s="377"/>
      <c r="JR142" s="377"/>
      <c r="JS142" s="377"/>
      <c r="JT142" s="377"/>
      <c r="JU142" s="377"/>
      <c r="JV142" s="377"/>
      <c r="JW142" s="377"/>
      <c r="JX142" s="377"/>
      <c r="JY142" s="377"/>
      <c r="JZ142" s="377"/>
      <c r="KA142" s="377"/>
      <c r="KB142" s="377"/>
      <c r="KC142" s="377"/>
      <c r="KD142" s="377"/>
      <c r="KE142" s="377"/>
      <c r="KF142" s="377"/>
      <c r="KG142" s="377"/>
      <c r="KH142" s="377"/>
      <c r="KI142" s="377"/>
      <c r="KJ142" s="377"/>
      <c r="KK142" s="377"/>
      <c r="KL142" s="377"/>
      <c r="KM142" s="377"/>
      <c r="KN142" s="377"/>
      <c r="KO142" s="377"/>
      <c r="KP142" s="377"/>
      <c r="KQ142" s="377"/>
      <c r="KR142" s="377"/>
      <c r="KS142" s="377"/>
      <c r="KT142" s="377"/>
      <c r="KU142" s="377"/>
      <c r="KV142" s="377"/>
      <c r="KW142" s="377"/>
      <c r="KX142" s="377"/>
      <c r="KY142" s="377"/>
      <c r="KZ142" s="377"/>
      <c r="LA142" s="377"/>
      <c r="LB142" s="377"/>
      <c r="LC142" s="377"/>
      <c r="LD142" s="377"/>
      <c r="LE142" s="377"/>
      <c r="LF142" s="377"/>
      <c r="LG142" s="377"/>
      <c r="LH142" s="377"/>
      <c r="LI142" s="377"/>
    </row>
    <row r="143" spans="1:321">
      <c r="D143" s="74">
        <v>4311</v>
      </c>
      <c r="E143" s="78" t="s">
        <v>292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3573650.94</v>
      </c>
      <c r="CM143" s="105">
        <v>4505192.4200000009</v>
      </c>
      <c r="CN143" s="105">
        <v>6025699.8300000029</v>
      </c>
      <c r="CO143" s="105">
        <v>2615352.1199999973</v>
      </c>
      <c r="CP143" s="105">
        <v>5152536.1200000066</v>
      </c>
      <c r="CQ143" s="105">
        <v>4523363.4999999991</v>
      </c>
      <c r="CR143" s="105">
        <v>2913767.9499999993</v>
      </c>
      <c r="CS143" s="105">
        <v>6138065.4799999977</v>
      </c>
      <c r="CT143" s="105">
        <v>5872842.96</v>
      </c>
      <c r="CU143" s="105">
        <v>4772419.6500000041</v>
      </c>
      <c r="CV143" s="105">
        <v>3110152.7700000014</v>
      </c>
      <c r="CW143" s="106">
        <v>9177617.7000000011</v>
      </c>
      <c r="CX143" s="104">
        <v>3853394.4399999967</v>
      </c>
      <c r="CY143" s="105">
        <v>1640129.33</v>
      </c>
      <c r="CZ143" s="105">
        <v>8519754.9900000021</v>
      </c>
      <c r="DA143" s="105">
        <v>6327561.1900000041</v>
      </c>
      <c r="DB143" s="105">
        <v>5336289.8400000073</v>
      </c>
      <c r="DC143" s="105">
        <v>5156467.1200000057</v>
      </c>
      <c r="DD143" s="105">
        <v>4564730.6000000006</v>
      </c>
      <c r="DE143" s="105">
        <v>5589535.3500000006</v>
      </c>
      <c r="DF143" s="105">
        <v>4053275.8599999985</v>
      </c>
      <c r="DG143" s="105">
        <v>9566505.2000000011</v>
      </c>
      <c r="DH143" s="105">
        <v>2162806.0199999996</v>
      </c>
      <c r="DI143" s="106">
        <v>3175131.2299999972</v>
      </c>
      <c r="DJ143" s="104">
        <v>5536673.8800000101</v>
      </c>
      <c r="DK143" s="105">
        <v>4300280.2700000023</v>
      </c>
      <c r="DL143" s="105">
        <v>5807149.2000000058</v>
      </c>
      <c r="DM143" s="105">
        <v>8234781.9800000079</v>
      </c>
      <c r="DN143" s="105">
        <v>2175484.1599999941</v>
      </c>
      <c r="DO143" s="105">
        <v>4610413.3299999982</v>
      </c>
      <c r="DP143" s="105">
        <v>4653281.7500000047</v>
      </c>
      <c r="DQ143" s="105">
        <v>4996181.6099999975</v>
      </c>
      <c r="DR143" s="105">
        <v>5017138.6900000088</v>
      </c>
      <c r="DS143" s="105">
        <v>5157752.2200000035</v>
      </c>
      <c r="DT143" s="105">
        <v>6081931.6000000043</v>
      </c>
      <c r="DU143" s="106">
        <v>5914938.5799999991</v>
      </c>
      <c r="DV143" s="338">
        <v>3612271.65</v>
      </c>
      <c r="DW143" s="338">
        <v>3581008.5500000003</v>
      </c>
      <c r="DX143" s="338">
        <v>10432641.290000016</v>
      </c>
      <c r="DY143" s="338">
        <v>7162067.3800000018</v>
      </c>
      <c r="DZ143" s="371">
        <v>5662218.6100000003</v>
      </c>
      <c r="EB143" s="374"/>
      <c r="EC143" s="374"/>
      <c r="ED143" s="374"/>
      <c r="EE143" s="374"/>
      <c r="EF143" s="374"/>
      <c r="EG143" s="374"/>
      <c r="EH143" s="377"/>
      <c r="EI143" s="377"/>
      <c r="EJ143" s="377"/>
      <c r="EK143" s="377"/>
      <c r="EL143" s="377"/>
      <c r="EM143" s="377"/>
      <c r="EO143" s="377"/>
      <c r="EP143" s="377"/>
      <c r="EQ143" s="377"/>
      <c r="ER143" s="377"/>
      <c r="ES143" s="377"/>
      <c r="ET143" s="377"/>
      <c r="EU143" s="377"/>
      <c r="EV143" s="377"/>
      <c r="EW143" s="377"/>
      <c r="EX143" s="377"/>
      <c r="EY143" s="377"/>
      <c r="EZ143" s="377"/>
      <c r="FA143" s="377"/>
      <c r="FB143" s="377"/>
      <c r="FC143" s="377"/>
      <c r="FD143" s="377"/>
      <c r="FE143" s="377"/>
      <c r="FF143" s="377"/>
      <c r="FG143" s="377"/>
      <c r="FH143" s="377"/>
      <c r="FI143" s="377"/>
      <c r="FJ143" s="377"/>
      <c r="FK143" s="377"/>
      <c r="FL143" s="377"/>
      <c r="FM143" s="377"/>
      <c r="FN143" s="377"/>
      <c r="FO143" s="377"/>
      <c r="FP143" s="377"/>
      <c r="FQ143" s="377"/>
      <c r="FR143" s="377"/>
      <c r="FS143" s="377"/>
      <c r="FT143" s="377"/>
      <c r="FU143" s="377"/>
      <c r="FV143" s="377"/>
      <c r="FW143" s="377"/>
      <c r="FX143" s="377"/>
      <c r="FY143" s="377"/>
      <c r="FZ143" s="377"/>
      <c r="GA143" s="377"/>
      <c r="GB143" s="377"/>
      <c r="GC143" s="377"/>
      <c r="GD143" s="377"/>
      <c r="GE143" s="377"/>
      <c r="GF143" s="377"/>
      <c r="GG143" s="377"/>
      <c r="GH143" s="377"/>
      <c r="GI143" s="377"/>
      <c r="GJ143" s="377"/>
      <c r="GK143" s="377"/>
      <c r="GL143" s="377"/>
      <c r="GM143" s="377"/>
      <c r="GN143" s="377"/>
      <c r="GO143" s="377"/>
      <c r="GP143" s="377"/>
      <c r="GQ143" s="377"/>
      <c r="GR143" s="377"/>
      <c r="GS143" s="377"/>
      <c r="GT143" s="377"/>
      <c r="GU143" s="377"/>
      <c r="GV143" s="377"/>
      <c r="GW143" s="377"/>
      <c r="GX143" s="377"/>
      <c r="GY143" s="377"/>
      <c r="GZ143" s="377"/>
      <c r="HA143" s="377"/>
      <c r="HB143" s="377"/>
      <c r="HC143" s="377"/>
      <c r="HD143" s="377"/>
      <c r="HE143" s="377"/>
      <c r="HF143" s="377"/>
      <c r="HG143" s="377"/>
      <c r="HH143" s="377"/>
      <c r="HI143" s="377"/>
      <c r="HJ143" s="377"/>
      <c r="HK143" s="377"/>
      <c r="HL143" s="377"/>
      <c r="HM143" s="377"/>
      <c r="HN143" s="377"/>
      <c r="HO143" s="377"/>
      <c r="HP143" s="377"/>
      <c r="HQ143" s="377"/>
      <c r="HR143" s="377"/>
      <c r="HS143" s="377"/>
      <c r="HT143" s="377"/>
      <c r="HU143" s="377"/>
      <c r="HV143" s="377"/>
      <c r="HW143" s="377"/>
      <c r="HX143" s="377"/>
      <c r="HY143" s="377"/>
      <c r="HZ143" s="377"/>
      <c r="IA143" s="377"/>
      <c r="IB143" s="377"/>
      <c r="IC143" s="377"/>
      <c r="ID143" s="377"/>
      <c r="IE143" s="377"/>
      <c r="IF143" s="377"/>
      <c r="IG143" s="377"/>
      <c r="IH143" s="377"/>
      <c r="II143" s="377"/>
      <c r="IJ143" s="377"/>
      <c r="IK143" s="377"/>
      <c r="IL143" s="377"/>
      <c r="IM143" s="377"/>
      <c r="IN143" s="377"/>
      <c r="IO143" s="377"/>
      <c r="IP143" s="377"/>
      <c r="IQ143" s="377"/>
      <c r="IR143" s="377"/>
      <c r="IS143" s="377"/>
      <c r="IT143" s="377"/>
      <c r="IU143" s="377"/>
      <c r="IV143" s="377"/>
      <c r="IW143" s="377"/>
      <c r="IX143" s="377"/>
      <c r="IY143" s="377"/>
      <c r="IZ143" s="377"/>
      <c r="JA143" s="377"/>
      <c r="JB143" s="377"/>
      <c r="JC143" s="377"/>
      <c r="JD143" s="377"/>
      <c r="JE143" s="377"/>
      <c r="JF143" s="377"/>
      <c r="JG143" s="377"/>
      <c r="JH143" s="377"/>
      <c r="JI143" s="377"/>
      <c r="JJ143" s="377"/>
      <c r="JK143" s="377"/>
      <c r="JL143" s="377"/>
      <c r="JM143" s="377"/>
      <c r="JN143" s="377"/>
      <c r="JO143" s="377"/>
      <c r="JP143" s="377"/>
      <c r="JQ143" s="377"/>
      <c r="JR143" s="377"/>
      <c r="JS143" s="377"/>
      <c r="JT143" s="377"/>
      <c r="JU143" s="377"/>
      <c r="JV143" s="377"/>
      <c r="JW143" s="377"/>
      <c r="JX143" s="377"/>
      <c r="JY143" s="377"/>
      <c r="JZ143" s="377"/>
      <c r="KA143" s="377"/>
      <c r="KB143" s="377"/>
      <c r="KC143" s="377"/>
      <c r="KD143" s="377"/>
      <c r="KE143" s="377"/>
      <c r="KF143" s="377"/>
      <c r="KG143" s="377"/>
      <c r="KH143" s="377"/>
      <c r="KI143" s="377"/>
      <c r="KJ143" s="377"/>
      <c r="KK143" s="377"/>
      <c r="KL143" s="377"/>
      <c r="KM143" s="377"/>
      <c r="KN143" s="377"/>
      <c r="KO143" s="377"/>
      <c r="KP143" s="377"/>
      <c r="KQ143" s="377"/>
      <c r="KR143" s="377"/>
      <c r="KS143" s="377"/>
      <c r="KT143" s="377"/>
      <c r="KU143" s="377"/>
      <c r="KV143" s="377"/>
      <c r="KW143" s="377"/>
      <c r="KX143" s="377"/>
      <c r="KY143" s="377"/>
      <c r="KZ143" s="377"/>
      <c r="LA143" s="377"/>
      <c r="LB143" s="377"/>
      <c r="LC143" s="377"/>
      <c r="LD143" s="377"/>
      <c r="LE143" s="377"/>
      <c r="LF143" s="377"/>
      <c r="LG143" s="377"/>
      <c r="LH143" s="377"/>
      <c r="LI143" s="377"/>
    </row>
    <row r="144" spans="1:321">
      <c r="D144" s="74">
        <v>4312</v>
      </c>
      <c r="E144" s="78" t="s">
        <v>294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248962.44</v>
      </c>
      <c r="CM144" s="105">
        <v>252365.31</v>
      </c>
      <c r="CN144" s="105">
        <v>0</v>
      </c>
      <c r="CO144" s="105">
        <v>259865.02999999997</v>
      </c>
      <c r="CP144" s="105">
        <v>11196.529999999999</v>
      </c>
      <c r="CQ144" s="105">
        <v>257246.21000000008</v>
      </c>
      <c r="CR144" s="105">
        <v>200</v>
      </c>
      <c r="CS144" s="105">
        <v>268390.82</v>
      </c>
      <c r="CT144" s="105">
        <v>1757</v>
      </c>
      <c r="CU144" s="105">
        <v>450</v>
      </c>
      <c r="CV144" s="105">
        <v>53573.08</v>
      </c>
      <c r="CW144" s="106">
        <v>1500728.43</v>
      </c>
      <c r="CX144" s="104">
        <v>99665.95</v>
      </c>
      <c r="CY144" s="105">
        <v>381698.57000000007</v>
      </c>
      <c r="CZ144" s="105">
        <v>433969.12000000017</v>
      </c>
      <c r="DA144" s="105">
        <v>55645.069999999992</v>
      </c>
      <c r="DB144" s="105">
        <v>469121.1999999999</v>
      </c>
      <c r="DC144" s="105">
        <v>873450.41999999993</v>
      </c>
      <c r="DD144" s="105">
        <v>383008.91</v>
      </c>
      <c r="DE144" s="105">
        <v>800416.66999999993</v>
      </c>
      <c r="DF144" s="105">
        <v>311688.29000000004</v>
      </c>
      <c r="DG144" s="105">
        <v>745448.95999999961</v>
      </c>
      <c r="DH144" s="105">
        <v>9994.48</v>
      </c>
      <c r="DI144" s="106">
        <v>1998310.4699999995</v>
      </c>
      <c r="DJ144" s="104">
        <v>1177476.83</v>
      </c>
      <c r="DK144" s="105">
        <v>416971.60000000003</v>
      </c>
      <c r="DL144" s="105">
        <v>1545683.8399999999</v>
      </c>
      <c r="DM144" s="105">
        <v>2973747.0599999996</v>
      </c>
      <c r="DN144" s="105">
        <v>1626606.61</v>
      </c>
      <c r="DO144" s="105">
        <v>151911.44999999995</v>
      </c>
      <c r="DP144" s="105">
        <v>2854382.15</v>
      </c>
      <c r="DQ144" s="105">
        <v>1797132.86</v>
      </c>
      <c r="DR144" s="105">
        <v>1733810.6800000002</v>
      </c>
      <c r="DS144" s="105">
        <v>1606402.17</v>
      </c>
      <c r="DT144" s="105">
        <v>493304.1700000001</v>
      </c>
      <c r="DU144" s="106">
        <v>4673911.5500000007</v>
      </c>
      <c r="DV144" s="338">
        <v>117683.83999999998</v>
      </c>
      <c r="DW144" s="338">
        <v>1736761.8299999998</v>
      </c>
      <c r="DX144" s="338">
        <v>2593457.83</v>
      </c>
      <c r="DY144" s="338">
        <v>3024939.8899999992</v>
      </c>
      <c r="DZ144" s="371">
        <v>1118400.17</v>
      </c>
      <c r="EB144" s="374"/>
      <c r="EC144" s="374"/>
      <c r="ED144" s="374"/>
      <c r="EE144" s="374"/>
      <c r="EF144" s="374"/>
      <c r="EG144" s="374"/>
      <c r="EH144" s="377"/>
      <c r="EI144" s="377"/>
      <c r="EJ144" s="377"/>
      <c r="EK144" s="377"/>
      <c r="EL144" s="377"/>
      <c r="EM144" s="377"/>
      <c r="EN144" s="377"/>
      <c r="EO144" s="377"/>
      <c r="EP144" s="377"/>
      <c r="EQ144" s="377"/>
      <c r="ER144" s="377"/>
      <c r="ES144" s="377"/>
      <c r="ET144" s="377"/>
      <c r="EU144" s="377"/>
      <c r="EV144" s="377"/>
      <c r="EW144" s="377"/>
      <c r="EX144" s="377"/>
      <c r="EY144" s="377"/>
      <c r="EZ144" s="377"/>
      <c r="FA144" s="377"/>
      <c r="FB144" s="377"/>
      <c r="FC144" s="377"/>
      <c r="FD144" s="377"/>
      <c r="FE144" s="377"/>
      <c r="FF144" s="377"/>
      <c r="FG144" s="377"/>
      <c r="FH144" s="377"/>
      <c r="FI144" s="377"/>
      <c r="FJ144" s="377"/>
      <c r="FK144" s="377"/>
      <c r="FL144" s="377"/>
      <c r="FM144" s="377"/>
      <c r="FN144" s="377"/>
      <c r="FO144" s="377"/>
      <c r="FP144" s="377"/>
      <c r="FQ144" s="377"/>
      <c r="FR144" s="377"/>
      <c r="FS144" s="377"/>
      <c r="FT144" s="377"/>
      <c r="FU144" s="377"/>
      <c r="FV144" s="377"/>
      <c r="FW144" s="377"/>
      <c r="FX144" s="377"/>
      <c r="FY144" s="377"/>
      <c r="FZ144" s="377"/>
      <c r="GA144" s="377"/>
      <c r="GB144" s="377"/>
      <c r="GC144" s="377"/>
      <c r="GD144" s="377"/>
      <c r="GE144" s="377"/>
      <c r="GF144" s="377"/>
      <c r="GG144" s="377"/>
      <c r="GH144" s="377"/>
      <c r="GI144" s="377"/>
      <c r="GJ144" s="377"/>
      <c r="GK144" s="377"/>
      <c r="GL144" s="377"/>
      <c r="GM144" s="377"/>
      <c r="GN144" s="377"/>
      <c r="GO144" s="377"/>
      <c r="GP144" s="377"/>
      <c r="GQ144" s="377"/>
      <c r="GR144" s="377"/>
      <c r="GS144" s="377"/>
      <c r="GT144" s="377"/>
      <c r="GU144" s="377"/>
      <c r="GV144" s="377"/>
      <c r="GW144" s="377"/>
      <c r="GX144" s="377"/>
      <c r="GY144" s="377"/>
      <c r="GZ144" s="377"/>
      <c r="HA144" s="377"/>
      <c r="HB144" s="377"/>
      <c r="HC144" s="377"/>
      <c r="HD144" s="377"/>
      <c r="HE144" s="377"/>
      <c r="HF144" s="377"/>
      <c r="HG144" s="377"/>
      <c r="HH144" s="377"/>
      <c r="HI144" s="377"/>
      <c r="HJ144" s="377"/>
      <c r="HK144" s="377"/>
      <c r="HL144" s="377"/>
      <c r="HM144" s="377"/>
      <c r="HN144" s="377"/>
      <c r="HO144" s="377"/>
      <c r="HP144" s="377"/>
      <c r="HQ144" s="377"/>
      <c r="HR144" s="377"/>
      <c r="HS144" s="377"/>
      <c r="HT144" s="377"/>
      <c r="HU144" s="377"/>
      <c r="HV144" s="377"/>
      <c r="HW144" s="377"/>
      <c r="HX144" s="377"/>
      <c r="HY144" s="377"/>
      <c r="HZ144" s="377"/>
      <c r="IA144" s="377"/>
      <c r="IB144" s="377"/>
      <c r="IC144" s="377"/>
      <c r="ID144" s="377"/>
      <c r="IE144" s="377"/>
      <c r="IF144" s="377"/>
      <c r="IG144" s="377"/>
      <c r="IH144" s="377"/>
      <c r="II144" s="377"/>
      <c r="IJ144" s="377"/>
      <c r="IK144" s="377"/>
      <c r="IL144" s="377"/>
      <c r="IM144" s="377"/>
      <c r="IN144" s="377"/>
      <c r="IO144" s="377"/>
      <c r="IP144" s="377"/>
      <c r="IQ144" s="377"/>
      <c r="IR144" s="377"/>
      <c r="IS144" s="377"/>
      <c r="IT144" s="377"/>
      <c r="IU144" s="377"/>
      <c r="IV144" s="377"/>
      <c r="IW144" s="377"/>
      <c r="IX144" s="377"/>
      <c r="IY144" s="377"/>
      <c r="IZ144" s="377"/>
      <c r="JA144" s="377"/>
      <c r="JB144" s="377"/>
      <c r="JC144" s="377"/>
      <c r="JD144" s="377"/>
      <c r="JE144" s="377"/>
      <c r="JF144" s="377"/>
      <c r="JG144" s="377"/>
      <c r="JH144" s="377"/>
      <c r="JI144" s="377"/>
      <c r="JJ144" s="377"/>
      <c r="JK144" s="377"/>
      <c r="JL144" s="377"/>
      <c r="JM144" s="377"/>
      <c r="JN144" s="377"/>
      <c r="JO144" s="377"/>
      <c r="JP144" s="377"/>
      <c r="JQ144" s="377"/>
      <c r="JR144" s="377"/>
      <c r="JS144" s="377"/>
      <c r="JT144" s="377"/>
      <c r="JU144" s="377"/>
      <c r="JV144" s="377"/>
      <c r="JW144" s="377"/>
      <c r="JX144" s="377"/>
      <c r="JY144" s="377"/>
      <c r="JZ144" s="377"/>
      <c r="KA144" s="377"/>
      <c r="KB144" s="377"/>
      <c r="KC144" s="377"/>
      <c r="KD144" s="377"/>
      <c r="KE144" s="377"/>
      <c r="KF144" s="377"/>
      <c r="KG144" s="377"/>
      <c r="KH144" s="377"/>
      <c r="KI144" s="377"/>
      <c r="KJ144" s="377"/>
      <c r="KK144" s="377"/>
      <c r="KL144" s="377"/>
      <c r="KM144" s="377"/>
      <c r="KN144" s="377"/>
      <c r="KO144" s="377"/>
      <c r="KP144" s="377"/>
      <c r="KQ144" s="377"/>
      <c r="KR144" s="377"/>
      <c r="KS144" s="377"/>
      <c r="KT144" s="377"/>
      <c r="KU144" s="377"/>
      <c r="KV144" s="377"/>
      <c r="KW144" s="377"/>
      <c r="KX144" s="377"/>
      <c r="KY144" s="377"/>
      <c r="KZ144" s="377"/>
      <c r="LA144" s="377"/>
      <c r="LB144" s="377"/>
      <c r="LC144" s="377"/>
      <c r="LD144" s="377"/>
      <c r="LE144" s="377"/>
      <c r="LF144" s="377"/>
      <c r="LG144" s="377"/>
      <c r="LH144" s="377"/>
      <c r="LI144" s="377"/>
    </row>
    <row r="145" spans="1:321" ht="30">
      <c r="D145" s="74">
        <v>4313</v>
      </c>
      <c r="E145" s="78" t="s">
        <v>296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246666.66999999998</v>
      </c>
      <c r="CM145" s="105">
        <v>308916.67</v>
      </c>
      <c r="CN145" s="105">
        <v>385415.67</v>
      </c>
      <c r="CO145" s="105">
        <v>779576.67</v>
      </c>
      <c r="CP145" s="105">
        <v>457682.02999999997</v>
      </c>
      <c r="CQ145" s="105">
        <v>285623.46999999997</v>
      </c>
      <c r="CR145" s="105">
        <v>363833.33999999997</v>
      </c>
      <c r="CS145" s="105">
        <v>287350</v>
      </c>
      <c r="CT145" s="105">
        <v>500733.33999999997</v>
      </c>
      <c r="CU145" s="105">
        <v>147416.66999999998</v>
      </c>
      <c r="CV145" s="105">
        <v>104666</v>
      </c>
      <c r="CW145" s="106">
        <v>141155</v>
      </c>
      <c r="CX145" s="104">
        <v>255500</v>
      </c>
      <c r="CY145" s="105">
        <v>233100</v>
      </c>
      <c r="CZ145" s="105">
        <v>232640</v>
      </c>
      <c r="DA145" s="105">
        <v>369303.35</v>
      </c>
      <c r="DB145" s="105">
        <v>347953.33999999997</v>
      </c>
      <c r="DC145" s="105">
        <v>435633.32999999996</v>
      </c>
      <c r="DD145" s="105">
        <v>276511.67</v>
      </c>
      <c r="DE145" s="105">
        <v>139333.5</v>
      </c>
      <c r="DF145" s="105">
        <v>364603.31</v>
      </c>
      <c r="DG145" s="105">
        <v>363353.02</v>
      </c>
      <c r="DH145" s="105">
        <v>624811.14</v>
      </c>
      <c r="DI145" s="106">
        <v>535620</v>
      </c>
      <c r="DJ145" s="104">
        <v>225520</v>
      </c>
      <c r="DK145" s="105">
        <v>245350</v>
      </c>
      <c r="DL145" s="105">
        <v>299100</v>
      </c>
      <c r="DM145" s="105">
        <v>460704</v>
      </c>
      <c r="DN145" s="105">
        <v>929500</v>
      </c>
      <c r="DO145" s="105">
        <v>178500</v>
      </c>
      <c r="DP145" s="105">
        <v>245700</v>
      </c>
      <c r="DQ145" s="105">
        <v>152220</v>
      </c>
      <c r="DR145" s="105">
        <v>412220</v>
      </c>
      <c r="DS145" s="105">
        <v>204373.29999999987</v>
      </c>
      <c r="DT145" s="105">
        <v>1808570</v>
      </c>
      <c r="DU145" s="106">
        <v>1176730.9800000002</v>
      </c>
      <c r="DV145" s="338">
        <v>150630</v>
      </c>
      <c r="DW145" s="338">
        <v>537020</v>
      </c>
      <c r="DX145" s="338">
        <v>896220</v>
      </c>
      <c r="DY145" s="338">
        <v>1033230</v>
      </c>
      <c r="DZ145" s="371">
        <v>880300</v>
      </c>
      <c r="EB145" s="374"/>
      <c r="EC145" s="374"/>
      <c r="ED145" s="374"/>
      <c r="EE145" s="374"/>
      <c r="EF145" s="374"/>
      <c r="EG145" s="374"/>
      <c r="EH145" s="377"/>
      <c r="EI145" s="377"/>
      <c r="EJ145" s="377"/>
      <c r="EK145" s="377"/>
      <c r="EL145" s="377"/>
      <c r="EM145" s="377"/>
      <c r="EN145" s="377"/>
      <c r="EO145" s="377"/>
      <c r="EP145" s="377"/>
      <c r="EQ145" s="377"/>
      <c r="ER145" s="377"/>
      <c r="ES145" s="377"/>
      <c r="ET145" s="377"/>
      <c r="EU145" s="377"/>
      <c r="EV145" s="377"/>
      <c r="EW145" s="377"/>
      <c r="EX145" s="377"/>
      <c r="EY145" s="377"/>
      <c r="EZ145" s="377"/>
      <c r="FA145" s="377"/>
      <c r="FB145" s="377"/>
      <c r="FC145" s="377"/>
      <c r="FD145" s="377"/>
      <c r="FE145" s="377"/>
      <c r="FF145" s="377"/>
      <c r="FG145" s="377"/>
      <c r="FH145" s="377"/>
      <c r="FI145" s="377"/>
      <c r="FJ145" s="377"/>
      <c r="FK145" s="377"/>
      <c r="FL145" s="377"/>
      <c r="FM145" s="377"/>
      <c r="FN145" s="377"/>
      <c r="FO145" s="377"/>
      <c r="FP145" s="377"/>
      <c r="FQ145" s="377"/>
      <c r="FR145" s="377"/>
      <c r="FS145" s="377"/>
      <c r="FT145" s="377"/>
      <c r="FU145" s="377"/>
      <c r="FV145" s="377"/>
      <c r="FW145" s="377"/>
      <c r="FX145" s="377"/>
      <c r="FY145" s="377"/>
      <c r="FZ145" s="377"/>
      <c r="GA145" s="377"/>
      <c r="GB145" s="377"/>
      <c r="GC145" s="377"/>
      <c r="GD145" s="377"/>
      <c r="GE145" s="377"/>
      <c r="GF145" s="377"/>
      <c r="GG145" s="377"/>
      <c r="GH145" s="377"/>
      <c r="GI145" s="377"/>
      <c r="GJ145" s="377"/>
      <c r="GK145" s="377"/>
      <c r="GL145" s="377"/>
      <c r="GM145" s="377"/>
      <c r="GN145" s="377"/>
      <c r="GO145" s="377"/>
      <c r="GP145" s="377"/>
      <c r="GQ145" s="377"/>
      <c r="GR145" s="377"/>
      <c r="GS145" s="377"/>
      <c r="GT145" s="377"/>
      <c r="GU145" s="377"/>
      <c r="GV145" s="377"/>
      <c r="GW145" s="377"/>
      <c r="GX145" s="377"/>
      <c r="GY145" s="377"/>
      <c r="GZ145" s="377"/>
      <c r="HA145" s="377"/>
      <c r="HB145" s="377"/>
      <c r="HC145" s="377"/>
      <c r="HD145" s="377"/>
      <c r="HE145" s="377"/>
      <c r="HF145" s="377"/>
      <c r="HG145" s="377"/>
      <c r="HH145" s="377"/>
      <c r="HI145" s="377"/>
      <c r="HJ145" s="377"/>
      <c r="HK145" s="377"/>
      <c r="HL145" s="377"/>
      <c r="HM145" s="377"/>
      <c r="HN145" s="377"/>
      <c r="HO145" s="377"/>
      <c r="HP145" s="377"/>
      <c r="HQ145" s="377"/>
      <c r="HR145" s="377"/>
      <c r="HS145" s="377"/>
      <c r="HT145" s="377"/>
      <c r="HU145" s="377"/>
      <c r="HV145" s="377"/>
      <c r="HW145" s="377"/>
      <c r="HX145" s="377"/>
      <c r="HY145" s="377"/>
      <c r="HZ145" s="377"/>
      <c r="IA145" s="377"/>
      <c r="IB145" s="377"/>
      <c r="IC145" s="377"/>
      <c r="ID145" s="377"/>
      <c r="IE145" s="377"/>
      <c r="IF145" s="377"/>
      <c r="IG145" s="377"/>
      <c r="IH145" s="377"/>
      <c r="II145" s="377"/>
      <c r="IJ145" s="377"/>
      <c r="IK145" s="377"/>
      <c r="IL145" s="377"/>
      <c r="IM145" s="377"/>
      <c r="IN145" s="377"/>
      <c r="IO145" s="377"/>
      <c r="IP145" s="377"/>
      <c r="IQ145" s="377"/>
      <c r="IR145" s="377"/>
      <c r="IS145" s="377"/>
      <c r="IT145" s="377"/>
      <c r="IU145" s="377"/>
      <c r="IV145" s="377"/>
      <c r="IW145" s="377"/>
      <c r="IX145" s="377"/>
      <c r="IY145" s="377"/>
      <c r="IZ145" s="377"/>
      <c r="JA145" s="377"/>
      <c r="JB145" s="377"/>
      <c r="JC145" s="377"/>
      <c r="JD145" s="377"/>
      <c r="JE145" s="377"/>
      <c r="JF145" s="377"/>
      <c r="JG145" s="377"/>
      <c r="JH145" s="377"/>
      <c r="JI145" s="377"/>
      <c r="JJ145" s="377"/>
      <c r="JK145" s="377"/>
      <c r="JL145" s="377"/>
      <c r="JM145" s="377"/>
      <c r="JN145" s="377"/>
      <c r="JO145" s="377"/>
      <c r="JP145" s="377"/>
      <c r="JQ145" s="377"/>
      <c r="JR145" s="377"/>
      <c r="JS145" s="377"/>
      <c r="JT145" s="377"/>
      <c r="JU145" s="377"/>
      <c r="JV145" s="377"/>
      <c r="JW145" s="377"/>
      <c r="JX145" s="377"/>
      <c r="JY145" s="377"/>
      <c r="JZ145" s="377"/>
      <c r="KA145" s="377"/>
      <c r="KB145" s="377"/>
      <c r="KC145" s="377"/>
      <c r="KD145" s="377"/>
      <c r="KE145" s="377"/>
      <c r="KF145" s="377"/>
      <c r="KG145" s="377"/>
      <c r="KH145" s="377"/>
      <c r="KI145" s="377"/>
      <c r="KJ145" s="377"/>
      <c r="KK145" s="377"/>
      <c r="KL145" s="377"/>
      <c r="KM145" s="377"/>
      <c r="KN145" s="377"/>
      <c r="KO145" s="377"/>
      <c r="KP145" s="377"/>
      <c r="KQ145" s="377"/>
      <c r="KR145" s="377"/>
      <c r="KS145" s="377"/>
      <c r="KT145" s="377"/>
      <c r="KU145" s="377"/>
      <c r="KV145" s="377"/>
      <c r="KW145" s="377"/>
      <c r="KX145" s="377"/>
      <c r="KY145" s="377"/>
      <c r="KZ145" s="377"/>
      <c r="LA145" s="377"/>
      <c r="LB145" s="377"/>
      <c r="LC145" s="377"/>
      <c r="LD145" s="377"/>
      <c r="LE145" s="377"/>
      <c r="LF145" s="377"/>
      <c r="LG145" s="377"/>
      <c r="LH145" s="377"/>
      <c r="LI145" s="377"/>
    </row>
    <row r="146" spans="1:321" ht="30">
      <c r="D146" s="74">
        <v>4314</v>
      </c>
      <c r="E146" s="78" t="s">
        <v>298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0</v>
      </c>
      <c r="CM146" s="105">
        <v>45833.34</v>
      </c>
      <c r="CN146" s="105">
        <v>23116.67</v>
      </c>
      <c r="CO146" s="105">
        <v>0</v>
      </c>
      <c r="CP146" s="105">
        <v>22916.67</v>
      </c>
      <c r="CQ146" s="105">
        <v>22916.67</v>
      </c>
      <c r="CR146" s="105">
        <v>69816.67</v>
      </c>
      <c r="CS146" s="105">
        <v>129466.67</v>
      </c>
      <c r="CT146" s="105">
        <v>136466.66999999998</v>
      </c>
      <c r="CU146" s="105">
        <v>67316.67</v>
      </c>
      <c r="CV146" s="105">
        <v>64700</v>
      </c>
      <c r="CW146" s="106">
        <v>1798665.9900000002</v>
      </c>
      <c r="CX146" s="104">
        <v>9800</v>
      </c>
      <c r="CY146" s="105">
        <v>23187.5</v>
      </c>
      <c r="CZ146" s="105">
        <v>22687.5</v>
      </c>
      <c r="DA146" s="105">
        <v>22687.5</v>
      </c>
      <c r="DB146" s="105">
        <v>45375</v>
      </c>
      <c r="DC146" s="105">
        <v>23337.5</v>
      </c>
      <c r="DD146" s="105">
        <v>96000</v>
      </c>
      <c r="DE146" s="105">
        <v>197875</v>
      </c>
      <c r="DF146" s="105">
        <v>33100</v>
      </c>
      <c r="DG146" s="105">
        <v>118875</v>
      </c>
      <c r="DH146" s="105">
        <v>71787.5</v>
      </c>
      <c r="DI146" s="106">
        <v>1675968.5</v>
      </c>
      <c r="DJ146" s="104">
        <v>0</v>
      </c>
      <c r="DK146" s="105">
        <v>0</v>
      </c>
      <c r="DL146" s="105">
        <v>4320</v>
      </c>
      <c r="DM146" s="105">
        <v>500</v>
      </c>
      <c r="DN146" s="105">
        <v>39480</v>
      </c>
      <c r="DO146" s="105">
        <v>148920</v>
      </c>
      <c r="DP146" s="105">
        <v>53100</v>
      </c>
      <c r="DQ146" s="105">
        <v>135160</v>
      </c>
      <c r="DR146" s="105">
        <v>44150</v>
      </c>
      <c r="DS146" s="105">
        <v>61760</v>
      </c>
      <c r="DT146" s="105">
        <v>95140</v>
      </c>
      <c r="DU146" s="106">
        <v>2352165.5500000007</v>
      </c>
      <c r="DV146" s="338">
        <v>0</v>
      </c>
      <c r="DW146" s="338">
        <v>6000</v>
      </c>
      <c r="DX146" s="338">
        <v>1719.9999999999998</v>
      </c>
      <c r="DY146" s="338">
        <v>32295</v>
      </c>
      <c r="DZ146" s="371">
        <v>131308.32999999999</v>
      </c>
      <c r="EB146" s="374"/>
      <c r="EC146" s="374"/>
      <c r="ED146" s="374"/>
      <c r="EE146" s="374"/>
      <c r="EF146" s="374"/>
      <c r="EG146" s="374"/>
      <c r="EH146" s="377"/>
      <c r="EI146" s="377"/>
      <c r="EJ146" s="377"/>
      <c r="EK146" s="377"/>
      <c r="EL146" s="377"/>
      <c r="EM146" s="377"/>
      <c r="EN146" s="377"/>
      <c r="EO146" s="377"/>
      <c r="EP146" s="377"/>
      <c r="EQ146" s="377"/>
      <c r="ER146" s="377"/>
      <c r="ES146" s="377"/>
      <c r="ET146" s="377"/>
      <c r="EU146" s="377"/>
      <c r="EV146" s="377"/>
      <c r="EW146" s="377"/>
      <c r="EX146" s="377"/>
      <c r="EY146" s="377"/>
      <c r="EZ146" s="377"/>
      <c r="FA146" s="377"/>
      <c r="FB146" s="377"/>
      <c r="FC146" s="377"/>
      <c r="FD146" s="377"/>
      <c r="FE146" s="377"/>
      <c r="FF146" s="377"/>
      <c r="FG146" s="377"/>
      <c r="FH146" s="377"/>
      <c r="FI146" s="377"/>
      <c r="FJ146" s="377"/>
      <c r="FK146" s="377"/>
      <c r="FL146" s="377"/>
      <c r="FM146" s="377"/>
      <c r="FN146" s="377"/>
      <c r="FO146" s="377"/>
      <c r="FP146" s="377"/>
      <c r="FQ146" s="377"/>
      <c r="FR146" s="377"/>
      <c r="FS146" s="377"/>
      <c r="FT146" s="377"/>
      <c r="FU146" s="377"/>
      <c r="FV146" s="377"/>
      <c r="FW146" s="377"/>
      <c r="FX146" s="377"/>
      <c r="FY146" s="377"/>
      <c r="FZ146" s="377"/>
      <c r="GA146" s="377"/>
      <c r="GB146" s="377"/>
      <c r="GC146" s="377"/>
      <c r="GD146" s="377"/>
      <c r="GE146" s="377"/>
      <c r="GF146" s="377"/>
      <c r="GG146" s="377"/>
      <c r="GH146" s="377"/>
      <c r="GI146" s="377"/>
      <c r="GJ146" s="377"/>
      <c r="GK146" s="377"/>
      <c r="GL146" s="377"/>
      <c r="GM146" s="377"/>
      <c r="GN146" s="377"/>
      <c r="GO146" s="377"/>
      <c r="GP146" s="377"/>
      <c r="GQ146" s="377"/>
      <c r="GR146" s="377"/>
      <c r="GS146" s="377"/>
      <c r="GT146" s="377"/>
      <c r="GU146" s="377"/>
      <c r="GV146" s="377"/>
      <c r="GW146" s="377"/>
      <c r="GX146" s="377"/>
      <c r="GY146" s="377"/>
      <c r="GZ146" s="377"/>
      <c r="HA146" s="377"/>
      <c r="HB146" s="377"/>
      <c r="HC146" s="377"/>
      <c r="HD146" s="377"/>
      <c r="HE146" s="377"/>
      <c r="HF146" s="377"/>
      <c r="HG146" s="377"/>
      <c r="HH146" s="377"/>
      <c r="HI146" s="377"/>
      <c r="HJ146" s="377"/>
      <c r="HK146" s="377"/>
      <c r="HL146" s="377"/>
      <c r="HM146" s="377"/>
      <c r="HN146" s="377"/>
      <c r="HO146" s="377"/>
      <c r="HP146" s="377"/>
      <c r="HQ146" s="377"/>
      <c r="HR146" s="377"/>
      <c r="HS146" s="377"/>
      <c r="HT146" s="377"/>
      <c r="HU146" s="377"/>
      <c r="HV146" s="377"/>
      <c r="HW146" s="377"/>
      <c r="HX146" s="377"/>
      <c r="HY146" s="377"/>
      <c r="HZ146" s="377"/>
      <c r="IA146" s="377"/>
      <c r="IB146" s="377"/>
      <c r="IC146" s="377"/>
      <c r="ID146" s="377"/>
      <c r="IE146" s="377"/>
      <c r="IF146" s="377"/>
      <c r="IG146" s="377"/>
      <c r="IH146" s="377"/>
      <c r="II146" s="377"/>
      <c r="IJ146" s="377"/>
      <c r="IK146" s="377"/>
      <c r="IL146" s="377"/>
      <c r="IM146" s="377"/>
      <c r="IN146" s="377"/>
      <c r="IO146" s="377"/>
      <c r="IP146" s="377"/>
      <c r="IQ146" s="377"/>
      <c r="IR146" s="377"/>
      <c r="IS146" s="377"/>
      <c r="IT146" s="377"/>
      <c r="IU146" s="377"/>
      <c r="IV146" s="377"/>
      <c r="IW146" s="377"/>
      <c r="IX146" s="377"/>
      <c r="IY146" s="377"/>
      <c r="IZ146" s="377"/>
      <c r="JA146" s="377"/>
      <c r="JB146" s="377"/>
      <c r="JC146" s="377"/>
      <c r="JD146" s="377"/>
      <c r="JE146" s="377"/>
      <c r="JF146" s="377"/>
      <c r="JG146" s="377"/>
      <c r="JH146" s="377"/>
      <c r="JI146" s="377"/>
      <c r="JJ146" s="377"/>
      <c r="JK146" s="377"/>
      <c r="JL146" s="377"/>
      <c r="JM146" s="377"/>
      <c r="JN146" s="377"/>
      <c r="JO146" s="377"/>
      <c r="JP146" s="377"/>
      <c r="JQ146" s="377"/>
      <c r="JR146" s="377"/>
      <c r="JS146" s="377"/>
      <c r="JT146" s="377"/>
      <c r="JU146" s="377"/>
      <c r="JV146" s="377"/>
      <c r="JW146" s="377"/>
      <c r="JX146" s="377"/>
      <c r="JY146" s="377"/>
      <c r="JZ146" s="377"/>
      <c r="KA146" s="377"/>
      <c r="KB146" s="377"/>
      <c r="KC146" s="377"/>
      <c r="KD146" s="377"/>
      <c r="KE146" s="377"/>
      <c r="KF146" s="377"/>
      <c r="KG146" s="377"/>
      <c r="KH146" s="377"/>
      <c r="KI146" s="377"/>
      <c r="KJ146" s="377"/>
      <c r="KK146" s="377"/>
      <c r="KL146" s="377"/>
      <c r="KM146" s="377"/>
      <c r="KN146" s="377"/>
      <c r="KO146" s="377"/>
      <c r="KP146" s="377"/>
      <c r="KQ146" s="377"/>
      <c r="KR146" s="377"/>
      <c r="KS146" s="377"/>
      <c r="KT146" s="377"/>
      <c r="KU146" s="377"/>
      <c r="KV146" s="377"/>
      <c r="KW146" s="377"/>
      <c r="KX146" s="377"/>
      <c r="KY146" s="377"/>
      <c r="KZ146" s="377"/>
      <c r="LA146" s="377"/>
      <c r="LB146" s="377"/>
      <c r="LC146" s="377"/>
      <c r="LD146" s="377"/>
      <c r="LE146" s="377"/>
      <c r="LF146" s="377"/>
      <c r="LG146" s="377"/>
      <c r="LH146" s="377"/>
      <c r="LI146" s="377"/>
    </row>
    <row r="147" spans="1:321" ht="30">
      <c r="D147" s="74">
        <v>4315</v>
      </c>
      <c r="E147" s="78" t="s">
        <v>300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266748.61999999994</v>
      </c>
      <c r="CM147" s="105">
        <v>316898.53999999975</v>
      </c>
      <c r="CN147" s="105">
        <v>292348.57999999984</v>
      </c>
      <c r="CO147" s="105">
        <v>291648.57999999984</v>
      </c>
      <c r="CP147" s="105">
        <v>266748.62</v>
      </c>
      <c r="CQ147" s="105">
        <v>316748.5399999998</v>
      </c>
      <c r="CR147" s="105">
        <v>275481.90999999986</v>
      </c>
      <c r="CS147" s="105">
        <v>303848.58999999997</v>
      </c>
      <c r="CT147" s="105">
        <v>267648.58999999997</v>
      </c>
      <c r="CU147" s="105">
        <v>298848.57999999978</v>
      </c>
      <c r="CV147" s="105">
        <v>270032.63999999996</v>
      </c>
      <c r="CW147" s="106">
        <v>314977.80999999982</v>
      </c>
      <c r="CX147" s="104">
        <v>299820.37999999995</v>
      </c>
      <c r="CY147" s="105">
        <v>313632.45</v>
      </c>
      <c r="CZ147" s="105">
        <v>320131.86999999976</v>
      </c>
      <c r="DA147" s="105">
        <v>311194.89999999997</v>
      </c>
      <c r="DB147" s="105">
        <v>311194.89999999979</v>
      </c>
      <c r="DC147" s="105">
        <v>311194.89999999979</v>
      </c>
      <c r="DD147" s="105">
        <v>311194.90000000002</v>
      </c>
      <c r="DE147" s="105">
        <v>310591.24999999994</v>
      </c>
      <c r="DF147" s="105">
        <v>311798.54999999993</v>
      </c>
      <c r="DG147" s="105">
        <v>311894.89999999997</v>
      </c>
      <c r="DH147" s="105">
        <v>311844.89999999979</v>
      </c>
      <c r="DI147" s="106">
        <v>312245.30999999994</v>
      </c>
      <c r="DJ147" s="104">
        <v>372755.46999999991</v>
      </c>
      <c r="DK147" s="105">
        <v>372755.4599999999</v>
      </c>
      <c r="DL147" s="105">
        <v>406190.3000000001</v>
      </c>
      <c r="DM147" s="105">
        <v>373755.46000000008</v>
      </c>
      <c r="DN147" s="105">
        <v>390912.02</v>
      </c>
      <c r="DO147" s="105">
        <v>381833.74000000011</v>
      </c>
      <c r="DP147" s="105">
        <v>381383.74</v>
      </c>
      <c r="DQ147" s="105">
        <v>406333.69999999984</v>
      </c>
      <c r="DR147" s="105">
        <v>348750.45000000013</v>
      </c>
      <c r="DS147" s="105">
        <v>388917.07</v>
      </c>
      <c r="DT147" s="105">
        <v>381633.73999999993</v>
      </c>
      <c r="DU147" s="106">
        <v>382732.66000000009</v>
      </c>
      <c r="DV147" s="338">
        <v>428528.31999999989</v>
      </c>
      <c r="DW147" s="338">
        <v>428528.33999999991</v>
      </c>
      <c r="DX147" s="338">
        <v>435428.33</v>
      </c>
      <c r="DY147" s="338">
        <v>428528.3299999999</v>
      </c>
      <c r="DZ147" s="371">
        <v>428528</v>
      </c>
      <c r="EB147" s="374"/>
      <c r="EC147" s="374"/>
      <c r="ED147" s="374"/>
      <c r="EE147" s="374"/>
      <c r="EF147" s="374"/>
      <c r="EG147" s="374"/>
      <c r="EH147" s="377"/>
      <c r="EI147" s="377"/>
      <c r="EJ147" s="377"/>
      <c r="EK147" s="377"/>
      <c r="EL147" s="377"/>
      <c r="EM147" s="377"/>
      <c r="EN147" s="377"/>
      <c r="EO147" s="377"/>
      <c r="EP147" s="377"/>
      <c r="EQ147" s="377"/>
      <c r="ER147" s="377"/>
      <c r="ES147" s="377"/>
      <c r="ET147" s="377"/>
      <c r="EU147" s="377"/>
      <c r="EV147" s="377"/>
      <c r="EW147" s="377"/>
      <c r="EX147" s="377"/>
      <c r="EY147" s="377"/>
      <c r="EZ147" s="377"/>
      <c r="FA147" s="377"/>
      <c r="FB147" s="377"/>
      <c r="FC147" s="377"/>
      <c r="FD147" s="377"/>
      <c r="FE147" s="377"/>
      <c r="FF147" s="377"/>
      <c r="FG147" s="377"/>
      <c r="FH147" s="377"/>
      <c r="FI147" s="377"/>
      <c r="FJ147" s="377"/>
      <c r="FK147" s="377"/>
      <c r="FL147" s="377"/>
      <c r="FM147" s="377"/>
      <c r="FN147" s="377"/>
      <c r="FO147" s="377"/>
      <c r="FP147" s="377"/>
      <c r="FQ147" s="377"/>
      <c r="FR147" s="377"/>
      <c r="FS147" s="377"/>
      <c r="FT147" s="377"/>
      <c r="FU147" s="377"/>
      <c r="FV147" s="377"/>
      <c r="FW147" s="377"/>
      <c r="FX147" s="377"/>
      <c r="FY147" s="377"/>
      <c r="FZ147" s="377"/>
      <c r="GA147" s="377"/>
      <c r="GB147" s="377"/>
      <c r="GC147" s="377"/>
      <c r="GD147" s="377"/>
      <c r="GE147" s="377"/>
      <c r="GF147" s="377"/>
      <c r="GG147" s="377"/>
      <c r="GH147" s="377"/>
      <c r="GI147" s="377"/>
      <c r="GJ147" s="377"/>
      <c r="GK147" s="377"/>
      <c r="GL147" s="377"/>
      <c r="GM147" s="377"/>
      <c r="GN147" s="377"/>
      <c r="GO147" s="377"/>
      <c r="GP147" s="377"/>
      <c r="GQ147" s="377"/>
      <c r="GR147" s="377"/>
      <c r="GS147" s="377"/>
      <c r="GT147" s="377"/>
      <c r="GU147" s="377"/>
      <c r="GV147" s="377"/>
      <c r="GW147" s="377"/>
      <c r="GX147" s="377"/>
      <c r="GY147" s="377"/>
      <c r="GZ147" s="377"/>
      <c r="HA147" s="377"/>
      <c r="HB147" s="377"/>
      <c r="HC147" s="377"/>
      <c r="HD147" s="377"/>
      <c r="HE147" s="377"/>
      <c r="HF147" s="377"/>
      <c r="HG147" s="377"/>
      <c r="HH147" s="377"/>
      <c r="HI147" s="377"/>
      <c r="HJ147" s="377"/>
      <c r="HK147" s="377"/>
      <c r="HL147" s="377"/>
      <c r="HM147" s="377"/>
      <c r="HN147" s="377"/>
      <c r="HO147" s="377"/>
      <c r="HP147" s="377"/>
      <c r="HQ147" s="377"/>
      <c r="HR147" s="377"/>
      <c r="HS147" s="377"/>
      <c r="HT147" s="377"/>
      <c r="HU147" s="377"/>
      <c r="HV147" s="377"/>
      <c r="HW147" s="377"/>
      <c r="HX147" s="377"/>
      <c r="HY147" s="377"/>
      <c r="HZ147" s="377"/>
      <c r="IA147" s="377"/>
      <c r="IB147" s="377"/>
      <c r="IC147" s="377"/>
      <c r="ID147" s="377"/>
      <c r="IE147" s="377"/>
      <c r="IF147" s="377"/>
      <c r="IG147" s="377"/>
      <c r="IH147" s="377"/>
      <c r="II147" s="377"/>
      <c r="IJ147" s="377"/>
      <c r="IK147" s="377"/>
      <c r="IL147" s="377"/>
      <c r="IM147" s="377"/>
      <c r="IN147" s="377"/>
      <c r="IO147" s="377"/>
      <c r="IP147" s="377"/>
      <c r="IQ147" s="377"/>
      <c r="IR147" s="377"/>
      <c r="IS147" s="377"/>
      <c r="IT147" s="377"/>
      <c r="IU147" s="377"/>
      <c r="IV147" s="377"/>
      <c r="IW147" s="377"/>
      <c r="IX147" s="377"/>
      <c r="IY147" s="377"/>
      <c r="IZ147" s="377"/>
      <c r="JA147" s="377"/>
      <c r="JB147" s="377"/>
      <c r="JC147" s="377"/>
      <c r="JD147" s="377"/>
      <c r="JE147" s="377"/>
      <c r="JF147" s="377"/>
      <c r="JG147" s="377"/>
      <c r="JH147" s="377"/>
      <c r="JI147" s="377"/>
      <c r="JJ147" s="377"/>
      <c r="JK147" s="377"/>
      <c r="JL147" s="377"/>
      <c r="JM147" s="377"/>
      <c r="JN147" s="377"/>
      <c r="JO147" s="377"/>
      <c r="JP147" s="377"/>
      <c r="JQ147" s="377"/>
      <c r="JR147" s="377"/>
      <c r="JS147" s="377"/>
      <c r="JT147" s="377"/>
      <c r="JU147" s="377"/>
      <c r="JV147" s="377"/>
      <c r="JW147" s="377"/>
      <c r="JX147" s="377"/>
      <c r="JY147" s="377"/>
      <c r="JZ147" s="377"/>
      <c r="KA147" s="377"/>
      <c r="KB147" s="377"/>
      <c r="KC147" s="377"/>
      <c r="KD147" s="377"/>
      <c r="KE147" s="377"/>
      <c r="KF147" s="377"/>
      <c r="KG147" s="377"/>
      <c r="KH147" s="377"/>
      <c r="KI147" s="377"/>
      <c r="KJ147" s="377"/>
      <c r="KK147" s="377"/>
      <c r="KL147" s="377"/>
      <c r="KM147" s="377"/>
      <c r="KN147" s="377"/>
      <c r="KO147" s="377"/>
      <c r="KP147" s="377"/>
      <c r="KQ147" s="377"/>
      <c r="KR147" s="377"/>
      <c r="KS147" s="377"/>
      <c r="KT147" s="377"/>
      <c r="KU147" s="377"/>
      <c r="KV147" s="377"/>
      <c r="KW147" s="377"/>
      <c r="KX147" s="377"/>
      <c r="KY147" s="377"/>
      <c r="KZ147" s="377"/>
      <c r="LA147" s="377"/>
      <c r="LB147" s="377"/>
      <c r="LC147" s="377"/>
      <c r="LD147" s="377"/>
      <c r="LE147" s="377"/>
      <c r="LF147" s="377"/>
      <c r="LG147" s="377"/>
      <c r="LH147" s="377"/>
      <c r="LI147" s="377"/>
    </row>
    <row r="148" spans="1:321" ht="30">
      <c r="D148" s="74">
        <v>4316</v>
      </c>
      <c r="E148" s="78" t="s">
        <v>302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0</v>
      </c>
      <c r="CM148" s="105">
        <v>10476.59</v>
      </c>
      <c r="CN148" s="105">
        <v>8230</v>
      </c>
      <c r="CO148" s="105">
        <v>3315</v>
      </c>
      <c r="CP148" s="105">
        <v>4472.75</v>
      </c>
      <c r="CQ148" s="105">
        <v>3325</v>
      </c>
      <c r="CR148" s="105">
        <v>310430</v>
      </c>
      <c r="CS148" s="105">
        <v>1370</v>
      </c>
      <c r="CT148" s="105">
        <v>880</v>
      </c>
      <c r="CU148" s="105">
        <v>6050</v>
      </c>
      <c r="CV148" s="105">
        <v>1310</v>
      </c>
      <c r="CW148" s="106">
        <v>324403.81999999995</v>
      </c>
      <c r="CX148" s="104">
        <v>10200</v>
      </c>
      <c r="CY148" s="105">
        <v>22350</v>
      </c>
      <c r="CZ148" s="105">
        <v>47450.43</v>
      </c>
      <c r="DA148" s="105">
        <v>3850</v>
      </c>
      <c r="DB148" s="105">
        <v>1650</v>
      </c>
      <c r="DC148" s="105">
        <v>45270</v>
      </c>
      <c r="DD148" s="105">
        <v>55243.73000000001</v>
      </c>
      <c r="DE148" s="105">
        <v>10048.689999999999</v>
      </c>
      <c r="DF148" s="105">
        <v>427624</v>
      </c>
      <c r="DG148" s="105">
        <v>497989.00000000006</v>
      </c>
      <c r="DH148" s="105">
        <v>43536</v>
      </c>
      <c r="DI148" s="106">
        <v>78394</v>
      </c>
      <c r="DJ148" s="104">
        <v>37890</v>
      </c>
      <c r="DK148" s="105">
        <v>16614</v>
      </c>
      <c r="DL148" s="105">
        <v>52898.679999999993</v>
      </c>
      <c r="DM148" s="105">
        <v>157505.70000000001</v>
      </c>
      <c r="DN148" s="105">
        <v>38178.479999999996</v>
      </c>
      <c r="DO148" s="105">
        <v>67698.319999999992</v>
      </c>
      <c r="DP148" s="105">
        <v>78813.75</v>
      </c>
      <c r="DQ148" s="105">
        <v>582872.80000000005</v>
      </c>
      <c r="DR148" s="105">
        <v>76313.909999999989</v>
      </c>
      <c r="DS148" s="105">
        <v>220363.19999999998</v>
      </c>
      <c r="DT148" s="105">
        <v>133899.73000000001</v>
      </c>
      <c r="DU148" s="106">
        <v>364944.91000000003</v>
      </c>
      <c r="DV148" s="338">
        <v>48117.740000000005</v>
      </c>
      <c r="DW148" s="338">
        <v>205967.35</v>
      </c>
      <c r="DX148" s="338">
        <v>139628.79999999999</v>
      </c>
      <c r="DY148" s="338">
        <v>67970.5</v>
      </c>
      <c r="DZ148" s="371">
        <v>163659.67000000001</v>
      </c>
      <c r="EB148" s="374"/>
      <c r="EC148" s="374"/>
      <c r="ED148" s="374"/>
      <c r="EE148" s="374"/>
      <c r="EF148" s="374"/>
      <c r="EG148" s="374"/>
      <c r="EH148" s="377"/>
      <c r="EI148" s="377"/>
      <c r="EJ148" s="377"/>
      <c r="EK148" s="377"/>
      <c r="EL148" s="377"/>
      <c r="EM148" s="377"/>
      <c r="EN148" s="377"/>
      <c r="EO148" s="377"/>
      <c r="EP148" s="377"/>
      <c r="EQ148" s="377"/>
      <c r="ER148" s="377"/>
      <c r="ES148" s="377"/>
      <c r="ET148" s="377"/>
      <c r="EU148" s="377"/>
      <c r="EV148" s="377"/>
      <c r="EW148" s="377"/>
      <c r="EX148" s="377"/>
      <c r="EY148" s="377"/>
      <c r="EZ148" s="377"/>
      <c r="FA148" s="377"/>
      <c r="FB148" s="377"/>
      <c r="FC148" s="377"/>
      <c r="FD148" s="377"/>
      <c r="FE148" s="377"/>
      <c r="FF148" s="377"/>
      <c r="FG148" s="377"/>
      <c r="FH148" s="377"/>
      <c r="FI148" s="377"/>
      <c r="FJ148" s="377"/>
      <c r="FK148" s="377"/>
      <c r="FL148" s="377"/>
      <c r="FM148" s="377"/>
      <c r="FN148" s="377"/>
      <c r="FO148" s="377"/>
      <c r="FP148" s="377"/>
      <c r="FQ148" s="377"/>
      <c r="FR148" s="377"/>
      <c r="FS148" s="377"/>
      <c r="FT148" s="377"/>
      <c r="FU148" s="377"/>
      <c r="FV148" s="377"/>
      <c r="FW148" s="377"/>
      <c r="FX148" s="377"/>
      <c r="FY148" s="377"/>
      <c r="FZ148" s="377"/>
      <c r="GA148" s="377"/>
      <c r="GB148" s="377"/>
      <c r="GC148" s="377"/>
      <c r="GD148" s="377"/>
      <c r="GE148" s="377"/>
      <c r="GF148" s="377"/>
      <c r="GG148" s="377"/>
      <c r="GH148" s="377"/>
      <c r="GI148" s="377"/>
      <c r="GJ148" s="377"/>
      <c r="GK148" s="377"/>
      <c r="GL148" s="377"/>
      <c r="GM148" s="377"/>
      <c r="GN148" s="377"/>
      <c r="GO148" s="377"/>
      <c r="GP148" s="377"/>
      <c r="GQ148" s="377"/>
      <c r="GR148" s="377"/>
      <c r="GS148" s="377"/>
      <c r="GT148" s="377"/>
      <c r="GU148" s="377"/>
      <c r="GV148" s="377"/>
      <c r="GW148" s="377"/>
      <c r="GX148" s="377"/>
      <c r="GY148" s="377"/>
      <c r="GZ148" s="377"/>
      <c r="HA148" s="377"/>
      <c r="HB148" s="377"/>
      <c r="HC148" s="377"/>
      <c r="HD148" s="377"/>
      <c r="HE148" s="377"/>
      <c r="HF148" s="377"/>
      <c r="HG148" s="377"/>
      <c r="HH148" s="377"/>
      <c r="HI148" s="377"/>
      <c r="HJ148" s="377"/>
      <c r="HK148" s="377"/>
      <c r="HL148" s="377"/>
      <c r="HM148" s="377"/>
      <c r="HN148" s="377"/>
      <c r="HO148" s="377"/>
      <c r="HP148" s="377"/>
      <c r="HQ148" s="377"/>
      <c r="HR148" s="377"/>
      <c r="HS148" s="377"/>
      <c r="HT148" s="377"/>
      <c r="HU148" s="377"/>
      <c r="HV148" s="377"/>
      <c r="HW148" s="377"/>
      <c r="HX148" s="377"/>
      <c r="HY148" s="377"/>
      <c r="HZ148" s="377"/>
      <c r="IA148" s="377"/>
      <c r="IB148" s="377"/>
      <c r="IC148" s="377"/>
      <c r="ID148" s="377"/>
      <c r="IE148" s="377"/>
      <c r="IF148" s="377"/>
      <c r="IG148" s="377"/>
      <c r="IH148" s="377"/>
      <c r="II148" s="377"/>
      <c r="IJ148" s="377"/>
      <c r="IK148" s="377"/>
      <c r="IL148" s="377"/>
      <c r="IM148" s="377"/>
      <c r="IN148" s="377"/>
      <c r="IO148" s="377"/>
      <c r="IP148" s="377"/>
      <c r="IQ148" s="377"/>
      <c r="IR148" s="377"/>
      <c r="IS148" s="377"/>
      <c r="IT148" s="377"/>
      <c r="IU148" s="377"/>
      <c r="IV148" s="377"/>
      <c r="IW148" s="377"/>
      <c r="IX148" s="377"/>
      <c r="IY148" s="377"/>
      <c r="IZ148" s="377"/>
      <c r="JA148" s="377"/>
      <c r="JB148" s="377"/>
      <c r="JC148" s="377"/>
      <c r="JD148" s="377"/>
      <c r="JE148" s="377"/>
      <c r="JF148" s="377"/>
      <c r="JG148" s="377"/>
      <c r="JH148" s="377"/>
      <c r="JI148" s="377"/>
      <c r="JJ148" s="377"/>
      <c r="JK148" s="377"/>
      <c r="JL148" s="377"/>
      <c r="JM148" s="377"/>
      <c r="JN148" s="377"/>
      <c r="JO148" s="377"/>
      <c r="JP148" s="377"/>
      <c r="JQ148" s="377"/>
      <c r="JR148" s="377"/>
      <c r="JS148" s="377"/>
      <c r="JT148" s="377"/>
      <c r="JU148" s="377"/>
      <c r="JV148" s="377"/>
      <c r="JW148" s="377"/>
      <c r="JX148" s="377"/>
      <c r="JY148" s="377"/>
      <c r="JZ148" s="377"/>
      <c r="KA148" s="377"/>
      <c r="KB148" s="377"/>
      <c r="KC148" s="377"/>
      <c r="KD148" s="377"/>
      <c r="KE148" s="377"/>
      <c r="KF148" s="377"/>
      <c r="KG148" s="377"/>
      <c r="KH148" s="377"/>
      <c r="KI148" s="377"/>
      <c r="KJ148" s="377"/>
      <c r="KK148" s="377"/>
      <c r="KL148" s="377"/>
      <c r="KM148" s="377"/>
      <c r="KN148" s="377"/>
      <c r="KO148" s="377"/>
      <c r="KP148" s="377"/>
      <c r="KQ148" s="377"/>
      <c r="KR148" s="377"/>
      <c r="KS148" s="377"/>
      <c r="KT148" s="377"/>
      <c r="KU148" s="377"/>
      <c r="KV148" s="377"/>
      <c r="KW148" s="377"/>
      <c r="KX148" s="377"/>
      <c r="KY148" s="377"/>
      <c r="KZ148" s="377"/>
      <c r="LA148" s="377"/>
      <c r="LB148" s="377"/>
      <c r="LC148" s="377"/>
      <c r="LD148" s="377"/>
      <c r="LE148" s="377"/>
      <c r="LF148" s="377"/>
      <c r="LG148" s="377"/>
      <c r="LH148" s="377"/>
      <c r="LI148" s="377"/>
    </row>
    <row r="149" spans="1:321" ht="30">
      <c r="D149" s="74">
        <v>4317</v>
      </c>
      <c r="E149" s="78" t="s">
        <v>304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3237.41</v>
      </c>
      <c r="CM149" s="105">
        <v>96184.400000000023</v>
      </c>
      <c r="CN149" s="105">
        <v>89346.049999999988</v>
      </c>
      <c r="CO149" s="105">
        <v>145886.35999999999</v>
      </c>
      <c r="CP149" s="105">
        <v>3237.41</v>
      </c>
      <c r="CQ149" s="105">
        <v>82166.94</v>
      </c>
      <c r="CR149" s="105">
        <v>49107.600000000006</v>
      </c>
      <c r="CS149" s="105">
        <v>52798.87000000001</v>
      </c>
      <c r="CT149" s="105">
        <v>32492.760000000002</v>
      </c>
      <c r="CU149" s="105">
        <v>28540.980000000003</v>
      </c>
      <c r="CV149" s="105">
        <v>22385.61</v>
      </c>
      <c r="CW149" s="106">
        <v>389400.5400000001</v>
      </c>
      <c r="CX149" s="104">
        <v>0</v>
      </c>
      <c r="CY149" s="105">
        <v>405707.50000000012</v>
      </c>
      <c r="CZ149" s="105">
        <v>957720.87999999989</v>
      </c>
      <c r="DA149" s="105">
        <v>928328.25999999989</v>
      </c>
      <c r="DB149" s="105">
        <v>881192.29</v>
      </c>
      <c r="DC149" s="105">
        <v>936996.85</v>
      </c>
      <c r="DD149" s="105">
        <v>906223.41999999993</v>
      </c>
      <c r="DE149" s="105">
        <v>1096158.4399999997</v>
      </c>
      <c r="DF149" s="105">
        <v>889074.96999999974</v>
      </c>
      <c r="DG149" s="105">
        <v>896285.74999999977</v>
      </c>
      <c r="DH149" s="105">
        <v>454865.69</v>
      </c>
      <c r="DI149" s="106">
        <v>84429.430000000008</v>
      </c>
      <c r="DJ149" s="104">
        <v>0</v>
      </c>
      <c r="DK149" s="105">
        <v>434202.28</v>
      </c>
      <c r="DL149" s="105">
        <v>867874.35000000009</v>
      </c>
      <c r="DM149" s="105">
        <v>862676.80999999971</v>
      </c>
      <c r="DN149" s="105">
        <v>848123.13</v>
      </c>
      <c r="DO149" s="105">
        <v>872521.20999999973</v>
      </c>
      <c r="DP149" s="105">
        <v>828213.14000000013</v>
      </c>
      <c r="DQ149" s="105">
        <v>857958.06000000017</v>
      </c>
      <c r="DR149" s="105">
        <v>848986.98999999987</v>
      </c>
      <c r="DS149" s="105">
        <v>834822.32999999984</v>
      </c>
      <c r="DT149" s="105">
        <v>426163.12</v>
      </c>
      <c r="DU149" s="106">
        <v>175020.66999999998</v>
      </c>
      <c r="DV149" s="338">
        <v>0</v>
      </c>
      <c r="DW149" s="338">
        <v>376004.54000000004</v>
      </c>
      <c r="DX149" s="338">
        <v>869121.24000000011</v>
      </c>
      <c r="DY149" s="338">
        <v>839366.55</v>
      </c>
      <c r="DZ149" s="371">
        <v>827960.69</v>
      </c>
      <c r="EB149" s="374"/>
      <c r="EC149" s="374"/>
      <c r="ED149" s="374"/>
      <c r="EE149" s="374"/>
      <c r="EF149" s="374"/>
      <c r="EG149" s="374"/>
      <c r="EH149" s="377"/>
      <c r="EI149" s="377"/>
      <c r="EJ149" s="377"/>
      <c r="EK149" s="377"/>
      <c r="EL149" s="377"/>
      <c r="EM149" s="377"/>
      <c r="EN149" s="377"/>
      <c r="EO149" s="377"/>
      <c r="EP149" s="377"/>
      <c r="EQ149" s="377"/>
      <c r="ER149" s="377"/>
      <c r="ES149" s="377"/>
      <c r="ET149" s="377"/>
      <c r="EU149" s="377"/>
      <c r="EV149" s="377"/>
      <c r="EW149" s="377"/>
      <c r="EX149" s="377"/>
      <c r="EY149" s="377"/>
      <c r="EZ149" s="377"/>
      <c r="FA149" s="377"/>
      <c r="FB149" s="377"/>
      <c r="FC149" s="377"/>
      <c r="FD149" s="377"/>
      <c r="FE149" s="377"/>
      <c r="FF149" s="377"/>
      <c r="FG149" s="377"/>
      <c r="FH149" s="377"/>
      <c r="FI149" s="377"/>
      <c r="FJ149" s="377"/>
      <c r="FK149" s="377"/>
      <c r="FL149" s="377"/>
      <c r="FM149" s="377"/>
      <c r="FN149" s="377"/>
      <c r="FO149" s="377"/>
      <c r="FP149" s="377"/>
      <c r="FQ149" s="377"/>
      <c r="FR149" s="377"/>
      <c r="FS149" s="377"/>
      <c r="FT149" s="377"/>
      <c r="FU149" s="377"/>
      <c r="FV149" s="377"/>
      <c r="FW149" s="377"/>
      <c r="FX149" s="377"/>
      <c r="FY149" s="377"/>
      <c r="FZ149" s="377"/>
      <c r="GA149" s="377"/>
      <c r="GB149" s="377"/>
      <c r="GC149" s="377"/>
      <c r="GD149" s="377"/>
      <c r="GE149" s="377"/>
      <c r="GF149" s="377"/>
      <c r="GG149" s="377"/>
      <c r="GH149" s="377"/>
      <c r="GI149" s="377"/>
      <c r="GJ149" s="377"/>
      <c r="GK149" s="377"/>
      <c r="GL149" s="377"/>
      <c r="GM149" s="377"/>
      <c r="GN149" s="377"/>
      <c r="GO149" s="377"/>
      <c r="GP149" s="377"/>
      <c r="GQ149" s="377"/>
      <c r="GR149" s="377"/>
      <c r="GS149" s="377"/>
      <c r="GT149" s="377"/>
      <c r="GU149" s="377"/>
      <c r="GV149" s="377"/>
      <c r="GW149" s="377"/>
      <c r="GX149" s="377"/>
      <c r="GY149" s="377"/>
      <c r="GZ149" s="377"/>
      <c r="HA149" s="377"/>
      <c r="HB149" s="377"/>
      <c r="HC149" s="377"/>
      <c r="HD149" s="377"/>
      <c r="HE149" s="377"/>
      <c r="HF149" s="377"/>
      <c r="HG149" s="377"/>
      <c r="HH149" s="377"/>
      <c r="HI149" s="377"/>
      <c r="HJ149" s="377"/>
      <c r="HK149" s="377"/>
      <c r="HL149" s="377"/>
      <c r="HM149" s="377"/>
      <c r="HN149" s="377"/>
      <c r="HO149" s="377"/>
      <c r="HP149" s="377"/>
      <c r="HQ149" s="377"/>
      <c r="HR149" s="377"/>
      <c r="HS149" s="377"/>
      <c r="HT149" s="377"/>
      <c r="HU149" s="377"/>
      <c r="HV149" s="377"/>
      <c r="HW149" s="377"/>
      <c r="HX149" s="377"/>
      <c r="HY149" s="377"/>
      <c r="HZ149" s="377"/>
      <c r="IA149" s="377"/>
      <c r="IB149" s="377"/>
      <c r="IC149" s="377"/>
      <c r="ID149" s="377"/>
      <c r="IE149" s="377"/>
      <c r="IF149" s="377"/>
      <c r="IG149" s="377"/>
      <c r="IH149" s="377"/>
      <c r="II149" s="377"/>
      <c r="IJ149" s="377"/>
      <c r="IK149" s="377"/>
      <c r="IL149" s="377"/>
      <c r="IM149" s="377"/>
      <c r="IN149" s="377"/>
      <c r="IO149" s="377"/>
      <c r="IP149" s="377"/>
      <c r="IQ149" s="377"/>
      <c r="IR149" s="377"/>
      <c r="IS149" s="377"/>
      <c r="IT149" s="377"/>
      <c r="IU149" s="377"/>
      <c r="IV149" s="377"/>
      <c r="IW149" s="377"/>
      <c r="IX149" s="377"/>
      <c r="IY149" s="377"/>
      <c r="IZ149" s="377"/>
      <c r="JA149" s="377"/>
      <c r="JB149" s="377"/>
      <c r="JC149" s="377"/>
      <c r="JD149" s="377"/>
      <c r="JE149" s="377"/>
      <c r="JF149" s="377"/>
      <c r="JG149" s="377"/>
      <c r="JH149" s="377"/>
      <c r="JI149" s="377"/>
      <c r="JJ149" s="377"/>
      <c r="JK149" s="377"/>
      <c r="JL149" s="377"/>
      <c r="JM149" s="377"/>
      <c r="JN149" s="377"/>
      <c r="JO149" s="377"/>
      <c r="JP149" s="377"/>
      <c r="JQ149" s="377"/>
      <c r="JR149" s="377"/>
      <c r="JS149" s="377"/>
      <c r="JT149" s="377"/>
      <c r="JU149" s="377"/>
      <c r="JV149" s="377"/>
      <c r="JW149" s="377"/>
      <c r="JX149" s="377"/>
      <c r="JY149" s="377"/>
      <c r="JZ149" s="377"/>
      <c r="KA149" s="377"/>
      <c r="KB149" s="377"/>
      <c r="KC149" s="377"/>
      <c r="KD149" s="377"/>
      <c r="KE149" s="377"/>
      <c r="KF149" s="377"/>
      <c r="KG149" s="377"/>
      <c r="KH149" s="377"/>
      <c r="KI149" s="377"/>
      <c r="KJ149" s="377"/>
      <c r="KK149" s="377"/>
      <c r="KL149" s="377"/>
      <c r="KM149" s="377"/>
      <c r="KN149" s="377"/>
      <c r="KO149" s="377"/>
      <c r="KP149" s="377"/>
      <c r="KQ149" s="377"/>
      <c r="KR149" s="377"/>
      <c r="KS149" s="377"/>
      <c r="KT149" s="377"/>
      <c r="KU149" s="377"/>
      <c r="KV149" s="377"/>
      <c r="KW149" s="377"/>
      <c r="KX149" s="377"/>
      <c r="KY149" s="377"/>
      <c r="KZ149" s="377"/>
      <c r="LA149" s="377"/>
      <c r="LB149" s="377"/>
      <c r="LC149" s="377"/>
      <c r="LD149" s="377"/>
      <c r="LE149" s="377"/>
      <c r="LF149" s="377"/>
      <c r="LG149" s="377"/>
      <c r="LH149" s="377"/>
      <c r="LI149" s="377"/>
    </row>
    <row r="150" spans="1:321">
      <c r="D150" s="74">
        <v>4318</v>
      </c>
      <c r="E150" s="78" t="s">
        <v>306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403695.66999999993</v>
      </c>
      <c r="CM150" s="105">
        <v>1104292.8000000003</v>
      </c>
      <c r="CN150" s="105">
        <v>2009659.2300000021</v>
      </c>
      <c r="CO150" s="105">
        <v>1710678.0800000008</v>
      </c>
      <c r="CP150" s="105">
        <v>1460705.2400000021</v>
      </c>
      <c r="CQ150" s="105">
        <v>1441074.4000000018</v>
      </c>
      <c r="CR150" s="105">
        <v>1808425.0700000038</v>
      </c>
      <c r="CS150" s="105">
        <v>1772052.2500000007</v>
      </c>
      <c r="CT150" s="105">
        <v>1343330.8900000001</v>
      </c>
      <c r="CU150" s="105">
        <v>1849553.7100000009</v>
      </c>
      <c r="CV150" s="105">
        <v>906550.39000000025</v>
      </c>
      <c r="CW150" s="106">
        <v>2344583.7199999974</v>
      </c>
      <c r="CX150" s="104">
        <v>154210.70000000007</v>
      </c>
      <c r="CY150" s="105">
        <v>506535.48000000004</v>
      </c>
      <c r="CZ150" s="105">
        <v>603849.34000000032</v>
      </c>
      <c r="DA150" s="105">
        <v>726205.21000000043</v>
      </c>
      <c r="DB150" s="105">
        <v>455906.81000000046</v>
      </c>
      <c r="DC150" s="105">
        <v>585050.16000000015</v>
      </c>
      <c r="DD150" s="105">
        <v>686132.44000000006</v>
      </c>
      <c r="DE150" s="105">
        <v>475722.24000000011</v>
      </c>
      <c r="DF150" s="105">
        <v>607299.71000000054</v>
      </c>
      <c r="DG150" s="105">
        <v>560977.44000000041</v>
      </c>
      <c r="DH150" s="105">
        <v>713554.15000000026</v>
      </c>
      <c r="DI150" s="106">
        <v>1031421.8600000018</v>
      </c>
      <c r="DJ150" s="104">
        <v>298624.92000000004</v>
      </c>
      <c r="DK150" s="105">
        <v>498809.93000000046</v>
      </c>
      <c r="DL150" s="105">
        <v>852681.2699999999</v>
      </c>
      <c r="DM150" s="105">
        <v>365615.20999999973</v>
      </c>
      <c r="DN150" s="105">
        <v>522771.63000000064</v>
      </c>
      <c r="DO150" s="105">
        <v>972235.08000000124</v>
      </c>
      <c r="DP150" s="105">
        <v>786771.90000000142</v>
      </c>
      <c r="DQ150" s="105">
        <v>671148.39000000199</v>
      </c>
      <c r="DR150" s="105">
        <v>588789.3600000008</v>
      </c>
      <c r="DS150" s="105">
        <v>954967.48000000254</v>
      </c>
      <c r="DT150" s="105">
        <v>994040.65000000119</v>
      </c>
      <c r="DU150" s="106">
        <v>3593424.239999997</v>
      </c>
      <c r="DV150" s="338">
        <v>203334.19000000006</v>
      </c>
      <c r="DW150" s="338">
        <v>568203.01000000013</v>
      </c>
      <c r="DX150" s="338">
        <v>581566.50999999989</v>
      </c>
      <c r="DY150" s="338">
        <v>848586.34000000043</v>
      </c>
      <c r="DZ150" s="371">
        <v>997953.14</v>
      </c>
      <c r="EB150" s="374"/>
      <c r="EC150" s="374"/>
      <c r="ED150" s="374"/>
      <c r="EE150" s="374"/>
      <c r="EF150" s="374"/>
      <c r="EG150" s="374"/>
      <c r="EH150" s="377"/>
      <c r="EI150" s="377"/>
      <c r="EJ150" s="377"/>
      <c r="EK150" s="377"/>
      <c r="EL150" s="377"/>
      <c r="EM150" s="377"/>
      <c r="EN150" s="377"/>
      <c r="EO150" s="377"/>
      <c r="EP150" s="377"/>
      <c r="EQ150" s="377"/>
      <c r="ER150" s="377"/>
      <c r="ES150" s="377"/>
      <c r="ET150" s="377"/>
      <c r="EU150" s="377"/>
      <c r="EV150" s="377"/>
      <c r="EW150" s="377"/>
      <c r="EX150" s="377"/>
      <c r="EY150" s="377"/>
      <c r="EZ150" s="377"/>
      <c r="FA150" s="377"/>
      <c r="FB150" s="377"/>
      <c r="FC150" s="377"/>
      <c r="FD150" s="377"/>
      <c r="FE150" s="377"/>
      <c r="FF150" s="377"/>
      <c r="FG150" s="377"/>
      <c r="FH150" s="377"/>
      <c r="FI150" s="377"/>
      <c r="FJ150" s="377"/>
      <c r="FK150" s="377"/>
      <c r="FL150" s="377"/>
      <c r="FM150" s="377"/>
      <c r="FN150" s="377"/>
      <c r="FO150" s="377"/>
      <c r="FP150" s="377"/>
      <c r="FQ150" s="377"/>
      <c r="FR150" s="377"/>
      <c r="FS150" s="377"/>
      <c r="FT150" s="377"/>
      <c r="FU150" s="377"/>
      <c r="FV150" s="377"/>
      <c r="FW150" s="377"/>
      <c r="FX150" s="377"/>
      <c r="FY150" s="377"/>
      <c r="FZ150" s="377"/>
      <c r="GA150" s="377"/>
      <c r="GB150" s="377"/>
      <c r="GC150" s="377"/>
      <c r="GD150" s="377"/>
      <c r="GE150" s="377"/>
      <c r="GF150" s="377"/>
      <c r="GG150" s="377"/>
      <c r="GH150" s="377"/>
      <c r="GI150" s="377"/>
      <c r="GJ150" s="377"/>
      <c r="GK150" s="377"/>
      <c r="GL150" s="377"/>
      <c r="GM150" s="377"/>
      <c r="GN150" s="377"/>
      <c r="GO150" s="377"/>
      <c r="GP150" s="377"/>
      <c r="GQ150" s="377"/>
      <c r="GR150" s="377"/>
      <c r="GS150" s="377"/>
      <c r="GT150" s="377"/>
      <c r="GU150" s="377"/>
      <c r="GV150" s="377"/>
      <c r="GW150" s="377"/>
      <c r="GX150" s="377"/>
      <c r="GY150" s="377"/>
      <c r="GZ150" s="377"/>
      <c r="HA150" s="377"/>
      <c r="HB150" s="377"/>
      <c r="HC150" s="377"/>
      <c r="HD150" s="377"/>
      <c r="HE150" s="377"/>
      <c r="HF150" s="377"/>
      <c r="HG150" s="377"/>
      <c r="HH150" s="377"/>
      <c r="HI150" s="377"/>
      <c r="HJ150" s="377"/>
      <c r="HK150" s="377"/>
      <c r="HL150" s="377"/>
      <c r="HM150" s="377"/>
      <c r="HN150" s="377"/>
      <c r="HO150" s="377"/>
      <c r="HP150" s="377"/>
      <c r="HQ150" s="377"/>
      <c r="HR150" s="377"/>
      <c r="HS150" s="377"/>
      <c r="HT150" s="377"/>
      <c r="HU150" s="377"/>
      <c r="HV150" s="377"/>
      <c r="HW150" s="377"/>
      <c r="HX150" s="377"/>
      <c r="HY150" s="377"/>
      <c r="HZ150" s="377"/>
      <c r="IA150" s="377"/>
      <c r="IB150" s="377"/>
      <c r="IC150" s="377"/>
      <c r="ID150" s="377"/>
      <c r="IE150" s="377"/>
      <c r="IF150" s="377"/>
      <c r="IG150" s="377"/>
      <c r="IH150" s="377"/>
      <c r="II150" s="377"/>
      <c r="IJ150" s="377"/>
      <c r="IK150" s="377"/>
      <c r="IL150" s="377"/>
      <c r="IM150" s="377"/>
      <c r="IN150" s="377"/>
      <c r="IO150" s="377"/>
      <c r="IP150" s="377"/>
      <c r="IQ150" s="377"/>
      <c r="IR150" s="377"/>
      <c r="IS150" s="377"/>
      <c r="IT150" s="377"/>
      <c r="IU150" s="377"/>
      <c r="IV150" s="377"/>
      <c r="IW150" s="377"/>
      <c r="IX150" s="377"/>
      <c r="IY150" s="377"/>
      <c r="IZ150" s="377"/>
      <c r="JA150" s="377"/>
      <c r="JB150" s="377"/>
      <c r="JC150" s="377"/>
      <c r="JD150" s="377"/>
      <c r="JE150" s="377"/>
      <c r="JF150" s="377"/>
      <c r="JG150" s="377"/>
      <c r="JH150" s="377"/>
      <c r="JI150" s="377"/>
      <c r="JJ150" s="377"/>
      <c r="JK150" s="377"/>
      <c r="JL150" s="377"/>
      <c r="JM150" s="377"/>
      <c r="JN150" s="377"/>
      <c r="JO150" s="377"/>
      <c r="JP150" s="377"/>
      <c r="JQ150" s="377"/>
      <c r="JR150" s="377"/>
      <c r="JS150" s="377"/>
      <c r="JT150" s="377"/>
      <c r="JU150" s="377"/>
      <c r="JV150" s="377"/>
      <c r="JW150" s="377"/>
      <c r="JX150" s="377"/>
      <c r="JY150" s="377"/>
      <c r="JZ150" s="377"/>
      <c r="KA150" s="377"/>
      <c r="KB150" s="377"/>
      <c r="KC150" s="377"/>
      <c r="KD150" s="377"/>
      <c r="KE150" s="377"/>
      <c r="KF150" s="377"/>
      <c r="KG150" s="377"/>
      <c r="KH150" s="377"/>
      <c r="KI150" s="377"/>
      <c r="KJ150" s="377"/>
      <c r="KK150" s="377"/>
      <c r="KL150" s="377"/>
      <c r="KM150" s="377"/>
      <c r="KN150" s="377"/>
      <c r="KO150" s="377"/>
      <c r="KP150" s="377"/>
      <c r="KQ150" s="377"/>
      <c r="KR150" s="377"/>
      <c r="KS150" s="377"/>
      <c r="KT150" s="377"/>
      <c r="KU150" s="377"/>
      <c r="KV150" s="377"/>
      <c r="KW150" s="377"/>
      <c r="KX150" s="377"/>
      <c r="KY150" s="377"/>
      <c r="KZ150" s="377"/>
      <c r="LA150" s="377"/>
      <c r="LB150" s="377"/>
      <c r="LC150" s="377"/>
      <c r="LD150" s="377"/>
      <c r="LE150" s="377"/>
      <c r="LF150" s="377"/>
      <c r="LG150" s="377"/>
      <c r="LH150" s="377"/>
      <c r="LI150" s="377"/>
    </row>
    <row r="151" spans="1:321">
      <c r="D151" s="74">
        <v>4319</v>
      </c>
      <c r="E151" s="78" t="s">
        <v>308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23391.07</v>
      </c>
      <c r="CM151" s="105">
        <v>543158.21</v>
      </c>
      <c r="CN151" s="105">
        <v>111229.61</v>
      </c>
      <c r="CO151" s="105">
        <v>74343.77</v>
      </c>
      <c r="CP151" s="105">
        <v>36242.259999999995</v>
      </c>
      <c r="CQ151" s="105">
        <v>128355.56999999999</v>
      </c>
      <c r="CR151" s="105">
        <v>69288.98</v>
      </c>
      <c r="CS151" s="105">
        <v>64399.29</v>
      </c>
      <c r="CT151" s="105">
        <v>86560.05</v>
      </c>
      <c r="CU151" s="105">
        <v>111893.62000000001</v>
      </c>
      <c r="CV151" s="105">
        <v>13282.75</v>
      </c>
      <c r="CW151" s="106">
        <v>627958.81999999995</v>
      </c>
      <c r="CX151" s="104">
        <v>46861.55</v>
      </c>
      <c r="CY151" s="105">
        <v>142247.19</v>
      </c>
      <c r="CZ151" s="105">
        <v>804883.65</v>
      </c>
      <c r="DA151" s="105">
        <v>56739.990000000005</v>
      </c>
      <c r="DB151" s="105">
        <v>110499.34999999999</v>
      </c>
      <c r="DC151" s="105">
        <v>107403.48999999999</v>
      </c>
      <c r="DD151" s="105">
        <v>64956.66</v>
      </c>
      <c r="DE151" s="105">
        <v>69147.59</v>
      </c>
      <c r="DF151" s="105">
        <v>100083.40999999999</v>
      </c>
      <c r="DG151" s="105">
        <v>196157.66999999998</v>
      </c>
      <c r="DH151" s="105">
        <v>251006.71999999997</v>
      </c>
      <c r="DI151" s="106">
        <v>1361757.6700000004</v>
      </c>
      <c r="DJ151" s="104">
        <v>3808659.58</v>
      </c>
      <c r="DK151" s="105">
        <v>467640.7300000001</v>
      </c>
      <c r="DL151" s="105">
        <v>1374604.1300000001</v>
      </c>
      <c r="DM151" s="105">
        <v>1570193.0000000002</v>
      </c>
      <c r="DN151" s="105">
        <v>1022638.9</v>
      </c>
      <c r="DO151" s="105">
        <v>1032838.25</v>
      </c>
      <c r="DP151" s="105">
        <v>659446.37</v>
      </c>
      <c r="DQ151" s="105">
        <v>1734973.9</v>
      </c>
      <c r="DR151" s="105">
        <v>1313540.6299999997</v>
      </c>
      <c r="DS151" s="105">
        <v>1621117.01</v>
      </c>
      <c r="DT151" s="105">
        <v>343528.19999999995</v>
      </c>
      <c r="DU151" s="106">
        <v>2639181.8900000006</v>
      </c>
      <c r="DV151" s="338">
        <v>621842.88</v>
      </c>
      <c r="DW151" s="338">
        <v>1102854.6800000002</v>
      </c>
      <c r="DX151" s="338">
        <v>4755105.629999998</v>
      </c>
      <c r="DY151" s="338">
        <v>1430956.6900000002</v>
      </c>
      <c r="DZ151" s="371">
        <v>922546.76</v>
      </c>
      <c r="EB151" s="374"/>
      <c r="EC151" s="374"/>
      <c r="ED151" s="374"/>
      <c r="EE151" s="374"/>
      <c r="EF151" s="374"/>
      <c r="EG151" s="374"/>
      <c r="EH151" s="377"/>
      <c r="EI151" s="377"/>
      <c r="EJ151" s="377"/>
      <c r="EK151" s="377"/>
      <c r="EL151" s="377"/>
      <c r="EM151" s="377"/>
      <c r="EN151" s="377"/>
      <c r="EO151" s="377"/>
      <c r="EP151" s="377"/>
      <c r="EQ151" s="377"/>
      <c r="ER151" s="377"/>
      <c r="ES151" s="377"/>
      <c r="ET151" s="377"/>
      <c r="EU151" s="377"/>
      <c r="EV151" s="377"/>
      <c r="EW151" s="377"/>
      <c r="EX151" s="377"/>
      <c r="EY151" s="377"/>
      <c r="EZ151" s="377"/>
      <c r="FA151" s="377"/>
      <c r="FB151" s="377"/>
      <c r="FC151" s="377"/>
      <c r="FD151" s="377"/>
      <c r="FE151" s="377"/>
      <c r="FF151" s="377"/>
      <c r="FG151" s="377"/>
      <c r="FH151" s="377"/>
      <c r="FI151" s="377"/>
      <c r="FJ151" s="377"/>
      <c r="FK151" s="377"/>
      <c r="FL151" s="377"/>
      <c r="FM151" s="377"/>
      <c r="FN151" s="377"/>
      <c r="FO151" s="377"/>
      <c r="FP151" s="377"/>
      <c r="FQ151" s="377"/>
      <c r="FR151" s="377"/>
      <c r="FS151" s="377"/>
      <c r="FT151" s="377"/>
      <c r="FU151" s="377"/>
      <c r="FV151" s="377"/>
      <c r="FW151" s="377"/>
      <c r="FX151" s="377"/>
      <c r="FY151" s="377"/>
      <c r="FZ151" s="377"/>
      <c r="GA151" s="377"/>
      <c r="GB151" s="377"/>
      <c r="GC151" s="377"/>
      <c r="GD151" s="377"/>
      <c r="GE151" s="377"/>
      <c r="GF151" s="377"/>
      <c r="GG151" s="377"/>
      <c r="GH151" s="377"/>
      <c r="GI151" s="377"/>
      <c r="GJ151" s="377"/>
      <c r="GK151" s="377"/>
      <c r="GL151" s="377"/>
      <c r="GM151" s="377"/>
      <c r="GN151" s="377"/>
      <c r="GO151" s="377"/>
      <c r="GP151" s="377"/>
      <c r="GQ151" s="377"/>
      <c r="GR151" s="377"/>
      <c r="GS151" s="377"/>
      <c r="GT151" s="377"/>
      <c r="GU151" s="377"/>
      <c r="GV151" s="377"/>
      <c r="GW151" s="377"/>
      <c r="GX151" s="377"/>
      <c r="GY151" s="377"/>
      <c r="GZ151" s="377"/>
      <c r="HA151" s="377"/>
      <c r="HB151" s="377"/>
      <c r="HC151" s="377"/>
      <c r="HD151" s="377"/>
      <c r="HE151" s="377"/>
      <c r="HF151" s="377"/>
      <c r="HG151" s="377"/>
      <c r="HH151" s="377"/>
      <c r="HI151" s="377"/>
      <c r="HJ151" s="377"/>
      <c r="HK151" s="377"/>
      <c r="HL151" s="377"/>
      <c r="HM151" s="377"/>
      <c r="HN151" s="377"/>
      <c r="HO151" s="377"/>
      <c r="HP151" s="377"/>
      <c r="HQ151" s="377"/>
      <c r="HR151" s="377"/>
      <c r="HS151" s="377"/>
      <c r="HT151" s="377"/>
      <c r="HU151" s="377"/>
      <c r="HV151" s="377"/>
      <c r="HW151" s="377"/>
      <c r="HX151" s="377"/>
      <c r="HY151" s="377"/>
      <c r="HZ151" s="377"/>
      <c r="IA151" s="377"/>
      <c r="IB151" s="377"/>
      <c r="IC151" s="377"/>
      <c r="ID151" s="377"/>
      <c r="IE151" s="377"/>
      <c r="IF151" s="377"/>
      <c r="IG151" s="377"/>
      <c r="IH151" s="377"/>
      <c r="II151" s="377"/>
      <c r="IJ151" s="377"/>
      <c r="IK151" s="377"/>
      <c r="IL151" s="377"/>
      <c r="IM151" s="377"/>
      <c r="IN151" s="377"/>
      <c r="IO151" s="377"/>
      <c r="IP151" s="377"/>
      <c r="IQ151" s="377"/>
      <c r="IR151" s="377"/>
      <c r="IS151" s="377"/>
      <c r="IT151" s="377"/>
      <c r="IU151" s="377"/>
      <c r="IV151" s="377"/>
      <c r="IW151" s="377"/>
      <c r="IX151" s="377"/>
      <c r="IY151" s="377"/>
      <c r="IZ151" s="377"/>
      <c r="JA151" s="377"/>
      <c r="JB151" s="377"/>
      <c r="JC151" s="377"/>
      <c r="JD151" s="377"/>
      <c r="JE151" s="377"/>
      <c r="JF151" s="377"/>
      <c r="JG151" s="377"/>
      <c r="JH151" s="377"/>
      <c r="JI151" s="377"/>
      <c r="JJ151" s="377"/>
      <c r="JK151" s="377"/>
      <c r="JL151" s="377"/>
      <c r="JM151" s="377"/>
      <c r="JN151" s="377"/>
      <c r="JO151" s="377"/>
      <c r="JP151" s="377"/>
      <c r="JQ151" s="377"/>
      <c r="JR151" s="377"/>
      <c r="JS151" s="377"/>
      <c r="JT151" s="377"/>
      <c r="JU151" s="377"/>
      <c r="JV151" s="377"/>
      <c r="JW151" s="377"/>
      <c r="JX151" s="377"/>
      <c r="JY151" s="377"/>
      <c r="JZ151" s="377"/>
      <c r="KA151" s="377"/>
      <c r="KB151" s="377"/>
      <c r="KC151" s="377"/>
      <c r="KD151" s="377"/>
      <c r="KE151" s="377"/>
      <c r="KF151" s="377"/>
      <c r="KG151" s="377"/>
      <c r="KH151" s="377"/>
      <c r="KI151" s="377"/>
      <c r="KJ151" s="377"/>
      <c r="KK151" s="377"/>
      <c r="KL151" s="377"/>
      <c r="KM151" s="377"/>
      <c r="KN151" s="377"/>
      <c r="KO151" s="377"/>
      <c r="KP151" s="377"/>
      <c r="KQ151" s="377"/>
      <c r="KR151" s="377"/>
      <c r="KS151" s="377"/>
      <c r="KT151" s="377"/>
      <c r="KU151" s="377"/>
      <c r="KV151" s="377"/>
      <c r="KW151" s="377"/>
      <c r="KX151" s="377"/>
      <c r="KY151" s="377"/>
      <c r="KZ151" s="377"/>
      <c r="LA151" s="377"/>
      <c r="LB151" s="377"/>
      <c r="LC151" s="377"/>
      <c r="LD151" s="377"/>
      <c r="LE151" s="377"/>
      <c r="LF151" s="377"/>
      <c r="LG151" s="377"/>
      <c r="LH151" s="377"/>
      <c r="LI151" s="377"/>
    </row>
    <row r="152" spans="1:321">
      <c r="A152" s="74" t="s">
        <v>96</v>
      </c>
      <c r="B152" s="74" t="s">
        <v>96</v>
      </c>
      <c r="C152" s="74">
        <v>432</v>
      </c>
      <c r="D152" s="74">
        <v>432</v>
      </c>
      <c r="E152" s="78" t="s">
        <v>310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0</v>
      </c>
      <c r="CN152" s="105">
        <v>2500</v>
      </c>
      <c r="CO152" s="105">
        <v>4000</v>
      </c>
      <c r="CP152" s="105">
        <v>0</v>
      </c>
      <c r="CQ152" s="105">
        <v>0</v>
      </c>
      <c r="CR152" s="105">
        <v>1000</v>
      </c>
      <c r="CS152" s="105">
        <v>20300</v>
      </c>
      <c r="CT152" s="105">
        <v>3000</v>
      </c>
      <c r="CU152" s="105">
        <v>15972.19</v>
      </c>
      <c r="CV152" s="105">
        <v>206616.24</v>
      </c>
      <c r="CW152" s="106">
        <v>1232256.8</v>
      </c>
      <c r="CX152" s="104">
        <v>0</v>
      </c>
      <c r="CY152" s="105">
        <v>0</v>
      </c>
      <c r="CZ152" s="105">
        <v>0</v>
      </c>
      <c r="DA152" s="105">
        <v>0</v>
      </c>
      <c r="DB152" s="105">
        <v>0</v>
      </c>
      <c r="DC152" s="105">
        <v>234418.61</v>
      </c>
      <c r="DD152" s="105">
        <v>0</v>
      </c>
      <c r="DE152" s="105">
        <v>165647.53</v>
      </c>
      <c r="DF152" s="105">
        <v>6513.4</v>
      </c>
      <c r="DG152" s="105">
        <v>472164.72</v>
      </c>
      <c r="DH152" s="105">
        <v>60900</v>
      </c>
      <c r="DI152" s="106">
        <v>1247119.8599999999</v>
      </c>
      <c r="DJ152" s="104">
        <v>0</v>
      </c>
      <c r="DK152" s="105">
        <v>0</v>
      </c>
      <c r="DL152" s="105">
        <v>210000</v>
      </c>
      <c r="DM152" s="105">
        <v>0</v>
      </c>
      <c r="DN152" s="105">
        <v>0</v>
      </c>
      <c r="DO152" s="105">
        <v>10000</v>
      </c>
      <c r="DP152" s="105">
        <v>202999.94</v>
      </c>
      <c r="DQ152" s="105">
        <v>0</v>
      </c>
      <c r="DR152" s="105">
        <v>0</v>
      </c>
      <c r="DS152" s="105">
        <v>0</v>
      </c>
      <c r="DT152" s="105">
        <v>2000</v>
      </c>
      <c r="DU152" s="106">
        <v>29930.429999999997</v>
      </c>
      <c r="DV152" s="338">
        <v>0</v>
      </c>
      <c r="DW152" s="338">
        <v>6500</v>
      </c>
      <c r="DX152" s="338">
        <v>296099.21999999997</v>
      </c>
      <c r="DY152" s="338">
        <v>332000</v>
      </c>
      <c r="DZ152" s="371">
        <v>0</v>
      </c>
      <c r="EA152" s="338">
        <v>283000</v>
      </c>
      <c r="EB152" s="374">
        <v>0</v>
      </c>
      <c r="EC152" s="374">
        <v>0</v>
      </c>
      <c r="ED152" s="374">
        <v>0</v>
      </c>
      <c r="EE152" s="374">
        <v>0</v>
      </c>
      <c r="EF152" s="374">
        <v>0</v>
      </c>
      <c r="EG152" s="374">
        <v>276000</v>
      </c>
      <c r="EH152" s="377"/>
      <c r="EI152" s="377"/>
      <c r="EJ152" s="377"/>
      <c r="EK152" s="377">
        <v>468800</v>
      </c>
      <c r="EL152" s="377">
        <v>0</v>
      </c>
      <c r="EM152" s="377">
        <v>58333.35</v>
      </c>
      <c r="EN152" s="377">
        <v>208325.51</v>
      </c>
      <c r="EO152" s="377">
        <v>542037.52</v>
      </c>
      <c r="EP152" s="377"/>
      <c r="EQ152" s="377">
        <v>121333.35</v>
      </c>
      <c r="ER152" s="377">
        <v>4552.88</v>
      </c>
      <c r="ES152" s="377"/>
      <c r="ET152" s="377"/>
      <c r="EU152" s="377"/>
      <c r="EV152" s="377"/>
      <c r="EW152" s="377"/>
      <c r="EX152" s="377"/>
      <c r="EY152" s="377"/>
      <c r="EZ152" s="377"/>
      <c r="FA152" s="377"/>
      <c r="FB152" s="377"/>
      <c r="FC152" s="377"/>
      <c r="FD152" s="377"/>
      <c r="FE152" s="377"/>
      <c r="FF152" s="377"/>
      <c r="FG152" s="377"/>
      <c r="FH152" s="377"/>
      <c r="FI152" s="377"/>
      <c r="FJ152" s="377"/>
      <c r="FK152" s="377"/>
      <c r="FL152" s="377"/>
      <c r="FM152" s="377"/>
      <c r="FN152" s="377"/>
      <c r="FO152" s="377"/>
      <c r="FP152" s="377"/>
      <c r="FQ152" s="377"/>
      <c r="FR152" s="377"/>
      <c r="FS152" s="377"/>
      <c r="FT152" s="377"/>
      <c r="FU152" s="377"/>
      <c r="FV152" s="377"/>
      <c r="FW152" s="377"/>
      <c r="FX152" s="377"/>
      <c r="FY152" s="377"/>
      <c r="FZ152" s="377"/>
      <c r="GA152" s="377"/>
      <c r="GB152" s="377"/>
      <c r="GC152" s="377"/>
      <c r="GD152" s="377"/>
      <c r="GE152" s="377"/>
      <c r="GF152" s="377"/>
      <c r="GG152" s="377"/>
      <c r="GH152" s="377"/>
      <c r="GI152" s="377"/>
      <c r="GJ152" s="377"/>
      <c r="GK152" s="377"/>
      <c r="GL152" s="377"/>
      <c r="GM152" s="377"/>
      <c r="GN152" s="377"/>
      <c r="GO152" s="377"/>
      <c r="GP152" s="377"/>
      <c r="GQ152" s="377"/>
      <c r="GR152" s="377"/>
      <c r="GS152" s="377"/>
      <c r="GT152" s="377"/>
      <c r="GU152" s="377"/>
      <c r="GV152" s="377"/>
      <c r="GW152" s="377"/>
      <c r="GX152" s="377"/>
      <c r="GY152" s="377"/>
      <c r="GZ152" s="377"/>
      <c r="HA152" s="377"/>
      <c r="HB152" s="377"/>
      <c r="HC152" s="377"/>
      <c r="HD152" s="377"/>
      <c r="HE152" s="377"/>
      <c r="HF152" s="377"/>
      <c r="HG152" s="377"/>
      <c r="HH152" s="377"/>
      <c r="HI152" s="377"/>
      <c r="HJ152" s="377"/>
      <c r="HK152" s="377"/>
      <c r="HL152" s="377"/>
      <c r="HM152" s="377"/>
      <c r="HN152" s="377"/>
      <c r="HO152" s="377"/>
      <c r="HP152" s="377"/>
      <c r="HQ152" s="377"/>
      <c r="HR152" s="377"/>
      <c r="HS152" s="377"/>
      <c r="HT152" s="377"/>
      <c r="HU152" s="377"/>
      <c r="HV152" s="377"/>
      <c r="HW152" s="377"/>
      <c r="HX152" s="377"/>
      <c r="HY152" s="377"/>
      <c r="HZ152" s="377"/>
      <c r="IA152" s="377"/>
      <c r="IB152" s="377"/>
      <c r="IC152" s="377"/>
      <c r="ID152" s="377"/>
      <c r="IE152" s="377"/>
      <c r="IF152" s="377"/>
      <c r="IG152" s="377"/>
      <c r="IH152" s="377"/>
      <c r="II152" s="377"/>
      <c r="IJ152" s="377"/>
      <c r="IK152" s="377"/>
      <c r="IL152" s="377"/>
      <c r="IM152" s="377"/>
      <c r="IN152" s="377"/>
      <c r="IO152" s="377"/>
      <c r="IP152" s="377"/>
      <c r="IQ152" s="377"/>
      <c r="IR152" s="377"/>
      <c r="IS152" s="377"/>
      <c r="IT152" s="377"/>
      <c r="IU152" s="377"/>
      <c r="IV152" s="377"/>
      <c r="IW152" s="377"/>
      <c r="IX152" s="377"/>
      <c r="IY152" s="377"/>
      <c r="IZ152" s="377"/>
      <c r="JA152" s="377"/>
      <c r="JB152" s="377"/>
      <c r="JC152" s="377"/>
      <c r="JD152" s="377"/>
      <c r="JE152" s="377"/>
      <c r="JF152" s="377"/>
      <c r="JG152" s="377"/>
      <c r="JH152" s="377"/>
      <c r="JI152" s="377"/>
      <c r="JJ152" s="377"/>
      <c r="JK152" s="377"/>
      <c r="JL152" s="377"/>
      <c r="JM152" s="377"/>
      <c r="JN152" s="377"/>
      <c r="JO152" s="377"/>
      <c r="JP152" s="377"/>
      <c r="JQ152" s="377"/>
      <c r="JR152" s="377"/>
      <c r="JS152" s="377"/>
      <c r="JT152" s="377"/>
      <c r="JU152" s="377"/>
      <c r="JV152" s="377"/>
      <c r="JW152" s="377"/>
      <c r="JX152" s="377"/>
      <c r="JY152" s="377"/>
      <c r="JZ152" s="377"/>
      <c r="KA152" s="377"/>
      <c r="KB152" s="377"/>
      <c r="KC152" s="377"/>
      <c r="KD152" s="377"/>
      <c r="KE152" s="377"/>
      <c r="KF152" s="377"/>
      <c r="KG152" s="377"/>
      <c r="KH152" s="377"/>
      <c r="KI152" s="377"/>
      <c r="KJ152" s="377"/>
      <c r="KK152" s="377"/>
      <c r="KL152" s="377"/>
      <c r="KM152" s="377"/>
      <c r="KN152" s="377"/>
      <c r="KO152" s="377"/>
      <c r="KP152" s="377"/>
      <c r="KQ152" s="377"/>
      <c r="KR152" s="377"/>
      <c r="KS152" s="377"/>
      <c r="KT152" s="377"/>
      <c r="KU152" s="377"/>
      <c r="KV152" s="377"/>
      <c r="KW152" s="377"/>
      <c r="KX152" s="377"/>
      <c r="KY152" s="377"/>
      <c r="KZ152" s="377"/>
      <c r="LA152" s="377"/>
      <c r="LB152" s="377"/>
      <c r="LC152" s="377"/>
      <c r="LD152" s="377"/>
      <c r="LE152" s="377"/>
      <c r="LF152" s="377"/>
      <c r="LG152" s="377"/>
      <c r="LH152" s="377"/>
      <c r="LI152" s="377"/>
    </row>
    <row r="153" spans="1:321" ht="30">
      <c r="D153" s="74">
        <v>4321</v>
      </c>
      <c r="E153" s="78" t="s">
        <v>312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0</v>
      </c>
      <c r="CO153" s="105">
        <v>0</v>
      </c>
      <c r="CP153" s="105">
        <v>0</v>
      </c>
      <c r="CQ153" s="105">
        <v>0</v>
      </c>
      <c r="CR153" s="105">
        <v>0</v>
      </c>
      <c r="CS153" s="105">
        <v>0</v>
      </c>
      <c r="CT153" s="105">
        <v>0</v>
      </c>
      <c r="CU153" s="105">
        <v>0</v>
      </c>
      <c r="CV153" s="105">
        <v>0</v>
      </c>
      <c r="CW153" s="106">
        <v>0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0</v>
      </c>
      <c r="DD153" s="105">
        <v>0</v>
      </c>
      <c r="DE153" s="105">
        <v>0</v>
      </c>
      <c r="DF153" s="105">
        <v>0</v>
      </c>
      <c r="DG153" s="105">
        <v>0</v>
      </c>
      <c r="DH153" s="105">
        <v>0</v>
      </c>
      <c r="DI153" s="106">
        <v>0</v>
      </c>
      <c r="DJ153" s="104">
        <v>0</v>
      </c>
      <c r="DK153" s="105">
        <v>0</v>
      </c>
      <c r="DL153" s="105">
        <v>0</v>
      </c>
      <c r="DM153" s="105">
        <v>0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  <c r="DV153" s="338">
        <v>0</v>
      </c>
      <c r="DW153" s="338">
        <v>0</v>
      </c>
      <c r="DX153" s="338">
        <v>0</v>
      </c>
      <c r="DY153" s="338">
        <v>0</v>
      </c>
      <c r="DZ153" s="371"/>
      <c r="EB153" s="374"/>
      <c r="EC153" s="374"/>
      <c r="ED153" s="374"/>
      <c r="EE153" s="374"/>
      <c r="EF153" s="374"/>
      <c r="EG153" s="374"/>
      <c r="EH153" s="377"/>
      <c r="EI153" s="377"/>
      <c r="EJ153" s="377"/>
      <c r="EK153" s="377"/>
      <c r="EL153" s="377"/>
      <c r="EM153" s="377"/>
      <c r="EN153" s="377"/>
      <c r="EO153" s="377"/>
      <c r="EP153" s="377"/>
      <c r="EQ153" s="377"/>
      <c r="ER153" s="377"/>
      <c r="ES153" s="377"/>
      <c r="ET153" s="377"/>
      <c r="EU153" s="377"/>
      <c r="EV153" s="377"/>
      <c r="EW153" s="377"/>
      <c r="EX153" s="377"/>
      <c r="EY153" s="377"/>
      <c r="EZ153" s="377"/>
      <c r="FA153" s="377"/>
      <c r="FB153" s="377"/>
      <c r="FC153" s="377"/>
      <c r="FD153" s="377"/>
      <c r="FE153" s="377"/>
      <c r="FF153" s="377"/>
      <c r="FG153" s="377"/>
      <c r="FH153" s="377"/>
      <c r="FI153" s="377"/>
      <c r="FJ153" s="377"/>
      <c r="FK153" s="377"/>
      <c r="FL153" s="377"/>
      <c r="FM153" s="377"/>
      <c r="FN153" s="377"/>
      <c r="FO153" s="377"/>
      <c r="FP153" s="377"/>
      <c r="FQ153" s="377"/>
      <c r="FR153" s="377"/>
      <c r="FS153" s="377"/>
      <c r="FT153" s="377"/>
      <c r="FU153" s="377"/>
      <c r="FV153" s="377"/>
      <c r="FW153" s="377"/>
      <c r="FX153" s="377"/>
      <c r="FY153" s="377"/>
      <c r="FZ153" s="377"/>
      <c r="GA153" s="377"/>
      <c r="GB153" s="377"/>
      <c r="GC153" s="377"/>
      <c r="GD153" s="377"/>
      <c r="GE153" s="377"/>
      <c r="GF153" s="377"/>
      <c r="GG153" s="377"/>
      <c r="GH153" s="377"/>
      <c r="GI153" s="377"/>
      <c r="GJ153" s="377"/>
      <c r="GK153" s="377"/>
      <c r="GL153" s="377"/>
      <c r="GM153" s="377"/>
      <c r="GN153" s="377"/>
      <c r="GO153" s="377"/>
      <c r="GP153" s="377"/>
      <c r="GQ153" s="377"/>
      <c r="GR153" s="377"/>
      <c r="GS153" s="377"/>
      <c r="GT153" s="377"/>
      <c r="GU153" s="377"/>
      <c r="GV153" s="377"/>
      <c r="GW153" s="377"/>
      <c r="GX153" s="377"/>
      <c r="GY153" s="377"/>
      <c r="GZ153" s="377"/>
      <c r="HA153" s="377"/>
      <c r="HB153" s="377"/>
      <c r="HC153" s="377"/>
      <c r="HD153" s="377"/>
      <c r="HE153" s="377"/>
      <c r="HF153" s="377"/>
      <c r="HG153" s="377"/>
      <c r="HH153" s="377"/>
      <c r="HI153" s="377"/>
      <c r="HJ153" s="377"/>
      <c r="HK153" s="377"/>
      <c r="HL153" s="377"/>
      <c r="HM153" s="377"/>
      <c r="HN153" s="377"/>
      <c r="HO153" s="377"/>
      <c r="HP153" s="377"/>
      <c r="HQ153" s="377"/>
      <c r="HR153" s="377"/>
      <c r="HS153" s="377"/>
      <c r="HT153" s="377"/>
      <c r="HU153" s="377"/>
      <c r="HV153" s="377"/>
      <c r="HW153" s="377"/>
      <c r="HX153" s="377"/>
      <c r="HY153" s="377"/>
      <c r="HZ153" s="377"/>
      <c r="IA153" s="377"/>
      <c r="IB153" s="377"/>
      <c r="IC153" s="377"/>
      <c r="ID153" s="377"/>
      <c r="IE153" s="377"/>
      <c r="IF153" s="377"/>
      <c r="IG153" s="377"/>
      <c r="IH153" s="377"/>
      <c r="II153" s="377"/>
      <c r="IJ153" s="377"/>
      <c r="IK153" s="377"/>
      <c r="IL153" s="377"/>
      <c r="IM153" s="377"/>
      <c r="IN153" s="377"/>
      <c r="IO153" s="377"/>
      <c r="IP153" s="377"/>
      <c r="IQ153" s="377"/>
      <c r="IR153" s="377"/>
      <c r="IS153" s="377"/>
      <c r="IT153" s="377"/>
      <c r="IU153" s="377"/>
      <c r="IV153" s="377"/>
      <c r="IW153" s="377"/>
      <c r="IX153" s="377"/>
      <c r="IY153" s="377"/>
      <c r="IZ153" s="377"/>
      <c r="JA153" s="377"/>
      <c r="JB153" s="377"/>
      <c r="JC153" s="377"/>
      <c r="JD153" s="377"/>
      <c r="JE153" s="377"/>
      <c r="JF153" s="377"/>
      <c r="JG153" s="377"/>
      <c r="JH153" s="377"/>
      <c r="JI153" s="377"/>
      <c r="JJ153" s="377"/>
      <c r="JK153" s="377"/>
      <c r="JL153" s="377"/>
      <c r="JM153" s="377"/>
      <c r="JN153" s="377"/>
      <c r="JO153" s="377"/>
      <c r="JP153" s="377"/>
      <c r="JQ153" s="377"/>
      <c r="JR153" s="377"/>
      <c r="JS153" s="377"/>
      <c r="JT153" s="377"/>
      <c r="JU153" s="377"/>
      <c r="JV153" s="377"/>
      <c r="JW153" s="377"/>
      <c r="JX153" s="377"/>
      <c r="JY153" s="377"/>
      <c r="JZ153" s="377"/>
      <c r="KA153" s="377"/>
      <c r="KB153" s="377"/>
      <c r="KC153" s="377"/>
      <c r="KD153" s="377"/>
      <c r="KE153" s="377"/>
      <c r="KF153" s="377"/>
      <c r="KG153" s="377"/>
      <c r="KH153" s="377"/>
      <c r="KI153" s="377"/>
      <c r="KJ153" s="377"/>
      <c r="KK153" s="377"/>
      <c r="KL153" s="377"/>
      <c r="KM153" s="377"/>
      <c r="KN153" s="377"/>
      <c r="KO153" s="377"/>
      <c r="KP153" s="377"/>
      <c r="KQ153" s="377"/>
      <c r="KR153" s="377"/>
      <c r="KS153" s="377"/>
      <c r="KT153" s="377"/>
      <c r="KU153" s="377"/>
      <c r="KV153" s="377"/>
      <c r="KW153" s="377"/>
      <c r="KX153" s="377"/>
      <c r="KY153" s="377"/>
      <c r="KZ153" s="377"/>
      <c r="LA153" s="377"/>
      <c r="LB153" s="377"/>
      <c r="LC153" s="377"/>
      <c r="LD153" s="377"/>
      <c r="LE153" s="377"/>
      <c r="LF153" s="377"/>
      <c r="LG153" s="377"/>
      <c r="LH153" s="377"/>
      <c r="LI153" s="377"/>
    </row>
    <row r="154" spans="1:321">
      <c r="D154" s="74">
        <v>4322</v>
      </c>
      <c r="E154" s="78" t="s">
        <v>314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8">
        <v>0</v>
      </c>
      <c r="DW154" s="338">
        <v>0</v>
      </c>
      <c r="DX154" s="338">
        <v>0</v>
      </c>
      <c r="DY154" s="338">
        <v>0</v>
      </c>
      <c r="DZ154" s="371"/>
      <c r="EB154" s="374"/>
      <c r="EC154" s="374"/>
      <c r="ED154" s="374"/>
      <c r="EE154" s="374"/>
      <c r="EF154" s="374"/>
      <c r="EG154" s="374"/>
      <c r="EH154" s="377"/>
      <c r="EI154" s="377"/>
      <c r="EJ154" s="377"/>
      <c r="EK154" s="377"/>
      <c r="EL154" s="377"/>
      <c r="EM154" s="377"/>
      <c r="EN154" s="377"/>
      <c r="EO154" s="377"/>
      <c r="EP154" s="377"/>
      <c r="EQ154" s="377"/>
      <c r="ER154" s="377"/>
      <c r="ES154" s="377"/>
      <c r="ET154" s="377"/>
      <c r="EU154" s="377"/>
      <c r="EV154" s="377"/>
      <c r="EW154" s="377"/>
      <c r="EX154" s="377"/>
      <c r="EY154" s="377"/>
      <c r="EZ154" s="377"/>
      <c r="FA154" s="377"/>
      <c r="FB154" s="377"/>
      <c r="FC154" s="377"/>
      <c r="FD154" s="377"/>
      <c r="FE154" s="377"/>
      <c r="FF154" s="377"/>
      <c r="FG154" s="377"/>
      <c r="FH154" s="377"/>
      <c r="FI154" s="377"/>
      <c r="FJ154" s="377"/>
      <c r="FK154" s="377"/>
      <c r="FL154" s="377"/>
      <c r="FM154" s="377"/>
      <c r="FN154" s="377"/>
      <c r="FO154" s="377"/>
      <c r="FP154" s="377"/>
      <c r="FQ154" s="377"/>
      <c r="FR154" s="377"/>
      <c r="FS154" s="377"/>
      <c r="FT154" s="377"/>
      <c r="FU154" s="377"/>
      <c r="FV154" s="377"/>
      <c r="FW154" s="377"/>
      <c r="FX154" s="377"/>
      <c r="FY154" s="377"/>
      <c r="FZ154" s="377"/>
      <c r="GA154" s="377"/>
      <c r="GB154" s="377"/>
      <c r="GC154" s="377"/>
      <c r="GD154" s="377"/>
      <c r="GE154" s="377"/>
      <c r="GF154" s="377"/>
      <c r="GG154" s="377"/>
      <c r="GH154" s="377"/>
      <c r="GI154" s="377"/>
      <c r="GJ154" s="377"/>
      <c r="GK154" s="377"/>
      <c r="GL154" s="377"/>
      <c r="GM154" s="377"/>
      <c r="GN154" s="377"/>
      <c r="GO154" s="377"/>
      <c r="GP154" s="377"/>
      <c r="GQ154" s="377"/>
      <c r="GR154" s="377"/>
      <c r="GS154" s="377"/>
      <c r="GT154" s="377"/>
      <c r="GU154" s="377"/>
      <c r="GV154" s="377"/>
      <c r="GW154" s="377"/>
      <c r="GX154" s="377"/>
      <c r="GY154" s="377"/>
      <c r="GZ154" s="377"/>
      <c r="HA154" s="377"/>
      <c r="HB154" s="377"/>
      <c r="HC154" s="377"/>
      <c r="HD154" s="377"/>
      <c r="HE154" s="377"/>
      <c r="HF154" s="377"/>
      <c r="HG154" s="377"/>
      <c r="HH154" s="377"/>
      <c r="HI154" s="377"/>
      <c r="HJ154" s="377"/>
      <c r="HK154" s="377"/>
      <c r="HL154" s="377"/>
      <c r="HM154" s="377"/>
      <c r="HN154" s="377"/>
      <c r="HO154" s="377"/>
      <c r="HP154" s="377"/>
      <c r="HQ154" s="377"/>
      <c r="HR154" s="377"/>
      <c r="HS154" s="377"/>
      <c r="HT154" s="377"/>
      <c r="HU154" s="377"/>
      <c r="HV154" s="377"/>
      <c r="HW154" s="377"/>
      <c r="HX154" s="377"/>
      <c r="HY154" s="377"/>
      <c r="HZ154" s="377"/>
      <c r="IA154" s="377"/>
      <c r="IB154" s="377"/>
      <c r="IC154" s="377"/>
      <c r="ID154" s="377"/>
      <c r="IE154" s="377"/>
      <c r="IF154" s="377"/>
      <c r="IG154" s="377"/>
      <c r="IH154" s="377"/>
      <c r="II154" s="377"/>
      <c r="IJ154" s="377"/>
      <c r="IK154" s="377"/>
      <c r="IL154" s="377"/>
      <c r="IM154" s="377"/>
      <c r="IN154" s="377"/>
      <c r="IO154" s="377"/>
      <c r="IP154" s="377"/>
      <c r="IQ154" s="377"/>
      <c r="IR154" s="377"/>
      <c r="IS154" s="377"/>
      <c r="IT154" s="377"/>
      <c r="IU154" s="377"/>
      <c r="IV154" s="377"/>
      <c r="IW154" s="377"/>
      <c r="IX154" s="377"/>
      <c r="IY154" s="377"/>
      <c r="IZ154" s="377"/>
      <c r="JA154" s="377"/>
      <c r="JB154" s="377"/>
      <c r="JC154" s="377"/>
      <c r="JD154" s="377"/>
      <c r="JE154" s="377"/>
      <c r="JF154" s="377"/>
      <c r="JG154" s="377"/>
      <c r="JH154" s="377"/>
      <c r="JI154" s="377"/>
      <c r="JJ154" s="377"/>
      <c r="JK154" s="377"/>
      <c r="JL154" s="377"/>
      <c r="JM154" s="377"/>
      <c r="JN154" s="377"/>
      <c r="JO154" s="377"/>
      <c r="JP154" s="377"/>
      <c r="JQ154" s="377"/>
      <c r="JR154" s="377"/>
      <c r="JS154" s="377"/>
      <c r="JT154" s="377"/>
      <c r="JU154" s="377"/>
      <c r="JV154" s="377"/>
      <c r="JW154" s="377"/>
      <c r="JX154" s="377"/>
      <c r="JY154" s="377"/>
      <c r="JZ154" s="377"/>
      <c r="KA154" s="377"/>
      <c r="KB154" s="377"/>
      <c r="KC154" s="377"/>
      <c r="KD154" s="377"/>
      <c r="KE154" s="377"/>
      <c r="KF154" s="377"/>
      <c r="KG154" s="377"/>
      <c r="KH154" s="377"/>
      <c r="KI154" s="377"/>
      <c r="KJ154" s="377"/>
      <c r="KK154" s="377"/>
      <c r="KL154" s="377"/>
      <c r="KM154" s="377"/>
      <c r="KN154" s="377"/>
      <c r="KO154" s="377"/>
      <c r="KP154" s="377"/>
      <c r="KQ154" s="377"/>
      <c r="KR154" s="377"/>
      <c r="KS154" s="377"/>
      <c r="KT154" s="377"/>
      <c r="KU154" s="377"/>
      <c r="KV154" s="377"/>
      <c r="KW154" s="377"/>
      <c r="KX154" s="377"/>
      <c r="KY154" s="377"/>
      <c r="KZ154" s="377"/>
      <c r="LA154" s="377"/>
      <c r="LB154" s="377"/>
      <c r="LC154" s="377"/>
      <c r="LD154" s="377"/>
      <c r="LE154" s="377"/>
      <c r="LF154" s="377"/>
      <c r="LG154" s="377"/>
      <c r="LH154" s="377"/>
      <c r="LI154" s="377"/>
    </row>
    <row r="155" spans="1:321" ht="30">
      <c r="D155" s="74">
        <v>4323</v>
      </c>
      <c r="E155" s="78" t="s">
        <v>316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8">
        <v>0</v>
      </c>
      <c r="DW155" s="338">
        <v>0</v>
      </c>
      <c r="DX155" s="338">
        <v>0</v>
      </c>
      <c r="DY155" s="338">
        <v>0</v>
      </c>
      <c r="DZ155" s="371"/>
      <c r="EB155" s="374"/>
      <c r="EC155" s="374"/>
      <c r="ED155" s="374"/>
      <c r="EE155" s="374"/>
      <c r="EF155" s="374"/>
      <c r="EG155" s="374"/>
      <c r="EH155" s="377"/>
      <c r="EI155" s="377"/>
      <c r="EJ155" s="377"/>
      <c r="EK155" s="377"/>
      <c r="EL155" s="377"/>
      <c r="EM155" s="377"/>
      <c r="EN155" s="377"/>
      <c r="EO155" s="377"/>
      <c r="EP155" s="377"/>
      <c r="EQ155" s="377"/>
      <c r="ER155" s="377"/>
      <c r="ES155" s="377"/>
      <c r="ET155" s="377"/>
      <c r="EU155" s="377"/>
      <c r="EV155" s="377"/>
      <c r="EW155" s="377"/>
      <c r="EX155" s="377"/>
      <c r="EY155" s="377"/>
      <c r="EZ155" s="377"/>
      <c r="FA155" s="377"/>
      <c r="FB155" s="377"/>
      <c r="FC155" s="377"/>
      <c r="FD155" s="377"/>
      <c r="FE155" s="377"/>
      <c r="FF155" s="377"/>
      <c r="FG155" s="377"/>
      <c r="FH155" s="377"/>
      <c r="FI155" s="377"/>
      <c r="FJ155" s="377"/>
      <c r="FK155" s="377"/>
      <c r="FL155" s="377"/>
      <c r="FM155" s="377"/>
      <c r="FN155" s="377"/>
      <c r="FO155" s="377"/>
      <c r="FP155" s="377"/>
      <c r="FQ155" s="377"/>
      <c r="FR155" s="377"/>
      <c r="FS155" s="377"/>
      <c r="FT155" s="377"/>
      <c r="FU155" s="377"/>
      <c r="FV155" s="377"/>
      <c r="FW155" s="377"/>
      <c r="FX155" s="377"/>
      <c r="FY155" s="377"/>
      <c r="FZ155" s="377"/>
      <c r="GA155" s="377"/>
      <c r="GB155" s="377"/>
      <c r="GC155" s="377"/>
      <c r="GD155" s="377"/>
      <c r="GE155" s="377"/>
      <c r="GF155" s="377"/>
      <c r="GG155" s="377"/>
      <c r="GH155" s="377"/>
      <c r="GI155" s="377"/>
      <c r="GJ155" s="377"/>
      <c r="GK155" s="377"/>
      <c r="GL155" s="377"/>
      <c r="GM155" s="377"/>
      <c r="GN155" s="377"/>
      <c r="GO155" s="377"/>
      <c r="GP155" s="377"/>
      <c r="GQ155" s="377"/>
      <c r="GR155" s="377"/>
      <c r="GS155" s="377"/>
      <c r="GT155" s="377"/>
      <c r="GU155" s="377"/>
      <c r="GV155" s="377"/>
      <c r="GW155" s="377"/>
      <c r="GX155" s="377"/>
      <c r="GY155" s="377"/>
      <c r="GZ155" s="377"/>
      <c r="HA155" s="377"/>
      <c r="HB155" s="377"/>
      <c r="HC155" s="377"/>
      <c r="HD155" s="377"/>
      <c r="HE155" s="377"/>
      <c r="HF155" s="377"/>
      <c r="HG155" s="377"/>
      <c r="HH155" s="377"/>
      <c r="HI155" s="377"/>
      <c r="HJ155" s="377"/>
      <c r="HK155" s="377"/>
      <c r="HL155" s="377"/>
      <c r="HM155" s="377"/>
      <c r="HN155" s="377"/>
      <c r="HO155" s="377"/>
      <c r="HP155" s="377"/>
      <c r="HQ155" s="377"/>
      <c r="HR155" s="377"/>
      <c r="HS155" s="377"/>
      <c r="HT155" s="377"/>
      <c r="HU155" s="377"/>
      <c r="HV155" s="377"/>
      <c r="HW155" s="377"/>
      <c r="HX155" s="377"/>
      <c r="HY155" s="377"/>
      <c r="HZ155" s="377"/>
      <c r="IA155" s="377"/>
      <c r="IB155" s="377"/>
      <c r="IC155" s="377"/>
      <c r="ID155" s="377"/>
      <c r="IE155" s="377"/>
      <c r="IF155" s="377"/>
      <c r="IG155" s="377"/>
      <c r="IH155" s="377"/>
      <c r="II155" s="377"/>
      <c r="IJ155" s="377"/>
      <c r="IK155" s="377"/>
      <c r="IL155" s="377"/>
      <c r="IM155" s="377"/>
      <c r="IN155" s="377"/>
      <c r="IO155" s="377"/>
      <c r="IP155" s="377"/>
      <c r="IQ155" s="377"/>
      <c r="IR155" s="377"/>
      <c r="IS155" s="377"/>
      <c r="IT155" s="377"/>
      <c r="IU155" s="377"/>
      <c r="IV155" s="377"/>
      <c r="IW155" s="377"/>
      <c r="IX155" s="377"/>
      <c r="IY155" s="377"/>
      <c r="IZ155" s="377"/>
      <c r="JA155" s="377"/>
      <c r="JB155" s="377"/>
      <c r="JC155" s="377"/>
      <c r="JD155" s="377"/>
      <c r="JE155" s="377"/>
      <c r="JF155" s="377"/>
      <c r="JG155" s="377"/>
      <c r="JH155" s="377"/>
      <c r="JI155" s="377"/>
      <c r="JJ155" s="377"/>
      <c r="JK155" s="377"/>
      <c r="JL155" s="377"/>
      <c r="JM155" s="377"/>
      <c r="JN155" s="377"/>
      <c r="JO155" s="377"/>
      <c r="JP155" s="377"/>
      <c r="JQ155" s="377"/>
      <c r="JR155" s="377"/>
      <c r="JS155" s="377"/>
      <c r="JT155" s="377"/>
      <c r="JU155" s="377"/>
      <c r="JV155" s="377"/>
      <c r="JW155" s="377"/>
      <c r="JX155" s="377"/>
      <c r="JY155" s="377"/>
      <c r="JZ155" s="377"/>
      <c r="KA155" s="377"/>
      <c r="KB155" s="377"/>
      <c r="KC155" s="377"/>
      <c r="KD155" s="377"/>
      <c r="KE155" s="377"/>
      <c r="KF155" s="377"/>
      <c r="KG155" s="377"/>
      <c r="KH155" s="377"/>
      <c r="KI155" s="377"/>
      <c r="KJ155" s="377"/>
      <c r="KK155" s="377"/>
      <c r="KL155" s="377"/>
      <c r="KM155" s="377"/>
      <c r="KN155" s="377"/>
      <c r="KO155" s="377"/>
      <c r="KP155" s="377"/>
      <c r="KQ155" s="377"/>
      <c r="KR155" s="377"/>
      <c r="KS155" s="377"/>
      <c r="KT155" s="377"/>
      <c r="KU155" s="377"/>
      <c r="KV155" s="377"/>
      <c r="KW155" s="377"/>
      <c r="KX155" s="377"/>
      <c r="KY155" s="377"/>
      <c r="KZ155" s="377"/>
      <c r="LA155" s="377"/>
      <c r="LB155" s="377"/>
      <c r="LC155" s="377"/>
      <c r="LD155" s="377"/>
      <c r="LE155" s="377"/>
      <c r="LF155" s="377"/>
      <c r="LG155" s="377"/>
      <c r="LH155" s="377"/>
      <c r="LI155" s="377"/>
    </row>
    <row r="156" spans="1:321">
      <c r="D156" s="74">
        <v>4324</v>
      </c>
      <c r="E156" s="78" t="s">
        <v>318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2500</v>
      </c>
      <c r="CO156" s="105">
        <v>4000</v>
      </c>
      <c r="CP156" s="105">
        <v>0</v>
      </c>
      <c r="CQ156" s="105">
        <v>0</v>
      </c>
      <c r="CR156" s="105">
        <v>1000</v>
      </c>
      <c r="CS156" s="105">
        <v>20300</v>
      </c>
      <c r="CT156" s="105">
        <v>3000</v>
      </c>
      <c r="CU156" s="105">
        <v>15972.19</v>
      </c>
      <c r="CV156" s="105">
        <v>206616.24</v>
      </c>
      <c r="CW156" s="106">
        <v>1232256.8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234418.61</v>
      </c>
      <c r="DD156" s="105">
        <v>0</v>
      </c>
      <c r="DE156" s="105">
        <v>165647.53</v>
      </c>
      <c r="DF156" s="105">
        <v>6513.4</v>
      </c>
      <c r="DG156" s="105">
        <v>472164.72</v>
      </c>
      <c r="DH156" s="105">
        <v>60900</v>
      </c>
      <c r="DI156" s="106">
        <v>897119.86</v>
      </c>
      <c r="DJ156" s="104">
        <v>0</v>
      </c>
      <c r="DK156" s="105">
        <v>0</v>
      </c>
      <c r="DL156" s="105">
        <v>210000</v>
      </c>
      <c r="DM156" s="105">
        <v>0</v>
      </c>
      <c r="DN156" s="105">
        <v>0</v>
      </c>
      <c r="DO156" s="105">
        <v>10000</v>
      </c>
      <c r="DP156" s="105">
        <v>202999.94</v>
      </c>
      <c r="DQ156" s="105">
        <v>0</v>
      </c>
      <c r="DR156" s="105">
        <v>0</v>
      </c>
      <c r="DS156" s="105">
        <v>0</v>
      </c>
      <c r="DT156" s="105">
        <v>2000</v>
      </c>
      <c r="DU156" s="106">
        <v>29930.429999999997</v>
      </c>
      <c r="DV156" s="338">
        <v>0</v>
      </c>
      <c r="DW156" s="338">
        <v>6500</v>
      </c>
      <c r="DX156" s="338">
        <v>296099.21999999997</v>
      </c>
      <c r="DY156" s="338">
        <v>332000</v>
      </c>
      <c r="DZ156" s="371">
        <v>198000</v>
      </c>
      <c r="EB156" s="374"/>
      <c r="EC156" s="374"/>
      <c r="ED156" s="374"/>
      <c r="EE156" s="374"/>
      <c r="EF156" s="374"/>
      <c r="EG156" s="374"/>
      <c r="EH156" s="377"/>
      <c r="EI156" s="377"/>
      <c r="EJ156" s="377"/>
      <c r="EK156" s="377"/>
      <c r="EL156" s="377"/>
      <c r="EM156" s="377"/>
      <c r="EN156" s="377"/>
      <c r="EO156" s="377"/>
      <c r="EP156" s="377"/>
      <c r="EQ156" s="377"/>
      <c r="ER156" s="377"/>
      <c r="ES156" s="377"/>
      <c r="ET156" s="377"/>
      <c r="EU156" s="377"/>
      <c r="EV156" s="377"/>
      <c r="EW156" s="377"/>
      <c r="EX156" s="377"/>
      <c r="EY156" s="377"/>
      <c r="EZ156" s="377"/>
      <c r="FA156" s="377"/>
      <c r="FB156" s="377"/>
      <c r="FC156" s="377"/>
      <c r="FD156" s="377"/>
      <c r="FE156" s="377"/>
      <c r="FF156" s="377"/>
      <c r="FG156" s="377"/>
      <c r="FH156" s="377"/>
      <c r="FI156" s="377"/>
      <c r="FJ156" s="377"/>
      <c r="FK156" s="377"/>
      <c r="FL156" s="377"/>
      <c r="FM156" s="377"/>
      <c r="FN156" s="377"/>
      <c r="FO156" s="377"/>
      <c r="FP156" s="377"/>
      <c r="FQ156" s="377"/>
      <c r="FR156" s="377"/>
      <c r="FS156" s="377"/>
      <c r="FT156" s="377"/>
      <c r="FU156" s="377"/>
      <c r="FV156" s="377"/>
      <c r="FW156" s="377"/>
      <c r="FX156" s="377"/>
      <c r="FY156" s="377"/>
      <c r="FZ156" s="377"/>
      <c r="GA156" s="377"/>
      <c r="GB156" s="377"/>
      <c r="GC156" s="377"/>
      <c r="GD156" s="377"/>
      <c r="GE156" s="377"/>
      <c r="GF156" s="377"/>
      <c r="GG156" s="377"/>
      <c r="GH156" s="377"/>
      <c r="GI156" s="377"/>
      <c r="GJ156" s="377"/>
      <c r="GK156" s="377"/>
      <c r="GL156" s="377"/>
      <c r="GM156" s="377"/>
      <c r="GN156" s="377"/>
      <c r="GO156" s="377"/>
      <c r="GP156" s="377"/>
      <c r="GQ156" s="377"/>
      <c r="GR156" s="377"/>
      <c r="GS156" s="377"/>
      <c r="GT156" s="377"/>
      <c r="GU156" s="377"/>
      <c r="GV156" s="377"/>
      <c r="GW156" s="377"/>
      <c r="GX156" s="377"/>
      <c r="GY156" s="377"/>
      <c r="GZ156" s="377"/>
      <c r="HA156" s="377"/>
      <c r="HB156" s="377"/>
      <c r="HC156" s="377"/>
      <c r="HD156" s="377"/>
      <c r="HE156" s="377"/>
      <c r="HF156" s="377"/>
      <c r="HG156" s="377"/>
      <c r="HH156" s="377"/>
      <c r="HI156" s="377"/>
      <c r="HJ156" s="377"/>
      <c r="HK156" s="377"/>
      <c r="HL156" s="377"/>
      <c r="HM156" s="377"/>
      <c r="HN156" s="377"/>
      <c r="HO156" s="377"/>
      <c r="HP156" s="377"/>
      <c r="HQ156" s="377"/>
      <c r="HR156" s="377"/>
      <c r="HS156" s="377"/>
      <c r="HT156" s="377"/>
      <c r="HU156" s="377"/>
      <c r="HV156" s="377"/>
      <c r="HW156" s="377"/>
      <c r="HX156" s="377"/>
      <c r="HY156" s="377"/>
      <c r="HZ156" s="377"/>
      <c r="IA156" s="377"/>
      <c r="IB156" s="377"/>
      <c r="IC156" s="377"/>
      <c r="ID156" s="377"/>
      <c r="IE156" s="377"/>
      <c r="IF156" s="377"/>
      <c r="IG156" s="377"/>
      <c r="IH156" s="377"/>
      <c r="II156" s="377"/>
      <c r="IJ156" s="377"/>
      <c r="IK156" s="377"/>
      <c r="IL156" s="377"/>
      <c r="IM156" s="377"/>
      <c r="IN156" s="377"/>
      <c r="IO156" s="377"/>
      <c r="IP156" s="377"/>
      <c r="IQ156" s="377"/>
      <c r="IR156" s="377"/>
      <c r="IS156" s="377"/>
      <c r="IT156" s="377"/>
      <c r="IU156" s="377"/>
      <c r="IV156" s="377"/>
      <c r="IW156" s="377"/>
      <c r="IX156" s="377"/>
      <c r="IY156" s="377"/>
      <c r="IZ156" s="377"/>
      <c r="JA156" s="377"/>
      <c r="JB156" s="377"/>
      <c r="JC156" s="377"/>
      <c r="JD156" s="377"/>
      <c r="JE156" s="377"/>
      <c r="JF156" s="377"/>
      <c r="JG156" s="377"/>
      <c r="JH156" s="377"/>
      <c r="JI156" s="377"/>
      <c r="JJ156" s="377"/>
      <c r="JK156" s="377"/>
      <c r="JL156" s="377"/>
      <c r="JM156" s="377"/>
      <c r="JN156" s="377"/>
      <c r="JO156" s="377"/>
      <c r="JP156" s="377"/>
      <c r="JQ156" s="377"/>
      <c r="JR156" s="377"/>
      <c r="JS156" s="377"/>
      <c r="JT156" s="377"/>
      <c r="JU156" s="377"/>
      <c r="JV156" s="377"/>
      <c r="JW156" s="377"/>
      <c r="JX156" s="377"/>
      <c r="JY156" s="377"/>
      <c r="JZ156" s="377"/>
      <c r="KA156" s="377"/>
      <c r="KB156" s="377"/>
      <c r="KC156" s="377"/>
      <c r="KD156" s="377"/>
      <c r="KE156" s="377"/>
      <c r="KF156" s="377"/>
      <c r="KG156" s="377"/>
      <c r="KH156" s="377"/>
      <c r="KI156" s="377"/>
      <c r="KJ156" s="377"/>
      <c r="KK156" s="377"/>
      <c r="KL156" s="377"/>
      <c r="KM156" s="377"/>
      <c r="KN156" s="377"/>
      <c r="KO156" s="377"/>
      <c r="KP156" s="377"/>
      <c r="KQ156" s="377"/>
      <c r="KR156" s="377"/>
      <c r="KS156" s="377"/>
      <c r="KT156" s="377"/>
      <c r="KU156" s="377"/>
      <c r="KV156" s="377"/>
      <c r="KW156" s="377"/>
      <c r="KX156" s="377"/>
      <c r="KY156" s="377"/>
      <c r="KZ156" s="377"/>
      <c r="LA156" s="377"/>
      <c r="LB156" s="377"/>
      <c r="LC156" s="377"/>
      <c r="LD156" s="377"/>
      <c r="LE156" s="377"/>
      <c r="LF156" s="377"/>
      <c r="LG156" s="377"/>
      <c r="LH156" s="377"/>
      <c r="LI156" s="377"/>
    </row>
    <row r="157" spans="1:321">
      <c r="D157" s="74">
        <v>4325</v>
      </c>
      <c r="E157" s="78" t="s">
        <v>320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0</v>
      </c>
      <c r="CO157" s="105">
        <v>0</v>
      </c>
      <c r="CP157" s="105">
        <v>0</v>
      </c>
      <c r="CQ157" s="105">
        <v>0</v>
      </c>
      <c r="CR157" s="105">
        <v>0</v>
      </c>
      <c r="CS157" s="105">
        <v>0</v>
      </c>
      <c r="CT157" s="105">
        <v>0</v>
      </c>
      <c r="CU157" s="105">
        <v>0</v>
      </c>
      <c r="CV157" s="105">
        <v>0</v>
      </c>
      <c r="CW157" s="106">
        <v>0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0</v>
      </c>
      <c r="DD157" s="105">
        <v>0</v>
      </c>
      <c r="DE157" s="105">
        <v>0</v>
      </c>
      <c r="DF157" s="105">
        <v>0</v>
      </c>
      <c r="DG157" s="105">
        <v>0</v>
      </c>
      <c r="DH157" s="105">
        <v>0</v>
      </c>
      <c r="DI157" s="106">
        <v>0</v>
      </c>
      <c r="DJ157" s="104">
        <v>0</v>
      </c>
      <c r="DK157" s="105">
        <v>0</v>
      </c>
      <c r="DL157" s="105">
        <v>0</v>
      </c>
      <c r="DM157" s="105">
        <v>0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  <c r="DV157" s="338">
        <v>0</v>
      </c>
      <c r="DW157" s="338">
        <v>0</v>
      </c>
      <c r="DX157" s="338">
        <v>0</v>
      </c>
      <c r="DY157" s="338">
        <v>0</v>
      </c>
      <c r="DZ157" s="371"/>
      <c r="EB157" s="374"/>
      <c r="EC157" s="374"/>
      <c r="ED157" s="374"/>
      <c r="EE157" s="374"/>
      <c r="EF157" s="374"/>
      <c r="EG157" s="374"/>
      <c r="EH157" s="377"/>
      <c r="EI157" s="377"/>
      <c r="EJ157" s="377"/>
      <c r="EK157" s="377"/>
      <c r="EL157" s="377"/>
      <c r="EM157" s="377"/>
      <c r="EN157" s="377"/>
      <c r="EO157" s="377"/>
      <c r="EP157" s="377"/>
      <c r="EQ157" s="377"/>
      <c r="ER157" s="377"/>
      <c r="ES157" s="377"/>
      <c r="ET157" s="377"/>
      <c r="EU157" s="377"/>
      <c r="EV157" s="377"/>
      <c r="EW157" s="377"/>
      <c r="EX157" s="377"/>
      <c r="EY157" s="377"/>
      <c r="EZ157" s="377"/>
      <c r="FA157" s="377"/>
      <c r="FB157" s="377"/>
      <c r="FC157" s="377"/>
      <c r="FD157" s="377"/>
      <c r="FE157" s="377"/>
      <c r="FF157" s="377"/>
      <c r="FG157" s="377"/>
      <c r="FH157" s="377"/>
      <c r="FI157" s="377"/>
      <c r="FJ157" s="377"/>
      <c r="FK157" s="377"/>
      <c r="FL157" s="377"/>
      <c r="FM157" s="377"/>
      <c r="FN157" s="377"/>
      <c r="FO157" s="377"/>
      <c r="FP157" s="377"/>
      <c r="FQ157" s="377"/>
      <c r="FR157" s="377"/>
      <c r="FS157" s="377"/>
      <c r="FT157" s="377"/>
      <c r="FU157" s="377"/>
      <c r="FV157" s="377"/>
      <c r="FW157" s="377"/>
      <c r="FX157" s="377"/>
      <c r="FY157" s="377"/>
      <c r="FZ157" s="377"/>
      <c r="GA157" s="377"/>
      <c r="GB157" s="377"/>
      <c r="GC157" s="377"/>
      <c r="GD157" s="377"/>
      <c r="GE157" s="377"/>
      <c r="GF157" s="377"/>
      <c r="GG157" s="377"/>
      <c r="GH157" s="377"/>
      <c r="GI157" s="377"/>
      <c r="GJ157" s="377"/>
      <c r="GK157" s="377"/>
      <c r="GL157" s="377"/>
      <c r="GM157" s="377"/>
      <c r="GN157" s="377"/>
      <c r="GO157" s="377"/>
      <c r="GP157" s="377"/>
      <c r="GQ157" s="377"/>
      <c r="GR157" s="377"/>
      <c r="GS157" s="377"/>
      <c r="GT157" s="377"/>
      <c r="GU157" s="377"/>
      <c r="GV157" s="377"/>
      <c r="GW157" s="377"/>
      <c r="GX157" s="377"/>
      <c r="GY157" s="377"/>
      <c r="GZ157" s="377"/>
      <c r="HA157" s="377"/>
      <c r="HB157" s="377"/>
      <c r="HC157" s="377"/>
      <c r="HD157" s="377"/>
      <c r="HE157" s="377"/>
      <c r="HF157" s="377"/>
      <c r="HG157" s="377"/>
      <c r="HH157" s="377"/>
      <c r="HI157" s="377"/>
      <c r="HJ157" s="377"/>
      <c r="HK157" s="377"/>
      <c r="HL157" s="377"/>
      <c r="HM157" s="377"/>
      <c r="HN157" s="377"/>
      <c r="HO157" s="377"/>
      <c r="HP157" s="377"/>
      <c r="HQ157" s="377"/>
      <c r="HR157" s="377"/>
      <c r="HS157" s="377"/>
      <c r="HT157" s="377"/>
      <c r="HU157" s="377"/>
      <c r="HV157" s="377"/>
      <c r="HW157" s="377"/>
      <c r="HX157" s="377"/>
      <c r="HY157" s="377"/>
      <c r="HZ157" s="377"/>
      <c r="IA157" s="377"/>
      <c r="IB157" s="377"/>
      <c r="IC157" s="377"/>
      <c r="ID157" s="377"/>
      <c r="IE157" s="377"/>
      <c r="IF157" s="377"/>
      <c r="IG157" s="377"/>
      <c r="IH157" s="377"/>
      <c r="II157" s="377"/>
      <c r="IJ157" s="377"/>
      <c r="IK157" s="377"/>
      <c r="IL157" s="377"/>
      <c r="IM157" s="377"/>
      <c r="IN157" s="377"/>
      <c r="IO157" s="377"/>
      <c r="IP157" s="377"/>
      <c r="IQ157" s="377"/>
      <c r="IR157" s="377"/>
      <c r="IS157" s="377"/>
      <c r="IT157" s="377"/>
      <c r="IU157" s="377"/>
      <c r="IV157" s="377"/>
      <c r="IW157" s="377"/>
      <c r="IX157" s="377"/>
      <c r="IY157" s="377"/>
      <c r="IZ157" s="377"/>
      <c r="JA157" s="377"/>
      <c r="JB157" s="377"/>
      <c r="JC157" s="377"/>
      <c r="JD157" s="377"/>
      <c r="JE157" s="377"/>
      <c r="JF157" s="377"/>
      <c r="JG157" s="377"/>
      <c r="JH157" s="377"/>
      <c r="JI157" s="377"/>
      <c r="JJ157" s="377"/>
      <c r="JK157" s="377"/>
      <c r="JL157" s="377"/>
      <c r="JM157" s="377"/>
      <c r="JN157" s="377"/>
      <c r="JO157" s="377"/>
      <c r="JP157" s="377"/>
      <c r="JQ157" s="377"/>
      <c r="JR157" s="377"/>
      <c r="JS157" s="377"/>
      <c r="JT157" s="377"/>
      <c r="JU157" s="377"/>
      <c r="JV157" s="377"/>
      <c r="JW157" s="377"/>
      <c r="JX157" s="377"/>
      <c r="JY157" s="377"/>
      <c r="JZ157" s="377"/>
      <c r="KA157" s="377"/>
      <c r="KB157" s="377"/>
      <c r="KC157" s="377"/>
      <c r="KD157" s="377"/>
      <c r="KE157" s="377"/>
      <c r="KF157" s="377"/>
      <c r="KG157" s="377"/>
      <c r="KH157" s="377"/>
      <c r="KI157" s="377"/>
      <c r="KJ157" s="377"/>
      <c r="KK157" s="377"/>
      <c r="KL157" s="377"/>
      <c r="KM157" s="377"/>
      <c r="KN157" s="377"/>
      <c r="KO157" s="377"/>
      <c r="KP157" s="377"/>
      <c r="KQ157" s="377"/>
      <c r="KR157" s="377"/>
      <c r="KS157" s="377"/>
      <c r="KT157" s="377"/>
      <c r="KU157" s="377"/>
      <c r="KV157" s="377"/>
      <c r="KW157" s="377"/>
      <c r="KX157" s="377"/>
      <c r="KY157" s="377"/>
      <c r="KZ157" s="377"/>
      <c r="LA157" s="377"/>
      <c r="LB157" s="377"/>
      <c r="LC157" s="377"/>
      <c r="LD157" s="377"/>
      <c r="LE157" s="377"/>
      <c r="LF157" s="377"/>
      <c r="LG157" s="377"/>
      <c r="LH157" s="377"/>
      <c r="LI157" s="377"/>
    </row>
    <row r="158" spans="1:321">
      <c r="D158" s="74">
        <v>4326</v>
      </c>
      <c r="E158" s="78" t="s">
        <v>322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350000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8">
        <v>0</v>
      </c>
      <c r="DW158" s="338">
        <v>0</v>
      </c>
      <c r="DX158" s="338">
        <v>0</v>
      </c>
      <c r="DY158" s="338">
        <v>0</v>
      </c>
      <c r="DZ158" s="371"/>
      <c r="EB158" s="374"/>
      <c r="EC158" s="374"/>
      <c r="ED158" s="374"/>
      <c r="EE158" s="374"/>
      <c r="EF158" s="374"/>
      <c r="EG158" s="374"/>
      <c r="EH158" s="377"/>
      <c r="EI158" s="377"/>
      <c r="EJ158" s="377"/>
      <c r="EK158" s="377"/>
      <c r="EL158" s="377"/>
      <c r="EM158" s="377"/>
      <c r="EN158" s="377"/>
      <c r="EO158" s="377"/>
      <c r="EP158" s="377"/>
      <c r="EQ158" s="377"/>
      <c r="ER158" s="377"/>
      <c r="ES158" s="377"/>
      <c r="ET158" s="377"/>
      <c r="EU158" s="377"/>
      <c r="EV158" s="377"/>
      <c r="EW158" s="377"/>
      <c r="EX158" s="377"/>
      <c r="EY158" s="377"/>
      <c r="EZ158" s="377"/>
      <c r="FA158" s="377"/>
      <c r="FB158" s="377"/>
      <c r="FC158" s="377"/>
      <c r="FD158" s="377"/>
      <c r="FE158" s="377"/>
      <c r="FF158" s="377"/>
      <c r="FG158" s="377"/>
      <c r="FH158" s="377"/>
      <c r="FI158" s="377"/>
      <c r="FJ158" s="377"/>
      <c r="FK158" s="377"/>
      <c r="FL158" s="377"/>
      <c r="FM158" s="377"/>
      <c r="FN158" s="377"/>
      <c r="FO158" s="377"/>
      <c r="FP158" s="377"/>
      <c r="FQ158" s="377"/>
      <c r="FR158" s="377"/>
      <c r="FS158" s="377"/>
      <c r="FT158" s="377"/>
      <c r="FU158" s="377"/>
      <c r="FV158" s="377"/>
      <c r="FW158" s="377"/>
      <c r="FX158" s="377"/>
      <c r="FY158" s="377"/>
      <c r="FZ158" s="377"/>
      <c r="GA158" s="377"/>
      <c r="GB158" s="377"/>
      <c r="GC158" s="377"/>
      <c r="GD158" s="377"/>
      <c r="GE158" s="377"/>
      <c r="GF158" s="377"/>
      <c r="GG158" s="377"/>
      <c r="GH158" s="377"/>
      <c r="GI158" s="377"/>
      <c r="GJ158" s="377"/>
      <c r="GK158" s="377"/>
      <c r="GL158" s="377"/>
      <c r="GM158" s="377"/>
      <c r="GN158" s="377"/>
      <c r="GO158" s="377"/>
      <c r="GP158" s="377"/>
      <c r="GQ158" s="377"/>
      <c r="GR158" s="377"/>
      <c r="GS158" s="377"/>
      <c r="GT158" s="377"/>
      <c r="GU158" s="377"/>
      <c r="GV158" s="377"/>
      <c r="GW158" s="377"/>
      <c r="GX158" s="377"/>
      <c r="GY158" s="377"/>
      <c r="GZ158" s="377"/>
      <c r="HA158" s="377"/>
      <c r="HB158" s="377"/>
      <c r="HC158" s="377"/>
      <c r="HD158" s="377"/>
      <c r="HE158" s="377"/>
      <c r="HF158" s="377"/>
      <c r="HG158" s="377"/>
      <c r="HH158" s="377"/>
      <c r="HI158" s="377"/>
      <c r="HJ158" s="377"/>
      <c r="HK158" s="377"/>
      <c r="HL158" s="377"/>
      <c r="HM158" s="377"/>
      <c r="HN158" s="377"/>
      <c r="HO158" s="377"/>
      <c r="HP158" s="377"/>
      <c r="HQ158" s="377"/>
      <c r="HR158" s="377"/>
      <c r="HS158" s="377"/>
      <c r="HT158" s="377"/>
      <c r="HU158" s="377"/>
      <c r="HV158" s="377"/>
      <c r="HW158" s="377"/>
      <c r="HX158" s="377"/>
      <c r="HY158" s="377"/>
      <c r="HZ158" s="377"/>
      <c r="IA158" s="377"/>
      <c r="IB158" s="377"/>
      <c r="IC158" s="377"/>
      <c r="ID158" s="377"/>
      <c r="IE158" s="377"/>
      <c r="IF158" s="377"/>
      <c r="IG158" s="377"/>
      <c r="IH158" s="377"/>
      <c r="II158" s="377"/>
      <c r="IJ158" s="377"/>
      <c r="IK158" s="377"/>
      <c r="IL158" s="377"/>
      <c r="IM158" s="377"/>
      <c r="IN158" s="377"/>
      <c r="IO158" s="377"/>
      <c r="IP158" s="377"/>
      <c r="IQ158" s="377"/>
      <c r="IR158" s="377"/>
      <c r="IS158" s="377"/>
      <c r="IT158" s="377"/>
      <c r="IU158" s="377"/>
      <c r="IV158" s="377"/>
      <c r="IW158" s="377"/>
      <c r="IX158" s="377"/>
      <c r="IY158" s="377"/>
      <c r="IZ158" s="377"/>
      <c r="JA158" s="377"/>
      <c r="JB158" s="377"/>
      <c r="JC158" s="377"/>
      <c r="JD158" s="377"/>
      <c r="JE158" s="377"/>
      <c r="JF158" s="377"/>
      <c r="JG158" s="377"/>
      <c r="JH158" s="377"/>
      <c r="JI158" s="377"/>
      <c r="JJ158" s="377"/>
      <c r="JK158" s="377"/>
      <c r="JL158" s="377"/>
      <c r="JM158" s="377"/>
      <c r="JN158" s="377"/>
      <c r="JO158" s="377"/>
      <c r="JP158" s="377"/>
      <c r="JQ158" s="377"/>
      <c r="JR158" s="377"/>
      <c r="JS158" s="377"/>
      <c r="JT158" s="377"/>
      <c r="JU158" s="377"/>
      <c r="JV158" s="377"/>
      <c r="JW158" s="377"/>
      <c r="JX158" s="377"/>
      <c r="JY158" s="377"/>
      <c r="JZ158" s="377"/>
      <c r="KA158" s="377"/>
      <c r="KB158" s="377"/>
      <c r="KC158" s="377"/>
      <c r="KD158" s="377"/>
      <c r="KE158" s="377"/>
      <c r="KF158" s="377"/>
      <c r="KG158" s="377"/>
      <c r="KH158" s="377"/>
      <c r="KI158" s="377"/>
      <c r="KJ158" s="377"/>
      <c r="KK158" s="377"/>
      <c r="KL158" s="377"/>
      <c r="KM158" s="377"/>
      <c r="KN158" s="377"/>
      <c r="KO158" s="377"/>
      <c r="KP158" s="377"/>
      <c r="KQ158" s="377"/>
      <c r="KR158" s="377"/>
      <c r="KS158" s="377"/>
      <c r="KT158" s="377"/>
      <c r="KU158" s="377"/>
      <c r="KV158" s="377"/>
      <c r="KW158" s="377"/>
      <c r="KX158" s="377"/>
      <c r="KY158" s="377"/>
      <c r="KZ158" s="377"/>
      <c r="LA158" s="377"/>
      <c r="LB158" s="377"/>
      <c r="LC158" s="377"/>
      <c r="LD158" s="377"/>
      <c r="LE158" s="377"/>
      <c r="LF158" s="377"/>
      <c r="LG158" s="377"/>
      <c r="LH158" s="377"/>
      <c r="LI158" s="377"/>
    </row>
    <row r="159" spans="1:321" ht="30">
      <c r="C159" s="74">
        <v>441</v>
      </c>
      <c r="D159" s="74">
        <v>44</v>
      </c>
      <c r="E159" s="78" t="s">
        <v>736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138077.81000000003</v>
      </c>
      <c r="CM159" s="105">
        <v>2008065.0199999998</v>
      </c>
      <c r="CN159" s="105">
        <v>4422241.25</v>
      </c>
      <c r="CO159" s="105">
        <v>4197672.6700000009</v>
      </c>
      <c r="CP159" s="105">
        <v>4236917.4399999995</v>
      </c>
      <c r="CQ159" s="105">
        <v>4706155.4200000009</v>
      </c>
      <c r="CR159" s="105">
        <v>4524523.57</v>
      </c>
      <c r="CS159" s="105">
        <v>4216317.49</v>
      </c>
      <c r="CT159" s="105">
        <v>3941356.5699999994</v>
      </c>
      <c r="CU159" s="105">
        <v>5975320.6699999981</v>
      </c>
      <c r="CV159" s="105">
        <v>6045846.2700000005</v>
      </c>
      <c r="CW159" s="106">
        <v>17373008.68</v>
      </c>
      <c r="CX159" s="104">
        <v>1544541.12</v>
      </c>
      <c r="CY159" s="105">
        <v>676053.18</v>
      </c>
      <c r="CZ159" s="105">
        <v>5972267.1200000001</v>
      </c>
      <c r="DA159" s="105">
        <v>2875784.75</v>
      </c>
      <c r="DB159" s="326">
        <v>5376793.5700000003</v>
      </c>
      <c r="DC159" s="105">
        <v>5445736.7800000003</v>
      </c>
      <c r="DD159" s="105">
        <v>5000985.0599999996</v>
      </c>
      <c r="DE159" s="105">
        <v>6570419.7800000003</v>
      </c>
      <c r="DF159" s="105">
        <v>4052787.23</v>
      </c>
      <c r="DG159" s="105">
        <v>7777137.9400000004</v>
      </c>
      <c r="DH159" s="105">
        <v>5658951.3700000001</v>
      </c>
      <c r="DI159" s="106">
        <v>16774379.119999999</v>
      </c>
      <c r="DJ159" s="104">
        <v>0</v>
      </c>
      <c r="DK159" s="105">
        <v>12840221.199999999</v>
      </c>
      <c r="DL159" s="105">
        <v>3293827.45</v>
      </c>
      <c r="DM159" s="105">
        <v>84076303.790000007</v>
      </c>
      <c r="DN159" s="105">
        <v>2197089.6800000002</v>
      </c>
      <c r="DO159" s="105">
        <v>80170634.459999993</v>
      </c>
      <c r="DP159" s="105">
        <v>4353656.99</v>
      </c>
      <c r="DQ159" s="105">
        <v>3814784.81</v>
      </c>
      <c r="DR159" s="105">
        <v>4887605.1500000004</v>
      </c>
      <c r="DS159" s="105">
        <v>6070593.6200000001</v>
      </c>
      <c r="DT159" s="105">
        <v>4447685.13</v>
      </c>
      <c r="DU159" s="106">
        <v>21659671.370000001</v>
      </c>
      <c r="DV159" s="338">
        <v>350458.43</v>
      </c>
      <c r="DW159" s="338">
        <v>577489.29</v>
      </c>
      <c r="DX159" s="338">
        <v>1509977.22</v>
      </c>
      <c r="DY159" s="338">
        <v>3694215.71</v>
      </c>
      <c r="DZ159" s="371">
        <v>4725148.4400000004</v>
      </c>
      <c r="EA159" s="338">
        <v>2369058.61</v>
      </c>
      <c r="EB159" s="374">
        <v>4947585.26</v>
      </c>
      <c r="EC159" s="382">
        <v>3797015.83</v>
      </c>
      <c r="ED159" s="374">
        <v>3313025.22</v>
      </c>
      <c r="EE159" s="374">
        <v>3567484.19</v>
      </c>
      <c r="EF159" s="374">
        <v>6171281.3600000003</v>
      </c>
      <c r="EG159" s="374">
        <v>29796705.440000001</v>
      </c>
      <c r="EH159" s="377">
        <v>109644.44</v>
      </c>
      <c r="EI159" s="377">
        <v>1491590.34</v>
      </c>
      <c r="EJ159" s="377">
        <v>7362820.4900000002</v>
      </c>
      <c r="EK159" s="377">
        <v>6918517.2599999998</v>
      </c>
      <c r="EL159" s="377">
        <v>2511744.17</v>
      </c>
      <c r="EM159" s="377">
        <v>22683622.390000001</v>
      </c>
      <c r="EN159" s="377">
        <v>10754440.220000001</v>
      </c>
      <c r="EO159" s="377">
        <v>29296079.120000001</v>
      </c>
      <c r="EP159" s="377">
        <v>19940301.670000002</v>
      </c>
      <c r="EQ159" s="377">
        <v>29993285.289999999</v>
      </c>
      <c r="ER159" s="377">
        <v>37935759.630000003</v>
      </c>
      <c r="ES159" s="377"/>
      <c r="ET159" s="377"/>
      <c r="EU159" s="377"/>
      <c r="EV159" s="377"/>
      <c r="EW159" s="377"/>
      <c r="EX159" s="377"/>
      <c r="EY159" s="377"/>
      <c r="EZ159" s="377"/>
      <c r="FA159" s="377"/>
      <c r="FB159" s="377"/>
      <c r="FC159" s="377"/>
      <c r="FD159" s="377"/>
      <c r="FE159" s="377"/>
      <c r="FF159" s="377"/>
      <c r="FG159" s="377"/>
      <c r="FH159" s="377"/>
      <c r="FI159" s="377"/>
      <c r="FJ159" s="377"/>
      <c r="FK159" s="377"/>
      <c r="FL159" s="377"/>
      <c r="FM159" s="377"/>
      <c r="FN159" s="377"/>
      <c r="FO159" s="377"/>
      <c r="FP159" s="377"/>
      <c r="FQ159" s="377"/>
      <c r="FR159" s="377"/>
      <c r="FS159" s="377"/>
      <c r="FT159" s="377"/>
      <c r="FU159" s="377"/>
      <c r="FV159" s="377"/>
      <c r="FW159" s="377"/>
      <c r="FX159" s="377"/>
      <c r="FY159" s="377"/>
      <c r="FZ159" s="377"/>
      <c r="GA159" s="377"/>
      <c r="GB159" s="377"/>
      <c r="GC159" s="377"/>
      <c r="GD159" s="377"/>
      <c r="GE159" s="377"/>
      <c r="GF159" s="377"/>
      <c r="GG159" s="377"/>
      <c r="GH159" s="377"/>
      <c r="GI159" s="377"/>
      <c r="GJ159" s="377"/>
      <c r="GK159" s="377"/>
      <c r="GL159" s="377"/>
      <c r="GM159" s="377"/>
      <c r="GN159" s="377"/>
      <c r="GO159" s="377"/>
      <c r="GP159" s="377"/>
      <c r="GQ159" s="377"/>
      <c r="GR159" s="377"/>
      <c r="GS159" s="377"/>
      <c r="GT159" s="377"/>
      <c r="GU159" s="377"/>
      <c r="GV159" s="377"/>
      <c r="GW159" s="377"/>
      <c r="GX159" s="377"/>
      <c r="GY159" s="377"/>
      <c r="GZ159" s="377"/>
      <c r="HA159" s="377"/>
      <c r="HB159" s="377"/>
      <c r="HC159" s="377"/>
      <c r="HD159" s="377"/>
      <c r="HE159" s="377"/>
      <c r="HF159" s="377"/>
      <c r="HG159" s="377"/>
      <c r="HH159" s="377"/>
      <c r="HI159" s="377"/>
      <c r="HJ159" s="377"/>
      <c r="HK159" s="377"/>
      <c r="HL159" s="377"/>
      <c r="HM159" s="377"/>
      <c r="HN159" s="377"/>
      <c r="HO159" s="377"/>
      <c r="HP159" s="377"/>
      <c r="HQ159" s="377"/>
      <c r="HR159" s="377"/>
      <c r="HS159" s="377"/>
      <c r="HT159" s="377"/>
      <c r="HU159" s="377"/>
      <c r="HV159" s="377"/>
      <c r="HW159" s="377"/>
      <c r="HX159" s="377"/>
      <c r="HY159" s="377"/>
      <c r="HZ159" s="377"/>
      <c r="IA159" s="377"/>
      <c r="IB159" s="377"/>
      <c r="IC159" s="377"/>
      <c r="ID159" s="377"/>
      <c r="IE159" s="377"/>
      <c r="IF159" s="377"/>
      <c r="IG159" s="377"/>
      <c r="IH159" s="377"/>
      <c r="II159" s="377"/>
      <c r="IJ159" s="377"/>
      <c r="IK159" s="377"/>
      <c r="IL159" s="377"/>
      <c r="IM159" s="377"/>
      <c r="IN159" s="377"/>
      <c r="IO159" s="377"/>
      <c r="IP159" s="377"/>
      <c r="IQ159" s="377"/>
      <c r="IR159" s="377"/>
      <c r="IS159" s="377"/>
      <c r="IT159" s="377"/>
      <c r="IU159" s="377"/>
      <c r="IV159" s="377"/>
      <c r="IW159" s="377"/>
      <c r="IX159" s="377"/>
      <c r="IY159" s="377"/>
      <c r="IZ159" s="377"/>
      <c r="JA159" s="377"/>
      <c r="JB159" s="377"/>
      <c r="JC159" s="377"/>
      <c r="JD159" s="377"/>
      <c r="JE159" s="377"/>
      <c r="JF159" s="377"/>
      <c r="JG159" s="377"/>
      <c r="JH159" s="377"/>
      <c r="JI159" s="377"/>
      <c r="JJ159" s="377"/>
      <c r="JK159" s="377"/>
      <c r="JL159" s="377"/>
      <c r="JM159" s="377"/>
      <c r="JN159" s="377"/>
      <c r="JO159" s="377"/>
      <c r="JP159" s="377"/>
      <c r="JQ159" s="377"/>
      <c r="JR159" s="377"/>
      <c r="JS159" s="377"/>
      <c r="JT159" s="377"/>
      <c r="JU159" s="377"/>
      <c r="JV159" s="377"/>
      <c r="JW159" s="377"/>
      <c r="JX159" s="377"/>
      <c r="JY159" s="377"/>
      <c r="JZ159" s="377"/>
      <c r="KA159" s="377"/>
      <c r="KB159" s="377"/>
      <c r="KC159" s="377"/>
      <c r="KD159" s="377"/>
      <c r="KE159" s="377"/>
      <c r="KF159" s="377"/>
      <c r="KG159" s="377"/>
      <c r="KH159" s="377"/>
      <c r="KI159" s="377"/>
      <c r="KJ159" s="377"/>
      <c r="KK159" s="377"/>
      <c r="KL159" s="377"/>
      <c r="KM159" s="377"/>
      <c r="KN159" s="377"/>
      <c r="KO159" s="377"/>
      <c r="KP159" s="377"/>
      <c r="KQ159" s="377"/>
      <c r="KR159" s="377"/>
      <c r="KS159" s="377"/>
      <c r="KT159" s="377"/>
      <c r="KU159" s="377"/>
      <c r="KV159" s="377"/>
      <c r="KW159" s="377"/>
      <c r="KX159" s="377"/>
      <c r="KY159" s="377"/>
      <c r="KZ159" s="377"/>
      <c r="LA159" s="377"/>
      <c r="LB159" s="377"/>
      <c r="LC159" s="377"/>
      <c r="LD159" s="377"/>
      <c r="LE159" s="377"/>
      <c r="LF159" s="377"/>
      <c r="LG159" s="377"/>
      <c r="LH159" s="377"/>
      <c r="LI159" s="377"/>
    </row>
    <row r="160" spans="1:321" ht="30">
      <c r="C160" s="74">
        <v>441</v>
      </c>
      <c r="D160" s="74">
        <v>440</v>
      </c>
      <c r="E160" s="78" t="s">
        <v>425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159304.27999999997</v>
      </c>
      <c r="CM160" s="105">
        <v>113445.32999999999</v>
      </c>
      <c r="CN160" s="105">
        <v>518917.44999999995</v>
      </c>
      <c r="CO160" s="105">
        <v>701872.01000000152</v>
      </c>
      <c r="CP160" s="105">
        <v>697226.15</v>
      </c>
      <c r="CQ160" s="105">
        <v>503944.99999999994</v>
      </c>
      <c r="CR160" s="105">
        <v>403992.4</v>
      </c>
      <c r="CS160" s="105">
        <v>1283008.3199999998</v>
      </c>
      <c r="CT160" s="105">
        <v>1970526.5499999998</v>
      </c>
      <c r="CU160" s="105">
        <v>655809.37</v>
      </c>
      <c r="CV160" s="105">
        <v>440058.91</v>
      </c>
      <c r="CW160" s="106">
        <v>4764124.82</v>
      </c>
      <c r="CX160" s="104">
        <v>13739.03</v>
      </c>
      <c r="CY160" s="105">
        <v>367892.65</v>
      </c>
      <c r="CZ160" s="105">
        <v>524354.39</v>
      </c>
      <c r="DA160" s="105">
        <v>849348.71</v>
      </c>
      <c r="DB160" s="105">
        <v>734069.5</v>
      </c>
      <c r="DC160" s="105">
        <v>866400.03</v>
      </c>
      <c r="DD160" s="105">
        <v>963780.87</v>
      </c>
      <c r="DE160" s="105">
        <v>1885129.58</v>
      </c>
      <c r="DF160" s="105">
        <v>596373.51</v>
      </c>
      <c r="DG160" s="105">
        <v>46958821.280000001</v>
      </c>
      <c r="DH160" s="105">
        <v>4534942.63</v>
      </c>
      <c r="DI160" s="106">
        <v>7910813.8399999999</v>
      </c>
      <c r="DJ160" s="104">
        <v>740405.26</v>
      </c>
      <c r="DK160" s="105">
        <v>312554.87</v>
      </c>
      <c r="DL160" s="105">
        <v>1618272.1700000025</v>
      </c>
      <c r="DM160" s="105">
        <v>2090071.33</v>
      </c>
      <c r="DN160" s="105">
        <v>1154224.5099999998</v>
      </c>
      <c r="DO160" s="105">
        <v>968554.92</v>
      </c>
      <c r="DP160" s="105">
        <v>3968100.1100000003</v>
      </c>
      <c r="DQ160" s="105">
        <v>2018297.4499999997</v>
      </c>
      <c r="DR160" s="105">
        <v>1592034.4099999995</v>
      </c>
      <c r="DS160" s="105">
        <v>4158141.93</v>
      </c>
      <c r="DT160" s="105">
        <v>851002.7999999997</v>
      </c>
      <c r="DU160" s="106">
        <v>9013821.0899999943</v>
      </c>
      <c r="DV160" s="338">
        <v>574365.92000000016</v>
      </c>
      <c r="DW160" s="338">
        <v>2409085.69</v>
      </c>
      <c r="DX160" s="338">
        <v>1684769.4699999995</v>
      </c>
      <c r="DY160" s="338">
        <v>1046947.19</v>
      </c>
      <c r="DZ160" s="371">
        <v>2731069.2</v>
      </c>
      <c r="EA160" s="338">
        <v>3690900.27</v>
      </c>
      <c r="EB160" s="374">
        <v>2255765.2799999998</v>
      </c>
      <c r="EC160" s="382">
        <v>1143634.6399999999</v>
      </c>
      <c r="ED160" s="374">
        <v>1391676.19</v>
      </c>
      <c r="EE160" s="374">
        <v>1219335.0900000001</v>
      </c>
      <c r="EF160" s="374">
        <v>3148854.2</v>
      </c>
      <c r="EG160" s="374">
        <v>14481049.99</v>
      </c>
      <c r="EH160" s="377">
        <v>285927.93</v>
      </c>
      <c r="EI160" s="377">
        <v>821880.98</v>
      </c>
      <c r="EJ160" s="377">
        <v>1824216.99</v>
      </c>
      <c r="EK160" s="377">
        <v>2350979.62</v>
      </c>
      <c r="EL160" s="377">
        <v>1582796.93</v>
      </c>
      <c r="EM160" s="377">
        <v>5012270.07</v>
      </c>
      <c r="EN160" s="377">
        <v>1775062.82</v>
      </c>
      <c r="EO160" s="377">
        <v>2480710.67</v>
      </c>
      <c r="EP160" s="377">
        <v>1700857.78</v>
      </c>
      <c r="EQ160" s="377">
        <v>3540984.99</v>
      </c>
      <c r="ER160" s="377">
        <v>1800507.19</v>
      </c>
      <c r="ES160" s="377"/>
      <c r="ET160" s="377"/>
      <c r="EU160" s="377"/>
      <c r="EV160" s="377"/>
      <c r="EW160" s="377"/>
      <c r="EX160" s="377"/>
      <c r="EY160" s="377"/>
      <c r="EZ160" s="377"/>
      <c r="FA160" s="377"/>
      <c r="FB160" s="377"/>
      <c r="FC160" s="377"/>
      <c r="FD160" s="377"/>
      <c r="FE160" s="377"/>
      <c r="FF160" s="377"/>
      <c r="FG160" s="377"/>
      <c r="FH160" s="377"/>
      <c r="FI160" s="377"/>
      <c r="FJ160" s="377"/>
      <c r="FK160" s="377"/>
      <c r="FL160" s="377"/>
      <c r="FM160" s="377"/>
      <c r="FN160" s="377"/>
      <c r="FO160" s="377"/>
      <c r="FP160" s="377"/>
      <c r="FQ160" s="377"/>
      <c r="FR160" s="377"/>
      <c r="FS160" s="377"/>
      <c r="FT160" s="377"/>
      <c r="FU160" s="377"/>
      <c r="FV160" s="377"/>
      <c r="FW160" s="377"/>
      <c r="FX160" s="377"/>
      <c r="FY160" s="377"/>
      <c r="FZ160" s="377"/>
      <c r="GA160" s="377"/>
      <c r="GB160" s="377"/>
      <c r="GC160" s="377"/>
      <c r="GD160" s="377"/>
      <c r="GE160" s="377"/>
      <c r="GF160" s="377"/>
      <c r="GG160" s="377"/>
      <c r="GH160" s="377"/>
      <c r="GI160" s="377"/>
      <c r="GJ160" s="377"/>
      <c r="GK160" s="377"/>
      <c r="GL160" s="377"/>
      <c r="GM160" s="377"/>
      <c r="GN160" s="377"/>
      <c r="GO160" s="377"/>
      <c r="GP160" s="377"/>
      <c r="GQ160" s="377"/>
      <c r="GR160" s="377"/>
      <c r="GS160" s="377"/>
      <c r="GT160" s="377"/>
      <c r="GU160" s="377"/>
      <c r="GV160" s="377"/>
      <c r="GW160" s="377"/>
      <c r="GX160" s="377"/>
      <c r="GY160" s="377"/>
      <c r="GZ160" s="377"/>
      <c r="HA160" s="377"/>
      <c r="HB160" s="377"/>
      <c r="HC160" s="377"/>
      <c r="HD160" s="377"/>
      <c r="HE160" s="377"/>
      <c r="HF160" s="377"/>
      <c r="HG160" s="377"/>
      <c r="HH160" s="377"/>
      <c r="HI160" s="377"/>
      <c r="HJ160" s="377"/>
      <c r="HK160" s="377"/>
      <c r="HL160" s="377"/>
      <c r="HM160" s="377"/>
      <c r="HN160" s="377"/>
      <c r="HO160" s="377"/>
      <c r="HP160" s="377"/>
      <c r="HQ160" s="377"/>
      <c r="HR160" s="377"/>
      <c r="HS160" s="377"/>
      <c r="HT160" s="377"/>
      <c r="HU160" s="377"/>
      <c r="HV160" s="377"/>
      <c r="HW160" s="377"/>
      <c r="HX160" s="377"/>
      <c r="HY160" s="377"/>
      <c r="HZ160" s="377"/>
      <c r="IA160" s="377"/>
      <c r="IB160" s="377"/>
      <c r="IC160" s="377"/>
      <c r="ID160" s="377"/>
      <c r="IE160" s="377"/>
      <c r="IF160" s="377"/>
      <c r="IG160" s="377"/>
      <c r="IH160" s="377"/>
      <c r="II160" s="377"/>
      <c r="IJ160" s="377"/>
      <c r="IK160" s="377"/>
      <c r="IL160" s="377"/>
      <c r="IM160" s="377"/>
      <c r="IN160" s="377"/>
      <c r="IO160" s="377"/>
      <c r="IP160" s="377"/>
      <c r="IQ160" s="377"/>
      <c r="IR160" s="377"/>
      <c r="IS160" s="377"/>
      <c r="IT160" s="377"/>
      <c r="IU160" s="377"/>
      <c r="IV160" s="377"/>
      <c r="IW160" s="377"/>
      <c r="IX160" s="377"/>
      <c r="IY160" s="377"/>
      <c r="IZ160" s="377"/>
      <c r="JA160" s="377"/>
      <c r="JB160" s="377"/>
      <c r="JC160" s="377"/>
      <c r="JD160" s="377"/>
      <c r="JE160" s="377"/>
      <c r="JF160" s="377"/>
      <c r="JG160" s="377"/>
      <c r="JH160" s="377"/>
      <c r="JI160" s="377"/>
      <c r="JJ160" s="377"/>
      <c r="JK160" s="377"/>
      <c r="JL160" s="377"/>
      <c r="JM160" s="377"/>
      <c r="JN160" s="377"/>
      <c r="JO160" s="377"/>
      <c r="JP160" s="377"/>
      <c r="JQ160" s="377"/>
      <c r="JR160" s="377"/>
      <c r="JS160" s="377"/>
      <c r="JT160" s="377"/>
      <c r="JU160" s="377"/>
      <c r="JV160" s="377"/>
      <c r="JW160" s="377"/>
      <c r="JX160" s="377"/>
      <c r="JY160" s="377"/>
      <c r="JZ160" s="377"/>
      <c r="KA160" s="377"/>
      <c r="KB160" s="377"/>
      <c r="KC160" s="377"/>
      <c r="KD160" s="377"/>
      <c r="KE160" s="377"/>
      <c r="KF160" s="377"/>
      <c r="KG160" s="377"/>
      <c r="KH160" s="377"/>
      <c r="KI160" s="377"/>
      <c r="KJ160" s="377"/>
      <c r="KK160" s="377"/>
      <c r="KL160" s="377"/>
      <c r="KM160" s="377"/>
      <c r="KN160" s="377"/>
      <c r="KO160" s="377"/>
      <c r="KP160" s="377"/>
      <c r="KQ160" s="377"/>
      <c r="KR160" s="377"/>
      <c r="KS160" s="377"/>
      <c r="KT160" s="377"/>
      <c r="KU160" s="377"/>
      <c r="KV160" s="377"/>
      <c r="KW160" s="377"/>
      <c r="KX160" s="377"/>
      <c r="KY160" s="377"/>
      <c r="KZ160" s="377"/>
      <c r="LA160" s="377"/>
      <c r="LB160" s="377"/>
      <c r="LC160" s="377"/>
      <c r="LD160" s="377"/>
      <c r="LE160" s="377"/>
      <c r="LF160" s="377"/>
      <c r="LG160" s="377"/>
      <c r="LH160" s="377"/>
      <c r="LI160" s="377"/>
    </row>
    <row r="161" spans="1:321" ht="30">
      <c r="D161" s="74">
        <v>4411</v>
      </c>
      <c r="E161" s="78" t="s">
        <v>326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1691.0099999999995</v>
      </c>
      <c r="DK161" s="105">
        <v>9313.43</v>
      </c>
      <c r="DL161" s="105">
        <v>4113.01</v>
      </c>
      <c r="DM161" s="105">
        <v>21506.959999999995</v>
      </c>
      <c r="DN161" s="105">
        <v>6491.63</v>
      </c>
      <c r="DO161" s="105">
        <v>21200</v>
      </c>
      <c r="DP161" s="105">
        <v>5391.0099999999993</v>
      </c>
      <c r="DQ161" s="105">
        <v>28625.75</v>
      </c>
      <c r="DR161" s="105">
        <v>11691.01</v>
      </c>
      <c r="DS161" s="105">
        <v>2000</v>
      </c>
      <c r="DT161" s="105">
        <v>3382.02</v>
      </c>
      <c r="DU161" s="106">
        <v>32094.169999999995</v>
      </c>
      <c r="DV161" s="338">
        <v>0</v>
      </c>
      <c r="DW161" s="338">
        <v>2769.0299999999997</v>
      </c>
      <c r="DX161" s="338">
        <v>8086.78</v>
      </c>
      <c r="DY161" s="338">
        <v>19604.96</v>
      </c>
      <c r="DZ161" s="371"/>
      <c r="EB161" s="374"/>
      <c r="EC161" s="374"/>
      <c r="ED161" s="374"/>
      <c r="EE161" s="374"/>
      <c r="EF161" s="374"/>
      <c r="EG161" s="374"/>
      <c r="EH161" s="377"/>
      <c r="EI161" s="377"/>
      <c r="EJ161" s="377"/>
      <c r="EK161" s="377"/>
      <c r="EL161" s="377"/>
      <c r="EM161" s="377"/>
      <c r="EN161" s="377"/>
      <c r="EO161" s="377"/>
      <c r="EP161" s="377"/>
      <c r="EQ161" s="377"/>
      <c r="ER161" s="377"/>
      <c r="ES161" s="377"/>
      <c r="ET161" s="377"/>
      <c r="EU161" s="377"/>
      <c r="EV161" s="377"/>
      <c r="EW161" s="377"/>
      <c r="EX161" s="377"/>
      <c r="EY161" s="377"/>
      <c r="EZ161" s="377"/>
      <c r="FA161" s="377"/>
      <c r="FB161" s="377"/>
      <c r="FC161" s="377"/>
      <c r="FD161" s="377"/>
      <c r="FE161" s="377"/>
      <c r="FF161" s="377"/>
      <c r="FG161" s="377"/>
      <c r="FH161" s="377"/>
      <c r="FI161" s="377"/>
      <c r="FJ161" s="377"/>
      <c r="FK161" s="377"/>
      <c r="FL161" s="377"/>
      <c r="FM161" s="377"/>
      <c r="FN161" s="377"/>
      <c r="FO161" s="377"/>
      <c r="FP161" s="377"/>
      <c r="FQ161" s="377"/>
      <c r="FR161" s="377"/>
      <c r="FS161" s="377"/>
      <c r="FT161" s="377"/>
      <c r="FU161" s="377"/>
      <c r="FV161" s="377"/>
      <c r="FW161" s="377"/>
      <c r="FX161" s="377"/>
      <c r="FY161" s="377"/>
      <c r="FZ161" s="377"/>
      <c r="GA161" s="377"/>
      <c r="GB161" s="377"/>
      <c r="GC161" s="377"/>
      <c r="GD161" s="377"/>
      <c r="GE161" s="377"/>
      <c r="GF161" s="377"/>
      <c r="GG161" s="377"/>
      <c r="GH161" s="377"/>
      <c r="GI161" s="377"/>
      <c r="GJ161" s="377"/>
      <c r="GK161" s="377"/>
      <c r="GL161" s="377"/>
      <c r="GM161" s="377"/>
      <c r="GN161" s="377"/>
      <c r="GO161" s="377"/>
      <c r="GP161" s="377"/>
      <c r="GQ161" s="377"/>
      <c r="GR161" s="377"/>
      <c r="GS161" s="377"/>
      <c r="GT161" s="377"/>
      <c r="GU161" s="377"/>
      <c r="GV161" s="377"/>
      <c r="GW161" s="377"/>
      <c r="GX161" s="377"/>
      <c r="GY161" s="377"/>
      <c r="GZ161" s="377"/>
      <c r="HA161" s="377"/>
      <c r="HB161" s="377"/>
      <c r="HC161" s="377"/>
      <c r="HD161" s="377"/>
      <c r="HE161" s="377"/>
      <c r="HF161" s="377"/>
      <c r="HG161" s="377"/>
      <c r="HH161" s="377"/>
      <c r="HI161" s="377"/>
      <c r="HJ161" s="377"/>
      <c r="HK161" s="377"/>
      <c r="HL161" s="377"/>
      <c r="HM161" s="377"/>
      <c r="HN161" s="377"/>
      <c r="HO161" s="377"/>
      <c r="HP161" s="377"/>
      <c r="HQ161" s="377"/>
      <c r="HR161" s="377"/>
      <c r="HS161" s="377"/>
      <c r="HT161" s="377"/>
      <c r="HU161" s="377"/>
      <c r="HV161" s="377"/>
      <c r="HW161" s="377"/>
      <c r="HX161" s="377"/>
      <c r="HY161" s="377"/>
      <c r="HZ161" s="377"/>
      <c r="IA161" s="377"/>
      <c r="IB161" s="377"/>
      <c r="IC161" s="377"/>
      <c r="ID161" s="377"/>
      <c r="IE161" s="377"/>
      <c r="IF161" s="377"/>
      <c r="IG161" s="377"/>
      <c r="IH161" s="377"/>
      <c r="II161" s="377"/>
      <c r="IJ161" s="377"/>
      <c r="IK161" s="377"/>
      <c r="IL161" s="377"/>
      <c r="IM161" s="377"/>
      <c r="IN161" s="377"/>
      <c r="IO161" s="377"/>
      <c r="IP161" s="377"/>
      <c r="IQ161" s="377"/>
      <c r="IR161" s="377"/>
      <c r="IS161" s="377"/>
      <c r="IT161" s="377"/>
      <c r="IU161" s="377"/>
      <c r="IV161" s="377"/>
      <c r="IW161" s="377"/>
      <c r="IX161" s="377"/>
      <c r="IY161" s="377"/>
      <c r="IZ161" s="377"/>
      <c r="JA161" s="377"/>
      <c r="JB161" s="377"/>
      <c r="JC161" s="377"/>
      <c r="JD161" s="377"/>
      <c r="JE161" s="377"/>
      <c r="JF161" s="377"/>
      <c r="JG161" s="377"/>
      <c r="JH161" s="377"/>
      <c r="JI161" s="377"/>
      <c r="JJ161" s="377"/>
      <c r="JK161" s="377"/>
      <c r="JL161" s="377"/>
      <c r="JM161" s="377"/>
      <c r="JN161" s="377"/>
      <c r="JO161" s="377"/>
      <c r="JP161" s="377"/>
      <c r="JQ161" s="377"/>
      <c r="JR161" s="377"/>
      <c r="JS161" s="377"/>
      <c r="JT161" s="377"/>
      <c r="JU161" s="377"/>
      <c r="JV161" s="377"/>
      <c r="JW161" s="377"/>
      <c r="JX161" s="377"/>
      <c r="JY161" s="377"/>
      <c r="JZ161" s="377"/>
      <c r="KA161" s="377"/>
      <c r="KB161" s="377"/>
      <c r="KC161" s="377"/>
      <c r="KD161" s="377"/>
      <c r="KE161" s="377"/>
      <c r="KF161" s="377"/>
      <c r="KG161" s="377"/>
      <c r="KH161" s="377"/>
      <c r="KI161" s="377"/>
      <c r="KJ161" s="377"/>
      <c r="KK161" s="377"/>
      <c r="KL161" s="377"/>
      <c r="KM161" s="377"/>
      <c r="KN161" s="377"/>
      <c r="KO161" s="377"/>
      <c r="KP161" s="377"/>
      <c r="KQ161" s="377"/>
      <c r="KR161" s="377"/>
      <c r="KS161" s="377"/>
      <c r="KT161" s="377"/>
      <c r="KU161" s="377"/>
      <c r="KV161" s="377"/>
      <c r="KW161" s="377"/>
      <c r="KX161" s="377"/>
      <c r="KY161" s="377"/>
      <c r="KZ161" s="377"/>
      <c r="LA161" s="377"/>
      <c r="LB161" s="377"/>
      <c r="LC161" s="377"/>
      <c r="LD161" s="377"/>
      <c r="LE161" s="377"/>
      <c r="LF161" s="377"/>
      <c r="LG161" s="377"/>
      <c r="LH161" s="377"/>
      <c r="LI161" s="377"/>
    </row>
    <row r="162" spans="1:321">
      <c r="D162" s="74">
        <v>4412</v>
      </c>
      <c r="E162" s="78" t="s">
        <v>328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12.02</v>
      </c>
      <c r="CM162" s="105">
        <v>0</v>
      </c>
      <c r="CN162" s="105">
        <v>30226.03</v>
      </c>
      <c r="CO162" s="105">
        <v>15007.490000000002</v>
      </c>
      <c r="CP162" s="105">
        <v>225490.40000000002</v>
      </c>
      <c r="CQ162" s="105">
        <v>51444.079999999958</v>
      </c>
      <c r="CR162" s="105">
        <v>74478.399999999994</v>
      </c>
      <c r="CS162" s="105">
        <v>100268.87</v>
      </c>
      <c r="CT162" s="105">
        <v>138821.51</v>
      </c>
      <c r="CU162" s="105">
        <v>81485.640000000014</v>
      </c>
      <c r="CV162" s="105">
        <v>81667.290000000008</v>
      </c>
      <c r="CW162" s="106">
        <v>578627.45000000019</v>
      </c>
      <c r="CX162" s="104">
        <v>0</v>
      </c>
      <c r="CY162" s="105">
        <v>22379.27</v>
      </c>
      <c r="CZ162" s="105">
        <v>103653.71</v>
      </c>
      <c r="DA162" s="105">
        <v>20782.279999999992</v>
      </c>
      <c r="DB162" s="105">
        <v>89077.27</v>
      </c>
      <c r="DC162" s="105">
        <v>139274.37</v>
      </c>
      <c r="DD162" s="105">
        <v>62406.84</v>
      </c>
      <c r="DE162" s="105">
        <v>202667.74</v>
      </c>
      <c r="DF162" s="105">
        <v>49724.229999999996</v>
      </c>
      <c r="DG162" s="105">
        <v>60295.280000000006</v>
      </c>
      <c r="DH162" s="105">
        <v>279165.02</v>
      </c>
      <c r="DI162" s="106">
        <v>373073.87000000005</v>
      </c>
      <c r="DJ162" s="104">
        <v>0</v>
      </c>
      <c r="DK162" s="105">
        <v>43400</v>
      </c>
      <c r="DL162" s="105">
        <v>56179.9</v>
      </c>
      <c r="DM162" s="105">
        <v>65730</v>
      </c>
      <c r="DN162" s="105">
        <v>33304</v>
      </c>
      <c r="DO162" s="105">
        <v>192200</v>
      </c>
      <c r="DP162" s="105">
        <v>42500</v>
      </c>
      <c r="DQ162" s="105">
        <v>103100</v>
      </c>
      <c r="DR162" s="105">
        <v>12298.45</v>
      </c>
      <c r="DS162" s="105">
        <v>198096.49999999997</v>
      </c>
      <c r="DT162" s="105">
        <v>60128.959999999999</v>
      </c>
      <c r="DU162" s="106">
        <v>533061.85999999987</v>
      </c>
      <c r="DV162" s="338">
        <v>0</v>
      </c>
      <c r="DW162" s="338">
        <v>10000</v>
      </c>
      <c r="DX162" s="338">
        <v>77797.5</v>
      </c>
      <c r="DY162" s="338">
        <v>52400</v>
      </c>
      <c r="DZ162" s="371"/>
      <c r="EB162" s="374"/>
      <c r="EC162" s="374"/>
      <c r="ED162" s="374"/>
      <c r="EE162" s="374"/>
      <c r="EF162" s="374"/>
      <c r="EG162" s="374"/>
      <c r="EH162" s="377"/>
      <c r="EI162" s="377"/>
      <c r="EJ162" s="377"/>
      <c r="EK162" s="377"/>
      <c r="EL162" s="377"/>
      <c r="EM162" s="377"/>
      <c r="EN162" s="377"/>
      <c r="EO162" s="377"/>
      <c r="EP162" s="377"/>
      <c r="EQ162" s="377"/>
      <c r="ER162" s="377"/>
      <c r="ES162" s="377"/>
      <c r="ET162" s="377"/>
      <c r="EU162" s="377"/>
      <c r="EV162" s="377"/>
      <c r="EW162" s="377"/>
      <c r="EX162" s="377"/>
      <c r="EY162" s="377"/>
      <c r="EZ162" s="377"/>
      <c r="FA162" s="377"/>
      <c r="FB162" s="377"/>
      <c r="FC162" s="377"/>
      <c r="FD162" s="377"/>
      <c r="FE162" s="377"/>
      <c r="FF162" s="377"/>
      <c r="FG162" s="377"/>
      <c r="FH162" s="377"/>
      <c r="FI162" s="377"/>
      <c r="FJ162" s="377"/>
      <c r="FK162" s="377"/>
      <c r="FL162" s="377"/>
      <c r="FM162" s="377"/>
      <c r="FN162" s="377"/>
      <c r="FO162" s="377"/>
      <c r="FP162" s="377"/>
      <c r="FQ162" s="377"/>
      <c r="FR162" s="377"/>
      <c r="FS162" s="377"/>
      <c r="FT162" s="377"/>
      <c r="FU162" s="377"/>
      <c r="FV162" s="377"/>
      <c r="FW162" s="377"/>
      <c r="FX162" s="377"/>
      <c r="FY162" s="377"/>
      <c r="FZ162" s="377"/>
      <c r="GA162" s="377"/>
      <c r="GB162" s="377"/>
      <c r="GC162" s="377"/>
      <c r="GD162" s="377"/>
      <c r="GE162" s="377"/>
      <c r="GF162" s="377"/>
      <c r="GG162" s="377"/>
      <c r="GH162" s="377"/>
      <c r="GI162" s="377"/>
      <c r="GJ162" s="377"/>
      <c r="GK162" s="377"/>
      <c r="GL162" s="377"/>
      <c r="GM162" s="377"/>
      <c r="GN162" s="377"/>
      <c r="GO162" s="377"/>
      <c r="GP162" s="377"/>
      <c r="GQ162" s="377"/>
      <c r="GR162" s="377"/>
      <c r="GS162" s="377"/>
      <c r="GT162" s="377"/>
      <c r="GU162" s="377"/>
      <c r="GV162" s="377"/>
      <c r="GW162" s="377"/>
      <c r="GX162" s="377"/>
      <c r="GY162" s="377"/>
      <c r="GZ162" s="377"/>
      <c r="HA162" s="377"/>
      <c r="HB162" s="377"/>
      <c r="HC162" s="377"/>
      <c r="HD162" s="377"/>
      <c r="HE162" s="377"/>
      <c r="HF162" s="377"/>
      <c r="HG162" s="377"/>
      <c r="HH162" s="377"/>
      <c r="HI162" s="377"/>
      <c r="HJ162" s="377"/>
      <c r="HK162" s="377"/>
      <c r="HL162" s="377"/>
      <c r="HM162" s="377"/>
      <c r="HN162" s="377"/>
      <c r="HO162" s="377"/>
      <c r="HP162" s="377"/>
      <c r="HQ162" s="377"/>
      <c r="HR162" s="377"/>
      <c r="HS162" s="377"/>
      <c r="HT162" s="377"/>
      <c r="HU162" s="377"/>
      <c r="HV162" s="377"/>
      <c r="HW162" s="377"/>
      <c r="HX162" s="377"/>
      <c r="HY162" s="377"/>
      <c r="HZ162" s="377"/>
      <c r="IA162" s="377"/>
      <c r="IB162" s="377"/>
      <c r="IC162" s="377"/>
      <c r="ID162" s="377"/>
      <c r="IE162" s="377"/>
      <c r="IF162" s="377"/>
      <c r="IG162" s="377"/>
      <c r="IH162" s="377"/>
      <c r="II162" s="377"/>
      <c r="IJ162" s="377"/>
      <c r="IK162" s="377"/>
      <c r="IL162" s="377"/>
      <c r="IM162" s="377"/>
      <c r="IN162" s="377"/>
      <c r="IO162" s="377"/>
      <c r="IP162" s="377"/>
      <c r="IQ162" s="377"/>
      <c r="IR162" s="377"/>
      <c r="IS162" s="377"/>
      <c r="IT162" s="377"/>
      <c r="IU162" s="377"/>
      <c r="IV162" s="377"/>
      <c r="IW162" s="377"/>
      <c r="IX162" s="377"/>
      <c r="IY162" s="377"/>
      <c r="IZ162" s="377"/>
      <c r="JA162" s="377"/>
      <c r="JB162" s="377"/>
      <c r="JC162" s="377"/>
      <c r="JD162" s="377"/>
      <c r="JE162" s="377"/>
      <c r="JF162" s="377"/>
      <c r="JG162" s="377"/>
      <c r="JH162" s="377"/>
      <c r="JI162" s="377"/>
      <c r="JJ162" s="377"/>
      <c r="JK162" s="377"/>
      <c r="JL162" s="377"/>
      <c r="JM162" s="377"/>
      <c r="JN162" s="377"/>
      <c r="JO162" s="377"/>
      <c r="JP162" s="377"/>
      <c r="JQ162" s="377"/>
      <c r="JR162" s="377"/>
      <c r="JS162" s="377"/>
      <c r="JT162" s="377"/>
      <c r="JU162" s="377"/>
      <c r="JV162" s="377"/>
      <c r="JW162" s="377"/>
      <c r="JX162" s="377"/>
      <c r="JY162" s="377"/>
      <c r="JZ162" s="377"/>
      <c r="KA162" s="377"/>
      <c r="KB162" s="377"/>
      <c r="KC162" s="377"/>
      <c r="KD162" s="377"/>
      <c r="KE162" s="377"/>
      <c r="KF162" s="377"/>
      <c r="KG162" s="377"/>
      <c r="KH162" s="377"/>
      <c r="KI162" s="377"/>
      <c r="KJ162" s="377"/>
      <c r="KK162" s="377"/>
      <c r="KL162" s="377"/>
      <c r="KM162" s="377"/>
      <c r="KN162" s="377"/>
      <c r="KO162" s="377"/>
      <c r="KP162" s="377"/>
      <c r="KQ162" s="377"/>
      <c r="KR162" s="377"/>
      <c r="KS162" s="377"/>
      <c r="KT162" s="377"/>
      <c r="KU162" s="377"/>
      <c r="KV162" s="377"/>
      <c r="KW162" s="377"/>
      <c r="KX162" s="377"/>
      <c r="KY162" s="377"/>
      <c r="KZ162" s="377"/>
      <c r="LA162" s="377"/>
      <c r="LB162" s="377"/>
      <c r="LC162" s="377"/>
      <c r="LD162" s="377"/>
      <c r="LE162" s="377"/>
      <c r="LF162" s="377"/>
      <c r="LG162" s="377"/>
      <c r="LH162" s="377"/>
      <c r="LI162" s="377"/>
    </row>
    <row r="163" spans="1:321">
      <c r="D163" s="74">
        <v>4413</v>
      </c>
      <c r="E163" s="78" t="s">
        <v>330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93855.349999999991</v>
      </c>
      <c r="CM163" s="105">
        <v>23663.710000000003</v>
      </c>
      <c r="CN163" s="105">
        <v>293243.46999999997</v>
      </c>
      <c r="CO163" s="105">
        <v>282990.63999999996</v>
      </c>
      <c r="CP163" s="105">
        <v>10496.16</v>
      </c>
      <c r="CQ163" s="105">
        <v>25738.059999999998</v>
      </c>
      <c r="CR163" s="105">
        <v>12980</v>
      </c>
      <c r="CS163" s="105">
        <v>327258.42</v>
      </c>
      <c r="CT163" s="105">
        <v>228386.38000000003</v>
      </c>
      <c r="CU163" s="105">
        <v>65713.599999999991</v>
      </c>
      <c r="CV163" s="105">
        <v>38780.81</v>
      </c>
      <c r="CW163" s="106">
        <v>536308.37999999989</v>
      </c>
      <c r="CX163" s="104">
        <v>0</v>
      </c>
      <c r="CY163" s="105">
        <v>228499</v>
      </c>
      <c r="CZ163" s="105">
        <v>188928.97</v>
      </c>
      <c r="DA163" s="105">
        <v>2083.33</v>
      </c>
      <c r="DB163" s="105">
        <v>0</v>
      </c>
      <c r="DC163" s="105">
        <v>15662.42</v>
      </c>
      <c r="DD163" s="105">
        <v>79691.94</v>
      </c>
      <c r="DE163" s="105">
        <v>80534.689999999988</v>
      </c>
      <c r="DF163" s="105">
        <v>67662.14</v>
      </c>
      <c r="DG163" s="105">
        <v>25612.17</v>
      </c>
      <c r="DH163" s="105">
        <v>1314.03</v>
      </c>
      <c r="DI163" s="106">
        <v>154939.32999999996</v>
      </c>
      <c r="DJ163" s="104">
        <v>0</v>
      </c>
      <c r="DK163" s="105">
        <v>49938.559999999998</v>
      </c>
      <c r="DL163" s="105">
        <v>42708.33</v>
      </c>
      <c r="DM163" s="105">
        <v>208.33</v>
      </c>
      <c r="DN163" s="105">
        <v>67464.479999999996</v>
      </c>
      <c r="DO163" s="105">
        <v>117658.33</v>
      </c>
      <c r="DP163" s="105">
        <v>127220.46</v>
      </c>
      <c r="DQ163" s="105">
        <v>46610.250000000007</v>
      </c>
      <c r="DR163" s="105">
        <v>39085.33</v>
      </c>
      <c r="DS163" s="105">
        <v>42332.42</v>
      </c>
      <c r="DT163" s="105">
        <v>182946.09</v>
      </c>
      <c r="DU163" s="106">
        <v>330159.72000000009</v>
      </c>
      <c r="DV163" s="338">
        <v>13258.73</v>
      </c>
      <c r="DW163" s="338">
        <v>1846991.28</v>
      </c>
      <c r="DX163" s="338">
        <v>62776.69</v>
      </c>
      <c r="DY163" s="338">
        <v>36323.75</v>
      </c>
      <c r="DZ163" s="371"/>
      <c r="EB163" s="374"/>
      <c r="EC163" s="374"/>
      <c r="ED163" s="374"/>
      <c r="EE163" s="374"/>
      <c r="EF163" s="374"/>
      <c r="EG163" s="374"/>
      <c r="EH163" s="377"/>
      <c r="EI163" s="377"/>
      <c r="EJ163" s="377"/>
      <c r="EK163" s="377"/>
      <c r="EL163" s="377"/>
      <c r="EM163" s="377"/>
      <c r="EN163" s="377"/>
      <c r="EO163" s="377"/>
      <c r="EP163" s="377"/>
      <c r="EQ163" s="377"/>
      <c r="ER163" s="377"/>
      <c r="ES163" s="377"/>
      <c r="ET163" s="377"/>
      <c r="EU163" s="377"/>
      <c r="EV163" s="377"/>
      <c r="EW163" s="377"/>
      <c r="EX163" s="377"/>
      <c r="EY163" s="377"/>
      <c r="EZ163" s="377"/>
      <c r="FA163" s="377"/>
      <c r="FB163" s="377"/>
      <c r="FC163" s="377"/>
      <c r="FD163" s="377"/>
      <c r="FE163" s="377"/>
      <c r="FF163" s="377"/>
      <c r="FG163" s="377"/>
      <c r="FH163" s="377"/>
      <c r="FI163" s="377"/>
      <c r="FJ163" s="377"/>
      <c r="FK163" s="377"/>
      <c r="FL163" s="377"/>
      <c r="FM163" s="377"/>
      <c r="FN163" s="377"/>
      <c r="FO163" s="377"/>
      <c r="FP163" s="377"/>
      <c r="FQ163" s="377"/>
      <c r="FR163" s="377"/>
      <c r="FS163" s="377"/>
      <c r="FT163" s="377"/>
      <c r="FU163" s="377"/>
      <c r="FV163" s="377"/>
      <c r="FW163" s="377"/>
      <c r="FX163" s="377"/>
      <c r="FY163" s="377"/>
      <c r="FZ163" s="377"/>
      <c r="GA163" s="377"/>
      <c r="GB163" s="377"/>
      <c r="GC163" s="377"/>
      <c r="GD163" s="377"/>
      <c r="GE163" s="377"/>
      <c r="GF163" s="377"/>
      <c r="GG163" s="377"/>
      <c r="GH163" s="377"/>
      <c r="GI163" s="377"/>
      <c r="GJ163" s="377"/>
      <c r="GK163" s="377"/>
      <c r="GL163" s="377"/>
      <c r="GM163" s="377"/>
      <c r="GN163" s="377"/>
      <c r="GO163" s="377"/>
      <c r="GP163" s="377"/>
      <c r="GQ163" s="377"/>
      <c r="GR163" s="377"/>
      <c r="GS163" s="377"/>
      <c r="GT163" s="377"/>
      <c r="GU163" s="377"/>
      <c r="GV163" s="377"/>
      <c r="GW163" s="377"/>
      <c r="GX163" s="377"/>
      <c r="GY163" s="377"/>
      <c r="GZ163" s="377"/>
      <c r="HA163" s="377"/>
      <c r="HB163" s="377"/>
      <c r="HC163" s="377"/>
      <c r="HD163" s="377"/>
      <c r="HE163" s="377"/>
      <c r="HF163" s="377"/>
      <c r="HG163" s="377"/>
      <c r="HH163" s="377"/>
      <c r="HI163" s="377"/>
      <c r="HJ163" s="377"/>
      <c r="HK163" s="377"/>
      <c r="HL163" s="377"/>
      <c r="HM163" s="377"/>
      <c r="HN163" s="377"/>
      <c r="HO163" s="377"/>
      <c r="HP163" s="377"/>
      <c r="HQ163" s="377"/>
      <c r="HR163" s="377"/>
      <c r="HS163" s="377"/>
      <c r="HT163" s="377"/>
      <c r="HU163" s="377"/>
      <c r="HV163" s="377"/>
      <c r="HW163" s="377"/>
      <c r="HX163" s="377"/>
      <c r="HY163" s="377"/>
      <c r="HZ163" s="377"/>
      <c r="IA163" s="377"/>
      <c r="IB163" s="377"/>
      <c r="IC163" s="377"/>
      <c r="ID163" s="377"/>
      <c r="IE163" s="377"/>
      <c r="IF163" s="377"/>
      <c r="IG163" s="377"/>
      <c r="IH163" s="377"/>
      <c r="II163" s="377"/>
      <c r="IJ163" s="377"/>
      <c r="IK163" s="377"/>
      <c r="IL163" s="377"/>
      <c r="IM163" s="377"/>
      <c r="IN163" s="377"/>
      <c r="IO163" s="377"/>
      <c r="IP163" s="377"/>
      <c r="IQ163" s="377"/>
      <c r="IR163" s="377"/>
      <c r="IS163" s="377"/>
      <c r="IT163" s="377"/>
      <c r="IU163" s="377"/>
      <c r="IV163" s="377"/>
      <c r="IW163" s="377"/>
      <c r="IX163" s="377"/>
      <c r="IY163" s="377"/>
      <c r="IZ163" s="377"/>
      <c r="JA163" s="377"/>
      <c r="JB163" s="377"/>
      <c r="JC163" s="377"/>
      <c r="JD163" s="377"/>
      <c r="JE163" s="377"/>
      <c r="JF163" s="377"/>
      <c r="JG163" s="377"/>
      <c r="JH163" s="377"/>
      <c r="JI163" s="377"/>
      <c r="JJ163" s="377"/>
      <c r="JK163" s="377"/>
      <c r="JL163" s="377"/>
      <c r="JM163" s="377"/>
      <c r="JN163" s="377"/>
      <c r="JO163" s="377"/>
      <c r="JP163" s="377"/>
      <c r="JQ163" s="377"/>
      <c r="JR163" s="377"/>
      <c r="JS163" s="377"/>
      <c r="JT163" s="377"/>
      <c r="JU163" s="377"/>
      <c r="JV163" s="377"/>
      <c r="JW163" s="377"/>
      <c r="JX163" s="377"/>
      <c r="JY163" s="377"/>
      <c r="JZ163" s="377"/>
      <c r="KA163" s="377"/>
      <c r="KB163" s="377"/>
      <c r="KC163" s="377"/>
      <c r="KD163" s="377"/>
      <c r="KE163" s="377"/>
      <c r="KF163" s="377"/>
      <c r="KG163" s="377"/>
      <c r="KH163" s="377"/>
      <c r="KI163" s="377"/>
      <c r="KJ163" s="377"/>
      <c r="KK163" s="377"/>
      <c r="KL163" s="377"/>
      <c r="KM163" s="377"/>
      <c r="KN163" s="377"/>
      <c r="KO163" s="377"/>
      <c r="KP163" s="377"/>
      <c r="KQ163" s="377"/>
      <c r="KR163" s="377"/>
      <c r="KS163" s="377"/>
      <c r="KT163" s="377"/>
      <c r="KU163" s="377"/>
      <c r="KV163" s="377"/>
      <c r="KW163" s="377"/>
      <c r="KX163" s="377"/>
      <c r="KY163" s="377"/>
      <c r="KZ163" s="377"/>
      <c r="LA163" s="377"/>
      <c r="LB163" s="377"/>
      <c r="LC163" s="377"/>
      <c r="LD163" s="377"/>
      <c r="LE163" s="377"/>
      <c r="LF163" s="377"/>
      <c r="LG163" s="377"/>
      <c r="LH163" s="377"/>
      <c r="LI163" s="377"/>
    </row>
    <row r="164" spans="1:321">
      <c r="D164" s="74">
        <v>4414</v>
      </c>
      <c r="E164" s="78" t="s">
        <v>332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12315.5</v>
      </c>
      <c r="CO164" s="105">
        <v>45851.06</v>
      </c>
      <c r="CP164" s="105">
        <v>38875.64</v>
      </c>
      <c r="CQ164" s="105">
        <v>60705.099999999991</v>
      </c>
      <c r="CR164" s="105">
        <v>69712.889999999985</v>
      </c>
      <c r="CS164" s="105">
        <v>18895</v>
      </c>
      <c r="CT164" s="105">
        <v>3560</v>
      </c>
      <c r="CU164" s="105">
        <v>89302</v>
      </c>
      <c r="CV164" s="105">
        <v>46575.31</v>
      </c>
      <c r="CW164" s="106">
        <v>218073.42000000004</v>
      </c>
      <c r="CX164" s="104">
        <v>0</v>
      </c>
      <c r="CY164" s="105">
        <v>0</v>
      </c>
      <c r="CZ164" s="105">
        <v>742.5</v>
      </c>
      <c r="DA164" s="105">
        <v>29402.079999999994</v>
      </c>
      <c r="DB164" s="105">
        <v>98636.09</v>
      </c>
      <c r="DC164" s="105">
        <v>15568.07</v>
      </c>
      <c r="DD164" s="105">
        <v>105222.57</v>
      </c>
      <c r="DE164" s="105">
        <v>20169.400000000001</v>
      </c>
      <c r="DF164" s="105">
        <v>32471.01</v>
      </c>
      <c r="DG164" s="105">
        <v>113821.04</v>
      </c>
      <c r="DH164" s="105">
        <v>51916.670000000013</v>
      </c>
      <c r="DI164" s="106">
        <v>104331.19999999998</v>
      </c>
      <c r="DJ164" s="104">
        <v>0</v>
      </c>
      <c r="DK164" s="105">
        <v>51282.8</v>
      </c>
      <c r="DL164" s="105">
        <v>47796.17</v>
      </c>
      <c r="DM164" s="105">
        <v>107260.9</v>
      </c>
      <c r="DN164" s="105">
        <v>109820.15000000001</v>
      </c>
      <c r="DO164" s="105">
        <v>55683.25</v>
      </c>
      <c r="DP164" s="105">
        <v>72254.22</v>
      </c>
      <c r="DQ164" s="105">
        <v>48965.95</v>
      </c>
      <c r="DR164" s="105">
        <v>80900.41</v>
      </c>
      <c r="DS164" s="105">
        <v>59083.34</v>
      </c>
      <c r="DT164" s="105">
        <v>18761.45</v>
      </c>
      <c r="DU164" s="106">
        <v>322130.56999999995</v>
      </c>
      <c r="DV164" s="338">
        <v>0</v>
      </c>
      <c r="DW164" s="338">
        <v>4237.8500000000004</v>
      </c>
      <c r="DX164" s="338">
        <v>6677.17</v>
      </c>
      <c r="DY164" s="338">
        <v>17567.04</v>
      </c>
      <c r="DZ164" s="371"/>
      <c r="EB164" s="374"/>
      <c r="EC164" s="374"/>
      <c r="ED164" s="374"/>
      <c r="EE164" s="374"/>
      <c r="EF164" s="374"/>
      <c r="EG164" s="374"/>
      <c r="EH164" s="377"/>
      <c r="EI164" s="377"/>
      <c r="EJ164" s="377"/>
      <c r="EK164" s="377"/>
      <c r="EL164" s="377"/>
      <c r="EM164" s="377"/>
      <c r="EN164" s="377"/>
      <c r="EO164" s="377"/>
      <c r="EP164" s="377"/>
      <c r="EQ164" s="377"/>
      <c r="ER164" s="377"/>
      <c r="ES164" s="377"/>
      <c r="ET164" s="377"/>
      <c r="EU164" s="377"/>
      <c r="EV164" s="377"/>
      <c r="EW164" s="377"/>
      <c r="EX164" s="377"/>
      <c r="EY164" s="377"/>
      <c r="EZ164" s="377"/>
      <c r="FA164" s="377"/>
      <c r="FB164" s="377"/>
      <c r="FC164" s="377"/>
      <c r="FD164" s="377"/>
      <c r="FE164" s="377"/>
      <c r="FF164" s="377"/>
      <c r="FG164" s="377"/>
      <c r="FH164" s="377"/>
      <c r="FI164" s="377"/>
      <c r="FJ164" s="377"/>
      <c r="FK164" s="377"/>
      <c r="FL164" s="377"/>
      <c r="FM164" s="377"/>
      <c r="FN164" s="377"/>
      <c r="FO164" s="377"/>
      <c r="FP164" s="377"/>
      <c r="FQ164" s="377"/>
      <c r="FR164" s="377"/>
      <c r="FS164" s="377"/>
      <c r="FT164" s="377"/>
      <c r="FU164" s="377"/>
      <c r="FV164" s="377"/>
      <c r="FW164" s="377"/>
      <c r="FX164" s="377"/>
      <c r="FY164" s="377"/>
      <c r="FZ164" s="377"/>
      <c r="GA164" s="377"/>
      <c r="GB164" s="377"/>
      <c r="GC164" s="377"/>
      <c r="GD164" s="377"/>
      <c r="GE164" s="377"/>
      <c r="GF164" s="377"/>
      <c r="GG164" s="377"/>
      <c r="GH164" s="377"/>
      <c r="GI164" s="377"/>
      <c r="GJ164" s="377"/>
      <c r="GK164" s="377"/>
      <c r="GL164" s="377"/>
      <c r="GM164" s="377"/>
      <c r="GN164" s="377"/>
      <c r="GO164" s="377"/>
      <c r="GP164" s="377"/>
      <c r="GQ164" s="377"/>
      <c r="GR164" s="377"/>
      <c r="GS164" s="377"/>
      <c r="GT164" s="377"/>
      <c r="GU164" s="377"/>
      <c r="GV164" s="377"/>
      <c r="GW164" s="377"/>
      <c r="GX164" s="377"/>
      <c r="GY164" s="377"/>
      <c r="GZ164" s="377"/>
      <c r="HA164" s="377"/>
      <c r="HB164" s="377"/>
      <c r="HC164" s="377"/>
      <c r="HD164" s="377"/>
      <c r="HE164" s="377"/>
      <c r="HF164" s="377"/>
      <c r="HG164" s="377"/>
      <c r="HH164" s="377"/>
      <c r="HI164" s="377"/>
      <c r="HJ164" s="377"/>
      <c r="HK164" s="377"/>
      <c r="HL164" s="377"/>
      <c r="HM164" s="377"/>
      <c r="HN164" s="377"/>
      <c r="HO164" s="377"/>
      <c r="HP164" s="377"/>
      <c r="HQ164" s="377"/>
      <c r="HR164" s="377"/>
      <c r="HS164" s="377"/>
      <c r="HT164" s="377"/>
      <c r="HU164" s="377"/>
      <c r="HV164" s="377"/>
      <c r="HW164" s="377"/>
      <c r="HX164" s="377"/>
      <c r="HY164" s="377"/>
      <c r="HZ164" s="377"/>
      <c r="IA164" s="377"/>
      <c r="IB164" s="377"/>
      <c r="IC164" s="377"/>
      <c r="ID164" s="377"/>
      <c r="IE164" s="377"/>
      <c r="IF164" s="377"/>
      <c r="IG164" s="377"/>
      <c r="IH164" s="377"/>
      <c r="II164" s="377"/>
      <c r="IJ164" s="377"/>
      <c r="IK164" s="377"/>
      <c r="IL164" s="377"/>
      <c r="IM164" s="377"/>
      <c r="IN164" s="377"/>
      <c r="IO164" s="377"/>
      <c r="IP164" s="377"/>
      <c r="IQ164" s="377"/>
      <c r="IR164" s="377"/>
      <c r="IS164" s="377"/>
      <c r="IT164" s="377"/>
      <c r="IU164" s="377"/>
      <c r="IV164" s="377"/>
      <c r="IW164" s="377"/>
      <c r="IX164" s="377"/>
      <c r="IY164" s="377"/>
      <c r="IZ164" s="377"/>
      <c r="JA164" s="377"/>
      <c r="JB164" s="377"/>
      <c r="JC164" s="377"/>
      <c r="JD164" s="377"/>
      <c r="JE164" s="377"/>
      <c r="JF164" s="377"/>
      <c r="JG164" s="377"/>
      <c r="JH164" s="377"/>
      <c r="JI164" s="377"/>
      <c r="JJ164" s="377"/>
      <c r="JK164" s="377"/>
      <c r="JL164" s="377"/>
      <c r="JM164" s="377"/>
      <c r="JN164" s="377"/>
      <c r="JO164" s="377"/>
      <c r="JP164" s="377"/>
      <c r="JQ164" s="377"/>
      <c r="JR164" s="377"/>
      <c r="JS164" s="377"/>
      <c r="JT164" s="377"/>
      <c r="JU164" s="377"/>
      <c r="JV164" s="377"/>
      <c r="JW164" s="377"/>
      <c r="JX164" s="377"/>
      <c r="JY164" s="377"/>
      <c r="JZ164" s="377"/>
      <c r="KA164" s="377"/>
      <c r="KB164" s="377"/>
      <c r="KC164" s="377"/>
      <c r="KD164" s="377"/>
      <c r="KE164" s="377"/>
      <c r="KF164" s="377"/>
      <c r="KG164" s="377"/>
      <c r="KH164" s="377"/>
      <c r="KI164" s="377"/>
      <c r="KJ164" s="377"/>
      <c r="KK164" s="377"/>
      <c r="KL164" s="377"/>
      <c r="KM164" s="377"/>
      <c r="KN164" s="377"/>
      <c r="KO164" s="377"/>
      <c r="KP164" s="377"/>
      <c r="KQ164" s="377"/>
      <c r="KR164" s="377"/>
      <c r="KS164" s="377"/>
      <c r="KT164" s="377"/>
      <c r="KU164" s="377"/>
      <c r="KV164" s="377"/>
      <c r="KW164" s="377"/>
      <c r="KX164" s="377"/>
      <c r="KY164" s="377"/>
      <c r="KZ164" s="377"/>
      <c r="LA164" s="377"/>
      <c r="LB164" s="377"/>
      <c r="LC164" s="377"/>
      <c r="LD164" s="377"/>
      <c r="LE164" s="377"/>
      <c r="LF164" s="377"/>
      <c r="LG164" s="377"/>
      <c r="LH164" s="377"/>
      <c r="LI164" s="377"/>
    </row>
    <row r="165" spans="1:321">
      <c r="D165" s="74">
        <v>4415</v>
      </c>
      <c r="E165" s="78" t="s">
        <v>334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55698.119999999995</v>
      </c>
      <c r="CM165" s="105">
        <v>54286.359999999993</v>
      </c>
      <c r="CN165" s="105">
        <v>169744.78999999998</v>
      </c>
      <c r="CO165" s="105">
        <v>284790.03000000154</v>
      </c>
      <c r="CP165" s="105">
        <v>116365.64999999997</v>
      </c>
      <c r="CQ165" s="105">
        <v>121538.83000000003</v>
      </c>
      <c r="CR165" s="105">
        <v>205337.74000000005</v>
      </c>
      <c r="CS165" s="105">
        <v>347666.56</v>
      </c>
      <c r="CT165" s="105">
        <v>441247.23999999987</v>
      </c>
      <c r="CU165" s="105">
        <v>319322.41999999993</v>
      </c>
      <c r="CV165" s="105">
        <v>160901.00999999998</v>
      </c>
      <c r="CW165" s="106">
        <v>3051702.310000001</v>
      </c>
      <c r="CX165" s="104">
        <v>7906.58</v>
      </c>
      <c r="CY165" s="105">
        <v>93612.669999999765</v>
      </c>
      <c r="CZ165" s="105">
        <v>88391.78</v>
      </c>
      <c r="DA165" s="105">
        <v>277075.80999999994</v>
      </c>
      <c r="DB165" s="105">
        <v>320405.96000000002</v>
      </c>
      <c r="DC165" s="105">
        <v>567005.84</v>
      </c>
      <c r="DD165" s="105">
        <v>164890.24999999997</v>
      </c>
      <c r="DE165" s="105">
        <v>664939.1100000001</v>
      </c>
      <c r="DF165" s="105">
        <v>304850.76000000007</v>
      </c>
      <c r="DG165" s="105">
        <v>1421908.0799999991</v>
      </c>
      <c r="DH165" s="105">
        <v>1251630.3900000001</v>
      </c>
      <c r="DI165" s="106">
        <v>5222510.1099999957</v>
      </c>
      <c r="DJ165" s="104">
        <v>53324.730000000018</v>
      </c>
      <c r="DK165" s="105">
        <v>59601.920000000006</v>
      </c>
      <c r="DL165" s="105">
        <v>1060919.2200000025</v>
      </c>
      <c r="DM165" s="105">
        <v>213284.43999999997</v>
      </c>
      <c r="DN165" s="105">
        <v>465248.7699999999</v>
      </c>
      <c r="DO165" s="105">
        <v>367759.69999999995</v>
      </c>
      <c r="DP165" s="105">
        <v>406161.24999999983</v>
      </c>
      <c r="DQ165" s="105">
        <v>1120390.2799999998</v>
      </c>
      <c r="DR165" s="105">
        <v>921270.44999999949</v>
      </c>
      <c r="DS165" s="105">
        <v>1095442.6099999999</v>
      </c>
      <c r="DT165" s="105">
        <v>322216.67999999964</v>
      </c>
      <c r="DU165" s="106">
        <v>6592706.4799999958</v>
      </c>
      <c r="DV165" s="338">
        <v>512069.65000000014</v>
      </c>
      <c r="DW165" s="338">
        <v>520701.73</v>
      </c>
      <c r="DX165" s="338">
        <v>1302616.3999999997</v>
      </c>
      <c r="DY165" s="338">
        <v>711662.82</v>
      </c>
      <c r="DZ165" s="371"/>
      <c r="EB165" s="374"/>
      <c r="EC165" s="374"/>
      <c r="ED165" s="374"/>
      <c r="EE165" s="374"/>
      <c r="EF165" s="374"/>
      <c r="EG165" s="374"/>
      <c r="EH165" s="377"/>
      <c r="EI165" s="377"/>
      <c r="EJ165" s="377"/>
      <c r="EK165" s="377"/>
      <c r="EL165" s="377"/>
      <c r="EM165" s="377"/>
      <c r="EN165" s="377"/>
      <c r="EO165" s="377"/>
      <c r="EP165" s="377"/>
      <c r="EQ165" s="377"/>
      <c r="ER165" s="377"/>
      <c r="ES165" s="377"/>
      <c r="ET165" s="377"/>
      <c r="EU165" s="377"/>
      <c r="EV165" s="377"/>
      <c r="EW165" s="377"/>
      <c r="EX165" s="377"/>
      <c r="EY165" s="377"/>
      <c r="EZ165" s="377"/>
      <c r="FA165" s="377"/>
      <c r="FB165" s="377"/>
      <c r="FC165" s="377"/>
      <c r="FD165" s="377"/>
      <c r="FE165" s="377"/>
      <c r="FF165" s="377"/>
      <c r="FG165" s="377"/>
      <c r="FH165" s="377"/>
      <c r="FI165" s="377"/>
      <c r="FJ165" s="377"/>
      <c r="FK165" s="377"/>
      <c r="FL165" s="377"/>
      <c r="FM165" s="377"/>
      <c r="FN165" s="377"/>
      <c r="FO165" s="377"/>
      <c r="FP165" s="377"/>
      <c r="FQ165" s="377"/>
      <c r="FR165" s="377"/>
      <c r="FS165" s="377"/>
      <c r="FT165" s="377"/>
      <c r="FU165" s="377"/>
      <c r="FV165" s="377"/>
      <c r="FW165" s="377"/>
      <c r="FX165" s="377"/>
      <c r="FY165" s="377"/>
      <c r="FZ165" s="377"/>
      <c r="GA165" s="377"/>
      <c r="GB165" s="377"/>
      <c r="GC165" s="377"/>
      <c r="GD165" s="377"/>
      <c r="GE165" s="377"/>
      <c r="GF165" s="377"/>
      <c r="GG165" s="377"/>
      <c r="GH165" s="377"/>
      <c r="GI165" s="377"/>
      <c r="GJ165" s="377"/>
      <c r="GK165" s="377"/>
      <c r="GL165" s="377"/>
      <c r="GM165" s="377"/>
      <c r="GN165" s="377"/>
      <c r="GO165" s="377"/>
      <c r="GP165" s="377"/>
      <c r="GQ165" s="377"/>
      <c r="GR165" s="377"/>
      <c r="GS165" s="377"/>
      <c r="GT165" s="377"/>
      <c r="GU165" s="377"/>
      <c r="GV165" s="377"/>
      <c r="GW165" s="377"/>
      <c r="GX165" s="377"/>
      <c r="GY165" s="377"/>
      <c r="GZ165" s="377"/>
      <c r="HA165" s="377"/>
      <c r="HB165" s="377"/>
      <c r="HC165" s="377"/>
      <c r="HD165" s="377"/>
      <c r="HE165" s="377"/>
      <c r="HF165" s="377"/>
      <c r="HG165" s="377"/>
      <c r="HH165" s="377"/>
      <c r="HI165" s="377"/>
      <c r="HJ165" s="377"/>
      <c r="HK165" s="377"/>
      <c r="HL165" s="377"/>
      <c r="HM165" s="377"/>
      <c r="HN165" s="377"/>
      <c r="HO165" s="377"/>
      <c r="HP165" s="377"/>
      <c r="HQ165" s="377"/>
      <c r="HR165" s="377"/>
      <c r="HS165" s="377"/>
      <c r="HT165" s="377"/>
      <c r="HU165" s="377"/>
      <c r="HV165" s="377"/>
      <c r="HW165" s="377"/>
      <c r="HX165" s="377"/>
      <c r="HY165" s="377"/>
      <c r="HZ165" s="377"/>
      <c r="IA165" s="377"/>
      <c r="IB165" s="377"/>
      <c r="IC165" s="377"/>
      <c r="ID165" s="377"/>
      <c r="IE165" s="377"/>
      <c r="IF165" s="377"/>
      <c r="IG165" s="377"/>
      <c r="IH165" s="377"/>
      <c r="II165" s="377"/>
      <c r="IJ165" s="377"/>
      <c r="IK165" s="377"/>
      <c r="IL165" s="377"/>
      <c r="IM165" s="377"/>
      <c r="IN165" s="377"/>
      <c r="IO165" s="377"/>
      <c r="IP165" s="377"/>
      <c r="IQ165" s="377"/>
      <c r="IR165" s="377"/>
      <c r="IS165" s="377"/>
      <c r="IT165" s="377"/>
      <c r="IU165" s="377"/>
      <c r="IV165" s="377"/>
      <c r="IW165" s="377"/>
      <c r="IX165" s="377"/>
      <c r="IY165" s="377"/>
      <c r="IZ165" s="377"/>
      <c r="JA165" s="377"/>
      <c r="JB165" s="377"/>
      <c r="JC165" s="377"/>
      <c r="JD165" s="377"/>
      <c r="JE165" s="377"/>
      <c r="JF165" s="377"/>
      <c r="JG165" s="377"/>
      <c r="JH165" s="377"/>
      <c r="JI165" s="377"/>
      <c r="JJ165" s="377"/>
      <c r="JK165" s="377"/>
      <c r="JL165" s="377"/>
      <c r="JM165" s="377"/>
      <c r="JN165" s="377"/>
      <c r="JO165" s="377"/>
      <c r="JP165" s="377"/>
      <c r="JQ165" s="377"/>
      <c r="JR165" s="377"/>
      <c r="JS165" s="377"/>
      <c r="JT165" s="377"/>
      <c r="JU165" s="377"/>
      <c r="JV165" s="377"/>
      <c r="JW165" s="377"/>
      <c r="JX165" s="377"/>
      <c r="JY165" s="377"/>
      <c r="JZ165" s="377"/>
      <c r="KA165" s="377"/>
      <c r="KB165" s="377"/>
      <c r="KC165" s="377"/>
      <c r="KD165" s="377"/>
      <c r="KE165" s="377"/>
      <c r="KF165" s="377"/>
      <c r="KG165" s="377"/>
      <c r="KH165" s="377"/>
      <c r="KI165" s="377"/>
      <c r="KJ165" s="377"/>
      <c r="KK165" s="377"/>
      <c r="KL165" s="377"/>
      <c r="KM165" s="377"/>
      <c r="KN165" s="377"/>
      <c r="KO165" s="377"/>
      <c r="KP165" s="377"/>
      <c r="KQ165" s="377"/>
      <c r="KR165" s="377"/>
      <c r="KS165" s="377"/>
      <c r="KT165" s="377"/>
      <c r="KU165" s="377"/>
      <c r="KV165" s="377"/>
      <c r="KW165" s="377"/>
      <c r="KX165" s="377"/>
      <c r="KY165" s="377"/>
      <c r="KZ165" s="377"/>
      <c r="LA165" s="377"/>
      <c r="LB165" s="377"/>
      <c r="LC165" s="377"/>
      <c r="LD165" s="377"/>
      <c r="LE165" s="377"/>
      <c r="LF165" s="377"/>
      <c r="LG165" s="377"/>
      <c r="LH165" s="377"/>
      <c r="LI165" s="377"/>
    </row>
    <row r="166" spans="1:321">
      <c r="D166" s="74">
        <v>4416</v>
      </c>
      <c r="E166" s="78" t="s">
        <v>336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7638.02</v>
      </c>
      <c r="CM166" s="105">
        <v>34265.26</v>
      </c>
      <c r="CN166" s="105">
        <v>8385.0999999999985</v>
      </c>
      <c r="CO166" s="105">
        <v>63232.789999999994</v>
      </c>
      <c r="CP166" s="105">
        <v>305998.30000000005</v>
      </c>
      <c r="CQ166" s="105">
        <v>230638.74999999997</v>
      </c>
      <c r="CR166" s="105">
        <v>24869.37</v>
      </c>
      <c r="CS166" s="105">
        <v>479636.80000000005</v>
      </c>
      <c r="CT166" s="105">
        <v>30913.99</v>
      </c>
      <c r="CU166" s="105">
        <v>92913.430000000008</v>
      </c>
      <c r="CV166" s="105">
        <v>100075.76</v>
      </c>
      <c r="CW166" s="106">
        <v>359734.27</v>
      </c>
      <c r="CX166" s="104">
        <v>5832.45</v>
      </c>
      <c r="CY166" s="105">
        <v>23401.71</v>
      </c>
      <c r="CZ166" s="105">
        <v>40941.479999999996</v>
      </c>
      <c r="DA166" s="105">
        <v>418479.39</v>
      </c>
      <c r="DB166" s="105">
        <v>112868.01000000001</v>
      </c>
      <c r="DC166" s="105">
        <v>16986.690000000002</v>
      </c>
      <c r="DD166" s="105">
        <v>342113.45</v>
      </c>
      <c r="DE166" s="105">
        <v>911833.7300000001</v>
      </c>
      <c r="DF166" s="105">
        <v>31695.06</v>
      </c>
      <c r="DG166" s="105">
        <v>326789.46999999991</v>
      </c>
      <c r="DH166" s="105">
        <v>2976573.53</v>
      </c>
      <c r="DI166" s="106">
        <v>852071.23999999953</v>
      </c>
      <c r="DJ166" s="104">
        <v>685389.52</v>
      </c>
      <c r="DK166" s="105">
        <v>94430.709999999992</v>
      </c>
      <c r="DL166" s="105">
        <v>406555.54000000004</v>
      </c>
      <c r="DM166" s="105">
        <v>1682080.7000000002</v>
      </c>
      <c r="DN166" s="105">
        <v>465071.95999999996</v>
      </c>
      <c r="DO166" s="105">
        <v>201405.9</v>
      </c>
      <c r="DP166" s="105">
        <v>2139806.4700000002</v>
      </c>
      <c r="DQ166" s="105">
        <v>670605.22</v>
      </c>
      <c r="DR166" s="105">
        <v>524972.54</v>
      </c>
      <c r="DS166" s="105">
        <v>2752022.2800000003</v>
      </c>
      <c r="DT166" s="105">
        <v>252200.22999999992</v>
      </c>
      <c r="DU166" s="106">
        <v>1127655.78</v>
      </c>
      <c r="DV166" s="338">
        <v>49037.54</v>
      </c>
      <c r="DW166" s="338">
        <v>18864.77</v>
      </c>
      <c r="DX166" s="338">
        <v>212564.91999999998</v>
      </c>
      <c r="DY166" s="338">
        <v>202782.17</v>
      </c>
      <c r="DZ166" s="371"/>
      <c r="EB166" s="374"/>
      <c r="EC166" s="374"/>
      <c r="ED166" s="374"/>
      <c r="EE166" s="374"/>
      <c r="EF166" s="374"/>
      <c r="EG166" s="374"/>
      <c r="EH166" s="377"/>
      <c r="EI166" s="377"/>
      <c r="EJ166" s="377"/>
      <c r="EK166" s="377"/>
      <c r="EL166" s="377"/>
      <c r="EM166" s="377"/>
      <c r="EN166" s="377"/>
      <c r="EO166" s="377"/>
      <c r="EP166" s="377"/>
      <c r="EQ166" s="377"/>
      <c r="ER166" s="377"/>
      <c r="ES166" s="377"/>
      <c r="ET166" s="377"/>
      <c r="EU166" s="377"/>
      <c r="EV166" s="377"/>
      <c r="EW166" s="377"/>
      <c r="EX166" s="377"/>
      <c r="EY166" s="377"/>
      <c r="EZ166" s="377"/>
      <c r="FA166" s="377"/>
      <c r="FB166" s="377"/>
      <c r="FC166" s="377"/>
      <c r="FD166" s="377"/>
      <c r="FE166" s="377"/>
      <c r="FF166" s="377"/>
      <c r="FG166" s="377"/>
      <c r="FH166" s="377"/>
      <c r="FI166" s="377"/>
      <c r="FJ166" s="377"/>
      <c r="FK166" s="377"/>
      <c r="FL166" s="377"/>
      <c r="FM166" s="377"/>
      <c r="FN166" s="377"/>
      <c r="FO166" s="377"/>
      <c r="FP166" s="377"/>
      <c r="FQ166" s="377"/>
      <c r="FR166" s="377"/>
      <c r="FS166" s="377"/>
      <c r="FT166" s="377"/>
      <c r="FU166" s="377"/>
      <c r="FV166" s="377"/>
      <c r="FW166" s="377"/>
      <c r="FX166" s="377"/>
      <c r="FY166" s="377"/>
      <c r="FZ166" s="377"/>
      <c r="GA166" s="377"/>
      <c r="GB166" s="377"/>
      <c r="GC166" s="377"/>
      <c r="GD166" s="377"/>
      <c r="GE166" s="377"/>
      <c r="GF166" s="377"/>
      <c r="GG166" s="377"/>
      <c r="GH166" s="377"/>
      <c r="GI166" s="377"/>
      <c r="GJ166" s="377"/>
      <c r="GK166" s="377"/>
      <c r="GL166" s="377"/>
      <c r="GM166" s="377"/>
      <c r="GN166" s="377"/>
      <c r="GO166" s="377"/>
      <c r="GP166" s="377"/>
      <c r="GQ166" s="377"/>
      <c r="GR166" s="377"/>
      <c r="GS166" s="377"/>
      <c r="GT166" s="377"/>
      <c r="GU166" s="377"/>
      <c r="GV166" s="377"/>
      <c r="GW166" s="377"/>
      <c r="GX166" s="377"/>
      <c r="GY166" s="377"/>
      <c r="GZ166" s="377"/>
      <c r="HA166" s="377"/>
      <c r="HB166" s="377"/>
      <c r="HC166" s="377"/>
      <c r="HD166" s="377"/>
      <c r="HE166" s="377"/>
      <c r="HF166" s="377"/>
      <c r="HG166" s="377"/>
      <c r="HH166" s="377"/>
      <c r="HI166" s="377"/>
      <c r="HJ166" s="377"/>
      <c r="HK166" s="377"/>
      <c r="HL166" s="377"/>
      <c r="HM166" s="377"/>
      <c r="HN166" s="377"/>
      <c r="HO166" s="377"/>
      <c r="HP166" s="377"/>
      <c r="HQ166" s="377"/>
      <c r="HR166" s="377"/>
      <c r="HS166" s="377"/>
      <c r="HT166" s="377"/>
      <c r="HU166" s="377"/>
      <c r="HV166" s="377"/>
      <c r="HW166" s="377"/>
      <c r="HX166" s="377"/>
      <c r="HY166" s="377"/>
      <c r="HZ166" s="377"/>
      <c r="IA166" s="377"/>
      <c r="IB166" s="377"/>
      <c r="IC166" s="377"/>
      <c r="ID166" s="377"/>
      <c r="IE166" s="377"/>
      <c r="IF166" s="377"/>
      <c r="IG166" s="377"/>
      <c r="IH166" s="377"/>
      <c r="II166" s="377"/>
      <c r="IJ166" s="377"/>
      <c r="IK166" s="377"/>
      <c r="IL166" s="377"/>
      <c r="IM166" s="377"/>
      <c r="IN166" s="377"/>
      <c r="IO166" s="377"/>
      <c r="IP166" s="377"/>
      <c r="IQ166" s="377"/>
      <c r="IR166" s="377"/>
      <c r="IS166" s="377"/>
      <c r="IT166" s="377"/>
      <c r="IU166" s="377"/>
      <c r="IV166" s="377"/>
      <c r="IW166" s="377"/>
      <c r="IX166" s="377"/>
      <c r="IY166" s="377"/>
      <c r="IZ166" s="377"/>
      <c r="JA166" s="377"/>
      <c r="JB166" s="377"/>
      <c r="JC166" s="377"/>
      <c r="JD166" s="377"/>
      <c r="JE166" s="377"/>
      <c r="JF166" s="377"/>
      <c r="JG166" s="377"/>
      <c r="JH166" s="377"/>
      <c r="JI166" s="377"/>
      <c r="JJ166" s="377"/>
      <c r="JK166" s="377"/>
      <c r="JL166" s="377"/>
      <c r="JM166" s="377"/>
      <c r="JN166" s="377"/>
      <c r="JO166" s="377"/>
      <c r="JP166" s="377"/>
      <c r="JQ166" s="377"/>
      <c r="JR166" s="377"/>
      <c r="JS166" s="377"/>
      <c r="JT166" s="377"/>
      <c r="JU166" s="377"/>
      <c r="JV166" s="377"/>
      <c r="JW166" s="377"/>
      <c r="JX166" s="377"/>
      <c r="JY166" s="377"/>
      <c r="JZ166" s="377"/>
      <c r="KA166" s="377"/>
      <c r="KB166" s="377"/>
      <c r="KC166" s="377"/>
      <c r="KD166" s="377"/>
      <c r="KE166" s="377"/>
      <c r="KF166" s="377"/>
      <c r="KG166" s="377"/>
      <c r="KH166" s="377"/>
      <c r="KI166" s="377"/>
      <c r="KJ166" s="377"/>
      <c r="KK166" s="377"/>
      <c r="KL166" s="377"/>
      <c r="KM166" s="377"/>
      <c r="KN166" s="377"/>
      <c r="KO166" s="377"/>
      <c r="KP166" s="377"/>
      <c r="KQ166" s="377"/>
      <c r="KR166" s="377"/>
      <c r="KS166" s="377"/>
      <c r="KT166" s="377"/>
      <c r="KU166" s="377"/>
      <c r="KV166" s="377"/>
      <c r="KW166" s="377"/>
      <c r="KX166" s="377"/>
      <c r="KY166" s="377"/>
      <c r="KZ166" s="377"/>
      <c r="LA166" s="377"/>
      <c r="LB166" s="377"/>
      <c r="LC166" s="377"/>
      <c r="LD166" s="377"/>
      <c r="LE166" s="377"/>
      <c r="LF166" s="377"/>
      <c r="LG166" s="377"/>
      <c r="LH166" s="377"/>
      <c r="LI166" s="377"/>
    </row>
    <row r="167" spans="1:321">
      <c r="D167" s="74">
        <v>4417</v>
      </c>
      <c r="E167" s="78" t="s">
        <v>338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2100.77</v>
      </c>
      <c r="CM167" s="105">
        <v>1230</v>
      </c>
      <c r="CN167" s="105">
        <v>5002.5600000000004</v>
      </c>
      <c r="CO167" s="105">
        <v>10000</v>
      </c>
      <c r="CP167" s="105">
        <v>0</v>
      </c>
      <c r="CQ167" s="105">
        <v>13880.18</v>
      </c>
      <c r="CR167" s="105">
        <v>16614</v>
      </c>
      <c r="CS167" s="105">
        <v>9282.67</v>
      </c>
      <c r="CT167" s="105">
        <v>2233.1899999999996</v>
      </c>
      <c r="CU167" s="105">
        <v>7072.2800000000007</v>
      </c>
      <c r="CV167" s="105">
        <v>12058.73</v>
      </c>
      <c r="CW167" s="106">
        <v>19678.989999999998</v>
      </c>
      <c r="CX167" s="104">
        <v>0</v>
      </c>
      <c r="CY167" s="105">
        <v>0</v>
      </c>
      <c r="CZ167" s="105">
        <v>1695.95</v>
      </c>
      <c r="DA167" s="105">
        <v>1525.8199999999997</v>
      </c>
      <c r="DB167" s="105">
        <v>13082.17</v>
      </c>
      <c r="DC167" s="105">
        <v>11902.640000000001</v>
      </c>
      <c r="DD167" s="105">
        <v>9446.82</v>
      </c>
      <c r="DE167" s="105">
        <v>4984.91</v>
      </c>
      <c r="DF167" s="105">
        <v>9970.31</v>
      </c>
      <c r="DG167" s="105">
        <v>10397.92</v>
      </c>
      <c r="DH167" s="105">
        <v>1498</v>
      </c>
      <c r="DI167" s="106">
        <v>25494.94</v>
      </c>
      <c r="DJ167" s="104">
        <v>0</v>
      </c>
      <c r="DK167" s="105">
        <v>4587.45</v>
      </c>
      <c r="DL167" s="105">
        <v>0</v>
      </c>
      <c r="DM167" s="105">
        <v>0</v>
      </c>
      <c r="DN167" s="105">
        <v>6823.52</v>
      </c>
      <c r="DO167" s="105">
        <v>12647.74</v>
      </c>
      <c r="DP167" s="105">
        <v>34917.56</v>
      </c>
      <c r="DQ167" s="105">
        <v>0</v>
      </c>
      <c r="DR167" s="105">
        <v>1816.22</v>
      </c>
      <c r="DS167" s="105">
        <v>9164.7800000000007</v>
      </c>
      <c r="DT167" s="105">
        <v>11367.37</v>
      </c>
      <c r="DU167" s="106">
        <v>76012.510000000009</v>
      </c>
      <c r="DV167" s="338">
        <v>0</v>
      </c>
      <c r="DW167" s="338">
        <v>5521.03</v>
      </c>
      <c r="DX167" s="338">
        <v>14250.009999999998</v>
      </c>
      <c r="DY167" s="338">
        <v>6606.45</v>
      </c>
      <c r="DZ167" s="371"/>
      <c r="EB167" s="374"/>
      <c r="EC167" s="374"/>
      <c r="ED167" s="374"/>
      <c r="EE167" s="374"/>
      <c r="EF167" s="374"/>
      <c r="EG167" s="374"/>
      <c r="EH167" s="377"/>
      <c r="EI167" s="377"/>
      <c r="EJ167" s="377"/>
      <c r="EK167" s="377"/>
      <c r="EL167" s="377"/>
      <c r="EM167" s="377"/>
      <c r="EN167" s="377"/>
      <c r="EO167" s="377"/>
      <c r="EP167" s="377"/>
      <c r="EQ167" s="377"/>
      <c r="ER167" s="377"/>
      <c r="ES167" s="377"/>
      <c r="ET167" s="377"/>
      <c r="EU167" s="377"/>
      <c r="EV167" s="377"/>
      <c r="EW167" s="377"/>
      <c r="EX167" s="377"/>
      <c r="EY167" s="377"/>
      <c r="EZ167" s="377"/>
      <c r="FA167" s="377"/>
      <c r="FB167" s="377"/>
      <c r="FC167" s="377"/>
      <c r="FD167" s="377"/>
      <c r="FE167" s="377"/>
      <c r="FF167" s="377"/>
      <c r="FG167" s="377"/>
      <c r="FH167" s="377"/>
      <c r="FI167" s="377"/>
      <c r="FJ167" s="377"/>
      <c r="FK167" s="377"/>
      <c r="FL167" s="377"/>
      <c r="FM167" s="377"/>
      <c r="FN167" s="377"/>
      <c r="FO167" s="377"/>
      <c r="FP167" s="377"/>
      <c r="FQ167" s="377"/>
      <c r="FR167" s="377"/>
      <c r="FS167" s="377"/>
      <c r="FT167" s="377"/>
      <c r="FU167" s="377"/>
      <c r="FV167" s="377"/>
      <c r="FW167" s="377"/>
      <c r="FX167" s="377"/>
      <c r="FY167" s="377"/>
      <c r="FZ167" s="377"/>
      <c r="GA167" s="377"/>
      <c r="GB167" s="377"/>
      <c r="GC167" s="377"/>
      <c r="GD167" s="377"/>
      <c r="GE167" s="377"/>
      <c r="GF167" s="377"/>
      <c r="GG167" s="377"/>
      <c r="GH167" s="377"/>
      <c r="GI167" s="377"/>
      <c r="GJ167" s="377"/>
      <c r="GK167" s="377"/>
      <c r="GL167" s="377"/>
      <c r="GM167" s="377"/>
      <c r="GN167" s="377"/>
      <c r="GO167" s="377"/>
      <c r="GP167" s="377"/>
      <c r="GQ167" s="377"/>
      <c r="GR167" s="377"/>
      <c r="GS167" s="377"/>
      <c r="GT167" s="377"/>
      <c r="GU167" s="377"/>
      <c r="GV167" s="377"/>
      <c r="GW167" s="377"/>
      <c r="GX167" s="377"/>
      <c r="GY167" s="377"/>
      <c r="GZ167" s="377"/>
      <c r="HA167" s="377"/>
      <c r="HB167" s="377"/>
      <c r="HC167" s="377"/>
      <c r="HD167" s="377"/>
      <c r="HE167" s="377"/>
      <c r="HF167" s="377"/>
      <c r="HG167" s="377"/>
      <c r="HH167" s="377"/>
      <c r="HI167" s="377"/>
      <c r="HJ167" s="377"/>
      <c r="HK167" s="377"/>
      <c r="HL167" s="377"/>
      <c r="HM167" s="377"/>
      <c r="HN167" s="377"/>
      <c r="HO167" s="377"/>
      <c r="HP167" s="377"/>
      <c r="HQ167" s="377"/>
      <c r="HR167" s="377"/>
      <c r="HS167" s="377"/>
      <c r="HT167" s="377"/>
      <c r="HU167" s="377"/>
      <c r="HV167" s="377"/>
      <c r="HW167" s="377"/>
      <c r="HX167" s="377"/>
      <c r="HY167" s="377"/>
      <c r="HZ167" s="377"/>
      <c r="IA167" s="377"/>
      <c r="IB167" s="377"/>
      <c r="IC167" s="377"/>
      <c r="ID167" s="377"/>
      <c r="IE167" s="377"/>
      <c r="IF167" s="377"/>
      <c r="IG167" s="377"/>
      <c r="IH167" s="377"/>
      <c r="II167" s="377"/>
      <c r="IJ167" s="377"/>
      <c r="IK167" s="377"/>
      <c r="IL167" s="377"/>
      <c r="IM167" s="377"/>
      <c r="IN167" s="377"/>
      <c r="IO167" s="377"/>
      <c r="IP167" s="377"/>
      <c r="IQ167" s="377"/>
      <c r="IR167" s="377"/>
      <c r="IS167" s="377"/>
      <c r="IT167" s="377"/>
      <c r="IU167" s="377"/>
      <c r="IV167" s="377"/>
      <c r="IW167" s="377"/>
      <c r="IX167" s="377"/>
      <c r="IY167" s="377"/>
      <c r="IZ167" s="377"/>
      <c r="JA167" s="377"/>
      <c r="JB167" s="377"/>
      <c r="JC167" s="377"/>
      <c r="JD167" s="377"/>
      <c r="JE167" s="377"/>
      <c r="JF167" s="377"/>
      <c r="JG167" s="377"/>
      <c r="JH167" s="377"/>
      <c r="JI167" s="377"/>
      <c r="JJ167" s="377"/>
      <c r="JK167" s="377"/>
      <c r="JL167" s="377"/>
      <c r="JM167" s="377"/>
      <c r="JN167" s="377"/>
      <c r="JO167" s="377"/>
      <c r="JP167" s="377"/>
      <c r="JQ167" s="377"/>
      <c r="JR167" s="377"/>
      <c r="JS167" s="377"/>
      <c r="JT167" s="377"/>
      <c r="JU167" s="377"/>
      <c r="JV167" s="377"/>
      <c r="JW167" s="377"/>
      <c r="JX167" s="377"/>
      <c r="JY167" s="377"/>
      <c r="JZ167" s="377"/>
      <c r="KA167" s="377"/>
      <c r="KB167" s="377"/>
      <c r="KC167" s="377"/>
      <c r="KD167" s="377"/>
      <c r="KE167" s="377"/>
      <c r="KF167" s="377"/>
      <c r="KG167" s="377"/>
      <c r="KH167" s="377"/>
      <c r="KI167" s="377"/>
      <c r="KJ167" s="377"/>
      <c r="KK167" s="377"/>
      <c r="KL167" s="377"/>
      <c r="KM167" s="377"/>
      <c r="KN167" s="377"/>
      <c r="KO167" s="377"/>
      <c r="KP167" s="377"/>
      <c r="KQ167" s="377"/>
      <c r="KR167" s="377"/>
      <c r="KS167" s="377"/>
      <c r="KT167" s="377"/>
      <c r="KU167" s="377"/>
      <c r="KV167" s="377"/>
      <c r="KW167" s="377"/>
      <c r="KX167" s="377"/>
      <c r="KY167" s="377"/>
      <c r="KZ167" s="377"/>
      <c r="LA167" s="377"/>
      <c r="LB167" s="377"/>
      <c r="LC167" s="377"/>
      <c r="LD167" s="377"/>
      <c r="LE167" s="377"/>
      <c r="LF167" s="377"/>
      <c r="LG167" s="377"/>
      <c r="LH167" s="377"/>
      <c r="LI167" s="377"/>
    </row>
    <row r="168" spans="1:321" ht="30">
      <c r="D168" s="74">
        <v>4418</v>
      </c>
      <c r="E168" s="78" t="s">
        <v>340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0</v>
      </c>
      <c r="CM168" s="105">
        <v>0</v>
      </c>
      <c r="CN168" s="105">
        <v>0</v>
      </c>
      <c r="CO168" s="105">
        <v>0</v>
      </c>
      <c r="CP168" s="105">
        <v>0</v>
      </c>
      <c r="CQ168" s="105">
        <v>0</v>
      </c>
      <c r="CR168" s="105">
        <v>0</v>
      </c>
      <c r="CS168" s="105">
        <v>0</v>
      </c>
      <c r="CT168" s="105">
        <v>1125364.24</v>
      </c>
      <c r="CU168" s="105">
        <v>0</v>
      </c>
      <c r="CV168" s="105">
        <v>0</v>
      </c>
      <c r="CW168" s="106">
        <v>0</v>
      </c>
      <c r="CX168" s="104">
        <v>0</v>
      </c>
      <c r="CY168" s="105">
        <v>0</v>
      </c>
      <c r="CZ168" s="105">
        <v>0</v>
      </c>
      <c r="DA168" s="105">
        <v>0</v>
      </c>
      <c r="DB168" s="105">
        <v>0</v>
      </c>
      <c r="DC168" s="105">
        <v>0</v>
      </c>
      <c r="DD168" s="105">
        <v>0</v>
      </c>
      <c r="DE168" s="105">
        <v>0</v>
      </c>
      <c r="DF168" s="105">
        <v>0</v>
      </c>
      <c r="DG168" s="105">
        <v>44999997.32</v>
      </c>
      <c r="DH168" s="105">
        <v>0</v>
      </c>
      <c r="DI168" s="106">
        <v>0</v>
      </c>
      <c r="DJ168" s="104">
        <v>0</v>
      </c>
      <c r="DK168" s="105">
        <v>0</v>
      </c>
      <c r="DL168" s="105">
        <v>0</v>
      </c>
      <c r="DM168" s="105">
        <v>0</v>
      </c>
      <c r="DN168" s="105">
        <v>0</v>
      </c>
      <c r="DO168" s="105">
        <v>0</v>
      </c>
      <c r="DP168" s="105">
        <v>1139849.1399999999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  <c r="DV168" s="338">
        <v>0</v>
      </c>
      <c r="DW168" s="338">
        <v>0</v>
      </c>
      <c r="DX168" s="338">
        <v>0</v>
      </c>
      <c r="DY168" s="338">
        <v>0</v>
      </c>
      <c r="DZ168" s="371"/>
      <c r="EB168" s="374"/>
      <c r="EC168" s="374"/>
      <c r="ED168" s="374"/>
      <c r="EE168" s="374"/>
      <c r="EF168" s="374"/>
      <c r="EG168" s="374"/>
      <c r="EH168" s="377"/>
      <c r="EI168" s="377"/>
      <c r="EJ168" s="377"/>
      <c r="EK168" s="377"/>
      <c r="EL168" s="377"/>
      <c r="EM168" s="377"/>
      <c r="EN168" s="377"/>
      <c r="EO168" s="377"/>
      <c r="EP168" s="377"/>
      <c r="EQ168" s="377"/>
      <c r="ER168" s="377"/>
      <c r="ES168" s="377"/>
      <c r="ET168" s="377"/>
      <c r="EU168" s="377"/>
      <c r="EV168" s="377"/>
      <c r="EW168" s="377"/>
      <c r="EX168" s="377"/>
      <c r="EY168" s="377"/>
      <c r="EZ168" s="377"/>
      <c r="FA168" s="377"/>
      <c r="FB168" s="377"/>
      <c r="FC168" s="377"/>
      <c r="FD168" s="377"/>
      <c r="FE168" s="377"/>
      <c r="FF168" s="377"/>
      <c r="FG168" s="377"/>
      <c r="FH168" s="377"/>
      <c r="FI168" s="377"/>
      <c r="FJ168" s="377"/>
      <c r="FK168" s="377"/>
      <c r="FL168" s="377"/>
      <c r="FM168" s="377"/>
      <c r="FN168" s="377"/>
      <c r="FO168" s="377"/>
      <c r="FP168" s="377"/>
      <c r="FQ168" s="377"/>
      <c r="FR168" s="377"/>
      <c r="FS168" s="377"/>
      <c r="FT168" s="377"/>
      <c r="FU168" s="377"/>
      <c r="FV168" s="377"/>
      <c r="FW168" s="377"/>
      <c r="FX168" s="377"/>
      <c r="FY168" s="377"/>
      <c r="FZ168" s="377"/>
      <c r="GA168" s="377"/>
      <c r="GB168" s="377"/>
      <c r="GC168" s="377"/>
      <c r="GD168" s="377"/>
      <c r="GE168" s="377"/>
      <c r="GF168" s="377"/>
      <c r="GG168" s="377"/>
      <c r="GH168" s="377"/>
      <c r="GI168" s="377"/>
      <c r="GJ168" s="377"/>
      <c r="GK168" s="377"/>
      <c r="GL168" s="377"/>
      <c r="GM168" s="377"/>
      <c r="GN168" s="377"/>
      <c r="GO168" s="377"/>
      <c r="GP168" s="377"/>
      <c r="GQ168" s="377"/>
      <c r="GR168" s="377"/>
      <c r="GS168" s="377"/>
      <c r="GT168" s="377"/>
      <c r="GU168" s="377"/>
      <c r="GV168" s="377"/>
      <c r="GW168" s="377"/>
      <c r="GX168" s="377"/>
      <c r="GY168" s="377"/>
      <c r="GZ168" s="377"/>
      <c r="HA168" s="377"/>
      <c r="HB168" s="377"/>
      <c r="HC168" s="377"/>
      <c r="HD168" s="377"/>
      <c r="HE168" s="377"/>
      <c r="HF168" s="377"/>
      <c r="HG168" s="377"/>
      <c r="HH168" s="377"/>
      <c r="HI168" s="377"/>
      <c r="HJ168" s="377"/>
      <c r="HK168" s="377"/>
      <c r="HL168" s="377"/>
      <c r="HM168" s="377"/>
      <c r="HN168" s="377"/>
      <c r="HO168" s="377"/>
      <c r="HP168" s="377"/>
      <c r="HQ168" s="377"/>
      <c r="HR168" s="377"/>
      <c r="HS168" s="377"/>
      <c r="HT168" s="377"/>
      <c r="HU168" s="377"/>
      <c r="HV168" s="377"/>
      <c r="HW168" s="377"/>
      <c r="HX168" s="377"/>
      <c r="HY168" s="377"/>
      <c r="HZ168" s="377"/>
      <c r="IA168" s="377"/>
      <c r="IB168" s="377"/>
      <c r="IC168" s="377"/>
      <c r="ID168" s="377"/>
      <c r="IE168" s="377"/>
      <c r="IF168" s="377"/>
      <c r="IG168" s="377"/>
      <c r="IH168" s="377"/>
      <c r="II168" s="377"/>
      <c r="IJ168" s="377"/>
      <c r="IK168" s="377"/>
      <c r="IL168" s="377"/>
      <c r="IM168" s="377"/>
      <c r="IN168" s="377"/>
      <c r="IO168" s="377"/>
      <c r="IP168" s="377"/>
      <c r="IQ168" s="377"/>
      <c r="IR168" s="377"/>
      <c r="IS168" s="377"/>
      <c r="IT168" s="377"/>
      <c r="IU168" s="377"/>
      <c r="IV168" s="377"/>
      <c r="IW168" s="377"/>
      <c r="IX168" s="377"/>
      <c r="IY168" s="377"/>
      <c r="IZ168" s="377"/>
      <c r="JA168" s="377"/>
      <c r="JB168" s="377"/>
      <c r="JC168" s="377"/>
      <c r="JD168" s="377"/>
      <c r="JE168" s="377"/>
      <c r="JF168" s="377"/>
      <c r="JG168" s="377"/>
      <c r="JH168" s="377"/>
      <c r="JI168" s="377"/>
      <c r="JJ168" s="377"/>
      <c r="JK168" s="377"/>
      <c r="JL168" s="377"/>
      <c r="JM168" s="377"/>
      <c r="JN168" s="377"/>
      <c r="JO168" s="377"/>
      <c r="JP168" s="377"/>
      <c r="JQ168" s="377"/>
      <c r="JR168" s="377"/>
      <c r="JS168" s="377"/>
      <c r="JT168" s="377"/>
      <c r="JU168" s="377"/>
      <c r="JV168" s="377"/>
      <c r="JW168" s="377"/>
      <c r="JX168" s="377"/>
      <c r="JY168" s="377"/>
      <c r="JZ168" s="377"/>
      <c r="KA168" s="377"/>
      <c r="KB168" s="377"/>
      <c r="KC168" s="377"/>
      <c r="KD168" s="377"/>
      <c r="KE168" s="377"/>
      <c r="KF168" s="377"/>
      <c r="KG168" s="377"/>
      <c r="KH168" s="377"/>
      <c r="KI168" s="377"/>
      <c r="KJ168" s="377"/>
      <c r="KK168" s="377"/>
      <c r="KL168" s="377"/>
      <c r="KM168" s="377"/>
      <c r="KN168" s="377"/>
      <c r="KO168" s="377"/>
      <c r="KP168" s="377"/>
      <c r="KQ168" s="377"/>
      <c r="KR168" s="377"/>
      <c r="KS168" s="377"/>
      <c r="KT168" s="377"/>
      <c r="KU168" s="377"/>
      <c r="KV168" s="377"/>
      <c r="KW168" s="377"/>
      <c r="KX168" s="377"/>
      <c r="KY168" s="377"/>
      <c r="KZ168" s="377"/>
      <c r="LA168" s="377"/>
      <c r="LB168" s="377"/>
      <c r="LC168" s="377"/>
      <c r="LD168" s="377"/>
      <c r="LE168" s="377"/>
      <c r="LF168" s="377"/>
      <c r="LG168" s="377"/>
      <c r="LH168" s="377"/>
      <c r="LI168" s="377"/>
    </row>
    <row r="169" spans="1:321">
      <c r="D169" s="74">
        <v>4419</v>
      </c>
      <c r="E169" s="78" t="s">
        <v>342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0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0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8">
        <v>0</v>
      </c>
      <c r="DW169" s="338">
        <v>0</v>
      </c>
      <c r="DX169" s="338">
        <v>0</v>
      </c>
      <c r="DY169" s="338">
        <v>0</v>
      </c>
      <c r="DZ169" s="371"/>
      <c r="EB169" s="374"/>
      <c r="EC169" s="374"/>
      <c r="ED169" s="374"/>
      <c r="EE169" s="374"/>
      <c r="EF169" s="374"/>
      <c r="EG169" s="374"/>
      <c r="EH169" s="377"/>
      <c r="EI169" s="377"/>
      <c r="EJ169" s="377"/>
      <c r="EK169" s="377"/>
      <c r="EL169" s="377"/>
      <c r="EM169" s="377"/>
      <c r="EN169" s="377"/>
      <c r="EO169" s="377"/>
      <c r="EP169" s="377"/>
      <c r="EQ169" s="377"/>
      <c r="ER169" s="377"/>
      <c r="ES169" s="377"/>
      <c r="ET169" s="377"/>
      <c r="EU169" s="377"/>
      <c r="EV169" s="377"/>
      <c r="EW169" s="377"/>
      <c r="EX169" s="377"/>
      <c r="EY169" s="377"/>
      <c r="EZ169" s="377"/>
      <c r="FA169" s="377"/>
      <c r="FB169" s="377"/>
      <c r="FC169" s="377"/>
      <c r="FD169" s="377"/>
      <c r="FE169" s="377"/>
      <c r="FF169" s="377"/>
      <c r="FG169" s="377"/>
      <c r="FH169" s="377"/>
      <c r="FI169" s="377"/>
      <c r="FJ169" s="377"/>
      <c r="FK169" s="377"/>
      <c r="FL169" s="377"/>
      <c r="FM169" s="377"/>
      <c r="FN169" s="377"/>
      <c r="FO169" s="377"/>
      <c r="FP169" s="377"/>
      <c r="FQ169" s="377"/>
      <c r="FR169" s="377"/>
      <c r="FS169" s="377"/>
      <c r="FT169" s="377"/>
      <c r="FU169" s="377"/>
      <c r="FV169" s="377"/>
      <c r="FW169" s="377"/>
      <c r="FX169" s="377"/>
      <c r="FY169" s="377"/>
      <c r="FZ169" s="377"/>
      <c r="GA169" s="377"/>
      <c r="GB169" s="377"/>
      <c r="GC169" s="377"/>
      <c r="GD169" s="377"/>
      <c r="GE169" s="377"/>
      <c r="GF169" s="377"/>
      <c r="GG169" s="377"/>
      <c r="GH169" s="377"/>
      <c r="GI169" s="377"/>
      <c r="GJ169" s="377"/>
      <c r="GK169" s="377"/>
      <c r="GL169" s="377"/>
      <c r="GM169" s="377"/>
      <c r="GN169" s="377"/>
      <c r="GO169" s="377"/>
      <c r="GP169" s="377"/>
      <c r="GQ169" s="377"/>
      <c r="GR169" s="377"/>
      <c r="GS169" s="377"/>
      <c r="GT169" s="377"/>
      <c r="GU169" s="377"/>
      <c r="GV169" s="377"/>
      <c r="GW169" s="377"/>
      <c r="GX169" s="377"/>
      <c r="GY169" s="377"/>
      <c r="GZ169" s="377"/>
      <c r="HA169" s="377"/>
      <c r="HB169" s="377"/>
      <c r="HC169" s="377"/>
      <c r="HD169" s="377"/>
      <c r="HE169" s="377"/>
      <c r="HF169" s="377"/>
      <c r="HG169" s="377"/>
      <c r="HH169" s="377"/>
      <c r="HI169" s="377"/>
      <c r="HJ169" s="377"/>
      <c r="HK169" s="377"/>
      <c r="HL169" s="377"/>
      <c r="HM169" s="377"/>
      <c r="HN169" s="377"/>
      <c r="HO169" s="377"/>
      <c r="HP169" s="377"/>
      <c r="HQ169" s="377"/>
      <c r="HR169" s="377"/>
      <c r="HS169" s="377"/>
      <c r="HT169" s="377"/>
      <c r="HU169" s="377"/>
      <c r="HV169" s="377"/>
      <c r="HW169" s="377"/>
      <c r="HX169" s="377"/>
      <c r="HY169" s="377"/>
      <c r="HZ169" s="377"/>
      <c r="IA169" s="377"/>
      <c r="IB169" s="377"/>
      <c r="IC169" s="377"/>
      <c r="ID169" s="377"/>
      <c r="IE169" s="377"/>
      <c r="IF169" s="377"/>
      <c r="IG169" s="377"/>
      <c r="IH169" s="377"/>
      <c r="II169" s="377"/>
      <c r="IJ169" s="377"/>
      <c r="IK169" s="377"/>
      <c r="IL169" s="377"/>
      <c r="IM169" s="377"/>
      <c r="IN169" s="377"/>
      <c r="IO169" s="377"/>
      <c r="IP169" s="377"/>
      <c r="IQ169" s="377"/>
      <c r="IR169" s="377"/>
      <c r="IS169" s="377"/>
      <c r="IT169" s="377"/>
      <c r="IU169" s="377"/>
      <c r="IV169" s="377"/>
      <c r="IW169" s="377"/>
      <c r="IX169" s="377"/>
      <c r="IY169" s="377"/>
      <c r="IZ169" s="377"/>
      <c r="JA169" s="377"/>
      <c r="JB169" s="377"/>
      <c r="JC169" s="377"/>
      <c r="JD169" s="377"/>
      <c r="JE169" s="377"/>
      <c r="JF169" s="377"/>
      <c r="JG169" s="377"/>
      <c r="JH169" s="377"/>
      <c r="JI169" s="377"/>
      <c r="JJ169" s="377"/>
      <c r="JK169" s="377"/>
      <c r="JL169" s="377"/>
      <c r="JM169" s="377"/>
      <c r="JN169" s="377"/>
      <c r="JO169" s="377"/>
      <c r="JP169" s="377"/>
      <c r="JQ169" s="377"/>
      <c r="JR169" s="377"/>
      <c r="JS169" s="377"/>
      <c r="JT169" s="377"/>
      <c r="JU169" s="377"/>
      <c r="JV169" s="377"/>
      <c r="JW169" s="377"/>
      <c r="JX169" s="377"/>
      <c r="JY169" s="377"/>
      <c r="JZ169" s="377"/>
      <c r="KA169" s="377"/>
      <c r="KB169" s="377"/>
      <c r="KC169" s="377"/>
      <c r="KD169" s="377"/>
      <c r="KE169" s="377"/>
      <c r="KF169" s="377"/>
      <c r="KG169" s="377"/>
      <c r="KH169" s="377"/>
      <c r="KI169" s="377"/>
      <c r="KJ169" s="377"/>
      <c r="KK169" s="377"/>
      <c r="KL169" s="377"/>
      <c r="KM169" s="377"/>
      <c r="KN169" s="377"/>
      <c r="KO169" s="377"/>
      <c r="KP169" s="377"/>
      <c r="KQ169" s="377"/>
      <c r="KR169" s="377"/>
      <c r="KS169" s="377"/>
      <c r="KT169" s="377"/>
      <c r="KU169" s="377"/>
      <c r="KV169" s="377"/>
      <c r="KW169" s="377"/>
      <c r="KX169" s="377"/>
      <c r="KY169" s="377"/>
      <c r="KZ169" s="377"/>
      <c r="LA169" s="377"/>
      <c r="LB169" s="377"/>
      <c r="LC169" s="377"/>
      <c r="LD169" s="377"/>
      <c r="LE169" s="377"/>
      <c r="LF169" s="377"/>
      <c r="LG169" s="377"/>
      <c r="LH169" s="377"/>
      <c r="LI169" s="377"/>
    </row>
    <row r="170" spans="1:321">
      <c r="A170" s="74" t="s">
        <v>96</v>
      </c>
      <c r="B170" s="74">
        <v>45</v>
      </c>
      <c r="E170" s="78" t="s">
        <v>344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5000</v>
      </c>
      <c r="CM170" s="105">
        <v>57001.11</v>
      </c>
      <c r="CN170" s="105">
        <v>614160.66</v>
      </c>
      <c r="CO170" s="105">
        <v>220833.34</v>
      </c>
      <c r="CP170" s="105">
        <v>331814</v>
      </c>
      <c r="CQ170" s="105">
        <v>6656</v>
      </c>
      <c r="CR170" s="105">
        <v>27500</v>
      </c>
      <c r="CS170" s="105">
        <v>40000</v>
      </c>
      <c r="CT170" s="105">
        <v>17507.28</v>
      </c>
      <c r="CU170" s="105">
        <v>533513.18999999994</v>
      </c>
      <c r="CV170" s="105">
        <v>69960</v>
      </c>
      <c r="CW170" s="106">
        <v>828836.4</v>
      </c>
      <c r="CX170" s="104">
        <v>46726.67</v>
      </c>
      <c r="CY170" s="105">
        <v>493119.12</v>
      </c>
      <c r="CZ170" s="105">
        <v>286420</v>
      </c>
      <c r="DA170" s="105">
        <v>0</v>
      </c>
      <c r="DB170" s="105">
        <v>142547</v>
      </c>
      <c r="DC170" s="105">
        <v>269213.67</v>
      </c>
      <c r="DD170" s="105">
        <v>16000</v>
      </c>
      <c r="DE170" s="105">
        <v>15000</v>
      </c>
      <c r="DF170" s="105">
        <v>505984</v>
      </c>
      <c r="DG170" s="105">
        <v>5000</v>
      </c>
      <c r="DH170" s="105">
        <v>105666.66</v>
      </c>
      <c r="DI170" s="106">
        <v>599222.64999999991</v>
      </c>
      <c r="DJ170" s="104">
        <v>13003.12</v>
      </c>
      <c r="DK170" s="105">
        <v>303628</v>
      </c>
      <c r="DL170" s="105">
        <v>0</v>
      </c>
      <c r="DM170" s="105">
        <v>287926</v>
      </c>
      <c r="DN170" s="105">
        <v>0</v>
      </c>
      <c r="DO170" s="105">
        <v>298266</v>
      </c>
      <c r="DP170" s="105">
        <v>163833.34</v>
      </c>
      <c r="DQ170" s="105">
        <v>161666.66999999998</v>
      </c>
      <c r="DR170" s="105">
        <v>287766</v>
      </c>
      <c r="DS170" s="105">
        <v>331666.67</v>
      </c>
      <c r="DT170" s="105">
        <v>432566.31999999995</v>
      </c>
      <c r="DU170" s="106">
        <v>695508</v>
      </c>
      <c r="DV170" s="338">
        <v>138166.66999999998</v>
      </c>
      <c r="DW170" s="338">
        <v>292960</v>
      </c>
      <c r="DX170" s="338">
        <v>160000</v>
      </c>
      <c r="DY170" s="338">
        <v>409078</v>
      </c>
      <c r="DZ170" s="371">
        <v>300594</v>
      </c>
      <c r="EA170" s="371">
        <v>60000</v>
      </c>
      <c r="EB170" s="371">
        <v>190000</v>
      </c>
      <c r="EC170" s="381">
        <v>20000</v>
      </c>
      <c r="ED170" s="374">
        <v>290795</v>
      </c>
      <c r="EE170" s="374">
        <v>100940</v>
      </c>
      <c r="EF170" s="374">
        <v>14820.1</v>
      </c>
      <c r="EG170" s="374">
        <v>890745.53</v>
      </c>
      <c r="EH170" s="377">
        <v>0</v>
      </c>
      <c r="EI170" s="377">
        <v>285802</v>
      </c>
      <c r="EJ170" s="377">
        <v>0</v>
      </c>
      <c r="EK170" s="377">
        <v>294172</v>
      </c>
      <c r="EL170" s="377">
        <v>40272</v>
      </c>
      <c r="EM170" s="377">
        <v>468970.67</v>
      </c>
      <c r="EN170" s="377">
        <v>0</v>
      </c>
      <c r="EO170" s="377">
        <v>40000</v>
      </c>
      <c r="EP170" s="377">
        <v>15000</v>
      </c>
      <c r="EQ170" s="377">
        <v>691995.33</v>
      </c>
      <c r="ER170" s="377">
        <v>70920.759999999995</v>
      </c>
      <c r="ES170" s="377"/>
      <c r="ET170" s="377"/>
      <c r="EU170" s="377"/>
      <c r="EV170" s="377"/>
      <c r="EW170" s="377"/>
      <c r="EX170" s="377"/>
      <c r="EY170" s="377"/>
      <c r="EZ170" s="377"/>
      <c r="FA170" s="377"/>
      <c r="FB170" s="377"/>
      <c r="FC170" s="377"/>
      <c r="FD170" s="377"/>
      <c r="FE170" s="377"/>
      <c r="FF170" s="377"/>
      <c r="FG170" s="377"/>
      <c r="FH170" s="377"/>
      <c r="FI170" s="377"/>
      <c r="FJ170" s="377"/>
      <c r="FK170" s="377"/>
      <c r="FL170" s="377"/>
      <c r="FM170" s="377"/>
      <c r="FN170" s="377"/>
      <c r="FO170" s="377"/>
      <c r="FP170" s="377"/>
      <c r="FQ170" s="377"/>
      <c r="FR170" s="377"/>
      <c r="FS170" s="377"/>
      <c r="FT170" s="377"/>
      <c r="FU170" s="377"/>
      <c r="FV170" s="377"/>
      <c r="FW170" s="377"/>
      <c r="FX170" s="377"/>
      <c r="FY170" s="377"/>
      <c r="FZ170" s="377"/>
      <c r="GA170" s="377"/>
      <c r="GB170" s="377"/>
      <c r="GC170" s="377"/>
      <c r="GD170" s="377"/>
      <c r="GE170" s="377"/>
      <c r="GF170" s="377"/>
      <c r="GG170" s="377"/>
      <c r="GH170" s="377"/>
      <c r="GI170" s="377"/>
      <c r="GJ170" s="377"/>
      <c r="GK170" s="377"/>
      <c r="GL170" s="377"/>
      <c r="GM170" s="377"/>
      <c r="GN170" s="377"/>
      <c r="GO170" s="377"/>
      <c r="GP170" s="377"/>
      <c r="GQ170" s="377"/>
      <c r="GR170" s="377"/>
      <c r="GS170" s="377"/>
      <c r="GT170" s="377"/>
      <c r="GU170" s="377"/>
      <c r="GV170" s="377"/>
      <c r="GW170" s="377"/>
      <c r="GX170" s="377"/>
      <c r="GY170" s="377"/>
      <c r="GZ170" s="377"/>
      <c r="HA170" s="377"/>
      <c r="HB170" s="377"/>
      <c r="HC170" s="377"/>
      <c r="HD170" s="377"/>
      <c r="HE170" s="377"/>
      <c r="HF170" s="377"/>
      <c r="HG170" s="377"/>
      <c r="HH170" s="377"/>
      <c r="HI170" s="377"/>
      <c r="HJ170" s="377"/>
      <c r="HK170" s="377"/>
      <c r="HL170" s="377"/>
      <c r="HM170" s="377"/>
      <c r="HN170" s="377"/>
      <c r="HO170" s="377"/>
      <c r="HP170" s="377"/>
      <c r="HQ170" s="377"/>
      <c r="HR170" s="377"/>
      <c r="HS170" s="377"/>
      <c r="HT170" s="377"/>
      <c r="HU170" s="377"/>
      <c r="HV170" s="377"/>
      <c r="HW170" s="377"/>
      <c r="HX170" s="377"/>
      <c r="HY170" s="377"/>
      <c r="HZ170" s="377"/>
      <c r="IA170" s="377"/>
      <c r="IB170" s="377"/>
      <c r="IC170" s="377"/>
      <c r="ID170" s="377"/>
      <c r="IE170" s="377"/>
      <c r="IF170" s="377"/>
      <c r="IG170" s="377"/>
      <c r="IH170" s="377"/>
      <c r="II170" s="377"/>
      <c r="IJ170" s="377"/>
      <c r="IK170" s="377"/>
      <c r="IL170" s="377"/>
      <c r="IM170" s="377"/>
      <c r="IN170" s="377"/>
      <c r="IO170" s="377"/>
      <c r="IP170" s="377"/>
      <c r="IQ170" s="377"/>
      <c r="IR170" s="377"/>
      <c r="IS170" s="377"/>
      <c r="IT170" s="377"/>
      <c r="IU170" s="377"/>
      <c r="IV170" s="377"/>
      <c r="IW170" s="377"/>
      <c r="IX170" s="377"/>
      <c r="IY170" s="377"/>
      <c r="IZ170" s="377"/>
      <c r="JA170" s="377"/>
      <c r="JB170" s="377"/>
      <c r="JC170" s="377"/>
      <c r="JD170" s="377"/>
      <c r="JE170" s="377"/>
      <c r="JF170" s="377"/>
      <c r="JG170" s="377"/>
      <c r="JH170" s="377"/>
      <c r="JI170" s="377"/>
      <c r="JJ170" s="377"/>
      <c r="JK170" s="377"/>
      <c r="JL170" s="377"/>
      <c r="JM170" s="377"/>
      <c r="JN170" s="377"/>
      <c r="JO170" s="377"/>
      <c r="JP170" s="377"/>
      <c r="JQ170" s="377"/>
      <c r="JR170" s="377"/>
      <c r="JS170" s="377"/>
      <c r="JT170" s="377"/>
      <c r="JU170" s="377"/>
      <c r="JV170" s="377"/>
      <c r="JW170" s="377"/>
      <c r="JX170" s="377"/>
      <c r="JY170" s="377"/>
      <c r="JZ170" s="377"/>
      <c r="KA170" s="377"/>
      <c r="KB170" s="377"/>
      <c r="KC170" s="377"/>
      <c r="KD170" s="377"/>
      <c r="KE170" s="377"/>
      <c r="KF170" s="377"/>
      <c r="KG170" s="377"/>
      <c r="KH170" s="377"/>
      <c r="KI170" s="377"/>
      <c r="KJ170" s="377"/>
      <c r="KK170" s="377"/>
      <c r="KL170" s="377"/>
      <c r="KM170" s="377"/>
      <c r="KN170" s="377"/>
      <c r="KO170" s="377"/>
      <c r="KP170" s="377"/>
      <c r="KQ170" s="377"/>
      <c r="KR170" s="377"/>
      <c r="KS170" s="377"/>
      <c r="KT170" s="377"/>
      <c r="KU170" s="377"/>
      <c r="KV170" s="377"/>
      <c r="KW170" s="377"/>
      <c r="KX170" s="377"/>
      <c r="KY170" s="377"/>
      <c r="KZ170" s="377"/>
      <c r="LA170" s="377"/>
      <c r="LB170" s="377"/>
      <c r="LC170" s="377"/>
      <c r="LD170" s="377"/>
      <c r="LE170" s="377"/>
      <c r="LF170" s="377"/>
      <c r="LG170" s="377"/>
      <c r="LH170" s="377"/>
      <c r="LI170" s="377"/>
    </row>
    <row r="171" spans="1:321">
      <c r="C171" s="74">
        <v>451</v>
      </c>
      <c r="D171" s="74">
        <v>451</v>
      </c>
      <c r="E171" s="78" t="s">
        <v>117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8">
        <v>138166.66999999998</v>
      </c>
      <c r="DW171" s="338">
        <v>292960</v>
      </c>
      <c r="DX171" s="338">
        <v>160000</v>
      </c>
      <c r="DY171" s="338">
        <v>409078</v>
      </c>
      <c r="DZ171" s="371">
        <v>300594</v>
      </c>
      <c r="EA171" s="371">
        <v>60000</v>
      </c>
      <c r="EB171" s="371">
        <v>190000</v>
      </c>
      <c r="EC171" s="381">
        <v>20000</v>
      </c>
      <c r="ED171" s="374">
        <v>290795</v>
      </c>
      <c r="EE171" s="374">
        <v>100940</v>
      </c>
      <c r="EF171" s="374">
        <v>14820.1</v>
      </c>
      <c r="EG171" s="374">
        <v>890745.53</v>
      </c>
      <c r="EH171" s="377">
        <v>0</v>
      </c>
      <c r="EI171" s="377">
        <v>285802</v>
      </c>
      <c r="EJ171" s="377">
        <v>0</v>
      </c>
      <c r="EK171" s="377">
        <v>294172</v>
      </c>
      <c r="EL171" s="377">
        <v>40272</v>
      </c>
      <c r="EM171" s="377">
        <v>468970.67</v>
      </c>
      <c r="EN171" s="377">
        <v>0</v>
      </c>
      <c r="EO171" s="377">
        <v>40000</v>
      </c>
      <c r="EP171" s="377">
        <v>15000</v>
      </c>
      <c r="EQ171" s="377">
        <v>691995.33</v>
      </c>
      <c r="ER171" s="377">
        <v>70920.759999999995</v>
      </c>
      <c r="ES171" s="377"/>
      <c r="ET171" s="377"/>
      <c r="EU171" s="377"/>
      <c r="EV171" s="377"/>
      <c r="EW171" s="377"/>
      <c r="EX171" s="377"/>
      <c r="EY171" s="377"/>
      <c r="EZ171" s="377"/>
      <c r="FA171" s="377"/>
      <c r="FB171" s="377"/>
      <c r="FC171" s="377"/>
      <c r="FD171" s="377"/>
      <c r="FE171" s="377"/>
      <c r="FF171" s="377"/>
      <c r="FG171" s="377"/>
      <c r="FH171" s="377"/>
      <c r="FI171" s="377"/>
      <c r="FJ171" s="377"/>
      <c r="FK171" s="377"/>
      <c r="FL171" s="377"/>
      <c r="FM171" s="377"/>
      <c r="FN171" s="377"/>
      <c r="FO171" s="377"/>
      <c r="FP171" s="377"/>
      <c r="FQ171" s="377"/>
      <c r="FR171" s="377"/>
      <c r="FS171" s="377"/>
      <c r="FT171" s="377"/>
      <c r="FU171" s="377"/>
      <c r="FV171" s="377"/>
      <c r="FW171" s="377"/>
      <c r="FX171" s="377"/>
      <c r="FY171" s="377"/>
      <c r="FZ171" s="377"/>
      <c r="GA171" s="377"/>
      <c r="GB171" s="377"/>
      <c r="GC171" s="377"/>
      <c r="GD171" s="377"/>
      <c r="GE171" s="377"/>
      <c r="GF171" s="377"/>
      <c r="GG171" s="377"/>
      <c r="GH171" s="377"/>
      <c r="GI171" s="377"/>
      <c r="GJ171" s="377"/>
      <c r="GK171" s="377"/>
      <c r="GL171" s="377"/>
      <c r="GM171" s="377"/>
      <c r="GN171" s="377"/>
      <c r="GO171" s="377"/>
      <c r="GP171" s="377"/>
      <c r="GQ171" s="377"/>
      <c r="GR171" s="377"/>
      <c r="GS171" s="377"/>
      <c r="GT171" s="377"/>
      <c r="GU171" s="377"/>
      <c r="GV171" s="377"/>
      <c r="GW171" s="377"/>
      <c r="GX171" s="377"/>
      <c r="GY171" s="377"/>
      <c r="GZ171" s="377"/>
      <c r="HA171" s="377"/>
      <c r="HB171" s="377"/>
      <c r="HC171" s="377"/>
      <c r="HD171" s="377"/>
      <c r="HE171" s="377"/>
      <c r="HF171" s="377"/>
      <c r="HG171" s="377"/>
      <c r="HH171" s="377"/>
      <c r="HI171" s="377"/>
      <c r="HJ171" s="377"/>
      <c r="HK171" s="377"/>
      <c r="HL171" s="377"/>
      <c r="HM171" s="377"/>
      <c r="HN171" s="377"/>
      <c r="HO171" s="377"/>
      <c r="HP171" s="377"/>
      <c r="HQ171" s="377"/>
      <c r="HR171" s="377"/>
      <c r="HS171" s="377"/>
      <c r="HT171" s="377"/>
      <c r="HU171" s="377"/>
      <c r="HV171" s="377"/>
      <c r="HW171" s="377"/>
      <c r="HX171" s="377"/>
      <c r="HY171" s="377"/>
      <c r="HZ171" s="377"/>
      <c r="IA171" s="377"/>
      <c r="IB171" s="377"/>
      <c r="IC171" s="377"/>
      <c r="ID171" s="377"/>
      <c r="IE171" s="377"/>
      <c r="IF171" s="377"/>
      <c r="IG171" s="377"/>
      <c r="IH171" s="377"/>
      <c r="II171" s="377"/>
      <c r="IJ171" s="377"/>
      <c r="IK171" s="377"/>
      <c r="IL171" s="377"/>
      <c r="IM171" s="377"/>
      <c r="IN171" s="377"/>
      <c r="IO171" s="377"/>
      <c r="IP171" s="377"/>
      <c r="IQ171" s="377"/>
      <c r="IR171" s="377"/>
      <c r="IS171" s="377"/>
      <c r="IT171" s="377"/>
      <c r="IU171" s="377"/>
      <c r="IV171" s="377"/>
      <c r="IW171" s="377"/>
      <c r="IX171" s="377"/>
      <c r="IY171" s="377"/>
      <c r="IZ171" s="377"/>
      <c r="JA171" s="377"/>
      <c r="JB171" s="377"/>
      <c r="JC171" s="377"/>
      <c r="JD171" s="377"/>
      <c r="JE171" s="377"/>
      <c r="JF171" s="377"/>
      <c r="JG171" s="377"/>
      <c r="JH171" s="377"/>
      <c r="JI171" s="377"/>
      <c r="JJ171" s="377"/>
      <c r="JK171" s="377"/>
      <c r="JL171" s="377"/>
      <c r="JM171" s="377"/>
      <c r="JN171" s="377"/>
      <c r="JO171" s="377"/>
      <c r="JP171" s="377"/>
      <c r="JQ171" s="377"/>
      <c r="JR171" s="377"/>
      <c r="JS171" s="377"/>
      <c r="JT171" s="377"/>
      <c r="JU171" s="377"/>
      <c r="JV171" s="377"/>
      <c r="JW171" s="377"/>
      <c r="JX171" s="377"/>
      <c r="JY171" s="377"/>
      <c r="JZ171" s="377"/>
      <c r="KA171" s="377"/>
      <c r="KB171" s="377"/>
      <c r="KC171" s="377"/>
      <c r="KD171" s="377"/>
      <c r="KE171" s="377"/>
      <c r="KF171" s="377"/>
      <c r="KG171" s="377"/>
      <c r="KH171" s="377"/>
      <c r="KI171" s="377"/>
      <c r="KJ171" s="377"/>
      <c r="KK171" s="377"/>
      <c r="KL171" s="377"/>
      <c r="KM171" s="377"/>
      <c r="KN171" s="377"/>
      <c r="KO171" s="377"/>
      <c r="KP171" s="377"/>
      <c r="KQ171" s="377"/>
      <c r="KR171" s="377"/>
      <c r="KS171" s="377"/>
      <c r="KT171" s="377"/>
      <c r="KU171" s="377"/>
      <c r="KV171" s="377"/>
      <c r="KW171" s="377"/>
      <c r="KX171" s="377"/>
      <c r="KY171" s="377"/>
      <c r="KZ171" s="377"/>
      <c r="LA171" s="377"/>
      <c r="LB171" s="377"/>
      <c r="LC171" s="377"/>
      <c r="LD171" s="377"/>
      <c r="LE171" s="377"/>
      <c r="LF171" s="377"/>
      <c r="LG171" s="377"/>
      <c r="LH171" s="377"/>
      <c r="LI171" s="377"/>
    </row>
    <row r="172" spans="1:321" ht="30">
      <c r="D172" s="74">
        <v>4511</v>
      </c>
      <c r="E172" s="78" t="s">
        <v>346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0</v>
      </c>
      <c r="CM172" s="105">
        <v>0</v>
      </c>
      <c r="CN172" s="105">
        <v>0</v>
      </c>
      <c r="CO172" s="105">
        <v>0</v>
      </c>
      <c r="CP172" s="105">
        <v>0</v>
      </c>
      <c r="CQ172" s="105">
        <v>0</v>
      </c>
      <c r="CR172" s="105">
        <v>0</v>
      </c>
      <c r="CS172" s="105">
        <v>0</v>
      </c>
      <c r="CT172" s="105">
        <v>0</v>
      </c>
      <c r="CU172" s="105">
        <v>0</v>
      </c>
      <c r="CV172" s="105">
        <v>0</v>
      </c>
      <c r="CW172" s="106">
        <v>0</v>
      </c>
      <c r="CX172" s="104">
        <v>0</v>
      </c>
      <c r="CY172" s="105">
        <v>0</v>
      </c>
      <c r="CZ172" s="105">
        <v>0</v>
      </c>
      <c r="DA172" s="105">
        <v>0</v>
      </c>
      <c r="DB172" s="105">
        <v>0</v>
      </c>
      <c r="DC172" s="105">
        <v>0</v>
      </c>
      <c r="DD172" s="105">
        <v>0</v>
      </c>
      <c r="DE172" s="105">
        <v>0</v>
      </c>
      <c r="DF172" s="105">
        <v>0</v>
      </c>
      <c r="DG172" s="105">
        <v>0</v>
      </c>
      <c r="DH172" s="105">
        <v>0</v>
      </c>
      <c r="DI172" s="106">
        <v>0</v>
      </c>
      <c r="DJ172" s="104">
        <v>0</v>
      </c>
      <c r="DK172" s="105">
        <v>0</v>
      </c>
      <c r="DL172" s="105">
        <v>0</v>
      </c>
      <c r="DM172" s="105">
        <v>0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  <c r="DV172" s="338">
        <v>0</v>
      </c>
      <c r="DW172" s="338">
        <v>0</v>
      </c>
      <c r="DX172" s="338">
        <v>0</v>
      </c>
      <c r="DY172" s="338">
        <v>0</v>
      </c>
      <c r="DZ172" s="371"/>
      <c r="EB172" s="374"/>
      <c r="EC172" s="374"/>
      <c r="ED172" s="374"/>
      <c r="EE172" s="374"/>
      <c r="EF172" s="374"/>
      <c r="EG172" s="374"/>
      <c r="EH172" s="377"/>
      <c r="EI172" s="377"/>
      <c r="EJ172" s="377"/>
      <c r="EK172" s="377"/>
      <c r="EL172" s="377"/>
      <c r="EM172" s="377"/>
      <c r="EN172" s="377"/>
      <c r="EO172" s="377"/>
      <c r="EP172" s="377"/>
      <c r="EQ172" s="377"/>
      <c r="ER172" s="377"/>
      <c r="ES172" s="377"/>
      <c r="ET172" s="377"/>
      <c r="EU172" s="377"/>
      <c r="EV172" s="377"/>
      <c r="EW172" s="377"/>
      <c r="EX172" s="377"/>
      <c r="EY172" s="377"/>
      <c r="EZ172" s="377"/>
      <c r="FA172" s="377"/>
      <c r="FB172" s="377"/>
      <c r="FC172" s="377"/>
      <c r="FD172" s="377"/>
      <c r="FE172" s="377"/>
      <c r="FF172" s="377"/>
      <c r="FG172" s="377"/>
      <c r="FH172" s="377"/>
      <c r="FI172" s="377"/>
      <c r="FJ172" s="377"/>
      <c r="FK172" s="377"/>
      <c r="FL172" s="377"/>
      <c r="FM172" s="377"/>
      <c r="FN172" s="377"/>
      <c r="FO172" s="377"/>
      <c r="FP172" s="377"/>
      <c r="FQ172" s="377"/>
      <c r="FR172" s="377"/>
      <c r="FS172" s="377"/>
      <c r="FT172" s="377"/>
      <c r="FU172" s="377"/>
      <c r="FV172" s="377"/>
      <c r="FW172" s="377"/>
      <c r="FX172" s="377"/>
      <c r="FY172" s="377"/>
      <c r="FZ172" s="377"/>
      <c r="GA172" s="377"/>
      <c r="GB172" s="377"/>
      <c r="GC172" s="377"/>
      <c r="GD172" s="377"/>
      <c r="GE172" s="377"/>
      <c r="GF172" s="377"/>
      <c r="GG172" s="377"/>
      <c r="GH172" s="377"/>
      <c r="GI172" s="377"/>
      <c r="GJ172" s="377"/>
      <c r="GK172" s="377"/>
      <c r="GL172" s="377"/>
      <c r="GM172" s="377"/>
      <c r="GN172" s="377"/>
      <c r="GO172" s="377"/>
      <c r="GP172" s="377"/>
      <c r="GQ172" s="377"/>
      <c r="GR172" s="377"/>
      <c r="GS172" s="377"/>
      <c r="GT172" s="377"/>
      <c r="GU172" s="377"/>
      <c r="GV172" s="377"/>
      <c r="GW172" s="377"/>
      <c r="GX172" s="377"/>
      <c r="GY172" s="377"/>
      <c r="GZ172" s="377"/>
      <c r="HA172" s="377"/>
      <c r="HB172" s="377"/>
      <c r="HC172" s="377"/>
      <c r="HD172" s="377"/>
      <c r="HE172" s="377"/>
      <c r="HF172" s="377"/>
      <c r="HG172" s="377"/>
      <c r="HH172" s="377"/>
      <c r="HI172" s="377"/>
      <c r="HJ172" s="377"/>
      <c r="HK172" s="377"/>
      <c r="HL172" s="377"/>
      <c r="HM172" s="377"/>
      <c r="HN172" s="377"/>
      <c r="HO172" s="377"/>
      <c r="HP172" s="377"/>
      <c r="HQ172" s="377"/>
      <c r="HR172" s="377"/>
      <c r="HS172" s="377"/>
      <c r="HT172" s="377"/>
      <c r="HU172" s="377"/>
      <c r="HV172" s="377"/>
      <c r="HW172" s="377"/>
      <c r="HX172" s="377"/>
      <c r="HY172" s="377"/>
      <c r="HZ172" s="377"/>
      <c r="IA172" s="377"/>
      <c r="IB172" s="377"/>
      <c r="IC172" s="377"/>
      <c r="ID172" s="377"/>
      <c r="IE172" s="377"/>
      <c r="IF172" s="377"/>
      <c r="IG172" s="377"/>
      <c r="IH172" s="377"/>
      <c r="II172" s="377"/>
      <c r="IJ172" s="377"/>
      <c r="IK172" s="377"/>
      <c r="IL172" s="377"/>
      <c r="IM172" s="377"/>
      <c r="IN172" s="377"/>
      <c r="IO172" s="377"/>
      <c r="IP172" s="377"/>
      <c r="IQ172" s="377"/>
      <c r="IR172" s="377"/>
      <c r="IS172" s="377"/>
      <c r="IT172" s="377"/>
      <c r="IU172" s="377"/>
      <c r="IV172" s="377"/>
      <c r="IW172" s="377"/>
      <c r="IX172" s="377"/>
      <c r="IY172" s="377"/>
      <c r="IZ172" s="377"/>
      <c r="JA172" s="377"/>
      <c r="JB172" s="377"/>
      <c r="JC172" s="377"/>
      <c r="JD172" s="377"/>
      <c r="JE172" s="377"/>
      <c r="JF172" s="377"/>
      <c r="JG172" s="377"/>
      <c r="JH172" s="377"/>
      <c r="JI172" s="377"/>
      <c r="JJ172" s="377"/>
      <c r="JK172" s="377"/>
      <c r="JL172" s="377"/>
      <c r="JM172" s="377"/>
      <c r="JN172" s="377"/>
      <c r="JO172" s="377"/>
      <c r="JP172" s="377"/>
      <c r="JQ172" s="377"/>
      <c r="JR172" s="377"/>
      <c r="JS172" s="377"/>
      <c r="JT172" s="377"/>
      <c r="JU172" s="377"/>
      <c r="JV172" s="377"/>
      <c r="JW172" s="377"/>
      <c r="JX172" s="377"/>
      <c r="JY172" s="377"/>
      <c r="JZ172" s="377"/>
      <c r="KA172" s="377"/>
      <c r="KB172" s="377"/>
      <c r="KC172" s="377"/>
      <c r="KD172" s="377"/>
      <c r="KE172" s="377"/>
      <c r="KF172" s="377"/>
      <c r="KG172" s="377"/>
      <c r="KH172" s="377"/>
      <c r="KI172" s="377"/>
      <c r="KJ172" s="377"/>
      <c r="KK172" s="377"/>
      <c r="KL172" s="377"/>
      <c r="KM172" s="377"/>
      <c r="KN172" s="377"/>
      <c r="KO172" s="377"/>
      <c r="KP172" s="377"/>
      <c r="KQ172" s="377"/>
      <c r="KR172" s="377"/>
      <c r="KS172" s="377"/>
      <c r="KT172" s="377"/>
      <c r="KU172" s="377"/>
      <c r="KV172" s="377"/>
      <c r="KW172" s="377"/>
      <c r="KX172" s="377"/>
      <c r="KY172" s="377"/>
      <c r="KZ172" s="377"/>
      <c r="LA172" s="377"/>
      <c r="LB172" s="377"/>
      <c r="LC172" s="377"/>
      <c r="LD172" s="377"/>
      <c r="LE172" s="377"/>
      <c r="LF172" s="377"/>
      <c r="LG172" s="377"/>
      <c r="LH172" s="377"/>
      <c r="LI172" s="377"/>
    </row>
    <row r="173" spans="1:321" ht="30">
      <c r="D173" s="74">
        <v>4512</v>
      </c>
      <c r="E173" s="78" t="s">
        <v>348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8">
        <v>0</v>
      </c>
      <c r="DW173" s="338">
        <v>0</v>
      </c>
      <c r="DX173" s="338">
        <v>0</v>
      </c>
      <c r="DY173" s="338">
        <v>0</v>
      </c>
      <c r="DZ173" s="371"/>
      <c r="EB173" s="374"/>
      <c r="EC173" s="374"/>
      <c r="ED173" s="374"/>
      <c r="EE173" s="374"/>
      <c r="EF173" s="374"/>
      <c r="EG173" s="374"/>
      <c r="EH173" s="377"/>
      <c r="EI173" s="377"/>
      <c r="EJ173" s="377"/>
      <c r="EK173" s="377"/>
      <c r="EL173" s="377"/>
      <c r="EM173" s="377"/>
      <c r="EN173" s="377"/>
      <c r="EO173" s="377"/>
      <c r="EP173" s="377"/>
      <c r="EQ173" s="377"/>
      <c r="ER173" s="377"/>
      <c r="ES173" s="377"/>
      <c r="ET173" s="377"/>
      <c r="EU173" s="377"/>
      <c r="EV173" s="377"/>
      <c r="EW173" s="377"/>
      <c r="EX173" s="377"/>
      <c r="EY173" s="377"/>
      <c r="EZ173" s="377"/>
      <c r="FA173" s="377"/>
      <c r="FB173" s="377"/>
      <c r="FC173" s="377"/>
      <c r="FD173" s="377"/>
      <c r="FE173" s="377"/>
      <c r="FF173" s="377"/>
      <c r="FG173" s="377"/>
      <c r="FH173" s="377"/>
      <c r="FI173" s="377"/>
      <c r="FJ173" s="377"/>
      <c r="FK173" s="377"/>
      <c r="FL173" s="377"/>
      <c r="FM173" s="377"/>
      <c r="FN173" s="377"/>
      <c r="FO173" s="377"/>
      <c r="FP173" s="377"/>
      <c r="FQ173" s="377"/>
      <c r="FR173" s="377"/>
      <c r="FS173" s="377"/>
      <c r="FT173" s="377"/>
      <c r="FU173" s="377"/>
      <c r="FV173" s="377"/>
      <c r="FW173" s="377"/>
      <c r="FX173" s="377"/>
      <c r="FY173" s="377"/>
      <c r="FZ173" s="377"/>
      <c r="GA173" s="377"/>
      <c r="GB173" s="377"/>
      <c r="GC173" s="377"/>
      <c r="GD173" s="377"/>
      <c r="GE173" s="377"/>
      <c r="GF173" s="377"/>
      <c r="GG173" s="377"/>
      <c r="GH173" s="377"/>
      <c r="GI173" s="377"/>
      <c r="GJ173" s="377"/>
      <c r="GK173" s="377"/>
      <c r="GL173" s="377"/>
      <c r="GM173" s="377"/>
      <c r="GN173" s="377"/>
      <c r="GO173" s="377"/>
      <c r="GP173" s="377"/>
      <c r="GQ173" s="377"/>
      <c r="GR173" s="377"/>
      <c r="GS173" s="377"/>
      <c r="GT173" s="377"/>
      <c r="GU173" s="377"/>
      <c r="GV173" s="377"/>
      <c r="GW173" s="377"/>
      <c r="GX173" s="377"/>
      <c r="GY173" s="377"/>
      <c r="GZ173" s="377"/>
      <c r="HA173" s="377"/>
      <c r="HB173" s="377"/>
      <c r="HC173" s="377"/>
      <c r="HD173" s="377"/>
      <c r="HE173" s="377"/>
      <c r="HF173" s="377"/>
      <c r="HG173" s="377"/>
      <c r="HH173" s="377"/>
      <c r="HI173" s="377"/>
      <c r="HJ173" s="377"/>
      <c r="HK173" s="377"/>
      <c r="HL173" s="377"/>
      <c r="HM173" s="377"/>
      <c r="HN173" s="377"/>
      <c r="HO173" s="377"/>
      <c r="HP173" s="377"/>
      <c r="HQ173" s="377"/>
      <c r="HR173" s="377"/>
      <c r="HS173" s="377"/>
      <c r="HT173" s="377"/>
      <c r="HU173" s="377"/>
      <c r="HV173" s="377"/>
      <c r="HW173" s="377"/>
      <c r="HX173" s="377"/>
      <c r="HY173" s="377"/>
      <c r="HZ173" s="377"/>
      <c r="IA173" s="377"/>
      <c r="IB173" s="377"/>
      <c r="IC173" s="377"/>
      <c r="ID173" s="377"/>
      <c r="IE173" s="377"/>
      <c r="IF173" s="377"/>
      <c r="IG173" s="377"/>
      <c r="IH173" s="377"/>
      <c r="II173" s="377"/>
      <c r="IJ173" s="377"/>
      <c r="IK173" s="377"/>
      <c r="IL173" s="377"/>
      <c r="IM173" s="377"/>
      <c r="IN173" s="377"/>
      <c r="IO173" s="377"/>
      <c r="IP173" s="377"/>
      <c r="IQ173" s="377"/>
      <c r="IR173" s="377"/>
      <c r="IS173" s="377"/>
      <c r="IT173" s="377"/>
      <c r="IU173" s="377"/>
      <c r="IV173" s="377"/>
      <c r="IW173" s="377"/>
      <c r="IX173" s="377"/>
      <c r="IY173" s="377"/>
      <c r="IZ173" s="377"/>
      <c r="JA173" s="377"/>
      <c r="JB173" s="377"/>
      <c r="JC173" s="377"/>
      <c r="JD173" s="377"/>
      <c r="JE173" s="377"/>
      <c r="JF173" s="377"/>
      <c r="JG173" s="377"/>
      <c r="JH173" s="377"/>
      <c r="JI173" s="377"/>
      <c r="JJ173" s="377"/>
      <c r="JK173" s="377"/>
      <c r="JL173" s="377"/>
      <c r="JM173" s="377"/>
      <c r="JN173" s="377"/>
      <c r="JO173" s="377"/>
      <c r="JP173" s="377"/>
      <c r="JQ173" s="377"/>
      <c r="JR173" s="377"/>
      <c r="JS173" s="377"/>
      <c r="JT173" s="377"/>
      <c r="JU173" s="377"/>
      <c r="JV173" s="377"/>
      <c r="JW173" s="377"/>
      <c r="JX173" s="377"/>
      <c r="JY173" s="377"/>
      <c r="JZ173" s="377"/>
      <c r="KA173" s="377"/>
      <c r="KB173" s="377"/>
      <c r="KC173" s="377"/>
      <c r="KD173" s="377"/>
      <c r="KE173" s="377"/>
      <c r="KF173" s="377"/>
      <c r="KG173" s="377"/>
      <c r="KH173" s="377"/>
      <c r="KI173" s="377"/>
      <c r="KJ173" s="377"/>
      <c r="KK173" s="377"/>
      <c r="KL173" s="377"/>
      <c r="KM173" s="377"/>
      <c r="KN173" s="377"/>
      <c r="KO173" s="377"/>
      <c r="KP173" s="377"/>
      <c r="KQ173" s="377"/>
      <c r="KR173" s="377"/>
      <c r="KS173" s="377"/>
      <c r="KT173" s="377"/>
      <c r="KU173" s="377"/>
      <c r="KV173" s="377"/>
      <c r="KW173" s="377"/>
      <c r="KX173" s="377"/>
      <c r="KY173" s="377"/>
      <c r="KZ173" s="377"/>
      <c r="LA173" s="377"/>
      <c r="LB173" s="377"/>
      <c r="LC173" s="377"/>
      <c r="LD173" s="377"/>
      <c r="LE173" s="377"/>
      <c r="LF173" s="377"/>
      <c r="LG173" s="377"/>
      <c r="LH173" s="377"/>
      <c r="LI173" s="377"/>
    </row>
    <row r="174" spans="1:321">
      <c r="D174" s="74">
        <v>4513</v>
      </c>
      <c r="E174" s="78" t="s">
        <v>350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546494</v>
      </c>
      <c r="CO174" s="105">
        <v>0</v>
      </c>
      <c r="CP174" s="105">
        <v>271814</v>
      </c>
      <c r="CQ174" s="105">
        <v>1656</v>
      </c>
      <c r="CR174" s="105">
        <v>0</v>
      </c>
      <c r="CS174" s="105">
        <v>0</v>
      </c>
      <c r="CT174" s="105">
        <v>2507.2800000000002</v>
      </c>
      <c r="CU174" s="105">
        <v>276229</v>
      </c>
      <c r="CV174" s="105">
        <v>960</v>
      </c>
      <c r="CW174" s="106">
        <v>300339.71999999997</v>
      </c>
      <c r="CX174" s="104">
        <v>5060</v>
      </c>
      <c r="CY174" s="105">
        <v>285118</v>
      </c>
      <c r="CZ174" s="105">
        <v>286420</v>
      </c>
      <c r="DA174" s="105">
        <v>0</v>
      </c>
      <c r="DB174" s="105">
        <v>142547</v>
      </c>
      <c r="DC174" s="105">
        <v>142547</v>
      </c>
      <c r="DD174" s="105">
        <v>0</v>
      </c>
      <c r="DE174" s="105">
        <v>0</v>
      </c>
      <c r="DF174" s="105">
        <v>285484</v>
      </c>
      <c r="DG174" s="105">
        <v>0</v>
      </c>
      <c r="DH174" s="105">
        <v>0</v>
      </c>
      <c r="DI174" s="106">
        <v>285978</v>
      </c>
      <c r="DJ174" s="104">
        <v>0</v>
      </c>
      <c r="DK174" s="105">
        <v>289628</v>
      </c>
      <c r="DL174" s="105">
        <v>0</v>
      </c>
      <c r="DM174" s="105">
        <v>287926</v>
      </c>
      <c r="DN174" s="105">
        <v>0</v>
      </c>
      <c r="DO174" s="105">
        <v>287766</v>
      </c>
      <c r="DP174" s="105">
        <v>0</v>
      </c>
      <c r="DQ174" s="105">
        <v>0</v>
      </c>
      <c r="DR174" s="105">
        <v>287766</v>
      </c>
      <c r="DS174" s="105">
        <v>0</v>
      </c>
      <c r="DT174" s="105">
        <v>0</v>
      </c>
      <c r="DU174" s="106">
        <v>285508</v>
      </c>
      <c r="DV174" s="338">
        <v>0</v>
      </c>
      <c r="DW174" s="338">
        <v>292960</v>
      </c>
      <c r="DX174" s="338">
        <v>0</v>
      </c>
      <c r="DY174" s="338">
        <v>291078</v>
      </c>
      <c r="DZ174" s="371">
        <v>290594</v>
      </c>
      <c r="EB174" s="374"/>
      <c r="EC174" s="374"/>
      <c r="ED174" s="374"/>
      <c r="EE174" s="374"/>
      <c r="EF174" s="374"/>
      <c r="EG174" s="374"/>
      <c r="EH174" s="377"/>
      <c r="EI174" s="377"/>
      <c r="EJ174" s="377"/>
      <c r="EK174" s="377"/>
      <c r="EL174" s="377"/>
      <c r="EM174" s="377"/>
      <c r="EN174" s="377"/>
      <c r="EO174" s="377"/>
      <c r="EP174" s="377"/>
      <c r="EQ174" s="377"/>
      <c r="ER174" s="377"/>
      <c r="ES174" s="377"/>
      <c r="ET174" s="377"/>
      <c r="EU174" s="377"/>
      <c r="EV174" s="377"/>
      <c r="EW174" s="377"/>
      <c r="EX174" s="377"/>
      <c r="EY174" s="377"/>
      <c r="EZ174" s="377"/>
      <c r="FA174" s="377"/>
      <c r="FB174" s="377"/>
      <c r="FC174" s="377"/>
      <c r="FD174" s="377"/>
      <c r="FE174" s="377"/>
      <c r="FF174" s="377"/>
      <c r="FG174" s="377"/>
      <c r="FH174" s="377"/>
      <c r="FI174" s="377"/>
      <c r="FJ174" s="377"/>
      <c r="FK174" s="377"/>
      <c r="FL174" s="377"/>
      <c r="FM174" s="377"/>
      <c r="FN174" s="377"/>
      <c r="FO174" s="377"/>
      <c r="FP174" s="377"/>
      <c r="FQ174" s="377"/>
      <c r="FR174" s="377"/>
      <c r="FS174" s="377"/>
      <c r="FT174" s="377"/>
      <c r="FU174" s="377"/>
      <c r="FV174" s="377"/>
      <c r="FW174" s="377"/>
      <c r="FX174" s="377"/>
      <c r="FY174" s="377"/>
      <c r="FZ174" s="377"/>
      <c r="GA174" s="377"/>
      <c r="GB174" s="377"/>
      <c r="GC174" s="377"/>
      <c r="GD174" s="377"/>
      <c r="GE174" s="377"/>
      <c r="GF174" s="377"/>
      <c r="GG174" s="377"/>
      <c r="GH174" s="377"/>
      <c r="GI174" s="377"/>
      <c r="GJ174" s="377"/>
      <c r="GK174" s="377"/>
      <c r="GL174" s="377"/>
      <c r="GM174" s="377"/>
      <c r="GN174" s="377"/>
      <c r="GO174" s="377"/>
      <c r="GP174" s="377"/>
      <c r="GQ174" s="377"/>
      <c r="GR174" s="377"/>
      <c r="GS174" s="377"/>
      <c r="GT174" s="377"/>
      <c r="GU174" s="377"/>
      <c r="GV174" s="377"/>
      <c r="GW174" s="377"/>
      <c r="GX174" s="377"/>
      <c r="GY174" s="377"/>
      <c r="GZ174" s="377"/>
      <c r="HA174" s="377"/>
      <c r="HB174" s="377"/>
      <c r="HC174" s="377"/>
      <c r="HD174" s="377"/>
      <c r="HE174" s="377"/>
      <c r="HF174" s="377"/>
      <c r="HG174" s="377"/>
      <c r="HH174" s="377"/>
      <c r="HI174" s="377"/>
      <c r="HJ174" s="377"/>
      <c r="HK174" s="377"/>
      <c r="HL174" s="377"/>
      <c r="HM174" s="377"/>
      <c r="HN174" s="377"/>
      <c r="HO174" s="377"/>
      <c r="HP174" s="377"/>
      <c r="HQ174" s="377"/>
      <c r="HR174" s="377"/>
      <c r="HS174" s="377"/>
      <c r="HT174" s="377"/>
      <c r="HU174" s="377"/>
      <c r="HV174" s="377"/>
      <c r="HW174" s="377"/>
      <c r="HX174" s="377"/>
      <c r="HY174" s="377"/>
      <c r="HZ174" s="377"/>
      <c r="IA174" s="377"/>
      <c r="IB174" s="377"/>
      <c r="IC174" s="377"/>
      <c r="ID174" s="377"/>
      <c r="IE174" s="377"/>
      <c r="IF174" s="377"/>
      <c r="IG174" s="377"/>
      <c r="IH174" s="377"/>
      <c r="II174" s="377"/>
      <c r="IJ174" s="377"/>
      <c r="IK174" s="377"/>
      <c r="IL174" s="377"/>
      <c r="IM174" s="377"/>
      <c r="IN174" s="377"/>
      <c r="IO174" s="377"/>
      <c r="IP174" s="377"/>
      <c r="IQ174" s="377"/>
      <c r="IR174" s="377"/>
      <c r="IS174" s="377"/>
      <c r="IT174" s="377"/>
      <c r="IU174" s="377"/>
      <c r="IV174" s="377"/>
      <c r="IW174" s="377"/>
      <c r="IX174" s="377"/>
      <c r="IY174" s="377"/>
      <c r="IZ174" s="377"/>
      <c r="JA174" s="377"/>
      <c r="JB174" s="377"/>
      <c r="JC174" s="377"/>
      <c r="JD174" s="377"/>
      <c r="JE174" s="377"/>
      <c r="JF174" s="377"/>
      <c r="JG174" s="377"/>
      <c r="JH174" s="377"/>
      <c r="JI174" s="377"/>
      <c r="JJ174" s="377"/>
      <c r="JK174" s="377"/>
      <c r="JL174" s="377"/>
      <c r="JM174" s="377"/>
      <c r="JN174" s="377"/>
      <c r="JO174" s="377"/>
      <c r="JP174" s="377"/>
      <c r="JQ174" s="377"/>
      <c r="JR174" s="377"/>
      <c r="JS174" s="377"/>
      <c r="JT174" s="377"/>
      <c r="JU174" s="377"/>
      <c r="JV174" s="377"/>
      <c r="JW174" s="377"/>
      <c r="JX174" s="377"/>
      <c r="JY174" s="377"/>
      <c r="JZ174" s="377"/>
      <c r="KA174" s="377"/>
      <c r="KB174" s="377"/>
      <c r="KC174" s="377"/>
      <c r="KD174" s="377"/>
      <c r="KE174" s="377"/>
      <c r="KF174" s="377"/>
      <c r="KG174" s="377"/>
      <c r="KH174" s="377"/>
      <c r="KI174" s="377"/>
      <c r="KJ174" s="377"/>
      <c r="KK174" s="377"/>
      <c r="KL174" s="377"/>
      <c r="KM174" s="377"/>
      <c r="KN174" s="377"/>
      <c r="KO174" s="377"/>
      <c r="KP174" s="377"/>
      <c r="KQ174" s="377"/>
      <c r="KR174" s="377"/>
      <c r="KS174" s="377"/>
      <c r="KT174" s="377"/>
      <c r="KU174" s="377"/>
      <c r="KV174" s="377"/>
      <c r="KW174" s="377"/>
      <c r="KX174" s="377"/>
      <c r="KY174" s="377"/>
      <c r="KZ174" s="377"/>
      <c r="LA174" s="377"/>
      <c r="LB174" s="377"/>
      <c r="LC174" s="377"/>
      <c r="LD174" s="377"/>
      <c r="LE174" s="377"/>
      <c r="LF174" s="377"/>
      <c r="LG174" s="377"/>
      <c r="LH174" s="377"/>
      <c r="LI174" s="377"/>
    </row>
    <row r="175" spans="1:321" ht="45">
      <c r="D175" s="74">
        <v>4514</v>
      </c>
      <c r="E175" s="78" t="s">
        <v>352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  <c r="DV175" s="338">
        <v>0</v>
      </c>
      <c r="DW175" s="338">
        <v>0</v>
      </c>
      <c r="DX175" s="338">
        <v>0</v>
      </c>
      <c r="DY175" s="338">
        <v>0</v>
      </c>
      <c r="DZ175" s="371"/>
      <c r="EB175" s="374"/>
      <c r="EC175" s="374"/>
      <c r="ED175" s="374"/>
      <c r="EE175" s="374"/>
      <c r="EF175" s="374"/>
      <c r="EG175" s="374"/>
      <c r="EH175" s="377"/>
      <c r="EI175" s="377"/>
      <c r="EJ175" s="377"/>
      <c r="EK175" s="377"/>
      <c r="EL175" s="377"/>
      <c r="EM175" s="377"/>
      <c r="EN175" s="377"/>
      <c r="EO175" s="377"/>
      <c r="EP175" s="377"/>
      <c r="EQ175" s="377"/>
      <c r="ER175" s="377"/>
      <c r="ES175" s="377"/>
      <c r="ET175" s="377"/>
      <c r="EU175" s="377"/>
      <c r="EV175" s="377"/>
      <c r="EW175" s="377"/>
      <c r="EX175" s="377"/>
      <c r="EY175" s="377"/>
      <c r="EZ175" s="377"/>
      <c r="FA175" s="377"/>
      <c r="FB175" s="377"/>
      <c r="FC175" s="377"/>
      <c r="FD175" s="377"/>
      <c r="FE175" s="377"/>
      <c r="FF175" s="377"/>
      <c r="FG175" s="377"/>
      <c r="FH175" s="377"/>
      <c r="FI175" s="377"/>
      <c r="FJ175" s="377"/>
      <c r="FK175" s="377"/>
      <c r="FL175" s="377"/>
      <c r="FM175" s="377"/>
      <c r="FN175" s="377"/>
      <c r="FO175" s="377"/>
      <c r="FP175" s="377"/>
      <c r="FQ175" s="377"/>
      <c r="FR175" s="377"/>
      <c r="FS175" s="377"/>
      <c r="FT175" s="377"/>
      <c r="FU175" s="377"/>
      <c r="FV175" s="377"/>
      <c r="FW175" s="377"/>
      <c r="FX175" s="377"/>
      <c r="FY175" s="377"/>
      <c r="FZ175" s="377"/>
      <c r="GA175" s="377"/>
      <c r="GB175" s="377"/>
      <c r="GC175" s="377"/>
      <c r="GD175" s="377"/>
      <c r="GE175" s="377"/>
      <c r="GF175" s="377"/>
      <c r="GG175" s="377"/>
      <c r="GH175" s="377"/>
      <c r="GI175" s="377"/>
      <c r="GJ175" s="377"/>
      <c r="GK175" s="377"/>
      <c r="GL175" s="377"/>
      <c r="GM175" s="377"/>
      <c r="GN175" s="377"/>
      <c r="GO175" s="377"/>
      <c r="GP175" s="377"/>
      <c r="GQ175" s="377"/>
      <c r="GR175" s="377"/>
      <c r="GS175" s="377"/>
      <c r="GT175" s="377"/>
      <c r="GU175" s="377"/>
      <c r="GV175" s="377"/>
      <c r="GW175" s="377"/>
      <c r="GX175" s="377"/>
      <c r="GY175" s="377"/>
      <c r="GZ175" s="377"/>
      <c r="HA175" s="377"/>
      <c r="HB175" s="377"/>
      <c r="HC175" s="377"/>
      <c r="HD175" s="377"/>
      <c r="HE175" s="377"/>
      <c r="HF175" s="377"/>
      <c r="HG175" s="377"/>
      <c r="HH175" s="377"/>
      <c r="HI175" s="377"/>
      <c r="HJ175" s="377"/>
      <c r="HK175" s="377"/>
      <c r="HL175" s="377"/>
      <c r="HM175" s="377"/>
      <c r="HN175" s="377"/>
      <c r="HO175" s="377"/>
      <c r="HP175" s="377"/>
      <c r="HQ175" s="377"/>
      <c r="HR175" s="377"/>
      <c r="HS175" s="377"/>
      <c r="HT175" s="377"/>
      <c r="HU175" s="377"/>
      <c r="HV175" s="377"/>
      <c r="HW175" s="377"/>
      <c r="HX175" s="377"/>
      <c r="HY175" s="377"/>
      <c r="HZ175" s="377"/>
      <c r="IA175" s="377"/>
      <c r="IB175" s="377"/>
      <c r="IC175" s="377"/>
      <c r="ID175" s="377"/>
      <c r="IE175" s="377"/>
      <c r="IF175" s="377"/>
      <c r="IG175" s="377"/>
      <c r="IH175" s="377"/>
      <c r="II175" s="377"/>
      <c r="IJ175" s="377"/>
      <c r="IK175" s="377"/>
      <c r="IL175" s="377"/>
      <c r="IM175" s="377"/>
      <c r="IN175" s="377"/>
      <c r="IO175" s="377"/>
      <c r="IP175" s="377"/>
      <c r="IQ175" s="377"/>
      <c r="IR175" s="377"/>
      <c r="IS175" s="377"/>
      <c r="IT175" s="377"/>
      <c r="IU175" s="377"/>
      <c r="IV175" s="377"/>
      <c r="IW175" s="377"/>
      <c r="IX175" s="377"/>
      <c r="IY175" s="377"/>
      <c r="IZ175" s="377"/>
      <c r="JA175" s="377"/>
      <c r="JB175" s="377"/>
      <c r="JC175" s="377"/>
      <c r="JD175" s="377"/>
      <c r="JE175" s="377"/>
      <c r="JF175" s="377"/>
      <c r="JG175" s="377"/>
      <c r="JH175" s="377"/>
      <c r="JI175" s="377"/>
      <c r="JJ175" s="377"/>
      <c r="JK175" s="377"/>
      <c r="JL175" s="377"/>
      <c r="JM175" s="377"/>
      <c r="JN175" s="377"/>
      <c r="JO175" s="377"/>
      <c r="JP175" s="377"/>
      <c r="JQ175" s="377"/>
      <c r="JR175" s="377"/>
      <c r="JS175" s="377"/>
      <c r="JT175" s="377"/>
      <c r="JU175" s="377"/>
      <c r="JV175" s="377"/>
      <c r="JW175" s="377"/>
      <c r="JX175" s="377"/>
      <c r="JY175" s="377"/>
      <c r="JZ175" s="377"/>
      <c r="KA175" s="377"/>
      <c r="KB175" s="377"/>
      <c r="KC175" s="377"/>
      <c r="KD175" s="377"/>
      <c r="KE175" s="377"/>
      <c r="KF175" s="377"/>
      <c r="KG175" s="377"/>
      <c r="KH175" s="377"/>
      <c r="KI175" s="377"/>
      <c r="KJ175" s="377"/>
      <c r="KK175" s="377"/>
      <c r="KL175" s="377"/>
      <c r="KM175" s="377"/>
      <c r="KN175" s="377"/>
      <c r="KO175" s="377"/>
      <c r="KP175" s="377"/>
      <c r="KQ175" s="377"/>
      <c r="KR175" s="377"/>
      <c r="KS175" s="377"/>
      <c r="KT175" s="377"/>
      <c r="KU175" s="377"/>
      <c r="KV175" s="377"/>
      <c r="KW175" s="377"/>
      <c r="KX175" s="377"/>
      <c r="KY175" s="377"/>
      <c r="KZ175" s="377"/>
      <c r="LA175" s="377"/>
      <c r="LB175" s="377"/>
      <c r="LC175" s="377"/>
      <c r="LD175" s="377"/>
      <c r="LE175" s="377"/>
      <c r="LF175" s="377"/>
      <c r="LG175" s="377"/>
      <c r="LH175" s="377"/>
      <c r="LI175" s="377"/>
    </row>
    <row r="176" spans="1:321">
      <c r="D176" s="74">
        <v>4515</v>
      </c>
      <c r="E176" s="78" t="s">
        <v>354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67666.66</v>
      </c>
      <c r="CO176" s="105">
        <v>220833.34</v>
      </c>
      <c r="CP176" s="105">
        <v>60000</v>
      </c>
      <c r="CQ176" s="105">
        <v>5000</v>
      </c>
      <c r="CR176" s="105">
        <v>27500</v>
      </c>
      <c r="CS176" s="105">
        <v>40000</v>
      </c>
      <c r="CT176" s="105">
        <v>15000</v>
      </c>
      <c r="CU176" s="105">
        <v>257284.19</v>
      </c>
      <c r="CV176" s="105">
        <v>69000</v>
      </c>
      <c r="CW176" s="106">
        <v>528496.68000000005</v>
      </c>
      <c r="CX176" s="104">
        <v>41666.67</v>
      </c>
      <c r="CY176" s="105">
        <v>208001.12</v>
      </c>
      <c r="CZ176" s="105">
        <v>0</v>
      </c>
      <c r="DA176" s="105">
        <v>0</v>
      </c>
      <c r="DB176" s="105">
        <v>0</v>
      </c>
      <c r="DC176" s="105">
        <v>126666.67</v>
      </c>
      <c r="DD176" s="105">
        <v>16000</v>
      </c>
      <c r="DE176" s="105">
        <v>15000</v>
      </c>
      <c r="DF176" s="105">
        <v>220500</v>
      </c>
      <c r="DG176" s="105">
        <v>5000</v>
      </c>
      <c r="DH176" s="105">
        <v>105666.66</v>
      </c>
      <c r="DI176" s="106">
        <v>313244.64999999997</v>
      </c>
      <c r="DJ176" s="104">
        <v>13003.12</v>
      </c>
      <c r="DK176" s="105">
        <v>14000</v>
      </c>
      <c r="DL176" s="105">
        <v>0</v>
      </c>
      <c r="DM176" s="105">
        <v>0</v>
      </c>
      <c r="DN176" s="105">
        <v>0</v>
      </c>
      <c r="DO176" s="105">
        <v>10500</v>
      </c>
      <c r="DP176" s="105">
        <v>163833.34</v>
      </c>
      <c r="DQ176" s="105">
        <v>161666.66999999998</v>
      </c>
      <c r="DR176" s="105">
        <v>0</v>
      </c>
      <c r="DS176" s="105">
        <v>331666.67</v>
      </c>
      <c r="DT176" s="105">
        <v>432566.31999999995</v>
      </c>
      <c r="DU176" s="106">
        <v>410000</v>
      </c>
      <c r="DV176" s="338">
        <v>138166.66999999998</v>
      </c>
      <c r="DW176" s="338">
        <v>0</v>
      </c>
      <c r="DX176" s="338">
        <v>160000</v>
      </c>
      <c r="DY176" s="338">
        <v>118000</v>
      </c>
      <c r="DZ176" s="371">
        <v>10000</v>
      </c>
      <c r="EB176" s="374"/>
      <c r="EC176" s="374"/>
      <c r="ED176" s="374"/>
      <c r="EE176" s="374"/>
      <c r="EF176" s="374"/>
      <c r="EG176" s="374"/>
      <c r="EH176" s="377"/>
      <c r="EI176" s="377"/>
      <c r="EJ176" s="377"/>
      <c r="EK176" s="377"/>
      <c r="EL176" s="377"/>
      <c r="EM176" s="377"/>
      <c r="EN176" s="377"/>
      <c r="EO176" s="377"/>
      <c r="EP176" s="377"/>
      <c r="EQ176" s="377"/>
      <c r="ER176" s="377"/>
      <c r="ES176" s="377"/>
      <c r="ET176" s="377"/>
      <c r="EU176" s="377"/>
      <c r="EV176" s="377"/>
      <c r="EW176" s="377"/>
      <c r="EX176" s="377"/>
      <c r="EY176" s="377"/>
      <c r="EZ176" s="377"/>
      <c r="FA176" s="377"/>
      <c r="FB176" s="377"/>
      <c r="FC176" s="377"/>
      <c r="FD176" s="377"/>
      <c r="FE176" s="377"/>
      <c r="FF176" s="377"/>
      <c r="FG176" s="377"/>
      <c r="FH176" s="377"/>
      <c r="FI176" s="377"/>
      <c r="FJ176" s="377"/>
      <c r="FK176" s="377"/>
      <c r="FL176" s="377"/>
      <c r="FM176" s="377"/>
      <c r="FN176" s="377"/>
      <c r="FO176" s="377"/>
      <c r="FP176" s="377"/>
      <c r="FQ176" s="377"/>
      <c r="FR176" s="377"/>
      <c r="FS176" s="377"/>
      <c r="FT176" s="377"/>
      <c r="FU176" s="377"/>
      <c r="FV176" s="377"/>
      <c r="FW176" s="377"/>
      <c r="FX176" s="377"/>
      <c r="FY176" s="377"/>
      <c r="FZ176" s="377"/>
      <c r="GA176" s="377"/>
      <c r="GB176" s="377"/>
      <c r="GC176" s="377"/>
      <c r="GD176" s="377"/>
      <c r="GE176" s="377"/>
      <c r="GF176" s="377"/>
      <c r="GG176" s="377"/>
      <c r="GH176" s="377"/>
      <c r="GI176" s="377"/>
      <c r="GJ176" s="377"/>
      <c r="GK176" s="377"/>
      <c r="GL176" s="377"/>
      <c r="GM176" s="377"/>
      <c r="GN176" s="377"/>
      <c r="GO176" s="377"/>
      <c r="GP176" s="377"/>
      <c r="GQ176" s="377"/>
      <c r="GR176" s="377"/>
      <c r="GS176" s="377"/>
      <c r="GT176" s="377"/>
      <c r="GU176" s="377"/>
      <c r="GV176" s="377"/>
      <c r="GW176" s="377"/>
      <c r="GX176" s="377"/>
      <c r="GY176" s="377"/>
      <c r="GZ176" s="377"/>
      <c r="HA176" s="377"/>
      <c r="HB176" s="377"/>
      <c r="HC176" s="377"/>
      <c r="HD176" s="377"/>
      <c r="HE176" s="377"/>
      <c r="HF176" s="377"/>
      <c r="HG176" s="377"/>
      <c r="HH176" s="377"/>
      <c r="HI176" s="377"/>
      <c r="HJ176" s="377"/>
      <c r="HK176" s="377"/>
      <c r="HL176" s="377"/>
      <c r="HM176" s="377"/>
      <c r="HN176" s="377"/>
      <c r="HO176" s="377"/>
      <c r="HP176" s="377"/>
      <c r="HQ176" s="377"/>
      <c r="HR176" s="377"/>
      <c r="HS176" s="377"/>
      <c r="HT176" s="377"/>
      <c r="HU176" s="377"/>
      <c r="HV176" s="377"/>
      <c r="HW176" s="377"/>
      <c r="HX176" s="377"/>
      <c r="HY176" s="377"/>
      <c r="HZ176" s="377"/>
      <c r="IA176" s="377"/>
      <c r="IB176" s="377"/>
      <c r="IC176" s="377"/>
      <c r="ID176" s="377"/>
      <c r="IE176" s="377"/>
      <c r="IF176" s="377"/>
      <c r="IG176" s="377"/>
      <c r="IH176" s="377"/>
      <c r="II176" s="377"/>
      <c r="IJ176" s="377"/>
      <c r="IK176" s="377"/>
      <c r="IL176" s="377"/>
      <c r="IM176" s="377"/>
      <c r="IN176" s="377"/>
      <c r="IO176" s="377"/>
      <c r="IP176" s="377"/>
      <c r="IQ176" s="377"/>
      <c r="IR176" s="377"/>
      <c r="IS176" s="377"/>
      <c r="IT176" s="377"/>
      <c r="IU176" s="377"/>
      <c r="IV176" s="377"/>
      <c r="IW176" s="377"/>
      <c r="IX176" s="377"/>
      <c r="IY176" s="377"/>
      <c r="IZ176" s="377"/>
      <c r="JA176" s="377"/>
      <c r="JB176" s="377"/>
      <c r="JC176" s="377"/>
      <c r="JD176" s="377"/>
      <c r="JE176" s="377"/>
      <c r="JF176" s="377"/>
      <c r="JG176" s="377"/>
      <c r="JH176" s="377"/>
      <c r="JI176" s="377"/>
      <c r="JJ176" s="377"/>
      <c r="JK176" s="377"/>
      <c r="JL176" s="377"/>
      <c r="JM176" s="377"/>
      <c r="JN176" s="377"/>
      <c r="JO176" s="377"/>
      <c r="JP176" s="377"/>
      <c r="JQ176" s="377"/>
      <c r="JR176" s="377"/>
      <c r="JS176" s="377"/>
      <c r="JT176" s="377"/>
      <c r="JU176" s="377"/>
      <c r="JV176" s="377"/>
      <c r="JW176" s="377"/>
      <c r="JX176" s="377"/>
      <c r="JY176" s="377"/>
      <c r="JZ176" s="377"/>
      <c r="KA176" s="377"/>
      <c r="KB176" s="377"/>
      <c r="KC176" s="377"/>
      <c r="KD176" s="377"/>
      <c r="KE176" s="377"/>
      <c r="KF176" s="377"/>
      <c r="KG176" s="377"/>
      <c r="KH176" s="377"/>
      <c r="KI176" s="377"/>
      <c r="KJ176" s="377"/>
      <c r="KK176" s="377"/>
      <c r="KL176" s="377"/>
      <c r="KM176" s="377"/>
      <c r="KN176" s="377"/>
      <c r="KO176" s="377"/>
      <c r="KP176" s="377"/>
      <c r="KQ176" s="377"/>
      <c r="KR176" s="377"/>
      <c r="KS176" s="377"/>
      <c r="KT176" s="377"/>
      <c r="KU176" s="377"/>
      <c r="KV176" s="377"/>
      <c r="KW176" s="377"/>
      <c r="KX176" s="377"/>
      <c r="KY176" s="377"/>
      <c r="KZ176" s="377"/>
      <c r="LA176" s="377"/>
      <c r="LB176" s="377"/>
      <c r="LC176" s="377"/>
      <c r="LD176" s="377"/>
      <c r="LE176" s="377"/>
      <c r="LF176" s="377"/>
      <c r="LG176" s="377"/>
      <c r="LH176" s="377"/>
      <c r="LI176" s="377"/>
    </row>
    <row r="177" spans="1:321">
      <c r="A177" s="74" t="s">
        <v>96</v>
      </c>
      <c r="B177" s="74">
        <v>46</v>
      </c>
      <c r="E177" s="78" t="s">
        <v>356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13535535.23</v>
      </c>
      <c r="CM177" s="105">
        <v>1235188.6600000001</v>
      </c>
      <c r="CN177" s="105">
        <v>5069298.5799999991</v>
      </c>
      <c r="CO177" s="105">
        <v>5426716.3900000006</v>
      </c>
      <c r="CP177" s="105">
        <v>4462597.3999999994</v>
      </c>
      <c r="CQ177" s="105">
        <v>12284472.710000001</v>
      </c>
      <c r="CR177" s="105">
        <v>19258533.780000001</v>
      </c>
      <c r="CS177" s="105">
        <v>10735160.850000001</v>
      </c>
      <c r="CT177" s="105">
        <v>19194056.120000001</v>
      </c>
      <c r="CU177" s="105">
        <v>11227719.770000001</v>
      </c>
      <c r="CV177" s="105">
        <v>7409763.3200000003</v>
      </c>
      <c r="CW177" s="106">
        <v>64186408.939999998</v>
      </c>
      <c r="CX177" s="104">
        <v>2995587.7600000002</v>
      </c>
      <c r="CY177" s="105">
        <v>3336299.88</v>
      </c>
      <c r="CZ177" s="105">
        <v>7984326.129999999</v>
      </c>
      <c r="DA177" s="105">
        <v>37331422.000000007</v>
      </c>
      <c r="DB177" s="105">
        <v>9651336.870000001</v>
      </c>
      <c r="DC177" s="105">
        <v>51081075.510000005</v>
      </c>
      <c r="DD177" s="105">
        <v>31417546.140000001</v>
      </c>
      <c r="DE177" s="105">
        <v>4545826.76</v>
      </c>
      <c r="DF177" s="105">
        <v>14570015.650000002</v>
      </c>
      <c r="DG177" s="105">
        <v>10152744.359999999</v>
      </c>
      <c r="DH177" s="105">
        <v>5468562.75</v>
      </c>
      <c r="DI177" s="106">
        <v>31216208.469999999</v>
      </c>
      <c r="DJ177" s="104">
        <v>30743987.649999999</v>
      </c>
      <c r="DK177" s="105">
        <v>41933056.25</v>
      </c>
      <c r="DL177" s="105">
        <v>60545576.710000008</v>
      </c>
      <c r="DM177" s="105">
        <v>39716380.309999995</v>
      </c>
      <c r="DN177" s="105">
        <v>5165036.2</v>
      </c>
      <c r="DO177" s="105">
        <v>34898791.960000001</v>
      </c>
      <c r="DP177" s="105">
        <v>65561192.199999996</v>
      </c>
      <c r="DQ177" s="105">
        <v>41358707.579999998</v>
      </c>
      <c r="DR177" s="105">
        <v>179757421.46000001</v>
      </c>
      <c r="DS177" s="105">
        <v>5631090.1799999997</v>
      </c>
      <c r="DT177" s="105">
        <v>5375527.7300000004</v>
      </c>
      <c r="DU177" s="106">
        <v>31056200.529999994</v>
      </c>
      <c r="DV177" s="338">
        <v>16619750.74</v>
      </c>
      <c r="DW177" s="338">
        <v>1379235.0899999999</v>
      </c>
      <c r="DX177" s="338">
        <v>23229015.260000002</v>
      </c>
      <c r="DY177" s="338">
        <v>8252837.79</v>
      </c>
      <c r="DZ177" s="371"/>
      <c r="EB177" s="374"/>
      <c r="EC177" s="381">
        <v>30149651.920000002</v>
      </c>
      <c r="ED177" s="374"/>
      <c r="EE177" s="374"/>
      <c r="EF177" s="374"/>
      <c r="EG177" s="374"/>
      <c r="EH177" s="377"/>
      <c r="EI177" s="377"/>
      <c r="EJ177" s="377"/>
      <c r="EK177" s="377"/>
      <c r="EL177" s="377"/>
      <c r="EM177" s="377"/>
      <c r="EN177" s="377"/>
      <c r="EO177" s="377"/>
      <c r="EP177" s="377"/>
      <c r="EQ177" s="377"/>
      <c r="ER177" s="377"/>
      <c r="ES177" s="377"/>
      <c r="ET177" s="377"/>
      <c r="EU177" s="377"/>
      <c r="EV177" s="377"/>
      <c r="EW177" s="377"/>
      <c r="EX177" s="377"/>
      <c r="EY177" s="377"/>
      <c r="EZ177" s="377"/>
      <c r="FA177" s="377"/>
      <c r="FB177" s="377"/>
      <c r="FC177" s="377"/>
      <c r="FD177" s="377"/>
      <c r="FE177" s="377"/>
      <c r="FF177" s="377"/>
      <c r="FG177" s="377"/>
      <c r="FH177" s="377"/>
      <c r="FI177" s="377"/>
      <c r="FJ177" s="377"/>
      <c r="FK177" s="377"/>
      <c r="FL177" s="377"/>
      <c r="FM177" s="377"/>
      <c r="FN177" s="377"/>
      <c r="FO177" s="377"/>
      <c r="FP177" s="377"/>
      <c r="FQ177" s="377"/>
      <c r="FR177" s="377"/>
      <c r="FS177" s="377"/>
      <c r="FT177" s="377"/>
      <c r="FU177" s="377"/>
      <c r="FV177" s="377"/>
      <c r="FW177" s="377"/>
      <c r="FX177" s="377"/>
      <c r="FY177" s="377"/>
      <c r="FZ177" s="377"/>
      <c r="GA177" s="377"/>
      <c r="GB177" s="377"/>
      <c r="GC177" s="377"/>
      <c r="GD177" s="377"/>
      <c r="GE177" s="377"/>
      <c r="GF177" s="377"/>
      <c r="GG177" s="377"/>
      <c r="GH177" s="377"/>
      <c r="GI177" s="377"/>
      <c r="GJ177" s="377"/>
      <c r="GK177" s="377"/>
      <c r="GL177" s="377"/>
      <c r="GM177" s="377"/>
      <c r="GN177" s="377"/>
      <c r="GO177" s="377"/>
      <c r="GP177" s="377"/>
      <c r="GQ177" s="377"/>
      <c r="GR177" s="377"/>
      <c r="GS177" s="377"/>
      <c r="GT177" s="377"/>
      <c r="GU177" s="377"/>
      <c r="GV177" s="377"/>
      <c r="GW177" s="377"/>
      <c r="GX177" s="377"/>
      <c r="GY177" s="377"/>
      <c r="GZ177" s="377"/>
      <c r="HA177" s="377"/>
      <c r="HB177" s="377"/>
      <c r="HC177" s="377"/>
      <c r="HD177" s="377"/>
      <c r="HE177" s="377"/>
      <c r="HF177" s="377"/>
      <c r="HG177" s="377"/>
      <c r="HH177" s="377"/>
      <c r="HI177" s="377"/>
      <c r="HJ177" s="377"/>
      <c r="HK177" s="377"/>
      <c r="HL177" s="377"/>
      <c r="HM177" s="377"/>
      <c r="HN177" s="377"/>
      <c r="HO177" s="377"/>
      <c r="HP177" s="377"/>
      <c r="HQ177" s="377"/>
      <c r="HR177" s="377"/>
      <c r="HS177" s="377"/>
      <c r="HT177" s="377"/>
      <c r="HU177" s="377"/>
      <c r="HV177" s="377"/>
      <c r="HW177" s="377"/>
      <c r="HX177" s="377"/>
      <c r="HY177" s="377"/>
      <c r="HZ177" s="377"/>
      <c r="IA177" s="377"/>
      <c r="IB177" s="377"/>
      <c r="IC177" s="377"/>
      <c r="ID177" s="377"/>
      <c r="IE177" s="377"/>
      <c r="IF177" s="377"/>
      <c r="IG177" s="377"/>
      <c r="IH177" s="377"/>
      <c r="II177" s="377"/>
      <c r="IJ177" s="377"/>
      <c r="IK177" s="377"/>
      <c r="IL177" s="377"/>
      <c r="IM177" s="377"/>
      <c r="IN177" s="377"/>
      <c r="IO177" s="377"/>
      <c r="IP177" s="377"/>
      <c r="IQ177" s="377"/>
      <c r="IR177" s="377"/>
      <c r="IS177" s="377"/>
      <c r="IT177" s="377"/>
      <c r="IU177" s="377"/>
      <c r="IV177" s="377"/>
      <c r="IW177" s="377"/>
      <c r="IX177" s="377"/>
      <c r="IY177" s="377"/>
      <c r="IZ177" s="377"/>
      <c r="JA177" s="377"/>
      <c r="JB177" s="377"/>
      <c r="JC177" s="377"/>
      <c r="JD177" s="377"/>
      <c r="JE177" s="377"/>
      <c r="JF177" s="377"/>
      <c r="JG177" s="377"/>
      <c r="JH177" s="377"/>
      <c r="JI177" s="377"/>
      <c r="JJ177" s="377"/>
      <c r="JK177" s="377"/>
      <c r="JL177" s="377"/>
      <c r="JM177" s="377"/>
      <c r="JN177" s="377"/>
      <c r="JO177" s="377"/>
      <c r="JP177" s="377"/>
      <c r="JQ177" s="377"/>
      <c r="JR177" s="377"/>
      <c r="JS177" s="377"/>
      <c r="JT177" s="377"/>
      <c r="JU177" s="377"/>
      <c r="JV177" s="377"/>
      <c r="JW177" s="377"/>
      <c r="JX177" s="377"/>
      <c r="JY177" s="377"/>
      <c r="JZ177" s="377"/>
      <c r="KA177" s="377"/>
      <c r="KB177" s="377"/>
      <c r="KC177" s="377"/>
      <c r="KD177" s="377"/>
      <c r="KE177" s="377"/>
      <c r="KF177" s="377"/>
      <c r="KG177" s="377"/>
      <c r="KH177" s="377"/>
      <c r="KI177" s="377"/>
      <c r="KJ177" s="377"/>
      <c r="KK177" s="377"/>
      <c r="KL177" s="377"/>
      <c r="KM177" s="377"/>
      <c r="KN177" s="377"/>
      <c r="KO177" s="377"/>
      <c r="KP177" s="377"/>
      <c r="KQ177" s="377"/>
      <c r="KR177" s="377"/>
      <c r="KS177" s="377"/>
      <c r="KT177" s="377"/>
      <c r="KU177" s="377"/>
      <c r="KV177" s="377"/>
      <c r="KW177" s="377"/>
      <c r="KX177" s="377"/>
      <c r="KY177" s="377"/>
      <c r="KZ177" s="377"/>
      <c r="LA177" s="377"/>
      <c r="LB177" s="377"/>
      <c r="LC177" s="377"/>
      <c r="LD177" s="377"/>
      <c r="LE177" s="377"/>
      <c r="LF177" s="377"/>
      <c r="LG177" s="377"/>
      <c r="LH177" s="377"/>
      <c r="LI177" s="377"/>
    </row>
    <row r="178" spans="1:321">
      <c r="C178" s="74">
        <v>461</v>
      </c>
      <c r="D178" s="74">
        <v>461</v>
      </c>
      <c r="E178" s="78" t="s">
        <v>358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3364477.11</v>
      </c>
      <c r="CY178" s="105">
        <v>45654816.32</v>
      </c>
      <c r="CZ178" s="105">
        <v>22205420.34</v>
      </c>
      <c r="DA178" s="105">
        <v>49258983</v>
      </c>
      <c r="DB178" s="105">
        <v>94499075.870000005</v>
      </c>
      <c r="DC178" s="105">
        <v>51081075.510000005</v>
      </c>
      <c r="DD178" s="105">
        <v>44974508.479999997</v>
      </c>
      <c r="DE178" s="105">
        <v>44341927.229999997</v>
      </c>
      <c r="DF178" s="105">
        <v>30493617.170000002</v>
      </c>
      <c r="DG178" s="105">
        <v>12243195.890000001</v>
      </c>
      <c r="DH178" s="105">
        <v>5841018.7400000002</v>
      </c>
      <c r="DI178" s="106">
        <v>30843752.48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8">
        <v>16619750.74</v>
      </c>
      <c r="DW178" s="338">
        <v>1379235.0899999999</v>
      </c>
      <c r="DX178" s="338">
        <v>23229015.260000002</v>
      </c>
      <c r="DY178" s="338">
        <v>8252837.79</v>
      </c>
      <c r="DZ178" s="371"/>
      <c r="EB178" s="374"/>
      <c r="EC178" s="381">
        <v>26917709.039999999</v>
      </c>
      <c r="ED178" s="374"/>
      <c r="EE178" s="374"/>
      <c r="EF178" s="374"/>
      <c r="EG178" s="374"/>
      <c r="EH178" s="377"/>
      <c r="EI178" s="377"/>
      <c r="EJ178" s="377"/>
      <c r="EK178" s="377"/>
      <c r="EL178" s="377"/>
      <c r="EM178" s="377"/>
      <c r="EO178" s="377"/>
      <c r="EP178" s="377"/>
      <c r="EQ178" s="377"/>
      <c r="ER178" s="377"/>
      <c r="ES178" s="377"/>
      <c r="ET178" s="377"/>
      <c r="EU178" s="377"/>
      <c r="EV178" s="377"/>
      <c r="EW178" s="377"/>
      <c r="EX178" s="377"/>
      <c r="EY178" s="377"/>
      <c r="EZ178" s="377"/>
      <c r="FA178" s="377"/>
      <c r="FB178" s="377"/>
      <c r="FC178" s="377"/>
      <c r="FD178" s="377"/>
      <c r="FE178" s="377"/>
      <c r="FF178" s="377"/>
      <c r="FG178" s="377"/>
      <c r="FH178" s="377"/>
      <c r="FI178" s="377"/>
      <c r="FJ178" s="377"/>
      <c r="FK178" s="377"/>
      <c r="FL178" s="377"/>
      <c r="FM178" s="377"/>
      <c r="FN178" s="377"/>
      <c r="FO178" s="377"/>
      <c r="FP178" s="377"/>
      <c r="FQ178" s="377"/>
      <c r="FR178" s="377"/>
      <c r="FS178" s="377"/>
      <c r="FT178" s="377"/>
      <c r="FU178" s="377"/>
      <c r="FV178" s="377"/>
      <c r="FW178" s="377"/>
      <c r="FX178" s="377"/>
      <c r="FY178" s="377"/>
      <c r="FZ178" s="377"/>
      <c r="GA178" s="377"/>
      <c r="GB178" s="377"/>
      <c r="GC178" s="377"/>
      <c r="GD178" s="377"/>
      <c r="GE178" s="377"/>
      <c r="GF178" s="377"/>
      <c r="GG178" s="377"/>
      <c r="GH178" s="377"/>
      <c r="GI178" s="377"/>
      <c r="GJ178" s="377"/>
      <c r="GK178" s="377"/>
      <c r="GL178" s="377"/>
      <c r="GM178" s="377"/>
      <c r="GN178" s="377"/>
      <c r="GO178" s="377"/>
      <c r="GP178" s="377"/>
      <c r="GQ178" s="377"/>
      <c r="GR178" s="377"/>
      <c r="GS178" s="377"/>
      <c r="GT178" s="377"/>
      <c r="GU178" s="377"/>
      <c r="GV178" s="377"/>
      <c r="GW178" s="377"/>
      <c r="GX178" s="377"/>
      <c r="GY178" s="377"/>
      <c r="GZ178" s="377"/>
      <c r="HA178" s="377"/>
      <c r="HB178" s="377"/>
      <c r="HC178" s="377"/>
      <c r="HD178" s="377"/>
      <c r="HE178" s="377"/>
      <c r="HF178" s="377"/>
      <c r="HG178" s="377"/>
      <c r="HH178" s="377"/>
      <c r="HI178" s="377"/>
      <c r="HJ178" s="377"/>
      <c r="HK178" s="377"/>
      <c r="HL178" s="377"/>
      <c r="HM178" s="377"/>
      <c r="HN178" s="377"/>
      <c r="HO178" s="377"/>
      <c r="HP178" s="377"/>
      <c r="HQ178" s="377"/>
      <c r="HR178" s="377"/>
      <c r="HS178" s="377"/>
      <c r="HT178" s="377"/>
      <c r="HU178" s="377"/>
      <c r="HV178" s="377"/>
      <c r="HW178" s="377"/>
      <c r="HX178" s="377"/>
      <c r="HY178" s="377"/>
      <c r="HZ178" s="377"/>
      <c r="IA178" s="377"/>
      <c r="IB178" s="377"/>
      <c r="IC178" s="377"/>
      <c r="ID178" s="377"/>
      <c r="IE178" s="377"/>
      <c r="IF178" s="377"/>
      <c r="IG178" s="377"/>
      <c r="IH178" s="377"/>
      <c r="II178" s="377"/>
      <c r="IJ178" s="377"/>
      <c r="IK178" s="377"/>
      <c r="IL178" s="377"/>
      <c r="IM178" s="377"/>
      <c r="IN178" s="377"/>
      <c r="IO178" s="377"/>
      <c r="IP178" s="377"/>
      <c r="IQ178" s="377"/>
      <c r="IR178" s="377"/>
      <c r="IS178" s="377"/>
      <c r="IT178" s="377"/>
      <c r="IU178" s="377"/>
      <c r="IV178" s="377"/>
      <c r="IW178" s="377"/>
      <c r="IX178" s="377"/>
      <c r="IY178" s="377"/>
      <c r="IZ178" s="377"/>
      <c r="JA178" s="377"/>
      <c r="JB178" s="377"/>
      <c r="JC178" s="377"/>
      <c r="JD178" s="377"/>
      <c r="JE178" s="377"/>
      <c r="JF178" s="377"/>
      <c r="JG178" s="377"/>
      <c r="JH178" s="377"/>
      <c r="JI178" s="377"/>
      <c r="JJ178" s="377"/>
      <c r="JK178" s="377"/>
      <c r="JL178" s="377"/>
      <c r="JM178" s="377"/>
      <c r="JN178" s="377"/>
      <c r="JO178" s="377"/>
      <c r="JP178" s="377"/>
      <c r="JQ178" s="377"/>
      <c r="JR178" s="377"/>
      <c r="JS178" s="377"/>
      <c r="JT178" s="377"/>
      <c r="JU178" s="377"/>
      <c r="JV178" s="377"/>
      <c r="JW178" s="377"/>
      <c r="JX178" s="377"/>
      <c r="JY178" s="377"/>
      <c r="JZ178" s="377"/>
      <c r="KA178" s="377"/>
      <c r="KB178" s="377"/>
      <c r="KC178" s="377"/>
      <c r="KD178" s="377"/>
      <c r="KE178" s="377"/>
      <c r="KF178" s="377"/>
      <c r="KG178" s="377"/>
      <c r="KH178" s="377"/>
      <c r="KI178" s="377"/>
      <c r="KJ178" s="377"/>
      <c r="KK178" s="377"/>
      <c r="KL178" s="377"/>
      <c r="KM178" s="377"/>
      <c r="KN178" s="377"/>
      <c r="KO178" s="377"/>
      <c r="KP178" s="377"/>
      <c r="KQ178" s="377"/>
      <c r="KR178" s="377"/>
      <c r="KS178" s="377"/>
      <c r="KT178" s="377"/>
      <c r="KU178" s="377"/>
      <c r="KV178" s="377"/>
      <c r="KW178" s="377"/>
      <c r="KX178" s="377"/>
      <c r="KY178" s="377"/>
      <c r="KZ178" s="377"/>
      <c r="LA178" s="377"/>
      <c r="LB178" s="377"/>
      <c r="LC178" s="377"/>
      <c r="LD178" s="377"/>
      <c r="LE178" s="377"/>
      <c r="LF178" s="377"/>
      <c r="LG178" s="377"/>
      <c r="LH178" s="377"/>
      <c r="LI178" s="377"/>
    </row>
    <row r="179" spans="1:321" ht="30">
      <c r="D179" s="74">
        <v>4611</v>
      </c>
      <c r="E179" s="78" t="s">
        <v>359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10400865.82</v>
      </c>
      <c r="CM179" s="105">
        <v>1076386.28</v>
      </c>
      <c r="CN179" s="105">
        <v>1750313.7699999998</v>
      </c>
      <c r="CO179" s="105">
        <v>3128301.99</v>
      </c>
      <c r="CP179" s="105">
        <v>1945669.64</v>
      </c>
      <c r="CQ179" s="105">
        <v>989736.54</v>
      </c>
      <c r="CR179" s="105">
        <v>4774307.7200000007</v>
      </c>
      <c r="CS179" s="105">
        <v>9944955.370000001</v>
      </c>
      <c r="CT179" s="105">
        <v>12179630.32</v>
      </c>
      <c r="CU179" s="105">
        <v>7710797.4800000004</v>
      </c>
      <c r="CV179" s="105">
        <v>4899072.42</v>
      </c>
      <c r="CW179" s="106">
        <v>48820983.07</v>
      </c>
      <c r="CX179" s="104">
        <v>572002.06000000006</v>
      </c>
      <c r="CY179" s="105">
        <v>44794132.240000002</v>
      </c>
      <c r="CZ179" s="105">
        <v>18738041.850000001</v>
      </c>
      <c r="DA179" s="105">
        <v>15513177.07</v>
      </c>
      <c r="DB179" s="105">
        <v>4831056.79</v>
      </c>
      <c r="DC179" s="105">
        <v>35593419.079999998</v>
      </c>
      <c r="DD179" s="105">
        <v>30604399.73</v>
      </c>
      <c r="DE179" s="105">
        <v>43355572.060000002</v>
      </c>
      <c r="DF179" s="105">
        <v>26101000.149999999</v>
      </c>
      <c r="DG179" s="105">
        <v>8338399.5899999999</v>
      </c>
      <c r="DH179" s="105">
        <v>1025122.19</v>
      </c>
      <c r="DI179" s="106">
        <v>9580429.8499999996</v>
      </c>
      <c r="DJ179" s="104">
        <v>14310568.83</v>
      </c>
      <c r="DK179" s="105">
        <v>40814379.619999997</v>
      </c>
      <c r="DL179" s="105">
        <v>48535287.670000002</v>
      </c>
      <c r="DM179" s="105">
        <v>4348886.3999999994</v>
      </c>
      <c r="DN179" s="105">
        <v>97613.569999999992</v>
      </c>
      <c r="DO179" s="105">
        <v>13454297.34</v>
      </c>
      <c r="DP179" s="105">
        <v>37597928.459999993</v>
      </c>
      <c r="DQ179" s="105">
        <v>40099266.369999997</v>
      </c>
      <c r="DR179" s="105">
        <v>12696185.689999999</v>
      </c>
      <c r="DS179" s="105">
        <v>100557.85</v>
      </c>
      <c r="DT179" s="105">
        <v>100930.69</v>
      </c>
      <c r="DU179" s="106">
        <v>9553749.629999999</v>
      </c>
      <c r="DV179" s="338">
        <v>16586331.92</v>
      </c>
      <c r="DW179" s="338">
        <v>40102784.689999998</v>
      </c>
      <c r="DX179" s="338">
        <v>34153922.979999997</v>
      </c>
      <c r="DY179" s="338">
        <v>11303919.65</v>
      </c>
      <c r="DZ179" s="369">
        <v>104634.18</v>
      </c>
      <c r="EA179" s="369">
        <v>7652930.54</v>
      </c>
      <c r="EB179" s="374">
        <v>17783759.899999999</v>
      </c>
      <c r="EC179" s="382">
        <v>65876428.729999997</v>
      </c>
      <c r="ED179" s="374">
        <v>9291204.8200000003</v>
      </c>
      <c r="EE179" s="374">
        <v>13507697.57</v>
      </c>
      <c r="EF179" s="374">
        <v>108168.99</v>
      </c>
      <c r="EG179" s="374">
        <v>8974836.0099999998</v>
      </c>
      <c r="EH179" s="377">
        <v>16509330.02</v>
      </c>
      <c r="EI179" s="377">
        <v>40459986.270000003</v>
      </c>
      <c r="EJ179" s="377">
        <v>28547623.149999999</v>
      </c>
      <c r="EK179" s="377">
        <v>111178.77</v>
      </c>
      <c r="EL179" s="377">
        <v>861846.67</v>
      </c>
      <c r="EM179" s="377">
        <v>18678429.690000001</v>
      </c>
      <c r="EN179" s="377">
        <v>25930516.890000001</v>
      </c>
      <c r="EO179" s="377">
        <v>65870871.859999999</v>
      </c>
      <c r="EP179" s="377">
        <v>8684013.8599999994</v>
      </c>
      <c r="EQ179" s="377">
        <v>2314998.5699999998</v>
      </c>
      <c r="ER179" s="377">
        <v>865501.84</v>
      </c>
      <c r="ES179" s="377"/>
      <c r="ET179" s="377"/>
      <c r="EU179" s="377"/>
      <c r="EV179" s="377"/>
      <c r="EW179" s="377"/>
      <c r="EX179" s="377"/>
      <c r="EY179" s="377"/>
      <c r="EZ179" s="377"/>
      <c r="FA179" s="377"/>
      <c r="FB179" s="377"/>
      <c r="FC179" s="377"/>
      <c r="FD179" s="377"/>
      <c r="FE179" s="377"/>
      <c r="FF179" s="377"/>
      <c r="FG179" s="377"/>
      <c r="FH179" s="377"/>
      <c r="FI179" s="377"/>
      <c r="FJ179" s="377"/>
      <c r="FK179" s="377"/>
      <c r="FL179" s="377"/>
      <c r="FM179" s="377"/>
      <c r="FN179" s="377"/>
      <c r="FO179" s="377"/>
      <c r="FP179" s="377"/>
      <c r="FQ179" s="377"/>
      <c r="FR179" s="377"/>
      <c r="FS179" s="377"/>
      <c r="FT179" s="377"/>
      <c r="FU179" s="377"/>
      <c r="FV179" s="377"/>
      <c r="FW179" s="377"/>
      <c r="FX179" s="377"/>
      <c r="FY179" s="377"/>
      <c r="FZ179" s="377"/>
      <c r="GA179" s="377"/>
      <c r="GB179" s="377"/>
      <c r="GC179" s="377"/>
      <c r="GD179" s="377"/>
      <c r="GE179" s="377"/>
      <c r="GF179" s="377"/>
      <c r="GG179" s="377"/>
      <c r="GH179" s="377"/>
      <c r="GI179" s="377"/>
      <c r="GJ179" s="377"/>
      <c r="GK179" s="377"/>
      <c r="GL179" s="377"/>
      <c r="GM179" s="377"/>
      <c r="GN179" s="377"/>
      <c r="GO179" s="377"/>
      <c r="GP179" s="377"/>
      <c r="GQ179" s="377"/>
      <c r="GR179" s="377"/>
      <c r="GS179" s="377"/>
      <c r="GT179" s="377"/>
      <c r="GU179" s="377"/>
      <c r="GV179" s="377"/>
      <c r="GW179" s="377"/>
      <c r="GX179" s="377"/>
      <c r="GY179" s="377"/>
      <c r="GZ179" s="377"/>
      <c r="HA179" s="377"/>
      <c r="HB179" s="377"/>
      <c r="HC179" s="377"/>
      <c r="HD179" s="377"/>
      <c r="HE179" s="377"/>
      <c r="HF179" s="377"/>
      <c r="HG179" s="377"/>
      <c r="HH179" s="377"/>
      <c r="HI179" s="377"/>
      <c r="HJ179" s="377"/>
      <c r="HK179" s="377"/>
      <c r="HL179" s="377"/>
      <c r="HM179" s="377"/>
      <c r="HN179" s="377"/>
      <c r="HO179" s="377"/>
      <c r="HP179" s="377"/>
      <c r="HQ179" s="377"/>
      <c r="HR179" s="377"/>
      <c r="HS179" s="377"/>
      <c r="HT179" s="377"/>
      <c r="HU179" s="377"/>
      <c r="HV179" s="377"/>
      <c r="HW179" s="377"/>
      <c r="HX179" s="377"/>
      <c r="HY179" s="377"/>
      <c r="HZ179" s="377"/>
      <c r="IA179" s="377"/>
      <c r="IB179" s="377"/>
      <c r="IC179" s="377"/>
      <c r="ID179" s="377"/>
      <c r="IE179" s="377"/>
      <c r="IF179" s="377"/>
      <c r="IG179" s="377"/>
      <c r="IH179" s="377"/>
      <c r="II179" s="377"/>
      <c r="IJ179" s="377"/>
      <c r="IK179" s="377"/>
      <c r="IL179" s="377"/>
      <c r="IM179" s="377"/>
      <c r="IN179" s="377"/>
      <c r="IO179" s="377"/>
      <c r="IP179" s="377"/>
      <c r="IQ179" s="377"/>
      <c r="IR179" s="377"/>
      <c r="IS179" s="377"/>
      <c r="IT179" s="377"/>
      <c r="IU179" s="377"/>
      <c r="IV179" s="377"/>
      <c r="IW179" s="377"/>
      <c r="IX179" s="377"/>
      <c r="IY179" s="377"/>
      <c r="IZ179" s="377"/>
      <c r="JA179" s="377"/>
      <c r="JB179" s="377"/>
      <c r="JC179" s="377"/>
      <c r="JD179" s="377"/>
      <c r="JE179" s="377"/>
      <c r="JF179" s="377"/>
      <c r="JG179" s="377"/>
      <c r="JH179" s="377"/>
      <c r="JI179" s="377"/>
      <c r="JJ179" s="377"/>
      <c r="JK179" s="377"/>
      <c r="JL179" s="377"/>
      <c r="JM179" s="377"/>
      <c r="JN179" s="377"/>
      <c r="JO179" s="377"/>
      <c r="JP179" s="377"/>
      <c r="JQ179" s="377"/>
      <c r="JR179" s="377"/>
      <c r="JS179" s="377"/>
      <c r="JT179" s="377"/>
      <c r="JU179" s="377"/>
      <c r="JV179" s="377"/>
      <c r="JW179" s="377"/>
      <c r="JX179" s="377"/>
      <c r="JY179" s="377"/>
      <c r="JZ179" s="377"/>
      <c r="KA179" s="377"/>
      <c r="KB179" s="377"/>
      <c r="KC179" s="377"/>
      <c r="KD179" s="377"/>
      <c r="KE179" s="377"/>
      <c r="KF179" s="377"/>
      <c r="KG179" s="377"/>
      <c r="KH179" s="377"/>
      <c r="KI179" s="377"/>
      <c r="KJ179" s="377"/>
      <c r="KK179" s="377"/>
      <c r="KL179" s="377"/>
      <c r="KM179" s="377"/>
      <c r="KN179" s="377"/>
      <c r="KO179" s="377"/>
      <c r="KP179" s="377"/>
      <c r="KQ179" s="377"/>
      <c r="KR179" s="377"/>
      <c r="KS179" s="377"/>
      <c r="KT179" s="377"/>
      <c r="KU179" s="377"/>
      <c r="KV179" s="377"/>
      <c r="KW179" s="377"/>
      <c r="KX179" s="377"/>
      <c r="KY179" s="377"/>
      <c r="KZ179" s="377"/>
      <c r="LA179" s="377"/>
      <c r="LB179" s="377"/>
      <c r="LC179" s="377"/>
      <c r="LD179" s="377"/>
      <c r="LE179" s="377"/>
      <c r="LF179" s="377"/>
      <c r="LG179" s="377"/>
      <c r="LH179" s="377"/>
      <c r="LI179" s="377"/>
    </row>
    <row r="180" spans="1:321" ht="30">
      <c r="D180" s="74">
        <v>4612</v>
      </c>
      <c r="E180" s="78" t="s">
        <v>361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3134669.4099999997</v>
      </c>
      <c r="CM180" s="105">
        <v>158802.38</v>
      </c>
      <c r="CN180" s="105">
        <v>3318984.8099999996</v>
      </c>
      <c r="CO180" s="105">
        <v>2298414.4</v>
      </c>
      <c r="CP180" s="105">
        <v>2516927.7599999998</v>
      </c>
      <c r="CQ180" s="105">
        <v>11294736.17</v>
      </c>
      <c r="CR180" s="105">
        <v>14484226.060000002</v>
      </c>
      <c r="CS180" s="105">
        <v>790205.48</v>
      </c>
      <c r="CT180" s="105">
        <v>7014425.7999999998</v>
      </c>
      <c r="CU180" s="105">
        <v>3516922.290000001</v>
      </c>
      <c r="CV180" s="105">
        <v>2510690.9000000004</v>
      </c>
      <c r="CW180" s="106">
        <v>15365425.870000001</v>
      </c>
      <c r="CX180" s="104">
        <v>2792475.05</v>
      </c>
      <c r="CY180" s="105">
        <v>860684.08</v>
      </c>
      <c r="CZ180" s="105">
        <v>3467378.49</v>
      </c>
      <c r="DA180" s="105">
        <v>33545805.93</v>
      </c>
      <c r="DB180" s="105">
        <v>89568019.079999998</v>
      </c>
      <c r="DC180" s="105">
        <v>15387656.430000003</v>
      </c>
      <c r="DD180" s="105">
        <v>14270108.75</v>
      </c>
      <c r="DE180" s="105">
        <v>986355.17</v>
      </c>
      <c r="DF180" s="105">
        <v>4392617.0199999996</v>
      </c>
      <c r="DG180" s="105">
        <v>3804796.3</v>
      </c>
      <c r="DH180" s="105">
        <v>4815896.55</v>
      </c>
      <c r="DI180" s="106">
        <v>21163322.629999999</v>
      </c>
      <c r="DJ180" s="104">
        <v>16433418.82</v>
      </c>
      <c r="DK180" s="105">
        <v>1118676.6299999999</v>
      </c>
      <c r="DL180" s="105">
        <v>12010289.040000005</v>
      </c>
      <c r="DM180" s="105">
        <v>35367493.909999996</v>
      </c>
      <c r="DN180" s="105">
        <v>5067422.63</v>
      </c>
      <c r="DO180" s="105">
        <v>21444494.620000001</v>
      </c>
      <c r="DP180" s="105">
        <v>27963263.740000002</v>
      </c>
      <c r="DQ180" s="105">
        <v>1259441.21</v>
      </c>
      <c r="DR180" s="105">
        <v>167061235.77000001</v>
      </c>
      <c r="DS180" s="105">
        <v>5530532.3300000001</v>
      </c>
      <c r="DT180" s="105">
        <v>5274597.04</v>
      </c>
      <c r="DU180" s="106">
        <v>21502450.899999995</v>
      </c>
      <c r="DV180" s="338">
        <v>16433418.82</v>
      </c>
      <c r="DW180" s="338">
        <v>1276450.3999999999</v>
      </c>
      <c r="DX180" s="338">
        <v>12225107.449999999</v>
      </c>
      <c r="DY180" s="338">
        <v>179944918.13999999</v>
      </c>
      <c r="DZ180" s="371">
        <v>4911459.87</v>
      </c>
      <c r="EA180" s="375">
        <v>21164551.23</v>
      </c>
      <c r="EB180" s="374">
        <v>24633418.82</v>
      </c>
      <c r="EC180" s="382">
        <v>1391280.31</v>
      </c>
      <c r="ED180" s="374">
        <v>12961164.189999999</v>
      </c>
      <c r="EE180" s="374">
        <v>4513519.3899999997</v>
      </c>
      <c r="EF180" s="374">
        <v>5916393.0599999996</v>
      </c>
      <c r="EG180" s="374">
        <v>22297884.649999999</v>
      </c>
      <c r="EH180" s="377">
        <v>1802308.17</v>
      </c>
      <c r="EI180" s="377">
        <v>1892608.13</v>
      </c>
      <c r="EJ180" s="377">
        <v>7944436.3899999997</v>
      </c>
      <c r="EK180" s="41">
        <v>65321070.240000002</v>
      </c>
      <c r="EL180" s="377">
        <v>5208332.1500000004</v>
      </c>
      <c r="EM180" s="377">
        <v>11220533.199999999</v>
      </c>
      <c r="EN180" s="377">
        <v>9633419.2899999991</v>
      </c>
      <c r="EO180" s="377">
        <v>2539646.15</v>
      </c>
      <c r="EP180" s="377">
        <v>4390481.9000000004</v>
      </c>
      <c r="EQ180" s="377">
        <v>4884517.4000000004</v>
      </c>
      <c r="ER180" s="377">
        <v>6156717.2599999998</v>
      </c>
      <c r="ES180" s="377"/>
      <c r="ET180" s="377"/>
      <c r="EU180" s="377"/>
      <c r="EV180" s="377"/>
      <c r="EW180" s="377"/>
      <c r="EX180" s="377"/>
      <c r="EY180" s="377"/>
      <c r="EZ180" s="377"/>
      <c r="FA180" s="377"/>
      <c r="FB180" s="377"/>
      <c r="FC180" s="377"/>
      <c r="FD180" s="377"/>
      <c r="FE180" s="377"/>
      <c r="FF180" s="377"/>
      <c r="FG180" s="377"/>
      <c r="FH180" s="377"/>
      <c r="FI180" s="377"/>
      <c r="FJ180" s="377"/>
      <c r="FK180" s="377"/>
      <c r="FL180" s="377"/>
      <c r="FM180" s="377"/>
      <c r="FN180" s="377"/>
      <c r="FO180" s="377"/>
      <c r="FP180" s="377"/>
      <c r="FQ180" s="377"/>
      <c r="FR180" s="377"/>
      <c r="FS180" s="377"/>
      <c r="FT180" s="377"/>
      <c r="FU180" s="377"/>
      <c r="FV180" s="377"/>
      <c r="FW180" s="377"/>
      <c r="FX180" s="377"/>
      <c r="FY180" s="377"/>
      <c r="FZ180" s="377"/>
      <c r="GA180" s="377"/>
      <c r="GB180" s="377"/>
      <c r="GC180" s="377"/>
      <c r="GD180" s="377"/>
      <c r="GE180" s="377"/>
      <c r="GF180" s="377"/>
      <c r="GG180" s="377"/>
      <c r="GH180" s="377"/>
      <c r="GI180" s="377"/>
      <c r="GJ180" s="377"/>
      <c r="GK180" s="377"/>
      <c r="GL180" s="377"/>
      <c r="GM180" s="377"/>
      <c r="GN180" s="377"/>
      <c r="GO180" s="377"/>
      <c r="GP180" s="377"/>
      <c r="GQ180" s="377"/>
      <c r="GR180" s="377"/>
      <c r="GS180" s="377"/>
      <c r="GT180" s="377"/>
      <c r="GU180" s="377"/>
      <c r="GV180" s="377"/>
      <c r="GW180" s="377"/>
      <c r="GX180" s="377"/>
      <c r="GY180" s="377"/>
      <c r="GZ180" s="377"/>
      <c r="HA180" s="377"/>
      <c r="HB180" s="377"/>
      <c r="HC180" s="377"/>
      <c r="HD180" s="377"/>
      <c r="HE180" s="377"/>
      <c r="HF180" s="377"/>
      <c r="HG180" s="377"/>
      <c r="HH180" s="377"/>
      <c r="HI180" s="377"/>
      <c r="HJ180" s="377"/>
      <c r="HK180" s="377"/>
      <c r="HL180" s="377"/>
      <c r="HM180" s="377"/>
      <c r="HN180" s="377"/>
      <c r="HO180" s="377"/>
      <c r="HP180" s="377"/>
      <c r="HQ180" s="377"/>
      <c r="HR180" s="377"/>
      <c r="HS180" s="377"/>
      <c r="HT180" s="377"/>
      <c r="HU180" s="377"/>
      <c r="HV180" s="377"/>
      <c r="HW180" s="377"/>
      <c r="HX180" s="377"/>
      <c r="HY180" s="377"/>
      <c r="HZ180" s="377"/>
      <c r="IA180" s="377"/>
      <c r="IB180" s="377"/>
      <c r="IC180" s="377"/>
      <c r="ID180" s="377"/>
      <c r="IE180" s="377"/>
      <c r="IF180" s="377"/>
      <c r="IG180" s="377"/>
      <c r="IH180" s="377"/>
      <c r="II180" s="377"/>
      <c r="IJ180" s="377"/>
      <c r="IK180" s="377"/>
      <c r="IL180" s="377"/>
      <c r="IM180" s="377"/>
      <c r="IN180" s="377"/>
      <c r="IO180" s="377"/>
      <c r="IP180" s="377"/>
      <c r="IQ180" s="377"/>
      <c r="IR180" s="377"/>
      <c r="IS180" s="377"/>
      <c r="IT180" s="377"/>
      <c r="IU180" s="377"/>
      <c r="IV180" s="377"/>
      <c r="IW180" s="377"/>
      <c r="IX180" s="377"/>
      <c r="IY180" s="377"/>
      <c r="IZ180" s="377"/>
      <c r="JA180" s="377"/>
      <c r="JB180" s="377"/>
      <c r="JC180" s="377"/>
      <c r="JD180" s="377"/>
      <c r="JE180" s="377"/>
      <c r="JF180" s="377"/>
      <c r="JG180" s="377"/>
      <c r="JH180" s="377"/>
      <c r="JI180" s="377"/>
      <c r="JJ180" s="377"/>
      <c r="JK180" s="377"/>
      <c r="JL180" s="377"/>
      <c r="JM180" s="377"/>
      <c r="JN180" s="377"/>
      <c r="JO180" s="377"/>
      <c r="JP180" s="377"/>
      <c r="JQ180" s="377"/>
      <c r="JR180" s="377"/>
      <c r="JS180" s="377"/>
      <c r="JT180" s="377"/>
      <c r="JU180" s="377"/>
      <c r="JV180" s="377"/>
      <c r="JW180" s="377"/>
      <c r="JX180" s="377"/>
      <c r="JY180" s="377"/>
      <c r="JZ180" s="377"/>
      <c r="KA180" s="377"/>
      <c r="KB180" s="377"/>
      <c r="KC180" s="377"/>
      <c r="KD180" s="377"/>
      <c r="KE180" s="377"/>
      <c r="KF180" s="377"/>
      <c r="KG180" s="377"/>
      <c r="KH180" s="377"/>
      <c r="KI180" s="377"/>
      <c r="KJ180" s="377"/>
      <c r="KK180" s="377"/>
      <c r="KL180" s="377"/>
      <c r="KM180" s="377"/>
      <c r="KN180" s="377"/>
      <c r="KO180" s="377"/>
      <c r="KP180" s="377"/>
      <c r="KQ180" s="377"/>
      <c r="KR180" s="377"/>
      <c r="KS180" s="377"/>
      <c r="KT180" s="377"/>
      <c r="KU180" s="377"/>
      <c r="KV180" s="377"/>
      <c r="KW180" s="377"/>
      <c r="KX180" s="377"/>
      <c r="KY180" s="377"/>
      <c r="KZ180" s="377"/>
      <c r="LA180" s="377"/>
      <c r="LB180" s="377"/>
      <c r="LC180" s="377"/>
      <c r="LD180" s="377"/>
      <c r="LE180" s="377"/>
      <c r="LF180" s="377"/>
      <c r="LG180" s="377"/>
      <c r="LH180" s="377"/>
      <c r="LI180" s="377"/>
    </row>
    <row r="181" spans="1:321">
      <c r="C181" s="74">
        <v>462</v>
      </c>
      <c r="D181" s="74">
        <v>462</v>
      </c>
      <c r="E181" s="78" t="s">
        <v>363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145520.37</v>
      </c>
      <c r="CP181" s="105">
        <v>0</v>
      </c>
      <c r="CQ181" s="105">
        <v>0</v>
      </c>
      <c r="CR181" s="105">
        <v>60056480</v>
      </c>
      <c r="CS181" s="105">
        <v>42900294.009999998</v>
      </c>
      <c r="CT181" s="105">
        <v>0</v>
      </c>
      <c r="CU181" s="105">
        <v>0</v>
      </c>
      <c r="CV181" s="105">
        <v>3552750.0900000008</v>
      </c>
      <c r="CW181" s="106">
        <v>575548.03</v>
      </c>
      <c r="CX181" s="104">
        <v>5125021.1000000006</v>
      </c>
      <c r="CY181" s="105">
        <v>28180.16</v>
      </c>
      <c r="CZ181" s="105">
        <v>4529565.8099999996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5576163.8799999999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  <c r="DV181" s="338">
        <v>0</v>
      </c>
      <c r="DW181" s="338">
        <v>0</v>
      </c>
      <c r="DX181" s="338">
        <v>0</v>
      </c>
      <c r="DY181" s="338">
        <v>0</v>
      </c>
      <c r="DZ181" s="371"/>
      <c r="EB181" s="374"/>
      <c r="EC181" s="374"/>
      <c r="ED181" s="374"/>
      <c r="EE181" s="374"/>
      <c r="EF181" s="374"/>
      <c r="EG181" s="374"/>
      <c r="EH181" s="377"/>
      <c r="EI181" s="377"/>
      <c r="EJ181" s="377"/>
      <c r="EK181" s="377"/>
      <c r="EL181" s="377"/>
      <c r="EM181" s="377"/>
      <c r="EO181" s="377"/>
      <c r="EP181" s="377"/>
      <c r="EQ181" s="377"/>
      <c r="ER181" s="377"/>
      <c r="ES181" s="377"/>
      <c r="ET181" s="377"/>
      <c r="EU181" s="377"/>
      <c r="EV181" s="377"/>
      <c r="EW181" s="377"/>
      <c r="EX181" s="377"/>
      <c r="EY181" s="377"/>
      <c r="EZ181" s="377"/>
      <c r="FA181" s="377"/>
      <c r="FB181" s="377"/>
      <c r="FC181" s="377"/>
      <c r="FD181" s="377"/>
      <c r="FE181" s="377"/>
      <c r="FF181" s="377"/>
      <c r="FG181" s="377"/>
      <c r="FH181" s="377"/>
      <c r="FI181" s="377"/>
      <c r="FJ181" s="377"/>
      <c r="FK181" s="377"/>
      <c r="FL181" s="377"/>
      <c r="FM181" s="377"/>
      <c r="FN181" s="377"/>
      <c r="FO181" s="377"/>
      <c r="FP181" s="377"/>
      <c r="FQ181" s="377"/>
      <c r="FR181" s="377"/>
      <c r="FS181" s="377"/>
      <c r="FT181" s="377"/>
      <c r="FU181" s="377"/>
      <c r="FV181" s="377"/>
      <c r="FW181" s="377"/>
      <c r="FX181" s="377"/>
      <c r="FY181" s="377"/>
      <c r="FZ181" s="377"/>
      <c r="GA181" s="377"/>
      <c r="GB181" s="377"/>
      <c r="GC181" s="377"/>
      <c r="GD181" s="377"/>
      <c r="GE181" s="377"/>
      <c r="GF181" s="377"/>
      <c r="GG181" s="377"/>
      <c r="GH181" s="377"/>
      <c r="GI181" s="377"/>
      <c r="GJ181" s="377"/>
      <c r="GK181" s="377"/>
      <c r="GL181" s="377"/>
      <c r="GM181" s="377"/>
      <c r="GN181" s="377"/>
      <c r="GO181" s="377"/>
      <c r="GP181" s="377"/>
      <c r="GQ181" s="377"/>
      <c r="GR181" s="377"/>
      <c r="GS181" s="377"/>
      <c r="GT181" s="377"/>
      <c r="GU181" s="377"/>
      <c r="GV181" s="377"/>
      <c r="GW181" s="377"/>
      <c r="GX181" s="377"/>
      <c r="GY181" s="377"/>
      <c r="GZ181" s="377"/>
      <c r="HA181" s="377"/>
      <c r="HB181" s="377"/>
      <c r="HC181" s="377"/>
      <c r="HD181" s="377"/>
      <c r="HE181" s="377"/>
      <c r="HF181" s="377"/>
      <c r="HG181" s="377"/>
      <c r="HH181" s="377"/>
      <c r="HI181" s="377"/>
      <c r="HJ181" s="377"/>
      <c r="HK181" s="377"/>
      <c r="HL181" s="377"/>
      <c r="HM181" s="377"/>
      <c r="HN181" s="377"/>
      <c r="HO181" s="377"/>
      <c r="HP181" s="377"/>
      <c r="HQ181" s="377"/>
      <c r="HR181" s="377"/>
      <c r="HS181" s="377"/>
      <c r="HT181" s="377"/>
      <c r="HU181" s="377"/>
      <c r="HV181" s="377"/>
      <c r="HW181" s="377"/>
      <c r="HX181" s="377"/>
      <c r="HY181" s="377"/>
      <c r="HZ181" s="377"/>
      <c r="IA181" s="377"/>
      <c r="IB181" s="377"/>
      <c r="IC181" s="377"/>
      <c r="ID181" s="377"/>
      <c r="IE181" s="377"/>
      <c r="IF181" s="377"/>
      <c r="IG181" s="377"/>
      <c r="IH181" s="377"/>
      <c r="II181" s="377"/>
      <c r="IJ181" s="377"/>
      <c r="IK181" s="377"/>
      <c r="IL181" s="377"/>
      <c r="IM181" s="377"/>
      <c r="IN181" s="377"/>
      <c r="IO181" s="377"/>
      <c r="IP181" s="377"/>
      <c r="IQ181" s="377"/>
      <c r="IR181" s="377"/>
      <c r="IS181" s="377"/>
      <c r="IT181" s="377"/>
      <c r="IU181" s="377"/>
      <c r="IV181" s="377"/>
      <c r="IW181" s="377"/>
      <c r="IX181" s="377"/>
      <c r="IY181" s="377"/>
      <c r="IZ181" s="377"/>
      <c r="JA181" s="377"/>
      <c r="JB181" s="377"/>
      <c r="JC181" s="377"/>
      <c r="JD181" s="377"/>
      <c r="JE181" s="377"/>
      <c r="JF181" s="377"/>
      <c r="JG181" s="377"/>
      <c r="JH181" s="377"/>
      <c r="JI181" s="377"/>
      <c r="JJ181" s="377"/>
      <c r="JK181" s="377"/>
      <c r="JL181" s="377"/>
      <c r="JM181" s="377"/>
      <c r="JN181" s="377"/>
      <c r="JO181" s="377"/>
      <c r="JP181" s="377"/>
      <c r="JQ181" s="377"/>
      <c r="JR181" s="377"/>
      <c r="JS181" s="377"/>
      <c r="JT181" s="377"/>
      <c r="JU181" s="377"/>
      <c r="JV181" s="377"/>
      <c r="JW181" s="377"/>
      <c r="JX181" s="377"/>
      <c r="JY181" s="377"/>
      <c r="JZ181" s="377"/>
      <c r="KA181" s="377"/>
      <c r="KB181" s="377"/>
      <c r="KC181" s="377"/>
      <c r="KD181" s="377"/>
      <c r="KE181" s="377"/>
      <c r="KF181" s="377"/>
      <c r="KG181" s="377"/>
      <c r="KH181" s="377"/>
      <c r="KI181" s="377"/>
      <c r="KJ181" s="377"/>
      <c r="KK181" s="377"/>
      <c r="KL181" s="377"/>
      <c r="KM181" s="377"/>
      <c r="KN181" s="377"/>
      <c r="KO181" s="377"/>
      <c r="KP181" s="377"/>
      <c r="KQ181" s="377"/>
      <c r="KR181" s="377"/>
      <c r="KS181" s="377"/>
      <c r="KT181" s="377"/>
      <c r="KU181" s="377"/>
      <c r="KV181" s="377"/>
      <c r="KW181" s="377"/>
      <c r="KX181" s="377"/>
      <c r="KY181" s="377"/>
      <c r="KZ181" s="377"/>
      <c r="LA181" s="377"/>
      <c r="LB181" s="377"/>
      <c r="LC181" s="377"/>
      <c r="LD181" s="377"/>
      <c r="LE181" s="377"/>
      <c r="LF181" s="377"/>
      <c r="LG181" s="377"/>
      <c r="LH181" s="377"/>
      <c r="LI181" s="377"/>
    </row>
    <row r="182" spans="1:321">
      <c r="D182" s="74">
        <v>4621</v>
      </c>
      <c r="E182" s="78" t="s">
        <v>365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0</v>
      </c>
      <c r="CS182" s="105">
        <v>179503.08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8">
        <v>0</v>
      </c>
      <c r="DW182" s="338">
        <v>0</v>
      </c>
      <c r="DX182" s="338">
        <v>0</v>
      </c>
      <c r="DY182" s="338">
        <v>0</v>
      </c>
      <c r="DZ182" s="371"/>
      <c r="EB182" s="374"/>
      <c r="EC182" s="374"/>
      <c r="ED182" s="374"/>
      <c r="EE182" s="374"/>
      <c r="EF182" s="374"/>
      <c r="EG182" s="374"/>
      <c r="EH182" s="377"/>
      <c r="EI182" s="377"/>
      <c r="EJ182" s="377"/>
      <c r="EK182" s="377"/>
      <c r="EL182" s="377"/>
      <c r="EM182" s="377"/>
      <c r="EN182" s="377"/>
      <c r="EO182" s="377"/>
      <c r="EP182" s="377"/>
      <c r="EQ182" s="377"/>
      <c r="ER182" s="377"/>
      <c r="ES182" s="377"/>
      <c r="ET182" s="377"/>
      <c r="EU182" s="377"/>
      <c r="EV182" s="377"/>
      <c r="EW182" s="377"/>
      <c r="EX182" s="377"/>
      <c r="EY182" s="377"/>
      <c r="EZ182" s="377"/>
      <c r="FA182" s="377"/>
      <c r="FB182" s="377"/>
      <c r="FC182" s="377"/>
      <c r="FD182" s="377"/>
      <c r="FE182" s="377"/>
      <c r="FF182" s="377"/>
      <c r="FG182" s="377"/>
      <c r="FH182" s="377"/>
      <c r="FI182" s="377"/>
      <c r="FJ182" s="377"/>
      <c r="FK182" s="377"/>
      <c r="FL182" s="377"/>
      <c r="FM182" s="377"/>
      <c r="FN182" s="377"/>
      <c r="FO182" s="377"/>
      <c r="FP182" s="377"/>
      <c r="FQ182" s="377"/>
      <c r="FR182" s="377"/>
      <c r="FS182" s="377"/>
      <c r="FT182" s="377"/>
      <c r="FU182" s="377"/>
      <c r="FV182" s="377"/>
      <c r="FW182" s="377"/>
      <c r="FX182" s="377"/>
      <c r="FY182" s="377"/>
      <c r="FZ182" s="377"/>
      <c r="GA182" s="377"/>
      <c r="GB182" s="377"/>
      <c r="GC182" s="377"/>
      <c r="GD182" s="377"/>
      <c r="GE182" s="377"/>
      <c r="GF182" s="377"/>
      <c r="GG182" s="377"/>
      <c r="GH182" s="377"/>
      <c r="GI182" s="377"/>
      <c r="GJ182" s="377"/>
      <c r="GK182" s="377"/>
      <c r="GL182" s="377"/>
      <c r="GM182" s="377"/>
      <c r="GN182" s="377"/>
      <c r="GO182" s="377"/>
      <c r="GP182" s="377"/>
      <c r="GQ182" s="377"/>
      <c r="GR182" s="377"/>
      <c r="GS182" s="377"/>
      <c r="GT182" s="377"/>
      <c r="GU182" s="377"/>
      <c r="GV182" s="377"/>
      <c r="GW182" s="377"/>
      <c r="GX182" s="377"/>
      <c r="GY182" s="377"/>
      <c r="GZ182" s="377"/>
      <c r="HA182" s="377"/>
      <c r="HB182" s="377"/>
      <c r="HC182" s="377"/>
      <c r="HD182" s="377"/>
      <c r="HE182" s="377"/>
      <c r="HF182" s="377"/>
      <c r="HG182" s="377"/>
      <c r="HH182" s="377"/>
      <c r="HI182" s="377"/>
      <c r="HJ182" s="377"/>
      <c r="HK182" s="377"/>
      <c r="HL182" s="377"/>
      <c r="HM182" s="377"/>
      <c r="HN182" s="377"/>
      <c r="HO182" s="377"/>
      <c r="HP182" s="377"/>
      <c r="HQ182" s="377"/>
      <c r="HR182" s="377"/>
      <c r="HS182" s="377"/>
      <c r="HT182" s="377"/>
      <c r="HU182" s="377"/>
      <c r="HV182" s="377"/>
      <c r="HW182" s="377"/>
      <c r="HX182" s="377"/>
      <c r="HY182" s="377"/>
      <c r="HZ182" s="377"/>
      <c r="IA182" s="377"/>
      <c r="IB182" s="377"/>
      <c r="IC182" s="377"/>
      <c r="ID182" s="377"/>
      <c r="IE182" s="377"/>
      <c r="IF182" s="377"/>
      <c r="IG182" s="377"/>
      <c r="IH182" s="377"/>
      <c r="II182" s="377"/>
      <c r="IJ182" s="377"/>
      <c r="IK182" s="377"/>
      <c r="IL182" s="377"/>
      <c r="IM182" s="377"/>
      <c r="IN182" s="377"/>
      <c r="IO182" s="377"/>
      <c r="IP182" s="377"/>
      <c r="IQ182" s="377"/>
      <c r="IR182" s="377"/>
      <c r="IS182" s="377"/>
      <c r="IT182" s="377"/>
      <c r="IU182" s="377"/>
      <c r="IV182" s="377"/>
      <c r="IW182" s="377"/>
      <c r="IX182" s="377"/>
      <c r="IY182" s="377"/>
      <c r="IZ182" s="377"/>
      <c r="JA182" s="377"/>
      <c r="JB182" s="377"/>
      <c r="JC182" s="377"/>
      <c r="JD182" s="377"/>
      <c r="JE182" s="377"/>
      <c r="JF182" s="377"/>
      <c r="JG182" s="377"/>
      <c r="JH182" s="377"/>
      <c r="JI182" s="377"/>
      <c r="JJ182" s="377"/>
      <c r="JK182" s="377"/>
      <c r="JL182" s="377"/>
      <c r="JM182" s="377"/>
      <c r="JN182" s="377"/>
      <c r="JO182" s="377"/>
      <c r="JP182" s="377"/>
      <c r="JQ182" s="377"/>
      <c r="JR182" s="377"/>
      <c r="JS182" s="377"/>
      <c r="JT182" s="377"/>
      <c r="JU182" s="377"/>
      <c r="JV182" s="377"/>
      <c r="JW182" s="377"/>
      <c r="JX182" s="377"/>
      <c r="JY182" s="377"/>
      <c r="JZ182" s="377"/>
      <c r="KA182" s="377"/>
      <c r="KB182" s="377"/>
      <c r="KC182" s="377"/>
      <c r="KD182" s="377"/>
      <c r="KE182" s="377"/>
      <c r="KF182" s="377"/>
      <c r="KG182" s="377"/>
      <c r="KH182" s="377"/>
      <c r="KI182" s="377"/>
      <c r="KJ182" s="377"/>
      <c r="KK182" s="377"/>
      <c r="KL182" s="377"/>
      <c r="KM182" s="377"/>
      <c r="KN182" s="377"/>
      <c r="KO182" s="377"/>
      <c r="KP182" s="377"/>
      <c r="KQ182" s="377"/>
      <c r="KR182" s="377"/>
      <c r="KS182" s="377"/>
      <c r="KT182" s="377"/>
      <c r="KU182" s="377"/>
      <c r="KV182" s="377"/>
      <c r="KW182" s="377"/>
      <c r="KX182" s="377"/>
      <c r="KY182" s="377"/>
      <c r="KZ182" s="377"/>
      <c r="LA182" s="377"/>
      <c r="LB182" s="377"/>
      <c r="LC182" s="377"/>
      <c r="LD182" s="377"/>
      <c r="LE182" s="377"/>
      <c r="LF182" s="377"/>
      <c r="LG182" s="377"/>
      <c r="LH182" s="377"/>
      <c r="LI182" s="377"/>
    </row>
    <row r="183" spans="1:321">
      <c r="D183" s="74">
        <v>4622</v>
      </c>
      <c r="E183" s="78" t="s">
        <v>367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0</v>
      </c>
      <c r="CP183" s="105">
        <v>0</v>
      </c>
      <c r="CQ183" s="105">
        <v>0</v>
      </c>
      <c r="CR183" s="105">
        <v>60056480</v>
      </c>
      <c r="CS183" s="105">
        <v>42720790.93</v>
      </c>
      <c r="CT183" s="105">
        <v>0</v>
      </c>
      <c r="CU183" s="105">
        <v>0</v>
      </c>
      <c r="CV183" s="105">
        <v>0</v>
      </c>
      <c r="CW183" s="106">
        <v>0</v>
      </c>
      <c r="CX183" s="104">
        <v>0</v>
      </c>
      <c r="CY183" s="105">
        <v>0</v>
      </c>
      <c r="CZ183" s="105">
        <v>0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0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8">
        <v>0</v>
      </c>
      <c r="DW183" s="338">
        <v>0</v>
      </c>
      <c r="DX183" s="338">
        <v>0</v>
      </c>
      <c r="DY183" s="338">
        <v>0</v>
      </c>
      <c r="DZ183" s="371"/>
      <c r="EB183" s="374"/>
      <c r="EC183" s="374"/>
      <c r="ED183" s="374"/>
      <c r="EE183" s="374"/>
      <c r="EF183" s="374"/>
      <c r="EG183" s="374"/>
      <c r="EH183" s="377"/>
      <c r="EI183" s="377"/>
      <c r="EJ183" s="377"/>
      <c r="EK183" s="377"/>
      <c r="EL183" s="377"/>
      <c r="EM183" s="377"/>
      <c r="EN183" s="377"/>
      <c r="EO183" s="377"/>
      <c r="EP183" s="377"/>
      <c r="EQ183" s="377"/>
      <c r="ER183" s="377"/>
      <c r="ES183" s="377"/>
      <c r="ET183" s="377"/>
      <c r="EU183" s="377"/>
      <c r="EV183" s="377"/>
      <c r="EW183" s="377"/>
      <c r="EX183" s="377"/>
      <c r="EY183" s="377"/>
      <c r="EZ183" s="377"/>
      <c r="FA183" s="377"/>
      <c r="FB183" s="377"/>
      <c r="FC183" s="377"/>
      <c r="FD183" s="377"/>
      <c r="FE183" s="377"/>
      <c r="FF183" s="377"/>
      <c r="FG183" s="377"/>
      <c r="FH183" s="377"/>
      <c r="FI183" s="377"/>
      <c r="FJ183" s="377"/>
      <c r="FK183" s="377"/>
      <c r="FL183" s="377"/>
      <c r="FM183" s="377"/>
      <c r="FN183" s="377"/>
      <c r="FO183" s="377"/>
      <c r="FP183" s="377"/>
      <c r="FQ183" s="377"/>
      <c r="FR183" s="377"/>
      <c r="FS183" s="377"/>
      <c r="FT183" s="377"/>
      <c r="FU183" s="377"/>
      <c r="FV183" s="377"/>
      <c r="FW183" s="377"/>
      <c r="FX183" s="377"/>
      <c r="FY183" s="377"/>
      <c r="FZ183" s="377"/>
      <c r="GA183" s="377"/>
      <c r="GB183" s="377"/>
      <c r="GC183" s="377"/>
      <c r="GD183" s="377"/>
      <c r="GE183" s="377"/>
      <c r="GF183" s="377"/>
      <c r="GG183" s="377"/>
      <c r="GH183" s="377"/>
      <c r="GI183" s="377"/>
      <c r="GJ183" s="377"/>
      <c r="GK183" s="377"/>
      <c r="GL183" s="377"/>
      <c r="GM183" s="377"/>
      <c r="GN183" s="377"/>
      <c r="GO183" s="377"/>
      <c r="GP183" s="377"/>
      <c r="GQ183" s="377"/>
      <c r="GR183" s="377"/>
      <c r="GS183" s="377"/>
      <c r="GT183" s="377"/>
      <c r="GU183" s="377"/>
      <c r="GV183" s="377"/>
      <c r="GW183" s="377"/>
      <c r="GX183" s="377"/>
      <c r="GY183" s="377"/>
      <c r="GZ183" s="377"/>
      <c r="HA183" s="377"/>
      <c r="HB183" s="377"/>
      <c r="HC183" s="377"/>
      <c r="HD183" s="377"/>
      <c r="HE183" s="377"/>
      <c r="HF183" s="377"/>
      <c r="HG183" s="377"/>
      <c r="HH183" s="377"/>
      <c r="HI183" s="377"/>
      <c r="HJ183" s="377"/>
      <c r="HK183" s="377"/>
      <c r="HL183" s="377"/>
      <c r="HM183" s="377"/>
      <c r="HN183" s="377"/>
      <c r="HO183" s="377"/>
      <c r="HP183" s="377"/>
      <c r="HQ183" s="377"/>
      <c r="HR183" s="377"/>
      <c r="HS183" s="377"/>
      <c r="HT183" s="377"/>
      <c r="HU183" s="377"/>
      <c r="HV183" s="377"/>
      <c r="HW183" s="377"/>
      <c r="HX183" s="377"/>
      <c r="HY183" s="377"/>
      <c r="HZ183" s="377"/>
      <c r="IA183" s="377"/>
      <c r="IB183" s="377"/>
      <c r="IC183" s="377"/>
      <c r="ID183" s="377"/>
      <c r="IE183" s="377"/>
      <c r="IF183" s="377"/>
      <c r="IG183" s="377"/>
      <c r="IH183" s="377"/>
      <c r="II183" s="377"/>
      <c r="IJ183" s="377"/>
      <c r="IK183" s="377"/>
      <c r="IL183" s="377"/>
      <c r="IM183" s="377"/>
      <c r="IN183" s="377"/>
      <c r="IO183" s="377"/>
      <c r="IP183" s="377"/>
      <c r="IQ183" s="377"/>
      <c r="IR183" s="377"/>
      <c r="IS183" s="377"/>
      <c r="IT183" s="377"/>
      <c r="IU183" s="377"/>
      <c r="IV183" s="377"/>
      <c r="IW183" s="377"/>
      <c r="IX183" s="377"/>
      <c r="IY183" s="377"/>
      <c r="IZ183" s="377"/>
      <c r="JA183" s="377"/>
      <c r="JB183" s="377"/>
      <c r="JC183" s="377"/>
      <c r="JD183" s="377"/>
      <c r="JE183" s="377"/>
      <c r="JF183" s="377"/>
      <c r="JG183" s="377"/>
      <c r="JH183" s="377"/>
      <c r="JI183" s="377"/>
      <c r="JJ183" s="377"/>
      <c r="JK183" s="377"/>
      <c r="JL183" s="377"/>
      <c r="JM183" s="377"/>
      <c r="JN183" s="377"/>
      <c r="JO183" s="377"/>
      <c r="JP183" s="377"/>
      <c r="JQ183" s="377"/>
      <c r="JR183" s="377"/>
      <c r="JS183" s="377"/>
      <c r="JT183" s="377"/>
      <c r="JU183" s="377"/>
      <c r="JV183" s="377"/>
      <c r="JW183" s="377"/>
      <c r="JX183" s="377"/>
      <c r="JY183" s="377"/>
      <c r="JZ183" s="377"/>
      <c r="KA183" s="377"/>
      <c r="KB183" s="377"/>
      <c r="KC183" s="377"/>
      <c r="KD183" s="377"/>
      <c r="KE183" s="377"/>
      <c r="KF183" s="377"/>
      <c r="KG183" s="377"/>
      <c r="KH183" s="377"/>
      <c r="KI183" s="377"/>
      <c r="KJ183" s="377"/>
      <c r="KK183" s="377"/>
      <c r="KL183" s="377"/>
      <c r="KM183" s="377"/>
      <c r="KN183" s="377"/>
      <c r="KO183" s="377"/>
      <c r="KP183" s="377"/>
      <c r="KQ183" s="377"/>
      <c r="KR183" s="377"/>
      <c r="KS183" s="377"/>
      <c r="KT183" s="377"/>
      <c r="KU183" s="377"/>
      <c r="KV183" s="377"/>
      <c r="KW183" s="377"/>
      <c r="KX183" s="377"/>
      <c r="KY183" s="377"/>
      <c r="KZ183" s="377"/>
      <c r="LA183" s="377"/>
      <c r="LB183" s="377"/>
      <c r="LC183" s="377"/>
      <c r="LD183" s="377"/>
      <c r="LE183" s="377"/>
      <c r="LF183" s="377"/>
      <c r="LG183" s="377"/>
      <c r="LH183" s="377"/>
      <c r="LI183" s="377"/>
    </row>
    <row r="184" spans="1:321" ht="30">
      <c r="C184" s="74">
        <v>463</v>
      </c>
      <c r="D184" s="74">
        <v>4630</v>
      </c>
      <c r="E184" s="78" t="s">
        <v>369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2525490.4799999991</v>
      </c>
      <c r="CM184" s="105">
        <v>6326878.6600000029</v>
      </c>
      <c r="CN184" s="105">
        <v>2148000.9299999997</v>
      </c>
      <c r="CO184" s="105">
        <v>2468111.1500000008</v>
      </c>
      <c r="CP184" s="105">
        <v>1102492.0999999994</v>
      </c>
      <c r="CQ184" s="105">
        <v>6182153.1799999997</v>
      </c>
      <c r="CR184" s="105">
        <v>15345385.480000004</v>
      </c>
      <c r="CS184" s="105">
        <v>6244697.2600000184</v>
      </c>
      <c r="CT184" s="105">
        <v>5189842.1999999974</v>
      </c>
      <c r="CU184" s="105">
        <v>2777987.4700000011</v>
      </c>
      <c r="CV184" s="105">
        <v>2751258.04</v>
      </c>
      <c r="CW184" s="106">
        <v>7480893.1499999966</v>
      </c>
      <c r="CX184" s="104">
        <v>3537398.1599999983</v>
      </c>
      <c r="CY184" s="105">
        <v>1619286.4000000001</v>
      </c>
      <c r="CZ184" s="105">
        <v>1848944.2799999998</v>
      </c>
      <c r="DA184" s="105">
        <v>1378572.94</v>
      </c>
      <c r="DB184" s="105">
        <v>1300692.7200000014</v>
      </c>
      <c r="DC184" s="105">
        <v>9428423.1400000006</v>
      </c>
      <c r="DD184" s="105">
        <v>10716449.040000012</v>
      </c>
      <c r="DE184" s="105">
        <v>7406618.4700000016</v>
      </c>
      <c r="DF184" s="105">
        <v>1622410.3800000001</v>
      </c>
      <c r="DG184" s="105">
        <v>1457465.0300000005</v>
      </c>
      <c r="DH184" s="105">
        <v>5940231.870000001</v>
      </c>
      <c r="DI184" s="106">
        <v>18916387.729999989</v>
      </c>
      <c r="DJ184" s="104">
        <v>1536097.2400000002</v>
      </c>
      <c r="DK184" s="105">
        <v>1937879.0199999991</v>
      </c>
      <c r="DL184" s="105">
        <v>1971947.6200000008</v>
      </c>
      <c r="DM184" s="105">
        <v>4020535.4399999976</v>
      </c>
      <c r="DN184" s="105">
        <v>2400528.1499999985</v>
      </c>
      <c r="DO184" s="105">
        <v>27216080.920000013</v>
      </c>
      <c r="DP184" s="105">
        <v>11508008.749999952</v>
      </c>
      <c r="DQ184" s="105">
        <v>3347239.480000014</v>
      </c>
      <c r="DR184" s="105">
        <v>8276196.9900000012</v>
      </c>
      <c r="DS184" s="105">
        <v>9196248.0299999882</v>
      </c>
      <c r="DT184" s="105">
        <v>2828438.83</v>
      </c>
      <c r="DU184" s="106">
        <v>3168736.6799999992</v>
      </c>
      <c r="DV184" s="338">
        <v>1609721.35</v>
      </c>
      <c r="DW184" s="338">
        <v>10483507.640000001</v>
      </c>
      <c r="DX184" s="338">
        <v>4724051.7699999996</v>
      </c>
      <c r="DY184" s="338">
        <v>2047957.73</v>
      </c>
      <c r="DZ184" s="371">
        <v>2053386.86</v>
      </c>
      <c r="EA184" s="371">
        <v>8110472.5899999999</v>
      </c>
      <c r="EB184" s="374">
        <v>7965006.6600000001</v>
      </c>
      <c r="EC184" s="381">
        <v>3231942.88</v>
      </c>
      <c r="ED184" s="374">
        <v>1945521.6</v>
      </c>
      <c r="EE184" s="374">
        <v>1915541.45</v>
      </c>
      <c r="EF184" s="374">
        <v>8036203.4800000004</v>
      </c>
      <c r="EG184" s="374">
        <v>17139214.640000001</v>
      </c>
      <c r="EH184" s="377">
        <v>2323957.7999999998</v>
      </c>
      <c r="EI184" s="377">
        <v>1764900.98</v>
      </c>
      <c r="EJ184" s="377">
        <v>2883254.52</v>
      </c>
      <c r="EK184" s="377">
        <v>1767565.23</v>
      </c>
      <c r="EL184" s="377">
        <v>1819114.92</v>
      </c>
      <c r="EM184" s="377">
        <v>3317696.36</v>
      </c>
      <c r="EN184" s="377">
        <v>12628933.369999999</v>
      </c>
      <c r="EO184" s="377">
        <v>3919363.28</v>
      </c>
      <c r="EP184" s="377">
        <v>2395330.88</v>
      </c>
      <c r="EQ184" s="377">
        <v>2874116.54</v>
      </c>
      <c r="ER184" s="377">
        <v>2638956.56</v>
      </c>
      <c r="ES184" s="377"/>
      <c r="ET184" s="377"/>
      <c r="EU184" s="377"/>
      <c r="EV184" s="377"/>
      <c r="EW184" s="377"/>
      <c r="EX184" s="377"/>
      <c r="EY184" s="377"/>
      <c r="EZ184" s="377"/>
      <c r="FA184" s="377"/>
      <c r="FB184" s="377"/>
      <c r="FC184" s="377"/>
      <c r="FD184" s="377"/>
      <c r="FE184" s="377"/>
      <c r="FF184" s="377"/>
      <c r="FG184" s="377"/>
      <c r="FH184" s="377"/>
      <c r="FI184" s="377"/>
      <c r="FJ184" s="377"/>
      <c r="FK184" s="377"/>
      <c r="FL184" s="377"/>
      <c r="FM184" s="377"/>
      <c r="FN184" s="377"/>
      <c r="FO184" s="377"/>
      <c r="FP184" s="377"/>
      <c r="FQ184" s="377"/>
      <c r="FR184" s="377"/>
      <c r="FS184" s="377"/>
      <c r="FT184" s="377"/>
      <c r="FU184" s="377"/>
      <c r="FV184" s="377"/>
      <c r="FW184" s="377"/>
      <c r="FX184" s="377"/>
      <c r="FY184" s="377"/>
      <c r="FZ184" s="377"/>
      <c r="GA184" s="377"/>
      <c r="GB184" s="377"/>
      <c r="GC184" s="377"/>
      <c r="GD184" s="377"/>
      <c r="GE184" s="377"/>
      <c r="GF184" s="377"/>
      <c r="GG184" s="377"/>
      <c r="GH184" s="377"/>
      <c r="GI184" s="377"/>
      <c r="GJ184" s="377"/>
      <c r="GK184" s="377"/>
      <c r="GL184" s="377"/>
      <c r="GM184" s="377"/>
      <c r="GN184" s="377"/>
      <c r="GO184" s="377"/>
      <c r="GP184" s="377"/>
      <c r="GQ184" s="377"/>
      <c r="GR184" s="377"/>
      <c r="GS184" s="377"/>
      <c r="GT184" s="377"/>
      <c r="GU184" s="377"/>
      <c r="GV184" s="377"/>
      <c r="GW184" s="377"/>
      <c r="GX184" s="377"/>
      <c r="GY184" s="377"/>
      <c r="GZ184" s="377"/>
      <c r="HA184" s="377"/>
      <c r="HB184" s="377"/>
      <c r="HC184" s="377"/>
      <c r="HD184" s="377"/>
      <c r="HE184" s="377"/>
      <c r="HF184" s="377"/>
      <c r="HG184" s="377"/>
      <c r="HH184" s="377"/>
      <c r="HI184" s="377"/>
      <c r="HJ184" s="377"/>
      <c r="HK184" s="377"/>
      <c r="HL184" s="377"/>
      <c r="HM184" s="377"/>
      <c r="HN184" s="377"/>
      <c r="HO184" s="377"/>
      <c r="HP184" s="377"/>
      <c r="HQ184" s="377"/>
      <c r="HR184" s="377"/>
      <c r="HS184" s="377"/>
      <c r="HT184" s="377"/>
      <c r="HU184" s="377"/>
      <c r="HV184" s="377"/>
      <c r="HW184" s="377"/>
      <c r="HX184" s="377"/>
      <c r="HY184" s="377"/>
      <c r="HZ184" s="377"/>
      <c r="IA184" s="377"/>
      <c r="IB184" s="377"/>
      <c r="IC184" s="377"/>
      <c r="ID184" s="377"/>
      <c r="IE184" s="377"/>
      <c r="IF184" s="377"/>
      <c r="IG184" s="377"/>
      <c r="IH184" s="377"/>
      <c r="II184" s="377"/>
      <c r="IJ184" s="377"/>
      <c r="IK184" s="377"/>
      <c r="IL184" s="377"/>
      <c r="IM184" s="377"/>
      <c r="IN184" s="377"/>
      <c r="IO184" s="377"/>
      <c r="IP184" s="377"/>
      <c r="IQ184" s="377"/>
      <c r="IR184" s="377"/>
      <c r="IS184" s="377"/>
      <c r="IT184" s="377"/>
      <c r="IU184" s="377"/>
      <c r="IV184" s="377"/>
      <c r="IW184" s="377"/>
      <c r="IX184" s="377"/>
      <c r="IY184" s="377"/>
      <c r="IZ184" s="377"/>
      <c r="JA184" s="377"/>
      <c r="JB184" s="377"/>
      <c r="JC184" s="377"/>
      <c r="JD184" s="377"/>
      <c r="JE184" s="377"/>
      <c r="JF184" s="377"/>
      <c r="JG184" s="377"/>
      <c r="JH184" s="377"/>
      <c r="JI184" s="377"/>
      <c r="JJ184" s="377"/>
      <c r="JK184" s="377"/>
      <c r="JL184" s="377"/>
      <c r="JM184" s="377"/>
      <c r="JN184" s="377"/>
      <c r="JO184" s="377"/>
      <c r="JP184" s="377"/>
      <c r="JQ184" s="377"/>
      <c r="JR184" s="377"/>
      <c r="JS184" s="377"/>
      <c r="JT184" s="377"/>
      <c r="JU184" s="377"/>
      <c r="JV184" s="377"/>
      <c r="JW184" s="377"/>
      <c r="JX184" s="377"/>
      <c r="JY184" s="377"/>
      <c r="JZ184" s="377"/>
      <c r="KA184" s="377"/>
      <c r="KB184" s="377"/>
      <c r="KC184" s="377"/>
      <c r="KD184" s="377"/>
      <c r="KE184" s="377"/>
      <c r="KF184" s="377"/>
      <c r="KG184" s="377"/>
      <c r="KH184" s="377"/>
      <c r="KI184" s="377"/>
      <c r="KJ184" s="377"/>
      <c r="KK184" s="377"/>
      <c r="KL184" s="377"/>
      <c r="KM184" s="377"/>
      <c r="KN184" s="377"/>
      <c r="KO184" s="377"/>
      <c r="KP184" s="377"/>
      <c r="KQ184" s="377"/>
      <c r="KR184" s="377"/>
      <c r="KS184" s="377"/>
      <c r="KT184" s="377"/>
      <c r="KU184" s="377"/>
      <c r="KV184" s="377"/>
      <c r="KW184" s="377"/>
      <c r="KX184" s="377"/>
      <c r="KY184" s="377"/>
      <c r="KZ184" s="377"/>
      <c r="LA184" s="377"/>
      <c r="LB184" s="377"/>
      <c r="LC184" s="377"/>
      <c r="LD184" s="377"/>
      <c r="LE184" s="377"/>
      <c r="LF184" s="377"/>
      <c r="LG184" s="377"/>
      <c r="LH184" s="377"/>
      <c r="LI184" s="377"/>
    </row>
    <row r="185" spans="1:321">
      <c r="A185" s="74" t="s">
        <v>96</v>
      </c>
      <c r="B185" s="74">
        <v>47</v>
      </c>
      <c r="D185" s="74">
        <v>47</v>
      </c>
      <c r="E185" s="78" t="s">
        <v>371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152480</v>
      </c>
      <c r="CM185" s="105">
        <v>69850</v>
      </c>
      <c r="CN185" s="105">
        <v>381882.20999999996</v>
      </c>
      <c r="CO185" s="105">
        <v>795860</v>
      </c>
      <c r="CP185" s="105">
        <v>1010265.09</v>
      </c>
      <c r="CQ185" s="105">
        <v>3303845.5</v>
      </c>
      <c r="CR185" s="105">
        <v>2217610</v>
      </c>
      <c r="CS185" s="105">
        <v>1221150.82</v>
      </c>
      <c r="CT185" s="105">
        <v>2522421.1</v>
      </c>
      <c r="CU185" s="105">
        <v>283431.86</v>
      </c>
      <c r="CV185" s="105">
        <v>862021</v>
      </c>
      <c r="CW185" s="106">
        <v>1306027.21</v>
      </c>
      <c r="CX185" s="104">
        <v>987800</v>
      </c>
      <c r="CY185" s="105">
        <v>1479416.02</v>
      </c>
      <c r="CZ185" s="105">
        <v>1804250.6199999999</v>
      </c>
      <c r="DA185" s="105">
        <v>0</v>
      </c>
      <c r="DB185" s="105">
        <v>227494.67</v>
      </c>
      <c r="DC185" s="105">
        <v>653597.98</v>
      </c>
      <c r="DD185" s="105">
        <v>858028.14000000013</v>
      </c>
      <c r="DE185" s="105">
        <v>1253986.73</v>
      </c>
      <c r="DF185" s="105">
        <v>1638486.63</v>
      </c>
      <c r="DG185" s="105">
        <v>1434433.1700000002</v>
      </c>
      <c r="DH185" s="105">
        <v>608624.21</v>
      </c>
      <c r="DI185" s="106">
        <v>2586424.5499999998</v>
      </c>
      <c r="DJ185" s="104">
        <v>0</v>
      </c>
      <c r="DK185" s="105">
        <v>0</v>
      </c>
      <c r="DL185" s="105">
        <v>851526.67</v>
      </c>
      <c r="DM185" s="105">
        <v>2065789.5</v>
      </c>
      <c r="DN185" s="105">
        <v>349813.47000000003</v>
      </c>
      <c r="DO185" s="105">
        <v>2801716.91</v>
      </c>
      <c r="DP185" s="105">
        <v>4098120.5999999996</v>
      </c>
      <c r="DQ185" s="105">
        <v>487975.56</v>
      </c>
      <c r="DR185" s="105">
        <v>3584705.7499999995</v>
      </c>
      <c r="DS185" s="105">
        <v>589832.69999999995</v>
      </c>
      <c r="DT185" s="105">
        <v>80295.47</v>
      </c>
      <c r="DU185" s="106">
        <v>1733917.4</v>
      </c>
      <c r="DV185" s="338">
        <v>130000</v>
      </c>
      <c r="DW185" s="338">
        <v>3436897.95</v>
      </c>
      <c r="DX185" s="338">
        <v>959016.23</v>
      </c>
      <c r="DY185" s="338">
        <v>768573.09000000008</v>
      </c>
      <c r="DZ185" s="371">
        <v>772013.71</v>
      </c>
      <c r="EA185" s="371"/>
      <c r="EB185" s="374">
        <v>2744750.61</v>
      </c>
      <c r="EC185" s="381">
        <v>290224.19</v>
      </c>
      <c r="ED185" s="374">
        <v>181226.94</v>
      </c>
      <c r="EE185" s="374">
        <v>773947.6</v>
      </c>
      <c r="EF185" s="374">
        <v>415858.03</v>
      </c>
      <c r="EG185" s="374">
        <v>8425505.6199999992</v>
      </c>
      <c r="EH185" s="377">
        <v>5000</v>
      </c>
      <c r="EI185" s="377">
        <v>25400</v>
      </c>
      <c r="EJ185" s="377">
        <v>493700</v>
      </c>
      <c r="EK185" s="377">
        <v>285897.84000000003</v>
      </c>
      <c r="EL185" s="377">
        <v>4318405.9400000004</v>
      </c>
      <c r="EM185" s="377">
        <v>1297104.97</v>
      </c>
      <c r="EN185" s="377">
        <v>826890.97</v>
      </c>
      <c r="EO185" s="377">
        <v>1509270</v>
      </c>
      <c r="EP185" s="377">
        <v>1178123.47</v>
      </c>
      <c r="EQ185" s="377">
        <v>4740919.33</v>
      </c>
      <c r="ER185" s="377">
        <v>1361299.94</v>
      </c>
      <c r="ES185" s="377"/>
      <c r="ET185" s="377"/>
      <c r="EU185" s="377"/>
      <c r="EV185" s="377"/>
      <c r="EW185" s="377"/>
      <c r="EX185" s="377"/>
      <c r="EY185" s="377"/>
      <c r="EZ185" s="377"/>
      <c r="FA185" s="377"/>
      <c r="FB185" s="377"/>
      <c r="FC185" s="377"/>
      <c r="FD185" s="377"/>
      <c r="FE185" s="377"/>
      <c r="FF185" s="377"/>
      <c r="FG185" s="377"/>
      <c r="FH185" s="377"/>
      <c r="FI185" s="377"/>
      <c r="FJ185" s="377"/>
      <c r="FK185" s="377"/>
      <c r="FL185" s="377"/>
      <c r="FM185" s="377"/>
      <c r="FN185" s="377"/>
      <c r="FO185" s="377"/>
      <c r="FP185" s="377"/>
      <c r="FQ185" s="377"/>
      <c r="FR185" s="377"/>
      <c r="FS185" s="377"/>
      <c r="FT185" s="377"/>
      <c r="FU185" s="377"/>
      <c r="FV185" s="377"/>
      <c r="FW185" s="377"/>
      <c r="FX185" s="377"/>
      <c r="FY185" s="377"/>
      <c r="FZ185" s="377"/>
      <c r="GA185" s="377"/>
      <c r="GB185" s="377"/>
      <c r="GC185" s="377"/>
      <c r="GD185" s="377"/>
      <c r="GE185" s="377"/>
      <c r="GF185" s="377"/>
      <c r="GG185" s="377"/>
      <c r="GH185" s="377"/>
      <c r="GI185" s="377"/>
      <c r="GJ185" s="377"/>
      <c r="GK185" s="377"/>
      <c r="GL185" s="377"/>
      <c r="GM185" s="377"/>
      <c r="GN185" s="377"/>
      <c r="GO185" s="377"/>
      <c r="GP185" s="377"/>
      <c r="GQ185" s="377"/>
      <c r="GR185" s="377"/>
      <c r="GS185" s="377"/>
      <c r="GT185" s="377"/>
      <c r="GU185" s="377"/>
      <c r="GV185" s="377"/>
      <c r="GW185" s="377"/>
      <c r="GX185" s="377"/>
      <c r="GY185" s="377"/>
      <c r="GZ185" s="377"/>
      <c r="HA185" s="377"/>
      <c r="HB185" s="377"/>
      <c r="HC185" s="377"/>
      <c r="HD185" s="377"/>
      <c r="HE185" s="377"/>
      <c r="HF185" s="377"/>
      <c r="HG185" s="377"/>
      <c r="HH185" s="377"/>
      <c r="HI185" s="377"/>
      <c r="HJ185" s="377"/>
      <c r="HK185" s="377"/>
      <c r="HL185" s="377"/>
      <c r="HM185" s="377"/>
      <c r="HN185" s="377"/>
      <c r="HO185" s="377"/>
      <c r="HP185" s="377"/>
      <c r="HQ185" s="377"/>
      <c r="HR185" s="377"/>
      <c r="HS185" s="377"/>
      <c r="HT185" s="377"/>
      <c r="HU185" s="377"/>
      <c r="HV185" s="377"/>
      <c r="HW185" s="377"/>
      <c r="HX185" s="377"/>
      <c r="HY185" s="377"/>
      <c r="HZ185" s="377"/>
      <c r="IA185" s="377"/>
      <c r="IB185" s="377"/>
      <c r="IC185" s="377"/>
      <c r="ID185" s="377"/>
      <c r="IE185" s="377"/>
      <c r="IF185" s="377"/>
      <c r="IG185" s="377"/>
      <c r="IH185" s="377"/>
      <c r="II185" s="377"/>
      <c r="IJ185" s="377"/>
      <c r="IK185" s="377"/>
      <c r="IL185" s="377"/>
      <c r="IM185" s="377"/>
      <c r="IN185" s="377"/>
      <c r="IO185" s="377"/>
      <c r="IP185" s="377"/>
      <c r="IQ185" s="377"/>
      <c r="IR185" s="377"/>
      <c r="IS185" s="377"/>
      <c r="IT185" s="377"/>
      <c r="IU185" s="377"/>
      <c r="IV185" s="377"/>
      <c r="IW185" s="377"/>
      <c r="IX185" s="377"/>
      <c r="IY185" s="377"/>
      <c r="IZ185" s="377"/>
      <c r="JA185" s="377"/>
      <c r="JB185" s="377"/>
      <c r="JC185" s="377"/>
      <c r="JD185" s="377"/>
      <c r="JE185" s="377"/>
      <c r="JF185" s="377"/>
      <c r="JG185" s="377"/>
      <c r="JH185" s="377"/>
      <c r="JI185" s="377"/>
      <c r="JJ185" s="377"/>
      <c r="JK185" s="377"/>
      <c r="JL185" s="377"/>
      <c r="JM185" s="377"/>
      <c r="JN185" s="377"/>
      <c r="JO185" s="377"/>
      <c r="JP185" s="377"/>
      <c r="JQ185" s="377"/>
      <c r="JR185" s="377"/>
      <c r="JS185" s="377"/>
      <c r="JT185" s="377"/>
      <c r="JU185" s="377"/>
      <c r="JV185" s="377"/>
      <c r="JW185" s="377"/>
      <c r="JX185" s="377"/>
      <c r="JY185" s="377"/>
      <c r="JZ185" s="377"/>
      <c r="KA185" s="377"/>
      <c r="KB185" s="377"/>
      <c r="KC185" s="377"/>
      <c r="KD185" s="377"/>
      <c r="KE185" s="377"/>
      <c r="KF185" s="377"/>
      <c r="KG185" s="377"/>
      <c r="KH185" s="377"/>
      <c r="KI185" s="377"/>
      <c r="KJ185" s="377"/>
      <c r="KK185" s="377"/>
      <c r="KL185" s="377"/>
      <c r="KM185" s="377"/>
      <c r="KN185" s="377"/>
      <c r="KO185" s="377"/>
      <c r="KP185" s="377"/>
      <c r="KQ185" s="377"/>
      <c r="KR185" s="377"/>
      <c r="KS185" s="377"/>
      <c r="KT185" s="377"/>
      <c r="KU185" s="377"/>
      <c r="KV185" s="377"/>
      <c r="KW185" s="377"/>
      <c r="KX185" s="377"/>
      <c r="KY185" s="377"/>
      <c r="KZ185" s="377"/>
      <c r="LA185" s="377"/>
      <c r="LB185" s="377"/>
      <c r="LC185" s="377"/>
      <c r="LD185" s="377"/>
      <c r="LE185" s="377"/>
      <c r="LF185" s="377"/>
      <c r="LG185" s="377"/>
      <c r="LH185" s="377"/>
      <c r="LI185" s="377"/>
    </row>
    <row r="186" spans="1:321">
      <c r="A186" s="74" t="s">
        <v>96</v>
      </c>
      <c r="B186" s="74" t="s">
        <v>96</v>
      </c>
      <c r="C186" s="74">
        <v>471</v>
      </c>
      <c r="D186" s="74">
        <v>4710</v>
      </c>
      <c r="E186" s="78" t="s">
        <v>373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341282.20999999996</v>
      </c>
      <c r="CO186" s="105">
        <v>430460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8">
        <v>130000</v>
      </c>
      <c r="DW186" s="338">
        <v>3436897.95</v>
      </c>
      <c r="DX186" s="338">
        <v>959016.23</v>
      </c>
      <c r="DY186" s="338">
        <v>768573.09000000008</v>
      </c>
      <c r="DZ186" s="371">
        <v>772013.71</v>
      </c>
      <c r="EB186" s="374">
        <v>2744750.61</v>
      </c>
      <c r="EC186" s="374"/>
      <c r="ED186" s="374"/>
      <c r="EE186" s="374"/>
      <c r="EF186" s="374"/>
      <c r="EG186" s="374"/>
      <c r="EH186" s="377"/>
      <c r="EI186" s="377"/>
      <c r="EJ186" s="377"/>
      <c r="EK186" s="377"/>
      <c r="EL186" s="377"/>
      <c r="EM186" s="377"/>
      <c r="EN186" s="377"/>
      <c r="EO186" s="377"/>
      <c r="EP186" s="377"/>
      <c r="EQ186" s="377"/>
      <c r="ER186" s="377"/>
      <c r="ES186" s="377"/>
      <c r="ET186" s="377"/>
      <c r="EU186" s="377"/>
      <c r="EV186" s="377"/>
      <c r="EW186" s="377"/>
      <c r="EX186" s="377"/>
      <c r="EY186" s="377"/>
      <c r="EZ186" s="377"/>
      <c r="FA186" s="377"/>
      <c r="FB186" s="377"/>
      <c r="FC186" s="377"/>
      <c r="FD186" s="377"/>
      <c r="FE186" s="377"/>
      <c r="FF186" s="377"/>
      <c r="FG186" s="377"/>
      <c r="FH186" s="377"/>
      <c r="FI186" s="377"/>
      <c r="FJ186" s="377"/>
      <c r="FK186" s="377"/>
      <c r="FL186" s="377"/>
      <c r="FM186" s="377"/>
      <c r="FN186" s="377"/>
      <c r="FO186" s="377"/>
      <c r="FP186" s="377"/>
      <c r="FQ186" s="377"/>
      <c r="FR186" s="377"/>
      <c r="FS186" s="377"/>
      <c r="FT186" s="377"/>
      <c r="FU186" s="377"/>
      <c r="FV186" s="377"/>
      <c r="FW186" s="377"/>
      <c r="FX186" s="377"/>
      <c r="FY186" s="377"/>
      <c r="FZ186" s="377"/>
      <c r="GA186" s="377"/>
      <c r="GB186" s="377"/>
      <c r="GC186" s="377"/>
      <c r="GD186" s="377"/>
      <c r="GE186" s="377"/>
      <c r="GF186" s="377"/>
      <c r="GG186" s="377"/>
      <c r="GH186" s="377"/>
      <c r="GI186" s="377"/>
      <c r="GJ186" s="377"/>
      <c r="GK186" s="377"/>
      <c r="GL186" s="377"/>
      <c r="GM186" s="377"/>
      <c r="GN186" s="377"/>
      <c r="GO186" s="377"/>
      <c r="GP186" s="377"/>
      <c r="GQ186" s="377"/>
      <c r="GR186" s="377"/>
      <c r="GS186" s="377"/>
      <c r="GT186" s="377"/>
      <c r="GU186" s="377"/>
      <c r="GV186" s="377"/>
      <c r="GW186" s="377"/>
      <c r="GX186" s="377"/>
      <c r="GY186" s="377"/>
      <c r="GZ186" s="377"/>
      <c r="HA186" s="377"/>
      <c r="HB186" s="377"/>
      <c r="HC186" s="377"/>
      <c r="HD186" s="377"/>
      <c r="HE186" s="377"/>
      <c r="HF186" s="377"/>
      <c r="HG186" s="377"/>
      <c r="HH186" s="377"/>
      <c r="HI186" s="377"/>
      <c r="HJ186" s="377"/>
      <c r="HK186" s="377"/>
      <c r="HL186" s="377"/>
      <c r="HM186" s="377"/>
      <c r="HN186" s="377"/>
      <c r="HO186" s="377"/>
      <c r="HP186" s="377"/>
      <c r="HQ186" s="377"/>
      <c r="HR186" s="377"/>
      <c r="HS186" s="377"/>
      <c r="HT186" s="377"/>
      <c r="HU186" s="377"/>
      <c r="HV186" s="377"/>
      <c r="HW186" s="377"/>
      <c r="HX186" s="377"/>
      <c r="HY186" s="377"/>
      <c r="HZ186" s="377"/>
      <c r="IA186" s="377"/>
      <c r="IB186" s="377"/>
      <c r="IC186" s="377"/>
      <c r="ID186" s="377"/>
      <c r="IE186" s="377"/>
      <c r="IF186" s="377"/>
      <c r="IG186" s="377"/>
      <c r="IH186" s="377"/>
      <c r="II186" s="377"/>
      <c r="IJ186" s="377"/>
      <c r="IK186" s="377"/>
      <c r="IL186" s="377"/>
      <c r="IM186" s="377"/>
      <c r="IN186" s="377"/>
      <c r="IO186" s="377"/>
      <c r="IP186" s="377"/>
      <c r="IQ186" s="377"/>
      <c r="IR186" s="377"/>
      <c r="IS186" s="377"/>
      <c r="IT186" s="377"/>
      <c r="IU186" s="377"/>
      <c r="IV186" s="377"/>
      <c r="IW186" s="377"/>
      <c r="IX186" s="377"/>
      <c r="IY186" s="377"/>
      <c r="IZ186" s="377"/>
      <c r="JA186" s="377"/>
      <c r="JB186" s="377"/>
      <c r="JC186" s="377"/>
      <c r="JD186" s="377"/>
      <c r="JE186" s="377"/>
      <c r="JF186" s="377"/>
      <c r="JG186" s="377"/>
      <c r="JH186" s="377"/>
      <c r="JI186" s="377"/>
      <c r="JJ186" s="377"/>
      <c r="JK186" s="377"/>
      <c r="JL186" s="377"/>
      <c r="JM186" s="377"/>
      <c r="JN186" s="377"/>
      <c r="JO186" s="377"/>
      <c r="JP186" s="377"/>
      <c r="JQ186" s="377"/>
      <c r="JR186" s="377"/>
      <c r="JS186" s="377"/>
      <c r="JT186" s="377"/>
      <c r="JU186" s="377"/>
      <c r="JV186" s="377"/>
      <c r="JW186" s="377"/>
      <c r="JX186" s="377"/>
      <c r="JY186" s="377"/>
      <c r="JZ186" s="377"/>
      <c r="KA186" s="377"/>
      <c r="KB186" s="377"/>
      <c r="KC186" s="377"/>
      <c r="KD186" s="377"/>
      <c r="KE186" s="377"/>
      <c r="KF186" s="377"/>
      <c r="KG186" s="377"/>
      <c r="KH186" s="377"/>
      <c r="KI186" s="377"/>
      <c r="KJ186" s="377"/>
      <c r="KK186" s="377"/>
      <c r="KL186" s="377"/>
      <c r="KM186" s="377"/>
      <c r="KN186" s="377"/>
      <c r="KO186" s="377"/>
      <c r="KP186" s="377"/>
      <c r="KQ186" s="377"/>
      <c r="KR186" s="377"/>
      <c r="KS186" s="377"/>
      <c r="KT186" s="377"/>
      <c r="KU186" s="377"/>
      <c r="KV186" s="377"/>
      <c r="KW186" s="377"/>
      <c r="KX186" s="377"/>
      <c r="KY186" s="377"/>
      <c r="KZ186" s="377"/>
      <c r="LA186" s="377"/>
      <c r="LB186" s="377"/>
      <c r="LC186" s="377"/>
      <c r="LD186" s="377"/>
      <c r="LE186" s="377"/>
      <c r="LF186" s="377"/>
      <c r="LG186" s="377"/>
      <c r="LH186" s="377"/>
      <c r="LI186" s="377"/>
    </row>
    <row r="187" spans="1:321">
      <c r="C187" s="74">
        <v>472</v>
      </c>
      <c r="D187" s="74">
        <v>4720</v>
      </c>
      <c r="E187" s="78" t="s">
        <v>375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40600</v>
      </c>
      <c r="CO187" s="105">
        <v>365400</v>
      </c>
      <c r="CP187" s="105">
        <v>0</v>
      </c>
      <c r="CQ187" s="105">
        <v>0</v>
      </c>
      <c r="CR187" s="105">
        <v>0</v>
      </c>
      <c r="CS187" s="105">
        <v>0</v>
      </c>
      <c r="CT187" s="105">
        <v>0</v>
      </c>
      <c r="CU187" s="105">
        <v>0</v>
      </c>
      <c r="CV187" s="105">
        <v>0</v>
      </c>
      <c r="CW187" s="106">
        <v>0</v>
      </c>
      <c r="CX187" s="104">
        <v>0</v>
      </c>
      <c r="CY187" s="105">
        <v>0</v>
      </c>
      <c r="CZ187" s="105">
        <v>0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0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  <c r="DV187" s="338">
        <v>0</v>
      </c>
      <c r="DW187" s="338">
        <v>0</v>
      </c>
      <c r="DX187" s="338">
        <v>0</v>
      </c>
      <c r="DY187" s="338">
        <v>0</v>
      </c>
      <c r="DZ187" s="371"/>
      <c r="EB187" s="374"/>
      <c r="EC187" s="374"/>
      <c r="ED187" s="374"/>
      <c r="EE187" s="374"/>
      <c r="EF187" s="374"/>
      <c r="EG187" s="374"/>
      <c r="EH187" s="377"/>
      <c r="EI187" s="377"/>
      <c r="EJ187" s="377"/>
      <c r="EK187" s="377"/>
      <c r="EL187" s="377"/>
      <c r="EM187" s="377"/>
      <c r="EN187" s="377"/>
      <c r="EO187" s="377"/>
      <c r="EP187" s="377"/>
      <c r="EQ187" s="377"/>
      <c r="ER187" s="377"/>
      <c r="ES187" s="377"/>
      <c r="ET187" s="377"/>
      <c r="EU187" s="377"/>
      <c r="EV187" s="377"/>
      <c r="EW187" s="377"/>
      <c r="EX187" s="377"/>
      <c r="EY187" s="377"/>
      <c r="EZ187" s="377"/>
      <c r="FA187" s="377"/>
      <c r="FB187" s="377"/>
      <c r="FC187" s="377"/>
      <c r="FD187" s="377"/>
      <c r="FE187" s="377"/>
      <c r="FF187" s="377"/>
      <c r="FG187" s="377"/>
      <c r="FH187" s="377"/>
      <c r="FI187" s="377"/>
      <c r="FJ187" s="377"/>
      <c r="FK187" s="377"/>
      <c r="FL187" s="377"/>
      <c r="FM187" s="377"/>
      <c r="FN187" s="377"/>
      <c r="FO187" s="377"/>
      <c r="FP187" s="377"/>
      <c r="FQ187" s="377"/>
      <c r="FR187" s="377"/>
      <c r="FS187" s="377"/>
      <c r="FT187" s="377"/>
      <c r="FU187" s="377"/>
      <c r="FV187" s="377"/>
      <c r="FW187" s="377"/>
      <c r="FX187" s="377"/>
      <c r="FY187" s="377"/>
      <c r="FZ187" s="377"/>
      <c r="GA187" s="377"/>
      <c r="GB187" s="377"/>
      <c r="GC187" s="377"/>
      <c r="GD187" s="377"/>
      <c r="GE187" s="377"/>
      <c r="GF187" s="377"/>
      <c r="GG187" s="377"/>
      <c r="GH187" s="377"/>
      <c r="GI187" s="377"/>
      <c r="GJ187" s="377"/>
      <c r="GK187" s="377"/>
      <c r="GL187" s="377"/>
      <c r="GM187" s="377"/>
      <c r="GN187" s="377"/>
      <c r="GO187" s="377"/>
      <c r="GP187" s="377"/>
      <c r="GQ187" s="377"/>
      <c r="GR187" s="377"/>
      <c r="GS187" s="377"/>
      <c r="GT187" s="377"/>
      <c r="GU187" s="377"/>
      <c r="GV187" s="377"/>
      <c r="GW187" s="377"/>
      <c r="GX187" s="377"/>
      <c r="GY187" s="377"/>
      <c r="GZ187" s="377"/>
      <c r="HA187" s="377"/>
      <c r="HB187" s="377"/>
      <c r="HC187" s="377"/>
      <c r="HD187" s="377"/>
      <c r="HE187" s="377"/>
      <c r="HF187" s="377"/>
      <c r="HG187" s="377"/>
      <c r="HH187" s="377"/>
      <c r="HI187" s="377"/>
      <c r="HJ187" s="377"/>
      <c r="HK187" s="377"/>
      <c r="HL187" s="377"/>
      <c r="HM187" s="377"/>
      <c r="HN187" s="377"/>
      <c r="HO187" s="377"/>
      <c r="HP187" s="377"/>
      <c r="HQ187" s="377"/>
      <c r="HR187" s="377"/>
      <c r="HS187" s="377"/>
      <c r="HT187" s="377"/>
      <c r="HU187" s="377"/>
      <c r="HV187" s="377"/>
      <c r="HW187" s="377"/>
      <c r="HX187" s="377"/>
      <c r="HY187" s="377"/>
      <c r="HZ187" s="377"/>
      <c r="IA187" s="377"/>
      <c r="IB187" s="377"/>
      <c r="IC187" s="377"/>
      <c r="ID187" s="377"/>
      <c r="IE187" s="377"/>
      <c r="IF187" s="377"/>
      <c r="IG187" s="377"/>
      <c r="IH187" s="377"/>
      <c r="II187" s="377"/>
      <c r="IJ187" s="377"/>
      <c r="IK187" s="377"/>
      <c r="IL187" s="377"/>
      <c r="IM187" s="377"/>
      <c r="IN187" s="377"/>
      <c r="IO187" s="377"/>
      <c r="IP187" s="377"/>
      <c r="IQ187" s="377"/>
      <c r="IR187" s="377"/>
      <c r="IS187" s="377"/>
      <c r="IT187" s="377"/>
      <c r="IU187" s="377"/>
      <c r="IV187" s="377"/>
      <c r="IW187" s="377"/>
      <c r="IX187" s="377"/>
      <c r="IY187" s="377"/>
      <c r="IZ187" s="377"/>
      <c r="JA187" s="377"/>
      <c r="JB187" s="377"/>
      <c r="JC187" s="377"/>
      <c r="JD187" s="377"/>
      <c r="JE187" s="377"/>
      <c r="JF187" s="377"/>
      <c r="JG187" s="377"/>
      <c r="JH187" s="377"/>
      <c r="JI187" s="377"/>
      <c r="JJ187" s="377"/>
      <c r="JK187" s="377"/>
      <c r="JL187" s="377"/>
      <c r="JM187" s="377"/>
      <c r="JN187" s="377"/>
      <c r="JO187" s="377"/>
      <c r="JP187" s="377"/>
      <c r="JQ187" s="377"/>
      <c r="JR187" s="377"/>
      <c r="JS187" s="377"/>
      <c r="JT187" s="377"/>
      <c r="JU187" s="377"/>
      <c r="JV187" s="377"/>
      <c r="JW187" s="377"/>
      <c r="JX187" s="377"/>
      <c r="JY187" s="377"/>
      <c r="JZ187" s="377"/>
      <c r="KA187" s="377"/>
      <c r="KB187" s="377"/>
      <c r="KC187" s="377"/>
      <c r="KD187" s="377"/>
      <c r="KE187" s="377"/>
      <c r="KF187" s="377"/>
      <c r="KG187" s="377"/>
      <c r="KH187" s="377"/>
      <c r="KI187" s="377"/>
      <c r="KJ187" s="377"/>
      <c r="KK187" s="377"/>
      <c r="KL187" s="377"/>
      <c r="KM187" s="377"/>
      <c r="KN187" s="377"/>
      <c r="KO187" s="377"/>
      <c r="KP187" s="377"/>
      <c r="KQ187" s="377"/>
      <c r="KR187" s="377"/>
      <c r="KS187" s="377"/>
      <c r="KT187" s="377"/>
      <c r="KU187" s="377"/>
      <c r="KV187" s="377"/>
      <c r="KW187" s="377"/>
      <c r="KX187" s="377"/>
      <c r="KY187" s="377"/>
      <c r="KZ187" s="377"/>
      <c r="LA187" s="377"/>
      <c r="LB187" s="377"/>
      <c r="LC187" s="377"/>
      <c r="LD187" s="377"/>
      <c r="LE187" s="377"/>
      <c r="LF187" s="377"/>
      <c r="LG187" s="377"/>
      <c r="LH187" s="377"/>
      <c r="LI187" s="377"/>
    </row>
    <row r="188" spans="1:321">
      <c r="C188" s="74">
        <v>473</v>
      </c>
      <c r="D188" s="74">
        <v>4730</v>
      </c>
      <c r="E188" s="78" t="s">
        <v>377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8">
        <v>0</v>
      </c>
      <c r="DW188" s="338">
        <v>0</v>
      </c>
      <c r="DX188" s="338">
        <v>0</v>
      </c>
      <c r="DY188" s="338">
        <v>0</v>
      </c>
      <c r="DZ188" s="371"/>
      <c r="EC188" s="374"/>
      <c r="ED188" s="374"/>
      <c r="EE188" s="374"/>
      <c r="EF188" s="374"/>
      <c r="EG188" s="374"/>
      <c r="EH188" s="377"/>
      <c r="EI188" s="377"/>
      <c r="EJ188" s="377"/>
      <c r="EK188" s="377"/>
      <c r="EL188" s="377"/>
      <c r="EM188" s="377"/>
      <c r="EN188" s="377"/>
      <c r="EO188" s="377"/>
      <c r="EP188" s="377"/>
      <c r="EQ188" s="377"/>
      <c r="ER188" s="377"/>
      <c r="ES188" s="377"/>
      <c r="ET188" s="377"/>
      <c r="EU188" s="377"/>
      <c r="EV188" s="377"/>
      <c r="EW188" s="377"/>
      <c r="EX188" s="377"/>
      <c r="EY188" s="377"/>
      <c r="EZ188" s="377"/>
      <c r="FA188" s="377"/>
      <c r="FB188" s="377"/>
      <c r="FC188" s="377"/>
      <c r="FD188" s="377"/>
      <c r="FE188" s="377"/>
      <c r="FF188" s="377"/>
      <c r="FG188" s="377"/>
      <c r="FH188" s="377"/>
      <c r="FI188" s="377"/>
      <c r="FJ188" s="377"/>
      <c r="FK188" s="377"/>
      <c r="FL188" s="377"/>
      <c r="FM188" s="377"/>
      <c r="FN188" s="377"/>
      <c r="FO188" s="377"/>
      <c r="FP188" s="377"/>
      <c r="FQ188" s="377"/>
      <c r="FR188" s="377"/>
      <c r="FS188" s="377"/>
      <c r="FT188" s="377"/>
      <c r="FU188" s="377"/>
      <c r="FV188" s="377"/>
      <c r="FW188" s="377"/>
      <c r="FX188" s="377"/>
      <c r="FY188" s="377"/>
      <c r="FZ188" s="377"/>
      <c r="GA188" s="377"/>
      <c r="GB188" s="377"/>
      <c r="GC188" s="377"/>
      <c r="GD188" s="377"/>
      <c r="GE188" s="377"/>
      <c r="GF188" s="377"/>
      <c r="GG188" s="377"/>
      <c r="GH188" s="377"/>
      <c r="GI188" s="377"/>
      <c r="GJ188" s="377"/>
      <c r="GK188" s="377"/>
      <c r="GL188" s="377"/>
      <c r="GM188" s="377"/>
      <c r="GN188" s="377"/>
      <c r="GO188" s="377"/>
      <c r="GP188" s="377"/>
      <c r="GQ188" s="377"/>
      <c r="GR188" s="377"/>
      <c r="GS188" s="377"/>
      <c r="GT188" s="377"/>
      <c r="GU188" s="377"/>
      <c r="GV188" s="377"/>
      <c r="GW188" s="377"/>
      <c r="GX188" s="377"/>
      <c r="GY188" s="377"/>
      <c r="GZ188" s="377"/>
      <c r="HA188" s="377"/>
      <c r="HB188" s="377"/>
      <c r="HC188" s="377"/>
      <c r="HD188" s="377"/>
      <c r="HE188" s="377"/>
      <c r="HF188" s="377"/>
      <c r="HG188" s="377"/>
      <c r="HH188" s="377"/>
      <c r="HI188" s="377"/>
      <c r="HJ188" s="377"/>
      <c r="HK188" s="377"/>
      <c r="HL188" s="377"/>
      <c r="HM188" s="377"/>
      <c r="HN188" s="377"/>
      <c r="HO188" s="377"/>
      <c r="HP188" s="377"/>
      <c r="HQ188" s="377"/>
      <c r="HR188" s="377"/>
      <c r="HS188" s="377"/>
      <c r="HT188" s="377"/>
      <c r="HU188" s="377"/>
      <c r="HV188" s="377"/>
      <c r="HW188" s="377"/>
      <c r="HX188" s="377"/>
      <c r="HY188" s="377"/>
      <c r="HZ188" s="377"/>
      <c r="IA188" s="377"/>
      <c r="IB188" s="377"/>
      <c r="IC188" s="377"/>
      <c r="ID188" s="377"/>
      <c r="IE188" s="377"/>
      <c r="IF188" s="377"/>
      <c r="IG188" s="377"/>
      <c r="IH188" s="377"/>
      <c r="II188" s="377"/>
      <c r="IJ188" s="377"/>
      <c r="IK188" s="377"/>
      <c r="IL188" s="377"/>
      <c r="IM188" s="377"/>
      <c r="IN188" s="377"/>
      <c r="IO188" s="377"/>
      <c r="IP188" s="377"/>
      <c r="IQ188" s="377"/>
      <c r="IR188" s="377"/>
      <c r="IS188" s="377"/>
      <c r="IT188" s="377"/>
      <c r="IU188" s="377"/>
      <c r="IV188" s="377"/>
      <c r="IW188" s="377"/>
      <c r="IX188" s="377"/>
      <c r="IY188" s="377"/>
      <c r="IZ188" s="377"/>
      <c r="JA188" s="377"/>
      <c r="JB188" s="377"/>
      <c r="JC188" s="377"/>
      <c r="JD188" s="377"/>
      <c r="JE188" s="377"/>
      <c r="JF188" s="377"/>
      <c r="JG188" s="377"/>
      <c r="JH188" s="377"/>
      <c r="JI188" s="377"/>
      <c r="JJ188" s="377"/>
      <c r="JK188" s="377"/>
      <c r="JL188" s="377"/>
      <c r="JM188" s="377"/>
      <c r="JN188" s="377"/>
      <c r="JO188" s="377"/>
      <c r="JP188" s="377"/>
      <c r="JQ188" s="377"/>
      <c r="JR188" s="377"/>
      <c r="JS188" s="377"/>
      <c r="JT188" s="377"/>
      <c r="JU188" s="377"/>
      <c r="JV188" s="377"/>
      <c r="JW188" s="377"/>
      <c r="JX188" s="377"/>
      <c r="JY188" s="377"/>
      <c r="JZ188" s="377"/>
      <c r="KA188" s="377"/>
      <c r="KB188" s="377"/>
      <c r="KC188" s="377"/>
      <c r="KD188" s="377"/>
      <c r="KE188" s="377"/>
      <c r="KF188" s="377"/>
      <c r="KG188" s="377"/>
      <c r="KH188" s="377"/>
      <c r="KI188" s="377"/>
      <c r="KJ188" s="377"/>
      <c r="KK188" s="377"/>
      <c r="KL188" s="377"/>
      <c r="KM188" s="377"/>
      <c r="KN188" s="377"/>
      <c r="KO188" s="377"/>
      <c r="KP188" s="377"/>
      <c r="KQ188" s="377"/>
      <c r="KR188" s="377"/>
      <c r="KS188" s="377"/>
      <c r="KT188" s="377"/>
      <c r="KU188" s="377"/>
      <c r="KV188" s="377"/>
      <c r="KW188" s="377"/>
      <c r="KX188" s="377"/>
      <c r="KY188" s="377"/>
      <c r="KZ188" s="377"/>
      <c r="LA188" s="377"/>
      <c r="LB188" s="377"/>
      <c r="LC188" s="377"/>
      <c r="LD188" s="377"/>
      <c r="LE188" s="377"/>
      <c r="LF188" s="377"/>
      <c r="LG188" s="377"/>
      <c r="LH188" s="377"/>
      <c r="LI188" s="377"/>
    </row>
    <row r="189" spans="1:321">
      <c r="D189" s="74">
        <v>1005</v>
      </c>
      <c r="E189" s="78" t="s">
        <v>701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/>
      <c r="CM189" s="105"/>
      <c r="CN189" s="105"/>
      <c r="CO189" s="105"/>
      <c r="CP189" s="105"/>
      <c r="CQ189" s="105"/>
      <c r="CR189" s="105"/>
      <c r="CS189" s="105"/>
      <c r="CT189" s="105"/>
      <c r="CU189" s="105"/>
      <c r="CV189" s="105"/>
      <c r="CW189" s="106">
        <v>14438105.227299999</v>
      </c>
      <c r="CX189" s="104"/>
      <c r="CY189" s="105"/>
      <c r="CZ189" s="105"/>
      <c r="DA189" s="105"/>
      <c r="DB189" s="105"/>
      <c r="DC189" s="105"/>
      <c r="DD189" s="105"/>
      <c r="DE189" s="105"/>
      <c r="DF189" s="105"/>
      <c r="DG189" s="105"/>
      <c r="DH189" s="105"/>
      <c r="DI189" s="106">
        <v>4091319.16</v>
      </c>
      <c r="DJ189" s="104"/>
      <c r="DK189" s="105"/>
      <c r="DL189" s="105"/>
      <c r="DM189" s="105"/>
      <c r="DN189" s="105"/>
      <c r="DO189" s="105"/>
      <c r="DP189" s="105"/>
      <c r="DQ189" s="105"/>
      <c r="DR189" s="105"/>
      <c r="DS189" s="105"/>
      <c r="DT189" s="105"/>
      <c r="DU189" s="106"/>
      <c r="DZ189" s="370"/>
      <c r="EC189" s="374"/>
      <c r="ED189" s="374"/>
      <c r="EE189" s="374"/>
      <c r="EF189" s="374"/>
      <c r="EG189" s="374"/>
      <c r="EH189" s="377"/>
      <c r="EI189" s="377"/>
      <c r="EJ189" s="377"/>
      <c r="EK189" s="377"/>
      <c r="EL189" s="377"/>
      <c r="EM189" s="377"/>
      <c r="EN189" s="377"/>
      <c r="EO189" s="377"/>
      <c r="EP189" s="377"/>
      <c r="EQ189" s="377"/>
      <c r="ER189" s="377"/>
      <c r="ES189" s="377"/>
      <c r="ET189" s="377"/>
      <c r="EU189" s="377"/>
      <c r="EV189" s="377"/>
      <c r="EW189" s="377"/>
      <c r="EX189" s="377"/>
      <c r="EY189" s="377"/>
      <c r="EZ189" s="377"/>
      <c r="FA189" s="377"/>
      <c r="FB189" s="377"/>
      <c r="FC189" s="377"/>
      <c r="FD189" s="377"/>
      <c r="FE189" s="377"/>
      <c r="FF189" s="377"/>
      <c r="FG189" s="377"/>
      <c r="FH189" s="377"/>
      <c r="FI189" s="377"/>
      <c r="FJ189" s="377"/>
      <c r="FK189" s="377"/>
      <c r="FL189" s="377"/>
      <c r="FM189" s="377"/>
      <c r="FN189" s="377"/>
      <c r="FO189" s="377"/>
      <c r="FP189" s="377"/>
      <c r="FQ189" s="377"/>
      <c r="FR189" s="377"/>
      <c r="FS189" s="377"/>
      <c r="FT189" s="377"/>
      <c r="FU189" s="377"/>
      <c r="FV189" s="377"/>
      <c r="FW189" s="377"/>
      <c r="FX189" s="377"/>
      <c r="FY189" s="377"/>
      <c r="FZ189" s="377"/>
      <c r="GA189" s="377"/>
      <c r="GB189" s="377"/>
      <c r="GC189" s="377"/>
      <c r="GD189" s="377"/>
      <c r="GE189" s="377"/>
      <c r="GF189" s="377"/>
      <c r="GG189" s="377"/>
      <c r="GH189" s="377"/>
      <c r="GI189" s="377"/>
      <c r="GJ189" s="377"/>
      <c r="GK189" s="377"/>
      <c r="GL189" s="377"/>
      <c r="GM189" s="377"/>
      <c r="GN189" s="377"/>
      <c r="GO189" s="377"/>
      <c r="GP189" s="377"/>
      <c r="GQ189" s="377"/>
      <c r="GR189" s="377"/>
      <c r="GS189" s="377"/>
      <c r="GT189" s="377"/>
      <c r="GU189" s="377"/>
      <c r="GV189" s="377"/>
      <c r="GW189" s="377"/>
      <c r="GX189" s="377"/>
      <c r="GY189" s="377"/>
      <c r="GZ189" s="377"/>
      <c r="HA189" s="377"/>
      <c r="HB189" s="377"/>
      <c r="HC189" s="377"/>
      <c r="HD189" s="377"/>
      <c r="HE189" s="377"/>
      <c r="HF189" s="377"/>
      <c r="HG189" s="377"/>
      <c r="HH189" s="377"/>
      <c r="HI189" s="377"/>
      <c r="HJ189" s="377"/>
      <c r="HK189" s="377"/>
      <c r="HL189" s="377"/>
      <c r="HM189" s="377"/>
      <c r="HN189" s="377"/>
      <c r="HO189" s="377"/>
      <c r="HP189" s="377"/>
      <c r="HQ189" s="377"/>
      <c r="HR189" s="377"/>
      <c r="HS189" s="377"/>
      <c r="HT189" s="377"/>
      <c r="HU189" s="377"/>
      <c r="HV189" s="377"/>
      <c r="HW189" s="377"/>
      <c r="HX189" s="377"/>
      <c r="HY189" s="377"/>
      <c r="HZ189" s="377"/>
      <c r="IA189" s="377"/>
      <c r="IB189" s="377"/>
      <c r="IC189" s="377"/>
      <c r="ID189" s="377"/>
      <c r="IE189" s="377"/>
      <c r="IF189" s="377"/>
      <c r="IG189" s="377"/>
      <c r="IH189" s="377"/>
      <c r="II189" s="377"/>
      <c r="IJ189" s="377"/>
      <c r="IK189" s="377"/>
      <c r="IL189" s="377"/>
      <c r="IM189" s="377"/>
      <c r="IN189" s="377"/>
      <c r="IO189" s="377"/>
      <c r="IP189" s="377"/>
      <c r="IQ189" s="377"/>
      <c r="IR189" s="377"/>
      <c r="IS189" s="377"/>
      <c r="IT189" s="377"/>
      <c r="IU189" s="377"/>
      <c r="IV189" s="377"/>
      <c r="IW189" s="377"/>
      <c r="IX189" s="377"/>
      <c r="IY189" s="377"/>
      <c r="IZ189" s="377"/>
      <c r="JA189" s="377"/>
      <c r="JB189" s="377"/>
      <c r="JC189" s="377"/>
      <c r="JD189" s="377"/>
      <c r="JE189" s="377"/>
      <c r="JF189" s="377"/>
      <c r="JG189" s="377"/>
      <c r="JH189" s="377"/>
      <c r="JI189" s="377"/>
      <c r="JJ189" s="377"/>
      <c r="JK189" s="377"/>
      <c r="JL189" s="377"/>
      <c r="JM189" s="377"/>
      <c r="JN189" s="377"/>
      <c r="JO189" s="377"/>
      <c r="JP189" s="377"/>
      <c r="JQ189" s="377"/>
      <c r="JR189" s="377"/>
      <c r="JS189" s="377"/>
      <c r="JT189" s="377"/>
      <c r="JU189" s="377"/>
      <c r="JV189" s="377"/>
      <c r="JW189" s="377"/>
      <c r="JX189" s="377"/>
      <c r="JY189" s="377"/>
      <c r="JZ189" s="377"/>
      <c r="KA189" s="377"/>
      <c r="KB189" s="377"/>
      <c r="KC189" s="377"/>
      <c r="KD189" s="377"/>
      <c r="KE189" s="377"/>
      <c r="KF189" s="377"/>
      <c r="KG189" s="377"/>
      <c r="KH189" s="377"/>
      <c r="KI189" s="377"/>
      <c r="KJ189" s="377"/>
      <c r="KK189" s="377"/>
      <c r="KL189" s="377"/>
      <c r="KM189" s="377"/>
      <c r="KN189" s="377"/>
      <c r="KO189" s="377"/>
      <c r="KP189" s="377"/>
      <c r="KQ189" s="377"/>
      <c r="KR189" s="377"/>
      <c r="KS189" s="377"/>
      <c r="KT189" s="377"/>
      <c r="KU189" s="377"/>
      <c r="KV189" s="377"/>
      <c r="KW189" s="377"/>
      <c r="KX189" s="377"/>
      <c r="KY189" s="377"/>
      <c r="KZ189" s="377"/>
      <c r="LA189" s="377"/>
      <c r="LB189" s="377"/>
      <c r="LC189" s="377"/>
      <c r="LD189" s="377"/>
      <c r="LE189" s="377"/>
      <c r="LF189" s="377"/>
      <c r="LG189" s="377"/>
      <c r="LH189" s="377"/>
      <c r="LI189" s="377"/>
    </row>
    <row r="190" spans="1:321"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/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/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EC190" s="374"/>
      <c r="ED190" s="374"/>
      <c r="EE190" s="374"/>
      <c r="EF190" s="374"/>
      <c r="EG190" s="374"/>
      <c r="EH190" s="377"/>
      <c r="EI190" s="377"/>
      <c r="EJ190" s="377"/>
      <c r="EK190" s="377"/>
      <c r="EL190" s="377"/>
      <c r="EM190" s="377"/>
      <c r="EN190" s="377"/>
      <c r="EO190" s="377"/>
      <c r="EP190" s="377"/>
      <c r="EQ190" s="377"/>
      <c r="ER190" s="377"/>
      <c r="ES190" s="377"/>
      <c r="ET190" s="377"/>
      <c r="EU190" s="377"/>
      <c r="EV190" s="377"/>
      <c r="EW190" s="377"/>
      <c r="EX190" s="377"/>
      <c r="EY190" s="377"/>
      <c r="EZ190" s="377"/>
      <c r="FA190" s="377"/>
      <c r="FB190" s="377"/>
      <c r="FC190" s="377"/>
      <c r="FD190" s="377"/>
      <c r="FE190" s="377"/>
      <c r="FF190" s="377"/>
      <c r="FG190" s="377"/>
      <c r="FH190" s="377"/>
      <c r="FI190" s="377"/>
      <c r="FJ190" s="377"/>
      <c r="FK190" s="377"/>
      <c r="FL190" s="377"/>
      <c r="FM190" s="377"/>
      <c r="FN190" s="377"/>
      <c r="FO190" s="377"/>
      <c r="FP190" s="377"/>
      <c r="FQ190" s="377"/>
      <c r="FR190" s="377"/>
      <c r="FS190" s="377"/>
      <c r="FT190" s="377"/>
      <c r="FU190" s="377"/>
      <c r="FV190" s="377"/>
      <c r="FW190" s="377"/>
      <c r="FX190" s="377"/>
      <c r="FY190" s="377"/>
      <c r="FZ190" s="377"/>
      <c r="GA190" s="377"/>
      <c r="GB190" s="377"/>
      <c r="GC190" s="377"/>
      <c r="GD190" s="377"/>
      <c r="GE190" s="377"/>
      <c r="GF190" s="377"/>
      <c r="GG190" s="377"/>
      <c r="GH190" s="377"/>
      <c r="GI190" s="377"/>
      <c r="GJ190" s="377"/>
      <c r="GK190" s="377"/>
      <c r="GL190" s="377"/>
      <c r="GM190" s="377"/>
      <c r="GN190" s="377"/>
      <c r="GO190" s="377"/>
      <c r="GP190" s="377"/>
      <c r="GQ190" s="377"/>
      <c r="GR190" s="377"/>
      <c r="GS190" s="377"/>
      <c r="GT190" s="377"/>
      <c r="GU190" s="377"/>
      <c r="GV190" s="377"/>
      <c r="GW190" s="377"/>
      <c r="GX190" s="377"/>
      <c r="GY190" s="377"/>
      <c r="GZ190" s="377"/>
      <c r="HA190" s="377"/>
      <c r="HB190" s="377"/>
      <c r="HC190" s="377"/>
      <c r="HD190" s="377"/>
      <c r="HE190" s="377"/>
      <c r="HF190" s="377"/>
      <c r="HG190" s="377"/>
      <c r="HH190" s="377"/>
      <c r="HI190" s="377"/>
      <c r="HJ190" s="377"/>
      <c r="HK190" s="377"/>
      <c r="HL190" s="377"/>
      <c r="HM190" s="377"/>
      <c r="HN190" s="377"/>
      <c r="HO190" s="377"/>
      <c r="HP190" s="377"/>
      <c r="HQ190" s="377"/>
      <c r="HR190" s="377"/>
      <c r="HS190" s="377"/>
      <c r="HT190" s="377"/>
      <c r="HU190" s="377"/>
      <c r="HV190" s="377"/>
      <c r="HW190" s="377"/>
      <c r="HX190" s="377"/>
      <c r="HY190" s="377"/>
      <c r="HZ190" s="377"/>
      <c r="IA190" s="377"/>
      <c r="IB190" s="377"/>
      <c r="IC190" s="377"/>
      <c r="ID190" s="377"/>
      <c r="IE190" s="377"/>
      <c r="IF190" s="377"/>
      <c r="IG190" s="377"/>
      <c r="IH190" s="377"/>
      <c r="II190" s="377"/>
      <c r="IJ190" s="377"/>
      <c r="IK190" s="377"/>
      <c r="IL190" s="377"/>
      <c r="IM190" s="377"/>
      <c r="IN190" s="377"/>
      <c r="IO190" s="377"/>
      <c r="IP190" s="377"/>
      <c r="IQ190" s="377"/>
      <c r="IR190" s="377"/>
      <c r="IS190" s="377"/>
      <c r="IT190" s="377"/>
      <c r="IU190" s="377"/>
      <c r="IV190" s="377"/>
      <c r="IW190" s="377"/>
      <c r="IX190" s="377"/>
      <c r="IY190" s="377"/>
      <c r="IZ190" s="377"/>
      <c r="JA190" s="377"/>
      <c r="JB190" s="377"/>
      <c r="JC190" s="377"/>
      <c r="JD190" s="377"/>
      <c r="JE190" s="377"/>
      <c r="JF190" s="377"/>
      <c r="JG190" s="377"/>
      <c r="JH190" s="377"/>
      <c r="JI190" s="377"/>
      <c r="JJ190" s="377"/>
      <c r="JK190" s="377"/>
      <c r="JL190" s="377"/>
      <c r="JM190" s="377"/>
      <c r="JN190" s="377"/>
      <c r="JO190" s="377"/>
      <c r="JP190" s="377"/>
      <c r="JQ190" s="377"/>
      <c r="JR190" s="377"/>
      <c r="JS190" s="377"/>
      <c r="JT190" s="377"/>
      <c r="JU190" s="377"/>
      <c r="JV190" s="377"/>
      <c r="JW190" s="377"/>
      <c r="JX190" s="377"/>
      <c r="JY190" s="377"/>
      <c r="JZ190" s="377"/>
      <c r="KA190" s="377"/>
      <c r="KB190" s="377"/>
      <c r="KC190" s="377"/>
      <c r="KD190" s="377"/>
      <c r="KE190" s="377"/>
      <c r="KF190" s="377"/>
      <c r="KG190" s="377"/>
      <c r="KH190" s="377"/>
      <c r="KI190" s="377"/>
      <c r="KJ190" s="377"/>
      <c r="KK190" s="377"/>
      <c r="KL190" s="377"/>
      <c r="KM190" s="377"/>
      <c r="KN190" s="377"/>
      <c r="KO190" s="377"/>
      <c r="KP190" s="377"/>
      <c r="KQ190" s="377"/>
      <c r="KR190" s="377"/>
      <c r="KS190" s="377"/>
      <c r="KT190" s="377"/>
      <c r="KU190" s="377"/>
      <c r="KV190" s="377"/>
      <c r="KW190" s="377"/>
      <c r="KX190" s="377"/>
      <c r="KY190" s="377"/>
      <c r="KZ190" s="377"/>
      <c r="LA190" s="377"/>
      <c r="LB190" s="377"/>
      <c r="LC190" s="377"/>
      <c r="LD190" s="377"/>
      <c r="LE190" s="377"/>
      <c r="LF190" s="377"/>
      <c r="LG190" s="377"/>
      <c r="LH190" s="377"/>
      <c r="LI190" s="377"/>
    </row>
    <row r="191" spans="1:321">
      <c r="E191" s="78" t="str">
        <f>+Master!G25</f>
        <v>Prihodi budžeta</v>
      </c>
      <c r="CL191" s="105" t="e">
        <f>+'2013'!G10</f>
        <v>#N/A</v>
      </c>
      <c r="CM191" s="105" t="e">
        <f>+'2013'!H10</f>
        <v>#N/A</v>
      </c>
      <c r="CN191" s="105" t="e">
        <f>+'2013'!I10</f>
        <v>#N/A</v>
      </c>
      <c r="CO191" s="105" t="e">
        <f>+'2013'!K10</f>
        <v>#N/A</v>
      </c>
      <c r="CP191" s="105" t="e">
        <f>+'2013'!L10</f>
        <v>#N/A</v>
      </c>
      <c r="CQ191" s="105" t="e">
        <f>+'2013'!M10</f>
        <v>#N/A</v>
      </c>
      <c r="CR191" s="105" t="e">
        <f>+'2013'!O10</f>
        <v>#N/A</v>
      </c>
      <c r="CS191" s="105" t="e">
        <f>+'2013'!P10</f>
        <v>#N/A</v>
      </c>
      <c r="CT191" s="105" t="e">
        <f>+'2013'!Q10</f>
        <v>#N/A</v>
      </c>
      <c r="CU191" s="105" t="e">
        <f>+'2013'!S10</f>
        <v>#N/A</v>
      </c>
      <c r="CV191" s="105" t="e">
        <f>+'2013'!T10</f>
        <v>#N/A</v>
      </c>
      <c r="CW191" s="105" t="e">
        <f>+'2013'!U10</f>
        <v>#N/A</v>
      </c>
      <c r="CX191" s="105">
        <f>+'2014'!G10</f>
        <v>70781935.379999995</v>
      </c>
      <c r="CY191" s="105">
        <f>+'2014'!H10</f>
        <v>82127760.799999997</v>
      </c>
      <c r="CZ191" s="105">
        <f>+'2014'!I10</f>
        <v>100708163.93000002</v>
      </c>
      <c r="DA191" s="105">
        <f>+'2014'!J10</f>
        <v>109079836.14999999</v>
      </c>
      <c r="DB191" s="105">
        <f>+'2014'!K10</f>
        <v>102078548.78</v>
      </c>
      <c r="DC191" s="105">
        <f>+'2014'!L10</f>
        <v>109931818.73999998</v>
      </c>
      <c r="DD191" s="105">
        <f>+'2014'!M10</f>
        <v>120720236.03</v>
      </c>
      <c r="DE191" s="105">
        <f>+'2014'!N10</f>
        <v>126556297.32999997</v>
      </c>
      <c r="DF191" s="105">
        <f>+'2014'!O10</f>
        <v>117901924.08</v>
      </c>
      <c r="DG191" s="105">
        <f>+'2014'!P10</f>
        <v>158205030.04999998</v>
      </c>
      <c r="DH191" s="105">
        <f>+'2014'!Q10</f>
        <v>98495259.029999971</v>
      </c>
      <c r="DI191" s="105">
        <f>+'2014'!R10</f>
        <v>157038700.82000002</v>
      </c>
      <c r="EC191" s="374"/>
      <c r="ED191" s="374"/>
      <c r="EE191" s="374"/>
      <c r="EF191" s="374"/>
      <c r="EG191" s="374"/>
      <c r="EH191" s="377"/>
      <c r="EI191" s="377"/>
      <c r="EJ191" s="377"/>
      <c r="EK191" s="377"/>
      <c r="EL191" s="377"/>
      <c r="EM191" s="377"/>
      <c r="EN191" s="377"/>
      <c r="EO191" s="377"/>
      <c r="EP191" s="377"/>
      <c r="EQ191" s="377"/>
      <c r="ER191" s="377"/>
      <c r="ES191" s="377"/>
      <c r="ET191" s="377"/>
      <c r="EU191" s="377"/>
      <c r="EV191" s="377"/>
      <c r="EW191" s="377"/>
      <c r="EX191" s="377"/>
      <c r="EY191" s="377"/>
      <c r="EZ191" s="377"/>
      <c r="FA191" s="377"/>
      <c r="FB191" s="377"/>
      <c r="FC191" s="377"/>
      <c r="FD191" s="377"/>
      <c r="FE191" s="377"/>
      <c r="FF191" s="377"/>
      <c r="FG191" s="377"/>
      <c r="FH191" s="377"/>
      <c r="FI191" s="377"/>
      <c r="FJ191" s="377"/>
      <c r="FK191" s="377"/>
      <c r="FL191" s="377"/>
      <c r="FM191" s="377"/>
      <c r="FN191" s="377"/>
      <c r="FO191" s="377"/>
      <c r="FP191" s="377"/>
      <c r="FQ191" s="377"/>
      <c r="FR191" s="377"/>
      <c r="FS191" s="377"/>
      <c r="FT191" s="377"/>
      <c r="FU191" s="377"/>
      <c r="FV191" s="377"/>
      <c r="FW191" s="377"/>
      <c r="FX191" s="377"/>
      <c r="FY191" s="377"/>
      <c r="FZ191" s="377"/>
      <c r="GA191" s="377"/>
      <c r="GB191" s="377"/>
      <c r="GC191" s="377"/>
      <c r="GD191" s="377"/>
      <c r="GE191" s="377"/>
      <c r="GF191" s="377"/>
      <c r="GG191" s="377"/>
      <c r="GH191" s="377"/>
      <c r="GI191" s="377"/>
      <c r="GJ191" s="377"/>
      <c r="GK191" s="377"/>
      <c r="GL191" s="377"/>
      <c r="GM191" s="377"/>
      <c r="GN191" s="377"/>
      <c r="GO191" s="377"/>
      <c r="GP191" s="377"/>
      <c r="GQ191" s="377"/>
      <c r="GR191" s="377"/>
      <c r="GS191" s="377"/>
      <c r="GT191" s="377"/>
      <c r="GU191" s="377"/>
      <c r="GV191" s="377"/>
      <c r="GW191" s="377"/>
      <c r="GX191" s="377"/>
      <c r="GY191" s="377"/>
      <c r="GZ191" s="377"/>
      <c r="HA191" s="377"/>
      <c r="HB191" s="377"/>
      <c r="HC191" s="377"/>
      <c r="HD191" s="377"/>
      <c r="HE191" s="377"/>
      <c r="HF191" s="377"/>
      <c r="HG191" s="377"/>
      <c r="HH191" s="377"/>
      <c r="HI191" s="377"/>
      <c r="HJ191" s="377"/>
      <c r="HK191" s="377"/>
      <c r="HL191" s="377"/>
      <c r="HM191" s="377"/>
      <c r="HN191" s="377"/>
      <c r="HO191" s="377"/>
      <c r="HP191" s="377"/>
      <c r="HQ191" s="377"/>
      <c r="HR191" s="377"/>
      <c r="HS191" s="377"/>
      <c r="HT191" s="377"/>
      <c r="HU191" s="377"/>
      <c r="HV191" s="377"/>
      <c r="HW191" s="377"/>
      <c r="HX191" s="377"/>
      <c r="HY191" s="377"/>
      <c r="HZ191" s="377"/>
      <c r="IA191" s="377"/>
      <c r="IB191" s="377"/>
      <c r="IC191" s="377"/>
      <c r="ID191" s="377"/>
      <c r="IE191" s="377"/>
      <c r="IF191" s="377"/>
      <c r="IG191" s="377"/>
      <c r="IH191" s="377"/>
      <c r="II191" s="377"/>
      <c r="IJ191" s="377"/>
      <c r="IK191" s="377"/>
      <c r="IL191" s="377"/>
      <c r="IM191" s="377"/>
      <c r="IN191" s="377"/>
      <c r="IO191" s="377"/>
      <c r="IP191" s="377"/>
      <c r="IQ191" s="377"/>
      <c r="IR191" s="377"/>
      <c r="IS191" s="377"/>
      <c r="IT191" s="377"/>
      <c r="IU191" s="377"/>
      <c r="IV191" s="377"/>
      <c r="IW191" s="377"/>
      <c r="IX191" s="377"/>
      <c r="IY191" s="377"/>
      <c r="IZ191" s="377"/>
      <c r="JA191" s="377"/>
      <c r="JB191" s="377"/>
      <c r="JC191" s="377"/>
      <c r="JD191" s="377"/>
      <c r="JE191" s="377"/>
      <c r="JF191" s="377"/>
      <c r="JG191" s="377"/>
      <c r="JH191" s="377"/>
      <c r="JI191" s="377"/>
      <c r="JJ191" s="377"/>
      <c r="JK191" s="377"/>
      <c r="JL191" s="377"/>
      <c r="JM191" s="377"/>
      <c r="JN191" s="377"/>
      <c r="JO191" s="377"/>
      <c r="JP191" s="377"/>
      <c r="JQ191" s="377"/>
      <c r="JR191" s="377"/>
      <c r="JS191" s="377"/>
      <c r="JT191" s="377"/>
      <c r="JU191" s="377"/>
      <c r="JV191" s="377"/>
      <c r="JW191" s="377"/>
      <c r="JX191" s="377"/>
      <c r="JY191" s="377"/>
      <c r="JZ191" s="377"/>
      <c r="KA191" s="377"/>
      <c r="KB191" s="377"/>
      <c r="KC191" s="377"/>
      <c r="KD191" s="377"/>
      <c r="KE191" s="377"/>
      <c r="KF191" s="377"/>
      <c r="KG191" s="377"/>
      <c r="KH191" s="377"/>
      <c r="KI191" s="377"/>
      <c r="KJ191" s="377"/>
      <c r="KK191" s="377"/>
      <c r="KL191" s="377"/>
      <c r="KM191" s="377"/>
      <c r="KN191" s="377"/>
      <c r="KO191" s="377"/>
      <c r="KP191" s="377"/>
      <c r="KQ191" s="377"/>
      <c r="KR191" s="377"/>
      <c r="KS191" s="377"/>
      <c r="KT191" s="377"/>
      <c r="KU191" s="377"/>
      <c r="KV191" s="377"/>
      <c r="KW191" s="377"/>
      <c r="KX191" s="377"/>
      <c r="KY191" s="377"/>
      <c r="KZ191" s="377"/>
      <c r="LA191" s="377"/>
      <c r="LB191" s="377"/>
      <c r="LC191" s="377"/>
      <c r="LD191" s="377"/>
      <c r="LE191" s="377"/>
      <c r="LF191" s="377"/>
      <c r="LG191" s="377"/>
      <c r="LH191" s="377"/>
      <c r="LI191" s="377"/>
    </row>
    <row r="192" spans="1:321">
      <c r="E192" s="78" t="str">
        <f>+Master!G77</f>
        <v>Budžetki izdaci</v>
      </c>
      <c r="CL192" s="105">
        <f>+'2013'!G30</f>
        <v>84584048.424166679</v>
      </c>
      <c r="CM192" s="105">
        <f>+'2013'!H30</f>
        <v>102684088.27416666</v>
      </c>
      <c r="CN192" s="105">
        <f>+'2013'!I30</f>
        <v>104008573.38416666</v>
      </c>
      <c r="CO192" s="105">
        <f>+'2013'!K30</f>
        <v>122210494.66416664</v>
      </c>
      <c r="CP192" s="105">
        <f>+'2013'!L30</f>
        <v>102878087.82416667</v>
      </c>
      <c r="CQ192" s="105">
        <f>+'2013'!M30</f>
        <v>102392322.23416667</v>
      </c>
      <c r="CR192" s="105">
        <f>+'2013'!O30</f>
        <v>181346847.16416669</v>
      </c>
      <c r="CS192" s="105">
        <f>+'2013'!P30</f>
        <v>150239168.24416667</v>
      </c>
      <c r="CT192" s="105">
        <f>+'2013'!Q30</f>
        <v>125770955.07416669</v>
      </c>
      <c r="CU192" s="105">
        <f>+'2013'!S30</f>
        <v>102908154.45416665</v>
      </c>
      <c r="CV192" s="105">
        <f>+'2013'!T30</f>
        <v>105343610.31416669</v>
      </c>
      <c r="CW192" s="105">
        <f>+'2013'!U30</f>
        <v>160423364.29416662</v>
      </c>
      <c r="CX192" s="105">
        <f>+'2014'!G29</f>
        <v>90833664.849999994</v>
      </c>
      <c r="CY192" s="105">
        <f>+'2014'!H29</f>
        <v>82598563.48999998</v>
      </c>
      <c r="CZ192" s="105">
        <f>+'2014'!I29</f>
        <v>116276590.93999998</v>
      </c>
      <c r="DA192" s="105">
        <f>+'2014'!J29</f>
        <v>132471963.43999998</v>
      </c>
      <c r="DB192" s="105">
        <f>+'2014'!K29</f>
        <v>107075440.66000004</v>
      </c>
      <c r="DC192" s="105">
        <f>+'2014'!L29</f>
        <v>112087967.77000001</v>
      </c>
      <c r="DD192" s="105">
        <f>+'2014'!M29</f>
        <v>123230542.69</v>
      </c>
      <c r="DE192" s="105">
        <f>+'2014'!N29</f>
        <v>112001889.27000003</v>
      </c>
      <c r="DF192" s="105">
        <f>+'2014'!O29</f>
        <v>121419856.04000002</v>
      </c>
      <c r="DG192" s="105">
        <f>+'2014'!P29</f>
        <v>158493505.99000001</v>
      </c>
      <c r="DH192" s="105">
        <f>+'2014'!Q29</f>
        <v>109013795.14999999</v>
      </c>
      <c r="DI192" s="105">
        <f>+'2014'!R29</f>
        <v>195231878.25</v>
      </c>
      <c r="EC192" s="374"/>
      <c r="ED192" s="374"/>
      <c r="EE192" s="374"/>
      <c r="EF192" s="374"/>
      <c r="EG192" s="374"/>
      <c r="EH192" s="377"/>
      <c r="EI192" s="377"/>
      <c r="EJ192" s="377"/>
      <c r="EK192" s="377"/>
      <c r="EL192" s="377"/>
      <c r="EM192" s="377"/>
      <c r="EN192" s="377"/>
      <c r="EO192" s="377"/>
      <c r="EP192" s="377"/>
      <c r="EQ192" s="377"/>
      <c r="ER192" s="377"/>
      <c r="ES192" s="377"/>
      <c r="ET192" s="377"/>
      <c r="EU192" s="377"/>
      <c r="EV192" s="377"/>
      <c r="EW192" s="377"/>
      <c r="EX192" s="377"/>
      <c r="EY192" s="377"/>
      <c r="EZ192" s="377"/>
      <c r="FA192" s="377"/>
      <c r="FB192" s="377"/>
      <c r="FC192" s="377"/>
      <c r="FD192" s="377"/>
      <c r="FE192" s="377"/>
      <c r="FF192" s="377"/>
      <c r="FG192" s="377"/>
      <c r="FH192" s="377"/>
      <c r="FI192" s="377"/>
      <c r="FJ192" s="377"/>
      <c r="FK192" s="377"/>
      <c r="FL192" s="377"/>
      <c r="FM192" s="377"/>
      <c r="FN192" s="377"/>
      <c r="FO192" s="377"/>
      <c r="FP192" s="377"/>
      <c r="FQ192" s="377"/>
      <c r="FR192" s="377"/>
      <c r="FS192" s="377"/>
      <c r="FT192" s="377"/>
      <c r="FU192" s="377"/>
      <c r="FV192" s="377"/>
      <c r="FW192" s="377"/>
      <c r="FX192" s="377"/>
      <c r="FY192" s="377"/>
      <c r="FZ192" s="377"/>
      <c r="GA192" s="377"/>
      <c r="GB192" s="377"/>
      <c r="GC192" s="377"/>
      <c r="GD192" s="377"/>
      <c r="GE192" s="377"/>
      <c r="GF192" s="377"/>
      <c r="GG192" s="377"/>
      <c r="GH192" s="377"/>
      <c r="GI192" s="377"/>
      <c r="GJ192" s="377"/>
      <c r="GK192" s="377"/>
      <c r="GL192" s="377"/>
      <c r="GM192" s="377"/>
      <c r="GN192" s="377"/>
      <c r="GO192" s="377"/>
      <c r="GP192" s="377"/>
      <c r="GQ192" s="377"/>
      <c r="GR192" s="377"/>
      <c r="GS192" s="377"/>
      <c r="GT192" s="377"/>
      <c r="GU192" s="377"/>
      <c r="GV192" s="377"/>
      <c r="GW192" s="377"/>
      <c r="GX192" s="377"/>
      <c r="GY192" s="377"/>
      <c r="GZ192" s="377"/>
      <c r="HA192" s="377"/>
      <c r="HB192" s="377"/>
      <c r="HC192" s="377"/>
      <c r="HD192" s="377"/>
      <c r="HE192" s="377"/>
      <c r="HF192" s="377"/>
      <c r="HG192" s="377"/>
      <c r="HH192" s="377"/>
      <c r="HI192" s="377"/>
      <c r="HJ192" s="377"/>
      <c r="HK192" s="377"/>
      <c r="HL192" s="377"/>
      <c r="HM192" s="377"/>
      <c r="HN192" s="377"/>
      <c r="HO192" s="377"/>
      <c r="HP192" s="377"/>
      <c r="HQ192" s="377"/>
      <c r="HR192" s="377"/>
      <c r="HS192" s="377"/>
      <c r="HT192" s="377"/>
      <c r="HU192" s="377"/>
      <c r="HV192" s="377"/>
      <c r="HW192" s="377"/>
      <c r="HX192" s="377"/>
      <c r="HY192" s="377"/>
      <c r="HZ192" s="377"/>
      <c r="IA192" s="377"/>
      <c r="IB192" s="377"/>
      <c r="IC192" s="377"/>
      <c r="ID192" s="377"/>
      <c r="IE192" s="377"/>
      <c r="IF192" s="377"/>
      <c r="IG192" s="377"/>
      <c r="IH192" s="377"/>
      <c r="II192" s="377"/>
      <c r="IJ192" s="377"/>
      <c r="IK192" s="377"/>
      <c r="IL192" s="377"/>
      <c r="IM192" s="377"/>
      <c r="IN192" s="377"/>
      <c r="IO192" s="377"/>
      <c r="IP192" s="377"/>
      <c r="IQ192" s="377"/>
      <c r="IR192" s="377"/>
      <c r="IS192" s="377"/>
      <c r="IT192" s="377"/>
      <c r="IU192" s="377"/>
      <c r="IV192" s="377"/>
      <c r="IW192" s="377"/>
      <c r="IX192" s="377"/>
      <c r="IY192" s="377"/>
      <c r="IZ192" s="377"/>
      <c r="JA192" s="377"/>
      <c r="JB192" s="377"/>
      <c r="JC192" s="377"/>
      <c r="JD192" s="377"/>
      <c r="JE192" s="377"/>
      <c r="JF192" s="377"/>
      <c r="JG192" s="377"/>
      <c r="JH192" s="377"/>
      <c r="JI192" s="377"/>
      <c r="JJ192" s="377"/>
      <c r="JK192" s="377"/>
      <c r="JL192" s="377"/>
      <c r="JM192" s="377"/>
      <c r="JN192" s="377"/>
      <c r="JO192" s="377"/>
      <c r="JP192" s="377"/>
      <c r="JQ192" s="377"/>
      <c r="JR192" s="377"/>
      <c r="JS192" s="377"/>
      <c r="JT192" s="377"/>
      <c r="JU192" s="377"/>
      <c r="JV192" s="377"/>
      <c r="JW192" s="377"/>
      <c r="JX192" s="377"/>
      <c r="JY192" s="377"/>
      <c r="JZ192" s="377"/>
      <c r="KA192" s="377"/>
      <c r="KB192" s="377"/>
      <c r="KC192" s="377"/>
      <c r="KD192" s="377"/>
      <c r="KE192" s="377"/>
      <c r="KF192" s="377"/>
      <c r="KG192" s="377"/>
      <c r="KH192" s="377"/>
      <c r="KI192" s="377"/>
      <c r="KJ192" s="377"/>
      <c r="KK192" s="377"/>
      <c r="KL192" s="377"/>
      <c r="KM192" s="377"/>
      <c r="KN192" s="377"/>
      <c r="KO192" s="377"/>
      <c r="KP192" s="377"/>
      <c r="KQ192" s="377"/>
      <c r="KR192" s="377"/>
      <c r="KS192" s="377"/>
      <c r="KT192" s="377"/>
      <c r="KU192" s="377"/>
      <c r="KV192" s="377"/>
      <c r="KW192" s="377"/>
      <c r="KX192" s="377"/>
      <c r="KY192" s="377"/>
      <c r="KZ192" s="377"/>
      <c r="LA192" s="377"/>
      <c r="LB192" s="377"/>
      <c r="LC192" s="377"/>
      <c r="LD192" s="377"/>
      <c r="LE192" s="377"/>
      <c r="LF192" s="377"/>
      <c r="LG192" s="377"/>
      <c r="LH192" s="377"/>
      <c r="LI192" s="377"/>
    </row>
    <row r="193" spans="5:321">
      <c r="E193" s="78" t="str">
        <f>+Master!G217</f>
        <v>Suficit / deficit</v>
      </c>
      <c r="CL193" s="105" t="e">
        <f>+'2013'!G56</f>
        <v>#N/A</v>
      </c>
      <c r="CM193" s="105" t="e">
        <f>+'2013'!H56</f>
        <v>#N/A</v>
      </c>
      <c r="CN193" s="105" t="e">
        <f>+'2013'!I56</f>
        <v>#N/A</v>
      </c>
      <c r="CO193" s="105" t="e">
        <f>+'2013'!K56</f>
        <v>#N/A</v>
      </c>
      <c r="CP193" s="105" t="e">
        <f>+'2013'!L56</f>
        <v>#N/A</v>
      </c>
      <c r="CQ193" s="105" t="e">
        <f>+'2013'!M56</f>
        <v>#N/A</v>
      </c>
      <c r="CR193" s="105" t="e">
        <f>+'2013'!O56</f>
        <v>#N/A</v>
      </c>
      <c r="CS193" s="105" t="e">
        <f>+'2013'!P56</f>
        <v>#N/A</v>
      </c>
      <c r="CT193" s="105" t="e">
        <f>+'2013'!Q56</f>
        <v>#N/A</v>
      </c>
      <c r="CU193" s="105" t="e">
        <f>+'2013'!S56</f>
        <v>#N/A</v>
      </c>
      <c r="CV193" s="105" t="e">
        <f>+'2013'!T56</f>
        <v>#N/A</v>
      </c>
      <c r="CW193" s="105" t="e">
        <f>+'2013'!U56</f>
        <v>#N/A</v>
      </c>
      <c r="CX193" s="105">
        <f>+CX191-CX192</f>
        <v>-20051729.469999999</v>
      </c>
      <c r="CY193" s="105">
        <f t="shared" ref="CY193:DI193" si="12">+CY191-CY192</f>
        <v>-470802.68999998271</v>
      </c>
      <c r="CZ193" s="105">
        <f t="shared" si="12"/>
        <v>-15568427.009999961</v>
      </c>
      <c r="DA193" s="105">
        <f t="shared" si="12"/>
        <v>-23392127.289999992</v>
      </c>
      <c r="DB193" s="105">
        <f t="shared" si="12"/>
        <v>-4996891.8800000399</v>
      </c>
      <c r="DC193" s="105">
        <f t="shared" si="12"/>
        <v>-2156149.030000031</v>
      </c>
      <c r="DD193" s="105">
        <f t="shared" si="12"/>
        <v>-2510306.6599999964</v>
      </c>
      <c r="DE193" s="105">
        <f t="shared" si="12"/>
        <v>14554408.059999943</v>
      </c>
      <c r="DF193" s="105">
        <f t="shared" si="12"/>
        <v>-3517931.9600000232</v>
      </c>
      <c r="DG193" s="105">
        <f t="shared" si="12"/>
        <v>-288475.94000002742</v>
      </c>
      <c r="DH193" s="105">
        <f t="shared" si="12"/>
        <v>-10518536.12000002</v>
      </c>
      <c r="DI193" s="105">
        <f t="shared" si="12"/>
        <v>-38193177.429999977</v>
      </c>
      <c r="EC193" s="374"/>
      <c r="ED193" s="374"/>
      <c r="EE193" s="374"/>
      <c r="EF193" s="374"/>
      <c r="EG193" s="374"/>
      <c r="EH193" s="377"/>
      <c r="EI193" s="377"/>
      <c r="EJ193" s="377"/>
      <c r="EK193" s="377"/>
      <c r="EL193" s="377"/>
      <c r="EM193" s="377"/>
      <c r="EN193" s="377"/>
      <c r="EO193" s="377"/>
      <c r="EP193" s="377"/>
      <c r="EQ193" s="377"/>
      <c r="ER193" s="377"/>
      <c r="ES193" s="377"/>
      <c r="ET193" s="377"/>
      <c r="EU193" s="377"/>
      <c r="EV193" s="377"/>
      <c r="EW193" s="377"/>
      <c r="EX193" s="377"/>
      <c r="EY193" s="377"/>
      <c r="EZ193" s="377"/>
      <c r="FA193" s="377"/>
      <c r="FB193" s="377"/>
      <c r="FC193" s="377"/>
      <c r="FD193" s="377"/>
      <c r="FE193" s="377"/>
      <c r="FF193" s="377"/>
      <c r="FG193" s="377"/>
      <c r="FH193" s="377"/>
      <c r="FI193" s="377"/>
      <c r="FJ193" s="377"/>
      <c r="FK193" s="377"/>
      <c r="FL193" s="377"/>
      <c r="FM193" s="377"/>
      <c r="FN193" s="377"/>
      <c r="FO193" s="377"/>
      <c r="FP193" s="377"/>
      <c r="FQ193" s="377"/>
      <c r="FR193" s="377"/>
      <c r="FS193" s="377"/>
      <c r="FT193" s="377"/>
      <c r="FU193" s="377"/>
      <c r="FV193" s="377"/>
      <c r="FW193" s="377"/>
      <c r="FX193" s="377"/>
      <c r="FY193" s="377"/>
      <c r="FZ193" s="377"/>
      <c r="GA193" s="377"/>
      <c r="GB193" s="377"/>
      <c r="GC193" s="377"/>
      <c r="GD193" s="377"/>
      <c r="GE193" s="377"/>
      <c r="GF193" s="377"/>
      <c r="GG193" s="377"/>
      <c r="GH193" s="377"/>
      <c r="GI193" s="377"/>
      <c r="GJ193" s="377"/>
      <c r="GK193" s="377"/>
      <c r="GL193" s="377"/>
      <c r="GM193" s="377"/>
      <c r="GN193" s="377"/>
      <c r="GO193" s="377"/>
      <c r="GP193" s="377"/>
      <c r="GQ193" s="377"/>
      <c r="GR193" s="377"/>
      <c r="GS193" s="377"/>
      <c r="GT193" s="377"/>
      <c r="GU193" s="377"/>
      <c r="GV193" s="377"/>
      <c r="GW193" s="377"/>
      <c r="GX193" s="377"/>
      <c r="GY193" s="377"/>
      <c r="GZ193" s="377"/>
      <c r="HA193" s="377"/>
      <c r="HB193" s="377"/>
      <c r="HC193" s="377"/>
      <c r="HD193" s="377"/>
      <c r="HE193" s="377"/>
      <c r="HF193" s="377"/>
      <c r="HG193" s="377"/>
      <c r="HH193" s="377"/>
      <c r="HI193" s="377"/>
      <c r="HJ193" s="377"/>
      <c r="HK193" s="377"/>
      <c r="HL193" s="377"/>
      <c r="HM193" s="377"/>
      <c r="HN193" s="377"/>
      <c r="HO193" s="377"/>
      <c r="HP193" s="377"/>
      <c r="HQ193" s="377"/>
      <c r="HR193" s="377"/>
      <c r="HS193" s="377"/>
      <c r="HT193" s="377"/>
      <c r="HU193" s="377"/>
      <c r="HV193" s="377"/>
      <c r="HW193" s="377"/>
      <c r="HX193" s="377"/>
      <c r="HY193" s="377"/>
      <c r="HZ193" s="377"/>
      <c r="IA193" s="377"/>
      <c r="IB193" s="377"/>
      <c r="IC193" s="377"/>
      <c r="ID193" s="377"/>
      <c r="IE193" s="377"/>
      <c r="IF193" s="377"/>
      <c r="IG193" s="377"/>
      <c r="IH193" s="377"/>
      <c r="II193" s="377"/>
      <c r="IJ193" s="377"/>
      <c r="IK193" s="377"/>
      <c r="IL193" s="377"/>
      <c r="IM193" s="377"/>
      <c r="IN193" s="377"/>
      <c r="IO193" s="377"/>
      <c r="IP193" s="377"/>
      <c r="IQ193" s="377"/>
      <c r="IR193" s="377"/>
      <c r="IS193" s="377"/>
      <c r="IT193" s="377"/>
      <c r="IU193" s="377"/>
      <c r="IV193" s="377"/>
      <c r="IW193" s="377"/>
      <c r="IX193" s="377"/>
      <c r="IY193" s="377"/>
      <c r="IZ193" s="377"/>
      <c r="JA193" s="377"/>
      <c r="JB193" s="377"/>
      <c r="JC193" s="377"/>
      <c r="JD193" s="377"/>
      <c r="JE193" s="377"/>
      <c r="JF193" s="377"/>
      <c r="JG193" s="377"/>
      <c r="JH193" s="377"/>
      <c r="JI193" s="377"/>
      <c r="JJ193" s="377"/>
      <c r="JK193" s="377"/>
      <c r="JL193" s="377"/>
      <c r="JM193" s="377"/>
      <c r="JN193" s="377"/>
      <c r="JO193" s="377"/>
      <c r="JP193" s="377"/>
      <c r="JQ193" s="377"/>
      <c r="JR193" s="377"/>
      <c r="JS193" s="377"/>
      <c r="JT193" s="377"/>
      <c r="JU193" s="377"/>
      <c r="JV193" s="377"/>
      <c r="JW193" s="377"/>
      <c r="JX193" s="377"/>
      <c r="JY193" s="377"/>
      <c r="JZ193" s="377"/>
      <c r="KA193" s="377"/>
      <c r="KB193" s="377"/>
      <c r="KC193" s="377"/>
      <c r="KD193" s="377"/>
      <c r="KE193" s="377"/>
      <c r="KF193" s="377"/>
      <c r="KG193" s="377"/>
      <c r="KH193" s="377"/>
      <c r="KI193" s="377"/>
      <c r="KJ193" s="377"/>
      <c r="KK193" s="377"/>
      <c r="KL193" s="377"/>
      <c r="KM193" s="377"/>
      <c r="KN193" s="377"/>
      <c r="KO193" s="377"/>
      <c r="KP193" s="377"/>
      <c r="KQ193" s="377"/>
      <c r="KR193" s="377"/>
      <c r="KS193" s="377"/>
      <c r="KT193" s="377"/>
      <c r="KU193" s="377"/>
      <c r="KV193" s="377"/>
      <c r="KW193" s="377"/>
      <c r="KX193" s="377"/>
      <c r="KY193" s="377"/>
      <c r="KZ193" s="377"/>
      <c r="LA193" s="377"/>
      <c r="LB193" s="377"/>
      <c r="LC193" s="377"/>
      <c r="LD193" s="377"/>
      <c r="LE193" s="377"/>
      <c r="LF193" s="377"/>
      <c r="LG193" s="377"/>
      <c r="LH193" s="377"/>
      <c r="LI193" s="377"/>
    </row>
    <row r="194" spans="5:321">
      <c r="EC194" s="374"/>
      <c r="ED194" s="374"/>
      <c r="EE194" s="374"/>
      <c r="EF194" s="374"/>
      <c r="EG194" s="374"/>
      <c r="EH194" s="377"/>
      <c r="EI194" s="377"/>
      <c r="EJ194" s="377"/>
      <c r="EK194" s="377"/>
      <c r="EL194" s="377"/>
      <c r="EM194" s="377"/>
      <c r="EN194" s="377"/>
      <c r="EO194" s="377"/>
      <c r="EP194" s="377"/>
      <c r="EQ194" s="377"/>
      <c r="ER194" s="377"/>
      <c r="ES194" s="377"/>
      <c r="ET194" s="377"/>
      <c r="EU194" s="377"/>
      <c r="EV194" s="377"/>
      <c r="EW194" s="377"/>
      <c r="EX194" s="377"/>
      <c r="EY194" s="377"/>
      <c r="EZ194" s="377"/>
      <c r="FA194" s="377"/>
      <c r="FB194" s="377"/>
      <c r="FC194" s="377"/>
      <c r="FD194" s="377"/>
      <c r="FE194" s="377"/>
      <c r="FF194" s="377"/>
      <c r="FG194" s="377"/>
      <c r="FH194" s="377"/>
      <c r="FI194" s="377"/>
      <c r="FJ194" s="377"/>
      <c r="FK194" s="377"/>
      <c r="FL194" s="377"/>
      <c r="FM194" s="377"/>
      <c r="FN194" s="377"/>
      <c r="FO194" s="377"/>
      <c r="FP194" s="377"/>
      <c r="FQ194" s="377"/>
      <c r="FR194" s="377"/>
      <c r="FS194" s="377"/>
      <c r="FT194" s="377"/>
      <c r="FU194" s="377"/>
      <c r="FV194" s="377"/>
      <c r="FW194" s="377"/>
      <c r="FX194" s="377"/>
      <c r="FY194" s="377"/>
      <c r="FZ194" s="377"/>
      <c r="GA194" s="377"/>
      <c r="GB194" s="377"/>
      <c r="GC194" s="377"/>
      <c r="GD194" s="377"/>
      <c r="GE194" s="377"/>
      <c r="GF194" s="377"/>
      <c r="GG194" s="377"/>
      <c r="GH194" s="377"/>
      <c r="GI194" s="377"/>
      <c r="GJ194" s="377"/>
      <c r="GK194" s="377"/>
      <c r="GL194" s="377"/>
      <c r="GM194" s="377"/>
      <c r="GN194" s="377"/>
      <c r="GO194" s="377"/>
      <c r="GP194" s="377"/>
      <c r="GQ194" s="377"/>
      <c r="GR194" s="377"/>
      <c r="GS194" s="377"/>
      <c r="GT194" s="377"/>
      <c r="GU194" s="377"/>
      <c r="GV194" s="377"/>
      <c r="GW194" s="377"/>
      <c r="GX194" s="377"/>
      <c r="GY194" s="377"/>
      <c r="GZ194" s="377"/>
      <c r="HA194" s="377"/>
      <c r="HB194" s="377"/>
      <c r="HC194" s="377"/>
      <c r="HD194" s="377"/>
      <c r="HE194" s="377"/>
      <c r="HF194" s="377"/>
      <c r="HG194" s="377"/>
      <c r="HH194" s="377"/>
      <c r="HI194" s="377"/>
      <c r="HJ194" s="377"/>
      <c r="HK194" s="377"/>
      <c r="HL194" s="377"/>
      <c r="HM194" s="377"/>
      <c r="HN194" s="377"/>
      <c r="HO194" s="377"/>
      <c r="HP194" s="377"/>
      <c r="HQ194" s="377"/>
      <c r="HR194" s="377"/>
      <c r="HS194" s="377"/>
      <c r="HT194" s="377"/>
      <c r="HU194" s="377"/>
      <c r="HV194" s="377"/>
      <c r="HW194" s="377"/>
      <c r="HX194" s="377"/>
      <c r="HY194" s="377"/>
      <c r="HZ194" s="377"/>
      <c r="IA194" s="377"/>
      <c r="IB194" s="377"/>
      <c r="IC194" s="377"/>
      <c r="ID194" s="377"/>
      <c r="IE194" s="377"/>
      <c r="IF194" s="377"/>
      <c r="IG194" s="377"/>
      <c r="IH194" s="377"/>
      <c r="II194" s="377"/>
      <c r="IJ194" s="377"/>
      <c r="IK194" s="377"/>
      <c r="IL194" s="377"/>
      <c r="IM194" s="377"/>
      <c r="IN194" s="377"/>
      <c r="IO194" s="377"/>
      <c r="IP194" s="377"/>
      <c r="IQ194" s="377"/>
      <c r="IR194" s="377"/>
      <c r="IS194" s="377"/>
      <c r="IT194" s="377"/>
      <c r="IU194" s="377"/>
      <c r="IV194" s="377"/>
      <c r="IW194" s="377"/>
      <c r="IX194" s="377"/>
      <c r="IY194" s="377"/>
      <c r="IZ194" s="377"/>
      <c r="JA194" s="377"/>
      <c r="JB194" s="377"/>
      <c r="JC194" s="377"/>
      <c r="JD194" s="377"/>
      <c r="JE194" s="377"/>
      <c r="JF194" s="377"/>
      <c r="JG194" s="377"/>
      <c r="JH194" s="377"/>
      <c r="JI194" s="377"/>
      <c r="JJ194" s="377"/>
      <c r="JK194" s="377"/>
      <c r="JL194" s="377"/>
      <c r="JM194" s="377"/>
      <c r="JN194" s="377"/>
      <c r="JO194" s="377"/>
      <c r="JP194" s="377"/>
      <c r="JQ194" s="377"/>
      <c r="JR194" s="377"/>
      <c r="JS194" s="377"/>
      <c r="JT194" s="377"/>
      <c r="JU194" s="377"/>
      <c r="JV194" s="377"/>
      <c r="JW194" s="377"/>
      <c r="JX194" s="377"/>
      <c r="JY194" s="377"/>
      <c r="JZ194" s="377"/>
      <c r="KA194" s="377"/>
      <c r="KB194" s="377"/>
      <c r="KC194" s="377"/>
      <c r="KD194" s="377"/>
      <c r="KE194" s="377"/>
      <c r="KF194" s="377"/>
      <c r="KG194" s="377"/>
      <c r="KH194" s="377"/>
      <c r="KI194" s="377"/>
      <c r="KJ194" s="377"/>
      <c r="KK194" s="377"/>
      <c r="KL194" s="377"/>
      <c r="KM194" s="377"/>
      <c r="KN194" s="377"/>
      <c r="KO194" s="377"/>
      <c r="KP194" s="377"/>
      <c r="KQ194" s="377"/>
      <c r="KR194" s="377"/>
      <c r="KS194" s="377"/>
      <c r="KT194" s="377"/>
      <c r="KU194" s="377"/>
      <c r="KV194" s="377"/>
      <c r="KW194" s="377"/>
      <c r="KX194" s="377"/>
      <c r="KY194" s="377"/>
      <c r="KZ194" s="377"/>
      <c r="LA194" s="377"/>
      <c r="LB194" s="377"/>
      <c r="LC194" s="377"/>
      <c r="LD194" s="377"/>
      <c r="LE194" s="377"/>
      <c r="LF194" s="377"/>
      <c r="LG194" s="377"/>
      <c r="LH194" s="377"/>
      <c r="LI194" s="377"/>
    </row>
    <row r="195" spans="5:321">
      <c r="EC195" s="374"/>
      <c r="ED195" s="374"/>
      <c r="EE195" s="374"/>
      <c r="EF195" s="374"/>
      <c r="EG195" s="374"/>
      <c r="EH195" s="377"/>
      <c r="EI195" s="377"/>
      <c r="EJ195" s="377"/>
      <c r="EK195" s="377"/>
      <c r="EL195" s="377"/>
      <c r="EM195" s="377"/>
      <c r="EN195" s="377"/>
      <c r="EO195" s="377"/>
      <c r="EP195" s="377"/>
      <c r="EQ195" s="377"/>
      <c r="ER195" s="377"/>
      <c r="ES195" s="377"/>
      <c r="ET195" s="377"/>
      <c r="EU195" s="377"/>
      <c r="EV195" s="377"/>
      <c r="EW195" s="377"/>
      <c r="EX195" s="377"/>
      <c r="EY195" s="377"/>
      <c r="EZ195" s="377"/>
      <c r="FA195" s="377"/>
      <c r="FB195" s="377"/>
      <c r="FC195" s="377"/>
      <c r="FD195" s="377"/>
      <c r="FE195" s="377"/>
      <c r="FF195" s="377"/>
      <c r="FG195" s="377"/>
      <c r="FH195" s="377"/>
      <c r="FI195" s="377"/>
      <c r="FJ195" s="377"/>
      <c r="FK195" s="377"/>
      <c r="FL195" s="377"/>
      <c r="FM195" s="377"/>
      <c r="FN195" s="377"/>
      <c r="FO195" s="377"/>
      <c r="FP195" s="377"/>
      <c r="FQ195" s="377"/>
      <c r="FR195" s="377"/>
      <c r="FS195" s="377"/>
      <c r="FT195" s="377"/>
      <c r="FU195" s="377"/>
      <c r="FV195" s="377"/>
      <c r="FW195" s="377"/>
      <c r="FX195" s="377"/>
      <c r="FY195" s="377"/>
      <c r="FZ195" s="377"/>
      <c r="GA195" s="377"/>
      <c r="GB195" s="377"/>
      <c r="GC195" s="377"/>
      <c r="GD195" s="377"/>
      <c r="GE195" s="377"/>
      <c r="GF195" s="377"/>
      <c r="GG195" s="377"/>
      <c r="GH195" s="377"/>
      <c r="GI195" s="377"/>
      <c r="GJ195" s="377"/>
      <c r="GK195" s="377"/>
      <c r="GL195" s="377"/>
      <c r="GM195" s="377"/>
      <c r="GN195" s="377"/>
      <c r="GO195" s="377"/>
      <c r="GP195" s="377"/>
      <c r="GQ195" s="377"/>
      <c r="GR195" s="377"/>
      <c r="GS195" s="377"/>
      <c r="GT195" s="377"/>
      <c r="GU195" s="377"/>
      <c r="GV195" s="377"/>
      <c r="GW195" s="377"/>
      <c r="GX195" s="377"/>
      <c r="GY195" s="377"/>
      <c r="GZ195" s="377"/>
      <c r="HA195" s="377"/>
      <c r="HB195" s="377"/>
      <c r="HC195" s="377"/>
      <c r="HD195" s="377"/>
      <c r="HE195" s="377"/>
      <c r="HF195" s="377"/>
      <c r="HG195" s="377"/>
      <c r="HH195" s="377"/>
      <c r="HI195" s="377"/>
      <c r="HJ195" s="377"/>
      <c r="HK195" s="377"/>
      <c r="HL195" s="377"/>
      <c r="HM195" s="377"/>
      <c r="HN195" s="377"/>
      <c r="HO195" s="377"/>
      <c r="HP195" s="377"/>
      <c r="HQ195" s="377"/>
      <c r="HR195" s="377"/>
      <c r="HS195" s="377"/>
      <c r="HT195" s="377"/>
      <c r="HU195" s="377"/>
      <c r="HV195" s="377"/>
      <c r="HW195" s="377"/>
      <c r="HX195" s="377"/>
      <c r="HY195" s="377"/>
      <c r="HZ195" s="377"/>
      <c r="IA195" s="377"/>
      <c r="IB195" s="377"/>
      <c r="IC195" s="377"/>
      <c r="ID195" s="377"/>
      <c r="IE195" s="377"/>
      <c r="IF195" s="377"/>
      <c r="IG195" s="377"/>
      <c r="IH195" s="377"/>
      <c r="II195" s="377"/>
      <c r="IJ195" s="377"/>
      <c r="IK195" s="377"/>
      <c r="IL195" s="377"/>
      <c r="IM195" s="377"/>
      <c r="IN195" s="377"/>
      <c r="IO195" s="377"/>
      <c r="IP195" s="377"/>
      <c r="IQ195" s="377"/>
      <c r="IR195" s="377"/>
      <c r="IS195" s="377"/>
      <c r="IT195" s="377"/>
      <c r="IU195" s="377"/>
      <c r="IV195" s="377"/>
      <c r="IW195" s="377"/>
      <c r="IX195" s="377"/>
      <c r="IY195" s="377"/>
      <c r="IZ195" s="377"/>
      <c r="JA195" s="377"/>
      <c r="JB195" s="377"/>
      <c r="JC195" s="377"/>
      <c r="JD195" s="377"/>
      <c r="JE195" s="377"/>
      <c r="JF195" s="377"/>
      <c r="JG195" s="377"/>
      <c r="JH195" s="377"/>
      <c r="JI195" s="377"/>
      <c r="JJ195" s="377"/>
      <c r="JK195" s="377"/>
      <c r="JL195" s="377"/>
      <c r="JM195" s="377"/>
      <c r="JN195" s="377"/>
      <c r="JO195" s="377"/>
      <c r="JP195" s="377"/>
      <c r="JQ195" s="377"/>
      <c r="JR195" s="377"/>
      <c r="JS195" s="377"/>
      <c r="JT195" s="377"/>
      <c r="JU195" s="377"/>
      <c r="JV195" s="377"/>
      <c r="JW195" s="377"/>
      <c r="JX195" s="377"/>
      <c r="JY195" s="377"/>
      <c r="JZ195" s="377"/>
      <c r="KA195" s="377"/>
      <c r="KB195" s="377"/>
      <c r="KC195" s="377"/>
      <c r="KD195" s="377"/>
      <c r="KE195" s="377"/>
      <c r="KF195" s="377"/>
      <c r="KG195" s="377"/>
      <c r="KH195" s="377"/>
      <c r="KI195" s="377"/>
      <c r="KJ195" s="377"/>
      <c r="KK195" s="377"/>
      <c r="KL195" s="377"/>
      <c r="KM195" s="377"/>
      <c r="KN195" s="377"/>
      <c r="KO195" s="377"/>
      <c r="KP195" s="377"/>
      <c r="KQ195" s="377"/>
      <c r="KR195" s="377"/>
      <c r="KS195" s="377"/>
      <c r="KT195" s="377"/>
      <c r="KU195" s="377"/>
      <c r="KV195" s="377"/>
      <c r="KW195" s="377"/>
      <c r="KX195" s="377"/>
      <c r="KY195" s="377"/>
      <c r="KZ195" s="377"/>
      <c r="LA195" s="377"/>
      <c r="LB195" s="377"/>
      <c r="LC195" s="377"/>
      <c r="LD195" s="377"/>
      <c r="LE195" s="377"/>
      <c r="LF195" s="377"/>
      <c r="LG195" s="377"/>
      <c r="LH195" s="377"/>
      <c r="LI195" s="377"/>
    </row>
    <row r="196" spans="5:321">
      <c r="EC196" s="374"/>
      <c r="ED196" s="374"/>
      <c r="EE196" s="374"/>
      <c r="EF196" s="374"/>
      <c r="EG196" s="374"/>
      <c r="EH196" s="377"/>
      <c r="EI196" s="377"/>
      <c r="EJ196" s="377"/>
      <c r="EK196" s="377"/>
      <c r="EL196" s="377"/>
      <c r="EM196" s="377"/>
      <c r="EN196" s="377"/>
      <c r="EO196" s="377"/>
      <c r="EP196" s="377"/>
      <c r="EQ196" s="377"/>
      <c r="ER196" s="377"/>
      <c r="ES196" s="377"/>
      <c r="ET196" s="377"/>
      <c r="EU196" s="377"/>
      <c r="EV196" s="377"/>
      <c r="EW196" s="377"/>
      <c r="EX196" s="377"/>
      <c r="EY196" s="377"/>
      <c r="EZ196" s="377"/>
      <c r="FA196" s="377"/>
      <c r="FB196" s="377"/>
      <c r="FC196" s="377"/>
      <c r="FD196" s="377"/>
      <c r="FE196" s="377"/>
      <c r="FF196" s="377"/>
      <c r="FG196" s="377"/>
      <c r="FH196" s="377"/>
      <c r="FI196" s="377"/>
      <c r="FJ196" s="377"/>
      <c r="FK196" s="377"/>
      <c r="FL196" s="377"/>
      <c r="FM196" s="377"/>
      <c r="FN196" s="377"/>
      <c r="FO196" s="377"/>
      <c r="FP196" s="377"/>
      <c r="FQ196" s="377"/>
      <c r="FR196" s="377"/>
      <c r="FS196" s="377"/>
      <c r="FT196" s="377"/>
      <c r="FU196" s="377"/>
      <c r="FV196" s="377"/>
      <c r="FW196" s="377"/>
      <c r="FX196" s="377"/>
      <c r="FY196" s="377"/>
      <c r="FZ196" s="377"/>
      <c r="GA196" s="377"/>
      <c r="GB196" s="377"/>
      <c r="GC196" s="377"/>
      <c r="GD196" s="377"/>
      <c r="GE196" s="377"/>
      <c r="GF196" s="377"/>
      <c r="GG196" s="377"/>
      <c r="GH196" s="377"/>
      <c r="GI196" s="377"/>
      <c r="GJ196" s="377"/>
      <c r="GK196" s="377"/>
      <c r="GL196" s="377"/>
      <c r="GM196" s="377"/>
      <c r="GN196" s="377"/>
      <c r="GO196" s="377"/>
      <c r="GP196" s="377"/>
      <c r="GQ196" s="377"/>
      <c r="GR196" s="377"/>
      <c r="GS196" s="377"/>
      <c r="GT196" s="377"/>
      <c r="GU196" s="377"/>
      <c r="GV196" s="377"/>
      <c r="GW196" s="377"/>
      <c r="GX196" s="377"/>
      <c r="GY196" s="377"/>
      <c r="GZ196" s="377"/>
      <c r="HA196" s="377"/>
      <c r="HB196" s="377"/>
      <c r="HC196" s="377"/>
      <c r="HD196" s="377"/>
      <c r="HE196" s="377"/>
      <c r="HF196" s="377"/>
      <c r="HG196" s="377"/>
      <c r="HH196" s="377"/>
      <c r="HI196" s="377"/>
      <c r="HJ196" s="377"/>
      <c r="HK196" s="377"/>
      <c r="HL196" s="377"/>
      <c r="HM196" s="377"/>
      <c r="HN196" s="377"/>
      <c r="HO196" s="377"/>
      <c r="HP196" s="377"/>
      <c r="HQ196" s="377"/>
      <c r="HR196" s="377"/>
      <c r="HS196" s="377"/>
      <c r="HT196" s="377"/>
      <c r="HU196" s="377"/>
      <c r="HV196" s="377"/>
      <c r="HW196" s="377"/>
      <c r="HX196" s="377"/>
      <c r="HY196" s="377"/>
      <c r="HZ196" s="377"/>
      <c r="IA196" s="377"/>
      <c r="IB196" s="377"/>
      <c r="IC196" s="377"/>
      <c r="ID196" s="377"/>
      <c r="IE196" s="377"/>
      <c r="IF196" s="377"/>
      <c r="IG196" s="377"/>
      <c r="IH196" s="377"/>
      <c r="II196" s="377"/>
      <c r="IJ196" s="377"/>
      <c r="IK196" s="377"/>
      <c r="IL196" s="377"/>
      <c r="IM196" s="377"/>
      <c r="IN196" s="377"/>
      <c r="IO196" s="377"/>
      <c r="IP196" s="377"/>
      <c r="IQ196" s="377"/>
      <c r="IR196" s="377"/>
      <c r="IS196" s="377"/>
      <c r="IT196" s="377"/>
      <c r="IU196" s="377"/>
      <c r="IV196" s="377"/>
      <c r="IW196" s="377"/>
      <c r="IX196" s="377"/>
      <c r="IY196" s="377"/>
      <c r="IZ196" s="377"/>
      <c r="JA196" s="377"/>
      <c r="JB196" s="377"/>
      <c r="JC196" s="377"/>
      <c r="JD196" s="377"/>
      <c r="JE196" s="377"/>
      <c r="JF196" s="377"/>
      <c r="JG196" s="377"/>
      <c r="JH196" s="377"/>
      <c r="JI196" s="377"/>
      <c r="JJ196" s="377"/>
      <c r="JK196" s="377"/>
      <c r="JL196" s="377"/>
      <c r="JM196" s="377"/>
      <c r="JN196" s="377"/>
      <c r="JO196" s="377"/>
      <c r="JP196" s="377"/>
      <c r="JQ196" s="377"/>
      <c r="JR196" s="377"/>
      <c r="JS196" s="377"/>
      <c r="JT196" s="377"/>
      <c r="JU196" s="377"/>
      <c r="JV196" s="377"/>
      <c r="JW196" s="377"/>
      <c r="JX196" s="377"/>
      <c r="JY196" s="377"/>
      <c r="JZ196" s="377"/>
      <c r="KA196" s="377"/>
      <c r="KB196" s="377"/>
      <c r="KC196" s="377"/>
      <c r="KD196" s="377"/>
      <c r="KE196" s="377"/>
      <c r="KF196" s="377"/>
      <c r="KG196" s="377"/>
      <c r="KH196" s="377"/>
      <c r="KI196" s="377"/>
      <c r="KJ196" s="377"/>
      <c r="KK196" s="377"/>
      <c r="KL196" s="377"/>
      <c r="KM196" s="377"/>
      <c r="KN196" s="377"/>
      <c r="KO196" s="377"/>
      <c r="KP196" s="377"/>
      <c r="KQ196" s="377"/>
      <c r="KR196" s="377"/>
      <c r="KS196" s="377"/>
      <c r="KT196" s="377"/>
      <c r="KU196" s="377"/>
      <c r="KV196" s="377"/>
      <c r="KW196" s="377"/>
      <c r="KX196" s="377"/>
      <c r="KY196" s="377"/>
      <c r="KZ196" s="377"/>
      <c r="LA196" s="377"/>
      <c r="LB196" s="377"/>
      <c r="LC196" s="377"/>
      <c r="LD196" s="377"/>
      <c r="LE196" s="377"/>
      <c r="LF196" s="377"/>
      <c r="LG196" s="377"/>
      <c r="LH196" s="377"/>
      <c r="LI196" s="377"/>
    </row>
    <row r="212" spans="1:150">
      <c r="EH212" s="340"/>
    </row>
    <row r="215" spans="1:150">
      <c r="E215" s="522" t="s">
        <v>691</v>
      </c>
      <c r="F215" s="520">
        <v>2006</v>
      </c>
      <c r="G215" s="519"/>
      <c r="H215" s="519"/>
      <c r="I215" s="519"/>
      <c r="J215" s="519"/>
      <c r="K215" s="519"/>
      <c r="L215" s="519"/>
      <c r="M215" s="519"/>
      <c r="N215" s="519"/>
      <c r="O215" s="519"/>
      <c r="P215" s="519"/>
      <c r="Q215" s="521"/>
      <c r="R215" s="520">
        <v>2007</v>
      </c>
      <c r="S215" s="519"/>
      <c r="T215" s="519"/>
      <c r="U215" s="519"/>
      <c r="V215" s="519"/>
      <c r="W215" s="519"/>
      <c r="X215" s="519"/>
      <c r="Y215" s="519"/>
      <c r="Z215" s="519"/>
      <c r="AA215" s="519"/>
      <c r="AB215" s="519"/>
      <c r="AC215" s="521"/>
      <c r="AD215" s="520">
        <v>2008</v>
      </c>
      <c r="AE215" s="519"/>
      <c r="AF215" s="519"/>
      <c r="AG215" s="519"/>
      <c r="AH215" s="519"/>
      <c r="AI215" s="519"/>
      <c r="AJ215" s="519"/>
      <c r="AK215" s="519"/>
      <c r="AL215" s="519"/>
      <c r="AM215" s="519"/>
      <c r="AN215" s="519"/>
      <c r="AO215" s="521"/>
      <c r="AP215" s="520">
        <v>2009</v>
      </c>
      <c r="AQ215" s="519"/>
      <c r="AR215" s="519"/>
      <c r="AS215" s="519"/>
      <c r="AT215" s="519"/>
      <c r="AU215" s="519"/>
      <c r="AV215" s="519"/>
      <c r="AW215" s="519"/>
      <c r="AX215" s="519"/>
      <c r="AY215" s="519"/>
      <c r="AZ215" s="519"/>
      <c r="BA215" s="521"/>
      <c r="BB215" s="520">
        <v>2010</v>
      </c>
      <c r="BC215" s="519"/>
      <c r="BD215" s="519"/>
      <c r="BE215" s="519"/>
      <c r="BF215" s="519"/>
      <c r="BG215" s="519"/>
      <c r="BH215" s="519"/>
      <c r="BI215" s="519"/>
      <c r="BJ215" s="519"/>
      <c r="BK215" s="519"/>
      <c r="BL215" s="519"/>
      <c r="BM215" s="521"/>
      <c r="BN215" s="520">
        <v>2011</v>
      </c>
      <c r="BO215" s="519"/>
      <c r="BP215" s="519"/>
      <c r="BQ215" s="519"/>
      <c r="BR215" s="519"/>
      <c r="BS215" s="519"/>
      <c r="BT215" s="519"/>
      <c r="BU215" s="519"/>
      <c r="BV215" s="519"/>
      <c r="BW215" s="519"/>
      <c r="BX215" s="519"/>
      <c r="BY215" s="521"/>
      <c r="BZ215" s="519">
        <v>2012</v>
      </c>
      <c r="CA215" s="519"/>
      <c r="CB215" s="519"/>
      <c r="CC215" s="519"/>
      <c r="CD215" s="519"/>
      <c r="CE215" s="519"/>
      <c r="CF215" s="519"/>
      <c r="CG215" s="519"/>
      <c r="CH215" s="519"/>
      <c r="CI215" s="519"/>
      <c r="CJ215" s="519"/>
      <c r="CK215" s="519"/>
      <c r="CL215" s="520">
        <v>2013</v>
      </c>
      <c r="CM215" s="519"/>
      <c r="CN215" s="519"/>
      <c r="CO215" s="519"/>
      <c r="CP215" s="519"/>
      <c r="CQ215" s="519"/>
      <c r="CR215" s="519"/>
      <c r="CS215" s="519"/>
      <c r="CT215" s="519"/>
      <c r="CU215" s="519"/>
      <c r="CV215" s="519"/>
      <c r="CW215" s="521"/>
      <c r="CX215" s="520">
        <v>2014</v>
      </c>
      <c r="CY215" s="519"/>
      <c r="CZ215" s="519"/>
      <c r="DA215" s="519"/>
      <c r="DB215" s="519"/>
      <c r="DC215" s="519"/>
      <c r="DD215" s="519"/>
      <c r="DE215" s="519"/>
      <c r="DF215" s="519"/>
      <c r="DG215" s="519"/>
      <c r="DH215" s="519"/>
      <c r="DI215" s="521"/>
      <c r="DJ215" s="520">
        <v>2015</v>
      </c>
      <c r="DK215" s="519"/>
      <c r="DL215" s="519"/>
      <c r="DM215" s="519"/>
      <c r="DN215" s="519"/>
      <c r="DO215" s="519"/>
      <c r="DP215" s="519"/>
      <c r="DQ215" s="519"/>
      <c r="DR215" s="519"/>
      <c r="DS215" s="519"/>
      <c r="DT215" s="519"/>
      <c r="DU215" s="521"/>
    </row>
    <row r="216" spans="1:150">
      <c r="E216" s="522"/>
      <c r="F216" s="75" t="s">
        <v>571</v>
      </c>
      <c r="G216" s="76" t="s">
        <v>572</v>
      </c>
      <c r="H216" s="76" t="s">
        <v>573</v>
      </c>
      <c r="I216" s="76" t="s">
        <v>574</v>
      </c>
      <c r="J216" s="76" t="s">
        <v>575</v>
      </c>
      <c r="K216" s="76" t="s">
        <v>576</v>
      </c>
      <c r="L216" s="76" t="s">
        <v>577</v>
      </c>
      <c r="M216" s="76" t="s">
        <v>578</v>
      </c>
      <c r="N216" s="76" t="s">
        <v>579</v>
      </c>
      <c r="O216" s="76" t="s">
        <v>580</v>
      </c>
      <c r="P216" s="76" t="s">
        <v>581</v>
      </c>
      <c r="Q216" s="77" t="s">
        <v>582</v>
      </c>
      <c r="R216" s="75" t="s">
        <v>583</v>
      </c>
      <c r="S216" s="76" t="s">
        <v>584</v>
      </c>
      <c r="T216" s="76" t="s">
        <v>585</v>
      </c>
      <c r="U216" s="76" t="s">
        <v>586</v>
      </c>
      <c r="V216" s="76" t="s">
        <v>587</v>
      </c>
      <c r="W216" s="76" t="s">
        <v>588</v>
      </c>
      <c r="X216" s="76" t="s">
        <v>589</v>
      </c>
      <c r="Y216" s="76" t="s">
        <v>590</v>
      </c>
      <c r="Z216" s="76" t="s">
        <v>591</v>
      </c>
      <c r="AA216" s="76" t="s">
        <v>592</v>
      </c>
      <c r="AB216" s="76" t="s">
        <v>593</v>
      </c>
      <c r="AC216" s="77" t="s">
        <v>594</v>
      </c>
      <c r="AD216" s="75" t="s">
        <v>595</v>
      </c>
      <c r="AE216" s="76" t="s">
        <v>596</v>
      </c>
      <c r="AF216" s="76" t="s">
        <v>597</v>
      </c>
      <c r="AG216" s="76" t="s">
        <v>598</v>
      </c>
      <c r="AH216" s="76" t="s">
        <v>599</v>
      </c>
      <c r="AI216" s="76" t="s">
        <v>600</v>
      </c>
      <c r="AJ216" s="76" t="s">
        <v>601</v>
      </c>
      <c r="AK216" s="76" t="s">
        <v>602</v>
      </c>
      <c r="AL216" s="76" t="s">
        <v>603</v>
      </c>
      <c r="AM216" s="76" t="s">
        <v>604</v>
      </c>
      <c r="AN216" s="76" t="s">
        <v>605</v>
      </c>
      <c r="AO216" s="77" t="s">
        <v>606</v>
      </c>
      <c r="AP216" s="75" t="s">
        <v>607</v>
      </c>
      <c r="AQ216" s="76" t="s">
        <v>608</v>
      </c>
      <c r="AR216" s="76" t="s">
        <v>609</v>
      </c>
      <c r="AS216" s="76" t="s">
        <v>610</v>
      </c>
      <c r="AT216" s="76" t="s">
        <v>611</v>
      </c>
      <c r="AU216" s="76" t="s">
        <v>612</v>
      </c>
      <c r="AV216" s="76" t="s">
        <v>613</v>
      </c>
      <c r="AW216" s="76" t="s">
        <v>614</v>
      </c>
      <c r="AX216" s="76" t="s">
        <v>615</v>
      </c>
      <c r="AY216" s="76" t="s">
        <v>616</v>
      </c>
      <c r="AZ216" s="76" t="s">
        <v>617</v>
      </c>
      <c r="BA216" s="77" t="s">
        <v>618</v>
      </c>
      <c r="BB216" s="75" t="s">
        <v>619</v>
      </c>
      <c r="BC216" s="76" t="s">
        <v>620</v>
      </c>
      <c r="BD216" s="76" t="s">
        <v>621</v>
      </c>
      <c r="BE216" s="76" t="s">
        <v>622</v>
      </c>
      <c r="BF216" s="76" t="s">
        <v>623</v>
      </c>
      <c r="BG216" s="76" t="s">
        <v>624</v>
      </c>
      <c r="BH216" s="76" t="s">
        <v>625</v>
      </c>
      <c r="BI216" s="76" t="s">
        <v>626</v>
      </c>
      <c r="BJ216" s="76" t="s">
        <v>627</v>
      </c>
      <c r="BK216" s="76" t="s">
        <v>628</v>
      </c>
      <c r="BL216" s="76" t="s">
        <v>629</v>
      </c>
      <c r="BM216" s="77" t="s">
        <v>630</v>
      </c>
      <c r="BN216" s="75" t="s">
        <v>631</v>
      </c>
      <c r="BO216" s="76" t="s">
        <v>632</v>
      </c>
      <c r="BP216" s="76" t="s">
        <v>633</v>
      </c>
      <c r="BQ216" s="76" t="s">
        <v>634</v>
      </c>
      <c r="BR216" s="76" t="s">
        <v>635</v>
      </c>
      <c r="BS216" s="76" t="s">
        <v>636</v>
      </c>
      <c r="BT216" s="76" t="s">
        <v>637</v>
      </c>
      <c r="BU216" s="76" t="s">
        <v>638</v>
      </c>
      <c r="BV216" s="76" t="s">
        <v>639</v>
      </c>
      <c r="BW216" s="76" t="s">
        <v>640</v>
      </c>
      <c r="BX216" s="76" t="s">
        <v>641</v>
      </c>
      <c r="BY216" s="77" t="s">
        <v>642</v>
      </c>
      <c r="BZ216" s="76" t="s">
        <v>643</v>
      </c>
      <c r="CA216" s="76" t="s">
        <v>644</v>
      </c>
      <c r="CB216" s="76" t="s">
        <v>645</v>
      </c>
      <c r="CC216" s="76" t="s">
        <v>646</v>
      </c>
      <c r="CD216" s="76" t="s">
        <v>647</v>
      </c>
      <c r="CE216" s="76" t="s">
        <v>648</v>
      </c>
      <c r="CF216" s="76" t="s">
        <v>649</v>
      </c>
      <c r="CG216" s="76" t="s">
        <v>650</v>
      </c>
      <c r="CH216" s="76" t="s">
        <v>651</v>
      </c>
      <c r="CI216" s="76" t="s">
        <v>652</v>
      </c>
      <c r="CJ216" s="76" t="s">
        <v>653</v>
      </c>
      <c r="CK216" s="76" t="s">
        <v>654</v>
      </c>
      <c r="CL216" s="75" t="s">
        <v>655</v>
      </c>
      <c r="CM216" s="76" t="s">
        <v>656</v>
      </c>
      <c r="CN216" s="76" t="s">
        <v>657</v>
      </c>
      <c r="CO216" s="76" t="s">
        <v>658</v>
      </c>
      <c r="CP216" s="76" t="s">
        <v>659</v>
      </c>
      <c r="CQ216" s="76" t="s">
        <v>660</v>
      </c>
      <c r="CR216" s="76" t="s">
        <v>661</v>
      </c>
      <c r="CS216" s="76" t="s">
        <v>662</v>
      </c>
      <c r="CT216" s="76" t="s">
        <v>663</v>
      </c>
      <c r="CU216" s="76" t="s">
        <v>664</v>
      </c>
      <c r="CV216" s="76" t="s">
        <v>665</v>
      </c>
      <c r="CW216" s="77" t="s">
        <v>666</v>
      </c>
      <c r="CX216" s="75" t="s">
        <v>667</v>
      </c>
      <c r="CY216" s="76" t="s">
        <v>668</v>
      </c>
      <c r="CZ216" s="76" t="s">
        <v>669</v>
      </c>
      <c r="DA216" s="76" t="s">
        <v>670</v>
      </c>
      <c r="DB216" s="76" t="s">
        <v>671</v>
      </c>
      <c r="DC216" s="76" t="s">
        <v>672</v>
      </c>
      <c r="DD216" s="76" t="s">
        <v>673</v>
      </c>
      <c r="DE216" s="76" t="s">
        <v>674</v>
      </c>
      <c r="DF216" s="76" t="s">
        <v>675</v>
      </c>
      <c r="DG216" s="76" t="s">
        <v>676</v>
      </c>
      <c r="DH216" s="76" t="s">
        <v>677</v>
      </c>
      <c r="DI216" s="77" t="s">
        <v>678</v>
      </c>
      <c r="DJ216" s="75" t="s">
        <v>679</v>
      </c>
      <c r="DK216" s="76" t="s">
        <v>680</v>
      </c>
      <c r="DL216" s="76" t="s">
        <v>681</v>
      </c>
      <c r="DM216" s="76" t="s">
        <v>682</v>
      </c>
      <c r="DN216" s="76" t="s">
        <v>683</v>
      </c>
      <c r="DO216" s="76" t="s">
        <v>684</v>
      </c>
      <c r="DP216" s="76" t="s">
        <v>685</v>
      </c>
      <c r="DQ216" s="76" t="s">
        <v>686</v>
      </c>
      <c r="DR216" s="76" t="s">
        <v>687</v>
      </c>
      <c r="DS216" s="76" t="s">
        <v>688</v>
      </c>
      <c r="DT216" s="76" t="s">
        <v>689</v>
      </c>
      <c r="DU216" s="77" t="s">
        <v>690</v>
      </c>
      <c r="DV216" s="42" t="s">
        <v>722</v>
      </c>
      <c r="DW216" s="42" t="s">
        <v>723</v>
      </c>
      <c r="DX216" s="42" t="s">
        <v>724</v>
      </c>
      <c r="DY216" s="42" t="s">
        <v>725</v>
      </c>
      <c r="DZ216" s="42" t="s">
        <v>726</v>
      </c>
      <c r="EA216" s="42" t="s">
        <v>727</v>
      </c>
      <c r="EB216" s="42" t="s">
        <v>728</v>
      </c>
      <c r="EC216" s="42" t="s">
        <v>729</v>
      </c>
      <c r="ED216" s="42" t="s">
        <v>730</v>
      </c>
      <c r="EE216" s="42" t="s">
        <v>731</v>
      </c>
      <c r="EF216" s="42" t="s">
        <v>732</v>
      </c>
      <c r="EG216" s="42" t="s">
        <v>733</v>
      </c>
      <c r="EH216" s="398" t="s">
        <v>744</v>
      </c>
      <c r="EI216" s="398" t="s">
        <v>745</v>
      </c>
      <c r="EJ216" s="398" t="s">
        <v>746</v>
      </c>
      <c r="EK216" s="398" t="s">
        <v>747</v>
      </c>
      <c r="EL216" s="398" t="s">
        <v>748</v>
      </c>
      <c r="EM216" s="398" t="s">
        <v>749</v>
      </c>
      <c r="EN216" s="398" t="s">
        <v>750</v>
      </c>
      <c r="EO216" s="398" t="s">
        <v>751</v>
      </c>
      <c r="EP216" s="398" t="s">
        <v>752</v>
      </c>
      <c r="EQ216" s="398" t="s">
        <v>753</v>
      </c>
      <c r="ER216" s="398" t="s">
        <v>754</v>
      </c>
      <c r="ES216" s="398" t="s">
        <v>755</v>
      </c>
    </row>
    <row r="217" spans="1:150">
      <c r="A217" s="74">
        <v>7</v>
      </c>
      <c r="B217" s="74" t="s">
        <v>96</v>
      </c>
      <c r="D217" s="74" t="str">
        <f t="shared" ref="D217:D225" si="13">+CONCATENATE(D8,"p")</f>
        <v>7p</v>
      </c>
      <c r="E217" s="78" t="s">
        <v>21</v>
      </c>
      <c r="F217" s="104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6"/>
      <c r="R217" s="104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6"/>
      <c r="AD217" s="104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6"/>
      <c r="AP217" s="104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6"/>
      <c r="BB217" s="104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6"/>
      <c r="BN217" s="104"/>
      <c r="BO217" s="105"/>
      <c r="BP217" s="105"/>
      <c r="BQ217" s="105"/>
      <c r="BR217" s="105"/>
      <c r="BS217" s="105"/>
      <c r="BT217" s="105"/>
      <c r="BU217" s="105"/>
      <c r="BV217" s="105"/>
      <c r="BW217" s="105"/>
      <c r="BX217" s="105"/>
      <c r="BY217" s="106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5"/>
      <c r="CK217" s="105"/>
      <c r="CL217" s="104"/>
      <c r="CM217" s="105"/>
      <c r="CN217" s="105"/>
      <c r="CO217" s="105"/>
      <c r="CP217" s="105"/>
      <c r="CQ217" s="105"/>
      <c r="CR217" s="105"/>
      <c r="CS217" s="105"/>
      <c r="CT217" s="105"/>
      <c r="CU217" s="105"/>
      <c r="CV217" s="105"/>
      <c r="CW217" s="106"/>
      <c r="CX217" s="104"/>
      <c r="CY217" s="105"/>
      <c r="CZ217" s="105"/>
      <c r="DA217" s="105"/>
      <c r="DB217" s="105"/>
      <c r="DC217" s="105"/>
      <c r="DD217" s="105"/>
      <c r="DE217" s="105"/>
      <c r="DF217" s="105"/>
      <c r="DG217" s="105"/>
      <c r="DH217" s="105"/>
      <c r="DI217" s="106"/>
      <c r="DJ217" s="104">
        <f>+DJ218+DJ256+DJ259+DJ262+DJ266</f>
        <v>122551260.24287842</v>
      </c>
      <c r="DK217" s="311">
        <f t="shared" ref="DK217:DU217" si="14">+DK218+DK256+DK259+DK262+DK266</f>
        <v>136159563.39454627</v>
      </c>
      <c r="DL217" s="105">
        <f t="shared" si="14"/>
        <v>153914910.29907674</v>
      </c>
      <c r="DM217" s="105">
        <f t="shared" si="14"/>
        <v>163708472.43183026</v>
      </c>
      <c r="DN217" s="105">
        <f t="shared" si="14"/>
        <v>156781589.98980972</v>
      </c>
      <c r="DO217" s="105">
        <f t="shared" si="14"/>
        <v>165239010.35287622</v>
      </c>
      <c r="DP217" s="105">
        <f t="shared" si="14"/>
        <v>177558111.71591145</v>
      </c>
      <c r="DQ217" s="105">
        <f t="shared" si="14"/>
        <v>182756941.75310284</v>
      </c>
      <c r="DR217" s="105">
        <f t="shared" si="14"/>
        <v>174439167.43655851</v>
      </c>
      <c r="DS217" s="105">
        <f t="shared" si="14"/>
        <v>168685078.52847385</v>
      </c>
      <c r="DT217" s="105">
        <f t="shared" si="14"/>
        <v>153670608.50422055</v>
      </c>
      <c r="DU217" s="106">
        <f t="shared" si="14"/>
        <v>207796185.84071553</v>
      </c>
      <c r="DV217" s="340">
        <f>DV218+DV256+DV266</f>
        <v>128850563.59659526</v>
      </c>
      <c r="DW217" s="340">
        <f t="shared" ref="DW217:EF217" si="15">DW218+DW256+DW266</f>
        <v>146614404.76445901</v>
      </c>
      <c r="DX217" s="340">
        <f t="shared" si="15"/>
        <v>163468653.87502012</v>
      </c>
      <c r="DY217" s="340">
        <f t="shared" si="15"/>
        <v>175371539.58759058</v>
      </c>
      <c r="DZ217" s="340">
        <f t="shared" si="15"/>
        <v>164767421.70767844</v>
      </c>
      <c r="EA217" s="340">
        <f t="shared" si="15"/>
        <v>180014582.75346881</v>
      </c>
      <c r="EB217" s="340">
        <f t="shared" si="15"/>
        <v>195825830.75993624</v>
      </c>
      <c r="EC217" s="340">
        <f t="shared" si="15"/>
        <v>197931941.23618484</v>
      </c>
      <c r="ED217" s="340">
        <f t="shared" si="15"/>
        <v>188242241.54629749</v>
      </c>
      <c r="EE217" s="340">
        <f t="shared" si="15"/>
        <v>198826191.33020011</v>
      </c>
      <c r="EF217" s="340">
        <f t="shared" si="15"/>
        <v>162119388.44968379</v>
      </c>
      <c r="EG217" s="340">
        <f t="shared" ref="EG217" si="16">EG218+EG256+EG266</f>
        <v>223583117.22288498</v>
      </c>
      <c r="EH217" s="340">
        <f>EH218+EH256+EH266</f>
        <v>109927912.88314301</v>
      </c>
      <c r="EI217" s="340">
        <f t="shared" ref="EI217" si="17">EI218+EI256+EI266</f>
        <v>139988884.7104401</v>
      </c>
      <c r="EJ217" s="340">
        <f t="shared" ref="EJ217" si="18">EJ218+EJ256+EJ266</f>
        <v>168619244.90199408</v>
      </c>
      <c r="EK217" s="340">
        <f t="shared" ref="EK217" si="19">EK218+EK256+EK266</f>
        <v>161064908.13011798</v>
      </c>
      <c r="EL217" s="340">
        <f t="shared" ref="EL217" si="20">EL218+EL256+EL266</f>
        <v>157187778.36459905</v>
      </c>
      <c r="EM217" s="340">
        <f t="shared" ref="EM217" si="21">EM218+EM256+EM266</f>
        <v>173103498.61527026</v>
      </c>
      <c r="EN217" s="340">
        <f t="shared" ref="EN217" si="22">EN218+EN256+EN266</f>
        <v>173549199.05869666</v>
      </c>
      <c r="EO217" s="340">
        <f t="shared" ref="EO217" si="23">EO218+EO256+EO266</f>
        <v>189139313.24435988</v>
      </c>
      <c r="EP217" s="340">
        <f t="shared" ref="EP217" si="24">EP218+EP256+EP266</f>
        <v>182820453.81019896</v>
      </c>
      <c r="EQ217" s="340">
        <f t="shared" ref="EQ217" si="25">EQ218+EQ256+EQ266</f>
        <v>169544272.17165217</v>
      </c>
      <c r="ER217" s="340">
        <f t="shared" ref="ER217" si="26">ER218+ER256+ER266</f>
        <v>161107751.27361044</v>
      </c>
      <c r="ES217" s="340">
        <f t="shared" ref="ES217" si="27">ES218+ES256+ES266</f>
        <v>219737269.93309948</v>
      </c>
    </row>
    <row r="218" spans="1:150">
      <c r="B218" s="74">
        <v>71</v>
      </c>
      <c r="D218" s="74" t="str">
        <f t="shared" si="13"/>
        <v>71p</v>
      </c>
      <c r="E218" s="78" t="s">
        <v>23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+DJ219+DJ228+DJ233+DJ240+DJ250</f>
        <v>69456510.490523219</v>
      </c>
      <c r="DK218" s="311">
        <v>82479571.834897548</v>
      </c>
      <c r="DL218" s="105">
        <v>100634143.85280967</v>
      </c>
      <c r="DM218" s="105">
        <v>109932650.07040924</v>
      </c>
      <c r="DN218" s="105">
        <v>103512228.88552798</v>
      </c>
      <c r="DO218" s="105">
        <v>111657698.38804626</v>
      </c>
      <c r="DP218" s="105">
        <v>123483460.27797908</v>
      </c>
      <c r="DQ218" s="105">
        <v>129333860.10620658</v>
      </c>
      <c r="DR218" s="105">
        <v>120724593.50129175</v>
      </c>
      <c r="DS218" s="105">
        <v>114795563.81554148</v>
      </c>
      <c r="DT218" s="105">
        <v>99036019.752471685</v>
      </c>
      <c r="DU218" s="106">
        <v>152467092.98815972</v>
      </c>
      <c r="DV218" s="340">
        <f>DV219+DV228+DV233+DV240+DV250+DV259+DV262</f>
        <v>73254807.508548588</v>
      </c>
      <c r="DW218" s="340">
        <f t="shared" ref="DW218:EG218" si="28">DW219+DW228+DW233+DW240+DW250+DW259+DW262</f>
        <v>91018648.676412344</v>
      </c>
      <c r="DX218" s="340">
        <f t="shared" si="28"/>
        <v>107872897.78697345</v>
      </c>
      <c r="DY218" s="340">
        <f t="shared" si="28"/>
        <v>119775783.49954391</v>
      </c>
      <c r="DZ218" s="340">
        <f t="shared" si="28"/>
        <v>109171665.61963177</v>
      </c>
      <c r="EA218" s="340">
        <f t="shared" si="28"/>
        <v>124418826.66542214</v>
      </c>
      <c r="EB218" s="340">
        <f t="shared" si="28"/>
        <v>140230074.67188957</v>
      </c>
      <c r="EC218" s="340">
        <f t="shared" si="28"/>
        <v>142336185.14813817</v>
      </c>
      <c r="ED218" s="340">
        <f t="shared" si="28"/>
        <v>132646485.45825082</v>
      </c>
      <c r="EE218" s="340">
        <f t="shared" si="28"/>
        <v>143230435.24215344</v>
      </c>
      <c r="EF218" s="340">
        <f t="shared" si="28"/>
        <v>106523632.36163713</v>
      </c>
      <c r="EG218" s="340">
        <f t="shared" si="28"/>
        <v>167987361.13483831</v>
      </c>
      <c r="EH218" s="340">
        <f t="shared" ref="EH218" si="29">EH219+EH228+EH233+EH240+EH250+EH259+EH262</f>
        <v>72080094.246903852</v>
      </c>
      <c r="EI218" s="340">
        <f t="shared" ref="EI218" si="30">EI219+EI228+EI233+EI240+EI250+EI259+EI262</f>
        <v>102141066.07420093</v>
      </c>
      <c r="EJ218" s="340">
        <f t="shared" ref="EJ218" si="31">EJ219+EJ228+EJ233+EJ240+EJ250+EJ259+EJ262</f>
        <v>130771426.26575491</v>
      </c>
      <c r="EK218" s="340">
        <f t="shared" ref="EK218" si="32">EK219+EK228+EK233+EK240+EK250+EK259+EK262</f>
        <v>123217089.49387881</v>
      </c>
      <c r="EL218" s="340">
        <f t="shared" ref="EL218" si="33">EL219+EL228+EL233+EL240+EL250+EL259+EL262</f>
        <v>119339959.72835988</v>
      </c>
      <c r="EM218" s="340">
        <f t="shared" ref="EM218" si="34">EM219+EM228+EM233+EM240+EM250+EM259+EM262</f>
        <v>135255679.97903109</v>
      </c>
      <c r="EN218" s="340">
        <f t="shared" ref="EN218" si="35">EN219+EN228+EN233+EN240+EN250+EN259+EN262</f>
        <v>135701380.42245749</v>
      </c>
      <c r="EO218" s="340">
        <f t="shared" ref="EO218" si="36">EO219+EO228+EO233+EO240+EO250+EO259+EO262</f>
        <v>151291494.60812071</v>
      </c>
      <c r="EP218" s="340">
        <f t="shared" ref="EP218" si="37">EP219+EP228+EP233+EP240+EP250+EP259+EP262</f>
        <v>144972635.17395979</v>
      </c>
      <c r="EQ218" s="340">
        <f t="shared" ref="EQ218" si="38">EQ219+EQ228+EQ233+EQ240+EQ250+EQ259+EQ262</f>
        <v>131696453.535413</v>
      </c>
      <c r="ER218" s="340">
        <f t="shared" ref="ER218" si="39">ER219+ER228+ER233+ER240+ER250+ER259+ER262</f>
        <v>123259932.63737127</v>
      </c>
      <c r="ES218" s="340">
        <f t="shared" ref="ES218" si="40">ES219+ES228+ES233+ES240+ES250+ES259+ES262</f>
        <v>181889451.29686031</v>
      </c>
    </row>
    <row r="219" spans="1:150" s="9" customFormat="1">
      <c r="A219" s="140"/>
      <c r="B219" s="140"/>
      <c r="C219" s="140">
        <v>711</v>
      </c>
      <c r="D219" s="140" t="str">
        <f t="shared" si="13"/>
        <v>711p</v>
      </c>
      <c r="E219" s="141" t="s">
        <v>25</v>
      </c>
      <c r="F219" s="142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4"/>
      <c r="R219" s="142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  <c r="AC219" s="144"/>
      <c r="AD219" s="142"/>
      <c r="AE219" s="143"/>
      <c r="AF219" s="143"/>
      <c r="AG219" s="143"/>
      <c r="AH219" s="143"/>
      <c r="AI219" s="143"/>
      <c r="AJ219" s="143"/>
      <c r="AK219" s="143"/>
      <c r="AL219" s="143"/>
      <c r="AM219" s="143"/>
      <c r="AN219" s="143"/>
      <c r="AO219" s="144"/>
      <c r="AP219" s="142"/>
      <c r="AQ219" s="143"/>
      <c r="AR219" s="143"/>
      <c r="AS219" s="143"/>
      <c r="AT219" s="143"/>
      <c r="AU219" s="143"/>
      <c r="AV219" s="143"/>
      <c r="AW219" s="143"/>
      <c r="AX219" s="143"/>
      <c r="AY219" s="143"/>
      <c r="AZ219" s="143"/>
      <c r="BA219" s="144"/>
      <c r="BB219" s="142"/>
      <c r="BC219" s="143"/>
      <c r="BD219" s="143"/>
      <c r="BE219" s="143"/>
      <c r="BF219" s="143"/>
      <c r="BG219" s="143"/>
      <c r="BH219" s="143"/>
      <c r="BI219" s="143"/>
      <c r="BJ219" s="143"/>
      <c r="BK219" s="143"/>
      <c r="BL219" s="143"/>
      <c r="BM219" s="144"/>
      <c r="BN219" s="142"/>
      <c r="BO219" s="143"/>
      <c r="BP219" s="143"/>
      <c r="BQ219" s="143"/>
      <c r="BR219" s="143"/>
      <c r="BS219" s="143"/>
      <c r="BT219" s="143"/>
      <c r="BU219" s="143"/>
      <c r="BV219" s="143"/>
      <c r="BW219" s="143"/>
      <c r="BX219" s="143"/>
      <c r="BY219" s="144"/>
      <c r="BZ219" s="143"/>
      <c r="CA219" s="143"/>
      <c r="CB219" s="143"/>
      <c r="CC219" s="143"/>
      <c r="CD219" s="143"/>
      <c r="CE219" s="143"/>
      <c r="CF219" s="143"/>
      <c r="CG219" s="143"/>
      <c r="CH219" s="143"/>
      <c r="CI219" s="143"/>
      <c r="CJ219" s="143"/>
      <c r="CK219" s="143"/>
      <c r="CL219" s="142">
        <f t="shared" ref="CL219:CX219" si="41">+SUM(CL220:CL227)</f>
        <v>41686253.110737316</v>
      </c>
      <c r="CM219" s="143">
        <f t="shared" si="41"/>
        <v>40855853.79586979</v>
      </c>
      <c r="CN219" s="143">
        <f t="shared" si="41"/>
        <v>48871129.289274208</v>
      </c>
      <c r="CO219" s="143">
        <f t="shared" si="41"/>
        <v>63044978.667560622</v>
      </c>
      <c r="CP219" s="143">
        <f t="shared" si="41"/>
        <v>59903018.246625409</v>
      </c>
      <c r="CQ219" s="143">
        <f t="shared" si="41"/>
        <v>65474825.471494481</v>
      </c>
      <c r="CR219" s="143">
        <f t="shared" si="41"/>
        <v>71410525.13479729</v>
      </c>
      <c r="CS219" s="143">
        <f t="shared" si="41"/>
        <v>66453623.073847495</v>
      </c>
      <c r="CT219" s="143">
        <f t="shared" si="41"/>
        <v>65790416.568190843</v>
      </c>
      <c r="CU219" s="143">
        <f t="shared" si="41"/>
        <v>63302926.264795646</v>
      </c>
      <c r="CV219" s="143">
        <f t="shared" si="41"/>
        <v>56224451.677824281</v>
      </c>
      <c r="CW219" s="144">
        <f t="shared" si="41"/>
        <v>57412527.94082702</v>
      </c>
      <c r="CX219" s="142">
        <f t="shared" si="41"/>
        <v>46630073.989835031</v>
      </c>
      <c r="CY219" s="143">
        <f t="shared" ref="CY219:DI219" si="42">+SUM(CY220:CY227)</f>
        <v>47737456.241611488</v>
      </c>
      <c r="CZ219" s="143">
        <f t="shared" si="42"/>
        <v>55661924.949411348</v>
      </c>
      <c r="DA219" s="143">
        <f t="shared" si="42"/>
        <v>73380169.878103226</v>
      </c>
      <c r="DB219" s="143">
        <f t="shared" si="42"/>
        <v>63336581.53084594</v>
      </c>
      <c r="DC219" s="143">
        <f t="shared" si="42"/>
        <v>68150867.818816096</v>
      </c>
      <c r="DD219" s="143">
        <f t="shared" si="42"/>
        <v>80502115.642067581</v>
      </c>
      <c r="DE219" s="143">
        <f t="shared" si="42"/>
        <v>83661776.550335452</v>
      </c>
      <c r="DF219" s="143">
        <f t="shared" si="42"/>
        <v>77286158.272165686</v>
      </c>
      <c r="DG219" s="143">
        <f t="shared" si="42"/>
        <v>64936637.53359136</v>
      </c>
      <c r="DH219" s="143">
        <f t="shared" si="42"/>
        <v>59626792.723406494</v>
      </c>
      <c r="DI219" s="144">
        <f t="shared" si="42"/>
        <v>76918346.229341179</v>
      </c>
      <c r="DJ219" s="142">
        <f>+SUM(DJ220:DJ227)</f>
        <v>47438461.833814912</v>
      </c>
      <c r="DK219" s="325">
        <f t="shared" ref="DK219:DU219" si="43">+SUM(DK220:DK227)</f>
        <v>48051254.173922725</v>
      </c>
      <c r="DL219" s="143">
        <f t="shared" si="43"/>
        <v>68643020.701511934</v>
      </c>
      <c r="DM219" s="143">
        <f t="shared" si="43"/>
        <v>74644324.702040896</v>
      </c>
      <c r="DN219" s="143">
        <f t="shared" si="43"/>
        <v>62371540.361953884</v>
      </c>
      <c r="DO219" s="143">
        <f t="shared" si="43"/>
        <v>70088728.880090371</v>
      </c>
      <c r="DP219" s="143">
        <f t="shared" si="43"/>
        <v>83389342.293927491</v>
      </c>
      <c r="DQ219" s="143">
        <f t="shared" si="43"/>
        <v>87963080.772664562</v>
      </c>
      <c r="DR219" s="143">
        <f t="shared" si="43"/>
        <v>80794946.466777354</v>
      </c>
      <c r="DS219" s="143">
        <f t="shared" si="43"/>
        <v>70587663.849750429</v>
      </c>
      <c r="DT219" s="143">
        <f t="shared" si="43"/>
        <v>60436221.191738874</v>
      </c>
      <c r="DU219" s="144">
        <f t="shared" si="43"/>
        <v>78264034.341148108</v>
      </c>
      <c r="DV219" s="341">
        <f>SUM(DV220:DV227)</f>
        <v>48519296.02748242</v>
      </c>
      <c r="DW219" s="341">
        <f t="shared" ref="DW219:ES219" si="44">SUM(DW220:DW227)</f>
        <v>51347232.904158622</v>
      </c>
      <c r="DX219" s="341">
        <f t="shared" si="44"/>
        <v>65011100.969904706</v>
      </c>
      <c r="DY219" s="341">
        <f t="shared" si="44"/>
        <v>75093253.280867532</v>
      </c>
      <c r="DZ219" s="341">
        <f t="shared" si="44"/>
        <v>64376516.948674828</v>
      </c>
      <c r="EA219" s="341">
        <f t="shared" si="44"/>
        <v>71906788.704869837</v>
      </c>
      <c r="EB219" s="341">
        <f t="shared" si="44"/>
        <v>84224318.482175812</v>
      </c>
      <c r="EC219" s="341">
        <f t="shared" si="44"/>
        <v>88333743.072993502</v>
      </c>
      <c r="ED219" s="341">
        <f t="shared" si="44"/>
        <v>82494871.783352494</v>
      </c>
      <c r="EE219" s="341">
        <f t="shared" si="44"/>
        <v>82511282.288320467</v>
      </c>
      <c r="EF219" s="341">
        <f t="shared" si="44"/>
        <v>60879285.246393085</v>
      </c>
      <c r="EG219" s="341">
        <f t="shared" si="44"/>
        <v>73552702.357222885</v>
      </c>
      <c r="EH219" s="341">
        <f>SUM(EH220:EH227)</f>
        <v>53393011.197744071</v>
      </c>
      <c r="EI219" s="341">
        <f t="shared" si="44"/>
        <v>59298498.751362592</v>
      </c>
      <c r="EJ219" s="341">
        <f t="shared" si="44"/>
        <v>79240240.613968194</v>
      </c>
      <c r="EK219" s="340">
        <f t="shared" si="44"/>
        <v>76769826.71535778</v>
      </c>
      <c r="EL219" s="341">
        <f t="shared" si="44"/>
        <v>72284574.424425364</v>
      </c>
      <c r="EM219" s="341">
        <f t="shared" si="44"/>
        <v>82867820.454024225</v>
      </c>
      <c r="EN219" s="341">
        <f t="shared" si="44"/>
        <v>90215653.451355755</v>
      </c>
      <c r="EO219" s="341">
        <f t="shared" si="44"/>
        <v>102091916.6793773</v>
      </c>
      <c r="EP219" s="341">
        <f t="shared" si="44"/>
        <v>90311561.121648863</v>
      </c>
      <c r="EQ219" s="341">
        <f t="shared" si="44"/>
        <v>81590409.643190965</v>
      </c>
      <c r="ER219" s="341">
        <f t="shared" si="44"/>
        <v>71104013.719024956</v>
      </c>
      <c r="ES219" s="341">
        <f t="shared" si="44"/>
        <v>85109067.493094087</v>
      </c>
    </row>
    <row r="220" spans="1:150">
      <c r="D220" s="74" t="str">
        <f t="shared" si="13"/>
        <v>7111p</v>
      </c>
      <c r="E220" s="78" t="s">
        <v>27</v>
      </c>
      <c r="F220" s="104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6"/>
      <c r="R220" s="104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6"/>
      <c r="AD220" s="104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6"/>
      <c r="AP220" s="104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6"/>
      <c r="BB220" s="104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6"/>
      <c r="BN220" s="104"/>
      <c r="BO220" s="105"/>
      <c r="BP220" s="105"/>
      <c r="BQ220" s="105"/>
      <c r="BR220" s="105"/>
      <c r="BS220" s="105"/>
      <c r="BT220" s="105"/>
      <c r="BU220" s="105"/>
      <c r="BV220" s="105"/>
      <c r="BW220" s="105"/>
      <c r="BX220" s="105"/>
      <c r="BY220" s="106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5"/>
      <c r="CK220" s="105"/>
      <c r="CL220" s="104">
        <v>2820446.8223670614</v>
      </c>
      <c r="CM220" s="105">
        <v>5820928.5775817595</v>
      </c>
      <c r="CN220" s="105">
        <v>6919198.0351699237</v>
      </c>
      <c r="CO220" s="105">
        <v>7408525.4606941696</v>
      </c>
      <c r="CP220" s="105">
        <v>7204484.0505127097</v>
      </c>
      <c r="CQ220" s="105">
        <v>6466633.4408446904</v>
      </c>
      <c r="CR220" s="105">
        <v>8521641.6469569467</v>
      </c>
      <c r="CS220" s="105">
        <v>9664205.1361650527</v>
      </c>
      <c r="CT220" s="105">
        <v>6815248.5982489977</v>
      </c>
      <c r="CU220" s="105">
        <v>9471655.9367153402</v>
      </c>
      <c r="CV220" s="105">
        <v>8042875.0851052543</v>
      </c>
      <c r="CW220" s="106">
        <v>11726411.550236525</v>
      </c>
      <c r="CX220" s="104">
        <v>5536823.9639416989</v>
      </c>
      <c r="CY220" s="105">
        <v>6603739.6076103738</v>
      </c>
      <c r="CZ220" s="105">
        <v>6676953.4988943152</v>
      </c>
      <c r="DA220" s="105">
        <v>6906912.5782146342</v>
      </c>
      <c r="DB220" s="105">
        <v>7747493.2498942278</v>
      </c>
      <c r="DC220" s="105">
        <v>6933974.2607370922</v>
      </c>
      <c r="DD220" s="105">
        <v>7575525.125533646</v>
      </c>
      <c r="DE220" s="105">
        <v>8718912.6885207817</v>
      </c>
      <c r="DF220" s="105">
        <v>9058811.9435250778</v>
      </c>
      <c r="DG220" s="105">
        <v>7322217.3457894176</v>
      </c>
      <c r="DH220" s="105">
        <v>7332731.8430695906</v>
      </c>
      <c r="DI220" s="106">
        <v>15597558.508764038</v>
      </c>
      <c r="DJ220" s="104">
        <v>3573995.3554284605</v>
      </c>
      <c r="DK220" s="311">
        <v>6873843.9545441465</v>
      </c>
      <c r="DL220" s="105">
        <v>8628957.8256391361</v>
      </c>
      <c r="DM220" s="105">
        <v>8483434.6457901541</v>
      </c>
      <c r="DN220" s="105">
        <v>9434922.5878236145</v>
      </c>
      <c r="DO220" s="105">
        <v>8991934.6560795475</v>
      </c>
      <c r="DP220" s="105">
        <v>9046366.0797531549</v>
      </c>
      <c r="DQ220" s="105">
        <v>9922440.3850700893</v>
      </c>
      <c r="DR220" s="105">
        <v>9246654.8577025365</v>
      </c>
      <c r="DS220" s="105">
        <v>8428028.1672596131</v>
      </c>
      <c r="DT220" s="105">
        <v>8212187.9289413234</v>
      </c>
      <c r="DU220" s="106">
        <v>17086876.381307587</v>
      </c>
      <c r="DV220" s="340">
        <v>3256274.170259011</v>
      </c>
      <c r="DW220" s="340">
        <v>6307067.1265346296</v>
      </c>
      <c r="DX220" s="340">
        <v>7185867.0962893497</v>
      </c>
      <c r="DY220" s="340">
        <v>7337843.0794201987</v>
      </c>
      <c r="DZ220" s="340">
        <v>7549134.215325322</v>
      </c>
      <c r="EA220" s="340">
        <v>7983088.0958320322</v>
      </c>
      <c r="EB220" s="340">
        <v>8209438.0719818696</v>
      </c>
      <c r="EC220" s="340">
        <v>8656256.586545825</v>
      </c>
      <c r="ED220" s="340">
        <v>8265680.3878533607</v>
      </c>
      <c r="EE220" s="340">
        <v>10422468.304093841</v>
      </c>
      <c r="EF220" s="340">
        <v>9053001.7482958268</v>
      </c>
      <c r="EG220" s="340">
        <v>14496765.94178308</v>
      </c>
      <c r="EH220" s="340">
        <v>3445730.68</v>
      </c>
      <c r="EI220" s="338">
        <v>9145427.7004242092</v>
      </c>
      <c r="EJ220" s="338">
        <v>10121749.817724096</v>
      </c>
      <c r="EK220" s="338">
        <v>8543881.1088797171</v>
      </c>
      <c r="EL220" s="338">
        <v>8733654.6548668258</v>
      </c>
      <c r="EM220" s="338">
        <v>9954508.8904511016</v>
      </c>
      <c r="EN220" s="338">
        <v>12848847.212564949</v>
      </c>
      <c r="EO220" s="338">
        <v>11972281.172638645</v>
      </c>
      <c r="EP220" s="338">
        <v>12910432.881604763</v>
      </c>
      <c r="EQ220" s="338">
        <v>10424403.066179592</v>
      </c>
      <c r="ER220" s="338">
        <v>8922339.2000792101</v>
      </c>
      <c r="ES220" s="338">
        <v>18560135.152000677</v>
      </c>
      <c r="ET220" s="338"/>
    </row>
    <row r="221" spans="1:150">
      <c r="D221" s="74" t="str">
        <f t="shared" si="13"/>
        <v>7112p</v>
      </c>
      <c r="E221" s="78" t="s">
        <v>29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579786.54478696431</v>
      </c>
      <c r="CM221" s="105">
        <v>515115.82451773522</v>
      </c>
      <c r="CN221" s="105">
        <v>4474685.1189596485</v>
      </c>
      <c r="CO221" s="105">
        <v>12488272.478114691</v>
      </c>
      <c r="CP221" s="105">
        <v>3690917.0906183273</v>
      </c>
      <c r="CQ221" s="105">
        <v>4274773.0439898577</v>
      </c>
      <c r="CR221" s="105">
        <v>3994418.0701162638</v>
      </c>
      <c r="CS221" s="105">
        <v>3426415.4173260536</v>
      </c>
      <c r="CT221" s="105">
        <v>2644519.6751525379</v>
      </c>
      <c r="CU221" s="105">
        <v>1873134.4055505693</v>
      </c>
      <c r="CV221" s="105">
        <v>1099856.2789091328</v>
      </c>
      <c r="CW221" s="106">
        <v>2871073.2358503304</v>
      </c>
      <c r="CX221" s="104">
        <v>542155.32839785819</v>
      </c>
      <c r="CY221" s="105">
        <v>1152750.3872009208</v>
      </c>
      <c r="CZ221" s="105">
        <v>5559762.3725619148</v>
      </c>
      <c r="DA221" s="105">
        <v>16167122.137942558</v>
      </c>
      <c r="DB221" s="105">
        <v>3342015.3051073127</v>
      </c>
      <c r="DC221" s="105">
        <v>3973142.0907613225</v>
      </c>
      <c r="DD221" s="105">
        <v>4224224.6269917246</v>
      </c>
      <c r="DE221" s="105">
        <v>3100839.337515357</v>
      </c>
      <c r="DF221" s="105">
        <v>2550420.1743935719</v>
      </c>
      <c r="DG221" s="105">
        <v>1409658.4171760734</v>
      </c>
      <c r="DH221" s="105">
        <v>1236078.5708177544</v>
      </c>
      <c r="DI221" s="106">
        <v>1137472.7826346306</v>
      </c>
      <c r="DJ221" s="104">
        <v>932399.70044660708</v>
      </c>
      <c r="DK221" s="311">
        <v>960648.1117244123</v>
      </c>
      <c r="DL221" s="105">
        <v>11938576.266732469</v>
      </c>
      <c r="DM221" s="105">
        <v>12301967.31174976</v>
      </c>
      <c r="DN221" s="105">
        <v>2674098.0198717569</v>
      </c>
      <c r="DO221" s="105">
        <v>3180140.852284038</v>
      </c>
      <c r="DP221" s="105">
        <v>5395660.7985904692</v>
      </c>
      <c r="DQ221" s="105">
        <v>2863130.1493314239</v>
      </c>
      <c r="DR221" s="105">
        <v>2353497.2340047848</v>
      </c>
      <c r="DS221" s="105">
        <v>1665538.328390266</v>
      </c>
      <c r="DT221" s="105">
        <v>862427.72685132292</v>
      </c>
      <c r="DU221" s="106">
        <v>1507473.9400802045</v>
      </c>
      <c r="DV221" s="340">
        <v>879216.6252275107</v>
      </c>
      <c r="DW221" s="340">
        <v>978704.97459082201</v>
      </c>
      <c r="DX221" s="340">
        <v>9565619.7261311747</v>
      </c>
      <c r="DY221" s="340">
        <v>14480647.367470991</v>
      </c>
      <c r="DZ221" s="340">
        <v>2750731.3293431252</v>
      </c>
      <c r="EA221" s="340">
        <v>3704741.9987834813</v>
      </c>
      <c r="EB221" s="340">
        <v>4542486.8831950836</v>
      </c>
      <c r="EC221" s="340">
        <v>2539403.2975392533</v>
      </c>
      <c r="ED221" s="340">
        <v>2385044.0612207768</v>
      </c>
      <c r="EE221" s="340">
        <v>1382622.7151631019</v>
      </c>
      <c r="EF221" s="340">
        <v>718783.39737050491</v>
      </c>
      <c r="EG221" s="340">
        <v>1297842.5948828864</v>
      </c>
      <c r="EH221" s="340">
        <v>319868.36632967507</v>
      </c>
      <c r="EI221" s="338">
        <v>1275692.7823229732</v>
      </c>
      <c r="EJ221" s="338">
        <v>15606774.300851075</v>
      </c>
      <c r="EK221" s="338">
        <v>11880917.025348544</v>
      </c>
      <c r="EL221" s="338">
        <v>2694890.5355524938</v>
      </c>
      <c r="EM221" s="338">
        <v>4614984.2836715048</v>
      </c>
      <c r="EN221" s="338">
        <v>2644838.5201759087</v>
      </c>
      <c r="EO221" s="338">
        <v>2920331.1421357361</v>
      </c>
      <c r="EP221" s="338">
        <v>1809770.5258781903</v>
      </c>
      <c r="EQ221" s="338">
        <v>1613666.6581515796</v>
      </c>
      <c r="ER221" s="338">
        <v>541050.49431968771</v>
      </c>
      <c r="ES221" s="338">
        <v>999903.42131223751</v>
      </c>
    </row>
    <row r="222" spans="1:150">
      <c r="D222" s="74" t="str">
        <f t="shared" si="13"/>
        <v>7113p</v>
      </c>
      <c r="E222" s="78" t="s">
        <v>31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81248.859864734099</v>
      </c>
      <c r="CM222" s="105">
        <v>103646.50733568591</v>
      </c>
      <c r="CN222" s="105">
        <v>186194.97392852511</v>
      </c>
      <c r="CO222" s="105">
        <v>103363.42634788297</v>
      </c>
      <c r="CP222" s="105">
        <v>100106.28093907743</v>
      </c>
      <c r="CQ222" s="105">
        <v>133863.83595351625</v>
      </c>
      <c r="CR222" s="105">
        <v>122268.58842091225</v>
      </c>
      <c r="CS222" s="105">
        <v>96003.204992983359</v>
      </c>
      <c r="CT222" s="105">
        <v>170229.34291973972</v>
      </c>
      <c r="CU222" s="105">
        <v>136036.03036244924</v>
      </c>
      <c r="CV222" s="105">
        <v>147948.87120833801</v>
      </c>
      <c r="CW222" s="106">
        <v>140979.1375726462</v>
      </c>
      <c r="CX222" s="104">
        <v>123999.60285150184</v>
      </c>
      <c r="CY222" s="105">
        <v>133192.75505076826</v>
      </c>
      <c r="CZ222" s="105">
        <v>141910.48385757531</v>
      </c>
      <c r="DA222" s="105">
        <v>123791.01140095161</v>
      </c>
      <c r="DB222" s="105">
        <v>72591.819035106659</v>
      </c>
      <c r="DC222" s="105">
        <v>77284.349346340969</v>
      </c>
      <c r="DD222" s="105">
        <v>135985.65036623355</v>
      </c>
      <c r="DE222" s="105">
        <v>174290.23497475486</v>
      </c>
      <c r="DF222" s="105">
        <v>107916.53190533332</v>
      </c>
      <c r="DG222" s="105">
        <v>180714.58360820319</v>
      </c>
      <c r="DH222" s="105">
        <v>121683.7391894871</v>
      </c>
      <c r="DI222" s="106">
        <v>151175.91130578335</v>
      </c>
      <c r="DJ222" s="104">
        <v>106071.79527146854</v>
      </c>
      <c r="DK222" s="311">
        <v>113039.14761772362</v>
      </c>
      <c r="DL222" s="105">
        <v>152502.18590714125</v>
      </c>
      <c r="DM222" s="105">
        <v>145745.80915293895</v>
      </c>
      <c r="DN222" s="105">
        <v>101292.23668851655</v>
      </c>
      <c r="DO222" s="105">
        <v>111819.65140138169</v>
      </c>
      <c r="DP222" s="105">
        <v>140720.54956844845</v>
      </c>
      <c r="DQ222" s="105">
        <v>137458.83152417373</v>
      </c>
      <c r="DR222" s="105">
        <v>121512.32009326115</v>
      </c>
      <c r="DS222" s="105">
        <v>144611.55666919687</v>
      </c>
      <c r="DT222" s="105">
        <v>114784.79933118433</v>
      </c>
      <c r="DU222" s="106">
        <v>165968.97191897244</v>
      </c>
      <c r="DV222" s="340">
        <v>89812.337994626199</v>
      </c>
      <c r="DW222" s="340">
        <v>125605.87790916764</v>
      </c>
      <c r="DX222" s="340">
        <v>126382.3151345364</v>
      </c>
      <c r="DY222" s="340">
        <v>113339.33642942409</v>
      </c>
      <c r="DZ222" s="340">
        <v>81752.089929508642</v>
      </c>
      <c r="EA222" s="340">
        <v>109588.60372302438</v>
      </c>
      <c r="EB222" s="340">
        <v>122410.08849255976</v>
      </c>
      <c r="EC222" s="340">
        <v>122577.82624468152</v>
      </c>
      <c r="ED222" s="340">
        <v>122631.24943535826</v>
      </c>
      <c r="EE222" s="340">
        <v>142176.60213635428</v>
      </c>
      <c r="EF222" s="340">
        <v>111230.89453217729</v>
      </c>
      <c r="EG222" s="340">
        <v>166744.30114189265</v>
      </c>
      <c r="EH222" s="340">
        <v>156784.53115028006</v>
      </c>
      <c r="EI222" s="338">
        <v>215996.23844451422</v>
      </c>
      <c r="EJ222" s="338">
        <v>172844.23524068185</v>
      </c>
      <c r="EK222" s="338">
        <v>166312.68055694172</v>
      </c>
      <c r="EL222" s="338">
        <v>177348.58546757439</v>
      </c>
      <c r="EM222" s="338">
        <v>232734.91327750011</v>
      </c>
      <c r="EN222" s="338">
        <v>162468.08893173773</v>
      </c>
      <c r="EO222" s="338">
        <v>245981.65668851638</v>
      </c>
      <c r="EP222" s="338">
        <v>296340.06182741246</v>
      </c>
      <c r="EQ222" s="338">
        <v>190322.06899586218</v>
      </c>
      <c r="ER222" s="338">
        <v>224798.65338931847</v>
      </c>
      <c r="ES222" s="338">
        <v>217462.68507191085</v>
      </c>
      <c r="ET222" s="338"/>
    </row>
    <row r="223" spans="1:150">
      <c r="D223" s="74" t="str">
        <f t="shared" si="13"/>
        <v>7114p</v>
      </c>
      <c r="E223" s="78" t="s">
        <v>33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22216987.25911713</v>
      </c>
      <c r="CM223" s="105">
        <v>22351785.25320363</v>
      </c>
      <c r="CN223" s="105">
        <v>24907044.612074491</v>
      </c>
      <c r="CO223" s="105">
        <v>29049120.919579607</v>
      </c>
      <c r="CP223" s="105">
        <v>32485582.306773975</v>
      </c>
      <c r="CQ223" s="105">
        <v>39641428.685232304</v>
      </c>
      <c r="CR223" s="105">
        <v>39144860.544407874</v>
      </c>
      <c r="CS223" s="105">
        <v>33764783.498910055</v>
      </c>
      <c r="CT223" s="105">
        <v>35212221.435317017</v>
      </c>
      <c r="CU223" s="105">
        <v>35516823.320785411</v>
      </c>
      <c r="CV223" s="105">
        <v>31733799.92897122</v>
      </c>
      <c r="CW223" s="106">
        <v>27021193.241436299</v>
      </c>
      <c r="CX223" s="104">
        <v>27323259.649428416</v>
      </c>
      <c r="CY223" s="105">
        <v>28192006.566407606</v>
      </c>
      <c r="CZ223" s="105">
        <v>31780100.537285</v>
      </c>
      <c r="DA223" s="105">
        <v>35805625.314933896</v>
      </c>
      <c r="DB223" s="105">
        <v>37013677.77422861</v>
      </c>
      <c r="DC223" s="105">
        <v>39976192.562335499</v>
      </c>
      <c r="DD223" s="105">
        <v>48606896.525866799</v>
      </c>
      <c r="DE223" s="105">
        <v>48894010.587532401</v>
      </c>
      <c r="DF223" s="105">
        <v>42792605.454785898</v>
      </c>
      <c r="DG223" s="105">
        <v>38951776.984054103</v>
      </c>
      <c r="DH223" s="105">
        <v>34980132.37681254</v>
      </c>
      <c r="DI223" s="106">
        <v>41629346.195520297</v>
      </c>
      <c r="DJ223" s="104">
        <v>30830393.947525311</v>
      </c>
      <c r="DK223" s="311">
        <v>29918550.540655378</v>
      </c>
      <c r="DL223" s="105">
        <v>35625079.391823784</v>
      </c>
      <c r="DM223" s="105">
        <v>39690661.471009046</v>
      </c>
      <c r="DN223" s="105">
        <v>34500290.720307246</v>
      </c>
      <c r="DO223" s="105">
        <v>39877523.160066463</v>
      </c>
      <c r="DP223" s="105">
        <v>48690601.648068875</v>
      </c>
      <c r="DQ223" s="105">
        <v>51015618.452793375</v>
      </c>
      <c r="DR223" s="105">
        <v>48088264.75380183</v>
      </c>
      <c r="DS223" s="105">
        <v>43467846.583736315</v>
      </c>
      <c r="DT223" s="105">
        <v>35933948.977140471</v>
      </c>
      <c r="DU223" s="106">
        <v>42606370.74912481</v>
      </c>
      <c r="DV223" s="340">
        <v>31679573.180653565</v>
      </c>
      <c r="DW223" s="340">
        <v>31928103.158560321</v>
      </c>
      <c r="DX223" s="340">
        <v>34104565.830024712</v>
      </c>
      <c r="DY223" s="340">
        <v>37842157.867834173</v>
      </c>
      <c r="DZ223" s="340">
        <v>37499397.053443842</v>
      </c>
      <c r="EA223" s="340">
        <v>40999614.220945761</v>
      </c>
      <c r="EB223" s="340">
        <v>49404174.365267023</v>
      </c>
      <c r="EC223" s="340">
        <v>50808197.54559686</v>
      </c>
      <c r="ED223" s="340">
        <v>48941259.772591494</v>
      </c>
      <c r="EE223" s="340">
        <v>50674252.604080558</v>
      </c>
      <c r="EF223" s="340">
        <v>34472392.733843513</v>
      </c>
      <c r="EG223" s="340">
        <v>39750004.058720417</v>
      </c>
      <c r="EH223" s="340">
        <v>35038006.882620126</v>
      </c>
      <c r="EI223" s="338">
        <v>34439419.532361373</v>
      </c>
      <c r="EJ223" s="338">
        <v>36610416.4961081</v>
      </c>
      <c r="EK223" s="338">
        <v>38572572.842501707</v>
      </c>
      <c r="EL223" s="338">
        <v>41434170.447496742</v>
      </c>
      <c r="EM223" s="338">
        <v>46352523.998122126</v>
      </c>
      <c r="EN223" s="338">
        <v>50698247.403485686</v>
      </c>
      <c r="EO223" s="338">
        <v>58728722.217279099</v>
      </c>
      <c r="EP223" s="338">
        <v>48579978.228629358</v>
      </c>
      <c r="EQ223" s="338">
        <v>46963099.251775004</v>
      </c>
      <c r="ER223" s="338">
        <v>42160271.759740531</v>
      </c>
      <c r="ES223" s="338">
        <v>45168008.320931129</v>
      </c>
      <c r="ET223" s="338"/>
    </row>
    <row r="224" spans="1:150">
      <c r="D224" s="74" t="str">
        <f t="shared" si="13"/>
        <v>7115p</v>
      </c>
      <c r="E224" s="78" t="s">
        <v>35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13472385.619929252</v>
      </c>
      <c r="CM224" s="105">
        <v>9374619.9781228825</v>
      </c>
      <c r="CN224" s="105">
        <v>8591497.0238258317</v>
      </c>
      <c r="CO224" s="105">
        <v>9976513.8396541588</v>
      </c>
      <c r="CP224" s="105">
        <v>12529410.486162774</v>
      </c>
      <c r="CQ224" s="105">
        <v>12207544.038839269</v>
      </c>
      <c r="CR224" s="105">
        <v>16644425.593685796</v>
      </c>
      <c r="CS224" s="105">
        <v>16485948.596823877</v>
      </c>
      <c r="CT224" s="105">
        <v>18432656.2065273</v>
      </c>
      <c r="CU224" s="105">
        <v>13491210.566350998</v>
      </c>
      <c r="CV224" s="105">
        <v>12913955.490205286</v>
      </c>
      <c r="CW224" s="106">
        <v>13328622.385148553</v>
      </c>
      <c r="CX224" s="104">
        <v>11633388.71442843</v>
      </c>
      <c r="CY224" s="105">
        <v>9984594.0786474198</v>
      </c>
      <c r="CZ224" s="105">
        <v>9169040.4450272899</v>
      </c>
      <c r="DA224" s="105">
        <v>11715409.875199232</v>
      </c>
      <c r="DB224" s="105">
        <v>12580245.774244396</v>
      </c>
      <c r="DC224" s="105">
        <v>14576879.575155489</v>
      </c>
      <c r="DD224" s="105">
        <v>16788102.358412612</v>
      </c>
      <c r="DE224" s="105">
        <v>19929817.141586415</v>
      </c>
      <c r="DF224" s="105">
        <v>20074252.942877635</v>
      </c>
      <c r="DG224" s="105">
        <v>14472590.829511227</v>
      </c>
      <c r="DH224" s="105">
        <v>13977403.069221891</v>
      </c>
      <c r="DI224" s="106">
        <v>16210263.721078064</v>
      </c>
      <c r="DJ224" s="104">
        <v>10746682.682418374</v>
      </c>
      <c r="DK224" s="311">
        <v>8544013.7622055728</v>
      </c>
      <c r="DL224" s="105">
        <v>10140030.796069261</v>
      </c>
      <c r="DM224" s="105">
        <v>11606566.966498964</v>
      </c>
      <c r="DN224" s="105">
        <v>13190871.109895388</v>
      </c>
      <c r="DO224" s="105">
        <v>15159196.537793403</v>
      </c>
      <c r="DP224" s="105">
        <v>16918854.99757503</v>
      </c>
      <c r="DQ224" s="105">
        <v>21078349.425046727</v>
      </c>
      <c r="DR224" s="105">
        <v>18202665.814412087</v>
      </c>
      <c r="DS224" s="105">
        <v>14340556.433877697</v>
      </c>
      <c r="DT224" s="105">
        <v>13344977.795261111</v>
      </c>
      <c r="DU224" s="106">
        <v>14437025.106566409</v>
      </c>
      <c r="DV224" s="340">
        <v>11120032.514063414</v>
      </c>
      <c r="DW224" s="340">
        <v>10159884.393436292</v>
      </c>
      <c r="DX224" s="340">
        <v>11541404.231549168</v>
      </c>
      <c r="DY224" s="340">
        <v>12686872.226631973</v>
      </c>
      <c r="DZ224" s="340">
        <v>13828107.792372638</v>
      </c>
      <c r="EA224" s="340">
        <v>16174553.418030523</v>
      </c>
      <c r="EB224" s="340">
        <v>18497907.983898904</v>
      </c>
      <c r="EC224" s="340">
        <v>22949187.355199177</v>
      </c>
      <c r="ED224" s="340">
        <v>19735591.308796823</v>
      </c>
      <c r="EE224" s="340">
        <v>16832757.074621882</v>
      </c>
      <c r="EF224" s="340">
        <v>14338219.799717059</v>
      </c>
      <c r="EG224" s="340">
        <v>15239347.412479252</v>
      </c>
      <c r="EH224" s="340">
        <v>12892504.45877865</v>
      </c>
      <c r="EI224" s="338">
        <v>12119703.851627368</v>
      </c>
      <c r="EJ224" s="338">
        <v>13870804.729335839</v>
      </c>
      <c r="EK224" s="338">
        <v>14610210.360753594</v>
      </c>
      <c r="EL224" s="338">
        <v>16300422.349870451</v>
      </c>
      <c r="EM224" s="338">
        <v>18609472.866493613</v>
      </c>
      <c r="EN224" s="338">
        <v>20547920.740498953</v>
      </c>
      <c r="EO224" s="338">
        <v>24414293.57144583</v>
      </c>
      <c r="EP224" s="338">
        <v>23471505.696022253</v>
      </c>
      <c r="EQ224" s="338">
        <v>19541702.474037282</v>
      </c>
      <c r="ER224" s="338">
        <v>16768578.081388976</v>
      </c>
      <c r="ES224" s="338">
        <v>17334177.519377578</v>
      </c>
      <c r="ET224" s="338"/>
    </row>
    <row r="225" spans="1:150" ht="30">
      <c r="D225" s="74" t="str">
        <f t="shared" si="13"/>
        <v>7116p</v>
      </c>
      <c r="E225" s="78" t="s">
        <v>37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2254635.1079826443</v>
      </c>
      <c r="CM225" s="105">
        <v>2434600.1723288172</v>
      </c>
      <c r="CN225" s="105">
        <v>3480742.4524679668</v>
      </c>
      <c r="CO225" s="105">
        <v>3633160.2325686943</v>
      </c>
      <c r="CP225" s="105">
        <v>3488794.2206289498</v>
      </c>
      <c r="CQ225" s="105">
        <v>2306819.3261174015</v>
      </c>
      <c r="CR225" s="105">
        <v>2530520.0301218135</v>
      </c>
      <c r="CS225" s="105">
        <v>2593024.591536134</v>
      </c>
      <c r="CT225" s="105">
        <v>2137547.6737522222</v>
      </c>
      <c r="CU225" s="105">
        <v>2432657.0001382544</v>
      </c>
      <c r="CV225" s="105">
        <v>1904518.5019257402</v>
      </c>
      <c r="CW225" s="106">
        <v>1992912.933800448</v>
      </c>
      <c r="CX225" s="104">
        <v>1175497.3830894365</v>
      </c>
      <c r="CY225" s="105">
        <v>1401258.3069391041</v>
      </c>
      <c r="CZ225" s="105">
        <v>1982854.7670731111</v>
      </c>
      <c r="DA225" s="105">
        <v>2227395.5445058988</v>
      </c>
      <c r="DB225" s="105">
        <v>2119281.4538548714</v>
      </c>
      <c r="DC225" s="105">
        <v>2128447.743077762</v>
      </c>
      <c r="DD225" s="105">
        <v>2626690.2153880983</v>
      </c>
      <c r="DE225" s="105">
        <v>2350974.5793777262</v>
      </c>
      <c r="DF225" s="105">
        <v>2173809.0200480837</v>
      </c>
      <c r="DG225" s="105">
        <v>2170247.5204897081</v>
      </c>
      <c r="DH225" s="105">
        <v>1576440.4650937812</v>
      </c>
      <c r="DI225" s="106">
        <v>1802456.6976206759</v>
      </c>
      <c r="DJ225" s="104">
        <v>997113.97705013887</v>
      </c>
      <c r="DK225" s="311">
        <v>1331009.1716165582</v>
      </c>
      <c r="DL225" s="105">
        <v>1733008.7830788183</v>
      </c>
      <c r="DM225" s="105">
        <v>1927566.0054556574</v>
      </c>
      <c r="DN225" s="105">
        <v>1957633.128395471</v>
      </c>
      <c r="DO225" s="105">
        <v>2209426.9121462442</v>
      </c>
      <c r="DP225" s="105">
        <v>2614239.3870693785</v>
      </c>
      <c r="DQ225" s="105">
        <v>2369436.9150621137</v>
      </c>
      <c r="DR225" s="105">
        <v>2212771.4239951861</v>
      </c>
      <c r="DS225" s="105">
        <v>2036251.8621765992</v>
      </c>
      <c r="DT225" s="105">
        <v>1518566.9065134812</v>
      </c>
      <c r="DU225" s="106">
        <v>1969417.8725266533</v>
      </c>
      <c r="DV225" s="340">
        <v>1044333.5847040946</v>
      </c>
      <c r="DW225" s="340">
        <v>1372829.090518791</v>
      </c>
      <c r="DX225" s="340">
        <v>1899074.8246946216</v>
      </c>
      <c r="DY225" s="340">
        <v>1934618.6277946457</v>
      </c>
      <c r="DZ225" s="340">
        <v>1937428.4331486213</v>
      </c>
      <c r="EA225" s="340">
        <v>2127170.3374280212</v>
      </c>
      <c r="EB225" s="340">
        <v>2549323.2677289024</v>
      </c>
      <c r="EC225" s="340">
        <v>2367849.4282178474</v>
      </c>
      <c r="ED225" s="340">
        <v>2194114.3691908875</v>
      </c>
      <c r="EE225" s="340">
        <v>2276435.1122387154</v>
      </c>
      <c r="EF225" s="340">
        <v>1500993.7865445174</v>
      </c>
      <c r="EG225" s="340">
        <v>1773412.2815320112</v>
      </c>
      <c r="EH225" s="340">
        <v>1020117.0792786785</v>
      </c>
      <c r="EI225" s="338">
        <v>1549568.1072133458</v>
      </c>
      <c r="EJ225" s="338">
        <v>1995477.1757682527</v>
      </c>
      <c r="EK225" s="338">
        <v>2074792.1116972775</v>
      </c>
      <c r="EL225" s="338">
        <v>2086161.3669564624</v>
      </c>
      <c r="EM225" s="338">
        <v>2213983.5460728402</v>
      </c>
      <c r="EN225" s="338">
        <v>2470029.8389860876</v>
      </c>
      <c r="EO225" s="338">
        <v>2792769.9688101793</v>
      </c>
      <c r="EP225" s="338">
        <v>2392576.4889084394</v>
      </c>
      <c r="EQ225" s="338">
        <v>2053687.1611713313</v>
      </c>
      <c r="ER225" s="338">
        <v>1789771.7782482144</v>
      </c>
      <c r="ES225" s="338">
        <v>1987808.9022146964</v>
      </c>
      <c r="ET225" s="338"/>
    </row>
    <row r="226" spans="1:150"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/>
      <c r="CM226" s="105"/>
      <c r="CN226" s="105"/>
      <c r="CO226" s="105"/>
      <c r="CP226" s="105"/>
      <c r="CQ226" s="105"/>
      <c r="CR226" s="105"/>
      <c r="CS226" s="105"/>
      <c r="CT226" s="105"/>
      <c r="CU226" s="105"/>
      <c r="CV226" s="105"/>
      <c r="CW226" s="106"/>
      <c r="CX226" s="104"/>
      <c r="CY226" s="105"/>
      <c r="CZ226" s="105"/>
      <c r="DA226" s="105"/>
      <c r="DB226" s="105"/>
      <c r="DC226" s="105"/>
      <c r="DD226" s="105"/>
      <c r="DE226" s="105"/>
      <c r="DF226" s="105"/>
      <c r="DG226" s="105"/>
      <c r="DH226" s="105"/>
      <c r="DI226" s="106"/>
      <c r="DJ226" s="104"/>
      <c r="DK226" s="311"/>
      <c r="DL226" s="105"/>
      <c r="DM226" s="105"/>
      <c r="DN226" s="105"/>
      <c r="DO226" s="105"/>
      <c r="DP226" s="105"/>
      <c r="DQ226" s="105"/>
      <c r="DR226" s="105"/>
      <c r="DS226" s="105"/>
      <c r="DT226" s="105"/>
      <c r="DU226" s="106"/>
      <c r="DV226" s="340"/>
      <c r="DW226" s="340"/>
      <c r="DX226" s="340"/>
      <c r="DY226" s="340"/>
      <c r="DZ226" s="340"/>
      <c r="EA226" s="340"/>
      <c r="EB226" s="340"/>
      <c r="EC226" s="340"/>
      <c r="ED226" s="340"/>
      <c r="EE226" s="340"/>
      <c r="EF226" s="340"/>
      <c r="EG226" s="340"/>
      <c r="EH226" s="340"/>
      <c r="EI226" s="338"/>
      <c r="EJ226" s="338"/>
      <c r="EK226" s="338"/>
      <c r="EL226" s="338"/>
      <c r="EM226" s="338"/>
      <c r="EN226" s="338"/>
      <c r="EO226" s="338"/>
      <c r="EP226" s="338"/>
      <c r="EQ226" s="338"/>
      <c r="ER226" s="338"/>
      <c r="ES226" s="338"/>
      <c r="ET226" s="338"/>
    </row>
    <row r="227" spans="1:150">
      <c r="D227" s="74" t="str">
        <f t="shared" ref="D227:D236" si="45">+CONCATENATE(D17,"p")</f>
        <v>7118p</v>
      </c>
      <c r="E227" s="78" t="s">
        <v>39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260762.89668953384</v>
      </c>
      <c r="CM227" s="105">
        <v>255157.48277927918</v>
      </c>
      <c r="CN227" s="105">
        <v>311767.07284781808</v>
      </c>
      <c r="CO227" s="105">
        <v>386022.31060141494</v>
      </c>
      <c r="CP227" s="105">
        <v>403723.81098959706</v>
      </c>
      <c r="CQ227" s="105">
        <v>443763.10051744088</v>
      </c>
      <c r="CR227" s="105">
        <v>452390.66108767391</v>
      </c>
      <c r="CS227" s="105">
        <v>423242.62809333584</v>
      </c>
      <c r="CT227" s="105">
        <v>377993.63627302414</v>
      </c>
      <c r="CU227" s="105">
        <v>381409.00489262829</v>
      </c>
      <c r="CV227" s="105">
        <v>381497.52149931074</v>
      </c>
      <c r="CW227" s="106">
        <v>331335.45678221656</v>
      </c>
      <c r="CX227" s="104">
        <v>294949.34769769129</v>
      </c>
      <c r="CY227" s="105">
        <v>269914.53975529631</v>
      </c>
      <c r="CZ227" s="105">
        <v>351302.84471213742</v>
      </c>
      <c r="DA227" s="105">
        <v>433913.41590605793</v>
      </c>
      <c r="DB227" s="105">
        <v>461276.15448140749</v>
      </c>
      <c r="DC227" s="105">
        <v>484947.23740259005</v>
      </c>
      <c r="DD227" s="105">
        <v>544691.13950845459</v>
      </c>
      <c r="DE227" s="105">
        <v>492931.9808280234</v>
      </c>
      <c r="DF227" s="105">
        <v>528342.20463008841</v>
      </c>
      <c r="DG227" s="105">
        <v>429431.85296262795</v>
      </c>
      <c r="DH227" s="105">
        <v>402322.65920144052</v>
      </c>
      <c r="DI227" s="106">
        <v>390072.41241769306</v>
      </c>
      <c r="DJ227" s="104">
        <v>251804.37567454769</v>
      </c>
      <c r="DK227" s="311">
        <v>310149.4855589362</v>
      </c>
      <c r="DL227" s="105">
        <v>424865.45226132218</v>
      </c>
      <c r="DM227" s="105">
        <v>488382.49238437577</v>
      </c>
      <c r="DN227" s="105">
        <v>512432.55897189945</v>
      </c>
      <c r="DO227" s="105">
        <v>558687.11031930195</v>
      </c>
      <c r="DP227" s="105">
        <v>582898.8333021343</v>
      </c>
      <c r="DQ227" s="105">
        <v>576646.61383665679</v>
      </c>
      <c r="DR227" s="105">
        <v>569580.06276767002</v>
      </c>
      <c r="DS227" s="105">
        <v>504830.91764073976</v>
      </c>
      <c r="DT227" s="105">
        <v>449327.05769997759</v>
      </c>
      <c r="DU227" s="106">
        <v>490901.31962345698</v>
      </c>
      <c r="DV227" s="340">
        <v>450053.61458020721</v>
      </c>
      <c r="DW227" s="340">
        <v>475038.28260860743</v>
      </c>
      <c r="DX227" s="340">
        <v>588186.946081153</v>
      </c>
      <c r="DY227" s="340">
        <v>697774.7752861263</v>
      </c>
      <c r="DZ227" s="340">
        <v>729966.03511176899</v>
      </c>
      <c r="EA227" s="340">
        <v>808032.03012700868</v>
      </c>
      <c r="EB227" s="340">
        <v>898577.82161147927</v>
      </c>
      <c r="EC227" s="340">
        <v>890271.03364985739</v>
      </c>
      <c r="ED227" s="340">
        <v>850550.63426379242</v>
      </c>
      <c r="EE227" s="340">
        <v>780569.87598601193</v>
      </c>
      <c r="EF227" s="340">
        <v>684662.88608948409</v>
      </c>
      <c r="EG227" s="340">
        <v>828585.76668335497</v>
      </c>
      <c r="EH227" s="340">
        <v>519999.19958666293</v>
      </c>
      <c r="EI227" s="338">
        <v>552690.53896879952</v>
      </c>
      <c r="EJ227" s="338">
        <v>862173.85894013394</v>
      </c>
      <c r="EK227" s="338">
        <v>921140.58562000177</v>
      </c>
      <c r="EL227" s="338">
        <v>857926.48421483312</v>
      </c>
      <c r="EM227" s="338">
        <v>889611.95593554468</v>
      </c>
      <c r="EN227" s="338">
        <v>843301.64671243716</v>
      </c>
      <c r="EO227" s="338">
        <v>1017536.9503792862</v>
      </c>
      <c r="EP227" s="338">
        <v>850957.23877843586</v>
      </c>
      <c r="EQ227" s="338">
        <v>803528.96288030746</v>
      </c>
      <c r="ER227" s="338">
        <v>697203.75185900577</v>
      </c>
      <c r="ES227" s="338">
        <v>841571.49218586681</v>
      </c>
      <c r="ET227" s="338"/>
    </row>
    <row r="228" spans="1:150" s="9" customFormat="1">
      <c r="A228" s="140"/>
      <c r="B228" s="140"/>
      <c r="C228" s="140">
        <v>712</v>
      </c>
      <c r="D228" s="140" t="str">
        <f t="shared" si="45"/>
        <v>712p</v>
      </c>
      <c r="E228" s="141" t="s">
        <v>41</v>
      </c>
      <c r="F228" s="142"/>
      <c r="G228" s="143"/>
      <c r="H228" s="143"/>
      <c r="I228" s="143"/>
      <c r="J228" s="143"/>
      <c r="K228" s="143"/>
      <c r="L228" s="143"/>
      <c r="M228" s="143"/>
      <c r="N228" s="143"/>
      <c r="O228" s="143"/>
      <c r="P228" s="143"/>
      <c r="Q228" s="144"/>
      <c r="R228" s="142"/>
      <c r="S228" s="143"/>
      <c r="T228" s="143"/>
      <c r="U228" s="143"/>
      <c r="V228" s="143"/>
      <c r="W228" s="143"/>
      <c r="X228" s="143"/>
      <c r="Y228" s="143"/>
      <c r="Z228" s="143"/>
      <c r="AA228" s="143"/>
      <c r="AB228" s="143"/>
      <c r="AC228" s="144"/>
      <c r="AD228" s="142"/>
      <c r="AE228" s="143"/>
      <c r="AF228" s="143"/>
      <c r="AG228" s="143"/>
      <c r="AH228" s="143"/>
      <c r="AI228" s="143"/>
      <c r="AJ228" s="143"/>
      <c r="AK228" s="143"/>
      <c r="AL228" s="143"/>
      <c r="AM228" s="143"/>
      <c r="AN228" s="143"/>
      <c r="AO228" s="144"/>
      <c r="AP228" s="142"/>
      <c r="AQ228" s="143"/>
      <c r="AR228" s="143"/>
      <c r="AS228" s="143"/>
      <c r="AT228" s="143"/>
      <c r="AU228" s="143"/>
      <c r="AV228" s="143"/>
      <c r="AW228" s="143"/>
      <c r="AX228" s="143"/>
      <c r="AY228" s="143"/>
      <c r="AZ228" s="143"/>
      <c r="BA228" s="144"/>
      <c r="BB228" s="142"/>
      <c r="BC228" s="143"/>
      <c r="BD228" s="143"/>
      <c r="BE228" s="143"/>
      <c r="BF228" s="143"/>
      <c r="BG228" s="143"/>
      <c r="BH228" s="143"/>
      <c r="BI228" s="143"/>
      <c r="BJ228" s="143"/>
      <c r="BK228" s="143"/>
      <c r="BL228" s="143"/>
      <c r="BM228" s="144"/>
      <c r="BN228" s="142"/>
      <c r="BO228" s="143"/>
      <c r="BP228" s="143"/>
      <c r="BQ228" s="143"/>
      <c r="BR228" s="143"/>
      <c r="BS228" s="143"/>
      <c r="BT228" s="143"/>
      <c r="BU228" s="143"/>
      <c r="BV228" s="143"/>
      <c r="BW228" s="143"/>
      <c r="BX228" s="143"/>
      <c r="BY228" s="144"/>
      <c r="BZ228" s="143"/>
      <c r="CA228" s="143"/>
      <c r="CB228" s="143"/>
      <c r="CC228" s="143"/>
      <c r="CD228" s="143"/>
      <c r="CE228" s="143"/>
      <c r="CF228" s="143"/>
      <c r="CG228" s="143"/>
      <c r="CH228" s="143"/>
      <c r="CI228" s="143"/>
      <c r="CJ228" s="143"/>
      <c r="CK228" s="143"/>
      <c r="CL228" s="142">
        <f t="shared" ref="CL228:CX228" si="46">+SUM(CL229:CL232)</f>
        <v>10225366.011998521</v>
      </c>
      <c r="CM228" s="143">
        <f t="shared" si="46"/>
        <v>26328872.744704504</v>
      </c>
      <c r="CN228" s="143">
        <f t="shared" si="46"/>
        <v>28215029.512952704</v>
      </c>
      <c r="CO228" s="143">
        <f t="shared" si="46"/>
        <v>31078344.176256344</v>
      </c>
      <c r="CP228" s="143">
        <f t="shared" si="46"/>
        <v>31062993.346150994</v>
      </c>
      <c r="CQ228" s="143">
        <f t="shared" si="46"/>
        <v>29533886.744876273</v>
      </c>
      <c r="CR228" s="143">
        <f t="shared" si="46"/>
        <v>35614836.490956061</v>
      </c>
      <c r="CS228" s="143">
        <f t="shared" si="46"/>
        <v>41423629.787263155</v>
      </c>
      <c r="CT228" s="143">
        <f t="shared" si="46"/>
        <v>27897944.753825549</v>
      </c>
      <c r="CU228" s="143">
        <f t="shared" si="46"/>
        <v>35782419.896350168</v>
      </c>
      <c r="CV228" s="143">
        <f t="shared" si="46"/>
        <v>35053926.847713381</v>
      </c>
      <c r="CW228" s="144">
        <f t="shared" si="46"/>
        <v>52000480.125178605</v>
      </c>
      <c r="CX228" s="142">
        <f t="shared" si="46"/>
        <v>11696495.709410317</v>
      </c>
      <c r="CY228" s="143">
        <f t="shared" ref="CY228:DI228" si="47">+SUM(CY229:CY232)</f>
        <v>27967194.589402422</v>
      </c>
      <c r="CZ228" s="143">
        <f t="shared" si="47"/>
        <v>28929880.111931738</v>
      </c>
      <c r="DA228" s="143">
        <f t="shared" si="47"/>
        <v>27258327.618631121</v>
      </c>
      <c r="DB228" s="143">
        <f t="shared" si="47"/>
        <v>28592562.735781778</v>
      </c>
      <c r="DC228" s="143">
        <f t="shared" si="47"/>
        <v>32131723.207960628</v>
      </c>
      <c r="DD228" s="143">
        <f t="shared" si="47"/>
        <v>33016814.12419793</v>
      </c>
      <c r="DE228" s="143">
        <f t="shared" si="47"/>
        <v>36072346.59471108</v>
      </c>
      <c r="DF228" s="143">
        <f t="shared" si="47"/>
        <v>38203128.528232403</v>
      </c>
      <c r="DG228" s="143">
        <f t="shared" si="47"/>
        <v>43672969.77403643</v>
      </c>
      <c r="DH228" s="143">
        <f t="shared" si="47"/>
        <v>30164652.787533071</v>
      </c>
      <c r="DI228" s="144">
        <f t="shared" si="47"/>
        <v>60117077.92735371</v>
      </c>
      <c r="DJ228" s="142">
        <f>+SUM(DJ229:DJ232)</f>
        <v>17453194.433351744</v>
      </c>
      <c r="DK228" s="325">
        <f t="shared" ref="DK228:DU228" si="48">+SUM(DK229:DK232)</f>
        <v>27390142.980436314</v>
      </c>
      <c r="DL228" s="143">
        <f t="shared" si="48"/>
        <v>28082312.197140861</v>
      </c>
      <c r="DM228" s="143">
        <f t="shared" si="48"/>
        <v>30124960.749123506</v>
      </c>
      <c r="DN228" s="143">
        <f t="shared" si="48"/>
        <v>34683059.189534552</v>
      </c>
      <c r="DO228" s="143">
        <f t="shared" si="48"/>
        <v>35520127.578458838</v>
      </c>
      <c r="DP228" s="143">
        <f t="shared" si="48"/>
        <v>34214609.03892383</v>
      </c>
      <c r="DQ228" s="143">
        <f t="shared" si="48"/>
        <v>35699732.916304395</v>
      </c>
      <c r="DR228" s="143">
        <f t="shared" si="48"/>
        <v>34477573.889674954</v>
      </c>
      <c r="DS228" s="143">
        <f t="shared" si="48"/>
        <v>38517756.206527121</v>
      </c>
      <c r="DT228" s="143">
        <f t="shared" si="48"/>
        <v>32938623.312072884</v>
      </c>
      <c r="DU228" s="144">
        <f t="shared" si="48"/>
        <v>68390080.261651829</v>
      </c>
      <c r="DV228" s="341">
        <f>SUM(DV229:DV232)</f>
        <v>18354060.58487517</v>
      </c>
      <c r="DW228" s="341">
        <f t="shared" ref="DW228:ES228" si="49">SUM(DW229:DW232)</f>
        <v>32251984.308998123</v>
      </c>
      <c r="DX228" s="341">
        <f t="shared" si="49"/>
        <v>35252780.4112795</v>
      </c>
      <c r="DY228" s="341">
        <f t="shared" si="49"/>
        <v>36048622.442372173</v>
      </c>
      <c r="DZ228" s="341">
        <f t="shared" si="49"/>
        <v>36467046.907571375</v>
      </c>
      <c r="EA228" s="341">
        <f t="shared" si="49"/>
        <v>39962406.622471027</v>
      </c>
      <c r="EB228" s="341">
        <f t="shared" si="49"/>
        <v>41754281.859282047</v>
      </c>
      <c r="EC228" s="341">
        <f t="shared" si="49"/>
        <v>41778770.739156105</v>
      </c>
      <c r="ED228" s="341">
        <f t="shared" si="49"/>
        <v>40678217.175356045</v>
      </c>
      <c r="EE228" s="341">
        <f t="shared" si="49"/>
        <v>50087168.979291983</v>
      </c>
      <c r="EF228" s="341">
        <f t="shared" si="49"/>
        <v>35104466.825188249</v>
      </c>
      <c r="EG228" s="341">
        <f t="shared" si="49"/>
        <v>75416411.255019069</v>
      </c>
      <c r="EH228" s="341">
        <f t="shared" si="49"/>
        <v>14494391.656080697</v>
      </c>
      <c r="EI228" s="341">
        <f t="shared" si="49"/>
        <v>38286134.504472315</v>
      </c>
      <c r="EJ228" s="341">
        <f t="shared" si="49"/>
        <v>42512596.169410236</v>
      </c>
      <c r="EK228" s="340">
        <f t="shared" si="49"/>
        <v>36881500.656790689</v>
      </c>
      <c r="EL228" s="341">
        <f t="shared" si="49"/>
        <v>37654579.061565474</v>
      </c>
      <c r="EM228" s="341">
        <f t="shared" si="49"/>
        <v>40791760.633679733</v>
      </c>
      <c r="EN228" s="341">
        <f t="shared" si="49"/>
        <v>36948873.818993188</v>
      </c>
      <c r="EO228" s="341">
        <f t="shared" si="49"/>
        <v>40320200.299979933</v>
      </c>
      <c r="EP228" s="341">
        <f t="shared" si="49"/>
        <v>44012184.309503838</v>
      </c>
      <c r="EQ228" s="341">
        <f t="shared" si="49"/>
        <v>39620758.48069074</v>
      </c>
      <c r="ER228" s="341">
        <f t="shared" si="49"/>
        <v>41454472.958962008</v>
      </c>
      <c r="ES228" s="341">
        <f t="shared" si="49"/>
        <v>79179339.503347233</v>
      </c>
    </row>
    <row r="229" spans="1:150" ht="30">
      <c r="D229" s="74" t="str">
        <f t="shared" si="45"/>
        <v>7121p</v>
      </c>
      <c r="E229" s="78" t="s">
        <v>43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5896216.9131298037</v>
      </c>
      <c r="CM229" s="105">
        <v>15984604.165490396</v>
      </c>
      <c r="CN229" s="105">
        <v>15980210.637352593</v>
      </c>
      <c r="CO229" s="105">
        <v>18099107.195466701</v>
      </c>
      <c r="CP229" s="105">
        <v>18902345.114124902</v>
      </c>
      <c r="CQ229" s="105">
        <v>16660130.6959597</v>
      </c>
      <c r="CR229" s="105">
        <v>20975423.912817873</v>
      </c>
      <c r="CS229" s="105">
        <v>24152995.284398187</v>
      </c>
      <c r="CT229" s="105">
        <v>16438117.212416081</v>
      </c>
      <c r="CU229" s="105">
        <v>21064902.89657861</v>
      </c>
      <c r="CV229" s="105">
        <v>21199343.745804995</v>
      </c>
      <c r="CW229" s="106">
        <v>31496085.4772765</v>
      </c>
      <c r="CX229" s="104">
        <v>6378060.6572526693</v>
      </c>
      <c r="CY229" s="105">
        <v>16126009.982946007</v>
      </c>
      <c r="CZ229" s="105">
        <v>16569177.415611617</v>
      </c>
      <c r="DA229" s="105">
        <v>15916413.916518303</v>
      </c>
      <c r="DB229" s="105">
        <v>16700474.831006728</v>
      </c>
      <c r="DC229" s="105">
        <v>19303870.20408624</v>
      </c>
      <c r="DD229" s="105">
        <v>19954258.836327907</v>
      </c>
      <c r="DE229" s="105">
        <v>21157665.831800085</v>
      </c>
      <c r="DF229" s="105">
        <v>23691624.075276405</v>
      </c>
      <c r="DG229" s="105">
        <v>25779256.658387903</v>
      </c>
      <c r="DH229" s="105">
        <v>17637260.472586822</v>
      </c>
      <c r="DI229" s="106">
        <v>35668323.820286348</v>
      </c>
      <c r="DJ229" s="104">
        <v>10835215.375433445</v>
      </c>
      <c r="DK229" s="311">
        <v>17287568.311596237</v>
      </c>
      <c r="DL229" s="105">
        <v>16133814.702883076</v>
      </c>
      <c r="DM229" s="105">
        <v>17634570.078624245</v>
      </c>
      <c r="DN229" s="105">
        <v>20199574.10818097</v>
      </c>
      <c r="DO229" s="105">
        <v>20913507.395355023</v>
      </c>
      <c r="DP229" s="105">
        <v>20397161.323049661</v>
      </c>
      <c r="DQ229" s="105">
        <v>20719279.922398537</v>
      </c>
      <c r="DR229" s="105">
        <v>20675448.42527096</v>
      </c>
      <c r="DS229" s="105">
        <v>22333485.779485509</v>
      </c>
      <c r="DT229" s="105">
        <v>19074610.951472942</v>
      </c>
      <c r="DU229" s="106">
        <v>40201162.67603521</v>
      </c>
      <c r="DV229" s="340">
        <v>11085421.334241258</v>
      </c>
      <c r="DW229" s="340">
        <v>19390616.050749641</v>
      </c>
      <c r="DX229" s="340">
        <v>20800888.666321442</v>
      </c>
      <c r="DY229" s="340">
        <v>21481603.2962908</v>
      </c>
      <c r="DZ229" s="340">
        <v>21730009.656220071</v>
      </c>
      <c r="EA229" s="340">
        <v>24013249.966546282</v>
      </c>
      <c r="EB229" s="340">
        <v>25276026.550293617</v>
      </c>
      <c r="EC229" s="340">
        <v>24832266.431256961</v>
      </c>
      <c r="ED229" s="340">
        <v>24767047.400017716</v>
      </c>
      <c r="EE229" s="340">
        <v>29750626.17076052</v>
      </c>
      <c r="EF229" s="340">
        <v>20838978.405508582</v>
      </c>
      <c r="EG229" s="340">
        <v>45626445.851901822</v>
      </c>
      <c r="EH229" s="340">
        <v>9060796.079177171</v>
      </c>
      <c r="EI229" s="338">
        <v>23124706.852591999</v>
      </c>
      <c r="EJ229" s="338">
        <v>25778145.761630509</v>
      </c>
      <c r="EK229" s="338">
        <v>22315006.097604383</v>
      </c>
      <c r="EL229" s="338">
        <v>22883149.755243029</v>
      </c>
      <c r="EM229" s="338">
        <v>24653399.098267406</v>
      </c>
      <c r="EN229" s="338">
        <v>21096909.436257415</v>
      </c>
      <c r="EO229" s="338">
        <v>23562273.747153763</v>
      </c>
      <c r="EP229" s="338">
        <v>25444734.42588995</v>
      </c>
      <c r="EQ229" s="338">
        <v>23008561.099321935</v>
      </c>
      <c r="ER229" s="338">
        <v>25730958.328370228</v>
      </c>
      <c r="ES229" s="338">
        <v>46954173.159861192</v>
      </c>
      <c r="ET229" s="338"/>
    </row>
    <row r="230" spans="1:150" ht="30">
      <c r="D230" s="74" t="str">
        <f t="shared" si="45"/>
        <v>7122p</v>
      </c>
      <c r="E230" s="78" t="s">
        <v>45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3523976.3657705826</v>
      </c>
      <c r="CM230" s="105">
        <v>8837193.1137481872</v>
      </c>
      <c r="CN230" s="105">
        <v>10296968.732518861</v>
      </c>
      <c r="CO230" s="105">
        <v>11080649.937486099</v>
      </c>
      <c r="CP230" s="105">
        <v>10426593.073253199</v>
      </c>
      <c r="CQ230" s="105">
        <v>10797558.1123464</v>
      </c>
      <c r="CR230" s="105">
        <v>12338418.275424777</v>
      </c>
      <c r="CS230" s="105">
        <v>14695618.751093065</v>
      </c>
      <c r="CT230" s="105">
        <v>9887757.094026586</v>
      </c>
      <c r="CU230" s="105">
        <v>12555740.885830941</v>
      </c>
      <c r="CV230" s="105">
        <v>11911787.04868594</v>
      </c>
      <c r="CW230" s="106">
        <v>17572653.898443229</v>
      </c>
      <c r="CX230" s="104">
        <v>4579090.5759970825</v>
      </c>
      <c r="CY230" s="105">
        <v>10104184.39535567</v>
      </c>
      <c r="CZ230" s="105">
        <v>10560309.670724479</v>
      </c>
      <c r="DA230" s="105">
        <v>9541998.6085077375</v>
      </c>
      <c r="DB230" s="105">
        <v>10202539.325177701</v>
      </c>
      <c r="DC230" s="105">
        <v>10655134.986795479</v>
      </c>
      <c r="DD230" s="105">
        <v>10928389.183865616</v>
      </c>
      <c r="DE230" s="105">
        <v>12720604.592646427</v>
      </c>
      <c r="DF230" s="105">
        <v>12433910.598023046</v>
      </c>
      <c r="DG230" s="105">
        <v>15255623.222713828</v>
      </c>
      <c r="DH230" s="105">
        <v>10791600.785030248</v>
      </c>
      <c r="DI230" s="106">
        <v>20893912.876006678</v>
      </c>
      <c r="DJ230" s="104">
        <v>5947210.158482017</v>
      </c>
      <c r="DK230" s="311">
        <v>8737953.0601297878</v>
      </c>
      <c r="DL230" s="105">
        <v>10128217.755015116</v>
      </c>
      <c r="DM230" s="105">
        <v>10506185.898595979</v>
      </c>
      <c r="DN230" s="105">
        <v>12414423.348594034</v>
      </c>
      <c r="DO230" s="105">
        <v>12300409.906155966</v>
      </c>
      <c r="DP230" s="105">
        <v>11649338.921377769</v>
      </c>
      <c r="DQ230" s="105">
        <v>12715928.59880604</v>
      </c>
      <c r="DR230" s="105">
        <v>11722748.188238984</v>
      </c>
      <c r="DS230" s="105">
        <v>13649666.976806173</v>
      </c>
      <c r="DT230" s="105">
        <v>11784621.868662277</v>
      </c>
      <c r="DU230" s="106">
        <v>23899152.764590971</v>
      </c>
      <c r="DV230" s="340">
        <v>6336000.2739841603</v>
      </c>
      <c r="DW230" s="340">
        <v>11085374.864924161</v>
      </c>
      <c r="DX230" s="340">
        <v>12503494.771613788</v>
      </c>
      <c r="DY230" s="340">
        <v>12513053.180853466</v>
      </c>
      <c r="DZ230" s="340">
        <v>12781508.834290098</v>
      </c>
      <c r="EA230" s="340">
        <v>13647407.540884396</v>
      </c>
      <c r="EB230" s="340">
        <v>14167187.436191265</v>
      </c>
      <c r="EC230" s="340">
        <v>14617983.144756434</v>
      </c>
      <c r="ED230" s="340">
        <v>13735412.757885324</v>
      </c>
      <c r="EE230" s="340">
        <v>17526894.880343959</v>
      </c>
      <c r="EF230" s="340">
        <v>12402384.494983494</v>
      </c>
      <c r="EG230" s="340">
        <v>25778282.913810931</v>
      </c>
      <c r="EH230" s="340">
        <v>5033763.6031913934</v>
      </c>
      <c r="EI230" s="338">
        <v>13190874.32162513</v>
      </c>
      <c r="EJ230" s="338">
        <v>14560034.842802931</v>
      </c>
      <c r="EK230" s="338">
        <v>12426424.31774326</v>
      </c>
      <c r="EL230" s="338">
        <v>12780246.575118551</v>
      </c>
      <c r="EM230" s="338">
        <v>13948223.892347284</v>
      </c>
      <c r="EN230" s="338">
        <v>13453637.29564468</v>
      </c>
      <c r="EO230" s="338">
        <v>14173979.781966317</v>
      </c>
      <c r="EP230" s="338">
        <v>15976537.492320921</v>
      </c>
      <c r="EQ230" s="338">
        <v>14029532.008260634</v>
      </c>
      <c r="ER230" s="338">
        <v>13649270.684277592</v>
      </c>
      <c r="ES230" s="338">
        <v>29150407.962933309</v>
      </c>
      <c r="ET230" s="338"/>
    </row>
    <row r="231" spans="1:150" ht="30">
      <c r="D231" s="74" t="str">
        <f t="shared" si="45"/>
        <v>7123p</v>
      </c>
      <c r="E231" s="78" t="s">
        <v>47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290701.31067824201</v>
      </c>
      <c r="CM231" s="105">
        <v>744628.51853836537</v>
      </c>
      <c r="CN231" s="105">
        <v>900014.53265058505</v>
      </c>
      <c r="CO231" s="105">
        <v>960420.42316401063</v>
      </c>
      <c r="CP231" s="105">
        <v>850902.03134404484</v>
      </c>
      <c r="CQ231" s="105">
        <v>873102.0001937449</v>
      </c>
      <c r="CR231" s="105">
        <v>1044477.0015934415</v>
      </c>
      <c r="CS231" s="105">
        <v>1233245.0541489115</v>
      </c>
      <c r="CT231" s="105">
        <v>823964.48361802031</v>
      </c>
      <c r="CU231" s="105">
        <v>1104138.5296295469</v>
      </c>
      <c r="CV231" s="105">
        <v>947842.00635200134</v>
      </c>
      <c r="CW231" s="106">
        <v>1446638.2353968821</v>
      </c>
      <c r="CX231" s="104">
        <v>345360.47830525995</v>
      </c>
      <c r="CY231" s="105">
        <v>922696.95629602508</v>
      </c>
      <c r="CZ231" s="105">
        <v>857271.67153218063</v>
      </c>
      <c r="DA231" s="105">
        <v>794944.20445414912</v>
      </c>
      <c r="DB231" s="105">
        <v>860500.23373355891</v>
      </c>
      <c r="DC231" s="105">
        <v>876623.14344260271</v>
      </c>
      <c r="DD231" s="105">
        <v>897950.85198249156</v>
      </c>
      <c r="DE231" s="105">
        <v>1049404.4207832785</v>
      </c>
      <c r="DF231" s="105">
        <v>1051499.288563821</v>
      </c>
      <c r="DG231" s="105">
        <v>1282491.8621105079</v>
      </c>
      <c r="DH231" s="105">
        <v>895782.74311122345</v>
      </c>
      <c r="DI231" s="106">
        <v>1782859.6661754006</v>
      </c>
      <c r="DJ231" s="104">
        <v>405204.02216089884</v>
      </c>
      <c r="DK231" s="311">
        <v>738084.5106705362</v>
      </c>
      <c r="DL231" s="105">
        <v>913696.79908484616</v>
      </c>
      <c r="DM231" s="105">
        <v>970828.38583662093</v>
      </c>
      <c r="DN231" s="105">
        <v>1071963.8068133136</v>
      </c>
      <c r="DO231" s="105">
        <v>1078875.1432318969</v>
      </c>
      <c r="DP231" s="105">
        <v>1021891.7539787972</v>
      </c>
      <c r="DQ231" s="105">
        <v>1115094.651382722</v>
      </c>
      <c r="DR231" s="105">
        <v>1045619.4056045644</v>
      </c>
      <c r="DS231" s="105">
        <v>1200015.1472054955</v>
      </c>
      <c r="DT231" s="105">
        <v>1040193.9108966757</v>
      </c>
      <c r="DU231" s="106">
        <v>2120234.2020172165</v>
      </c>
      <c r="DV231" s="340">
        <v>501823.54251431441</v>
      </c>
      <c r="DW231" s="340">
        <v>950234.13294904761</v>
      </c>
      <c r="DX231" s="340">
        <v>1014200.5696253183</v>
      </c>
      <c r="DY231" s="340">
        <v>1034570.7033292244</v>
      </c>
      <c r="DZ231" s="340">
        <v>1048079.1771939988</v>
      </c>
      <c r="EA231" s="340">
        <v>1121096.2953115944</v>
      </c>
      <c r="EB231" s="340">
        <v>1161121.5995876256</v>
      </c>
      <c r="EC231" s="340">
        <v>1201695.8976089575</v>
      </c>
      <c r="ED231" s="340">
        <v>1141500.9175202574</v>
      </c>
      <c r="EE231" s="340">
        <v>1429884.1677832296</v>
      </c>
      <c r="EF231" s="340">
        <v>1002399.8788701226</v>
      </c>
      <c r="EG231" s="340">
        <v>2162740.4812991857</v>
      </c>
      <c r="EH231" s="340">
        <v>34766.900814828943</v>
      </c>
      <c r="EI231" s="338">
        <v>993654.74277777073</v>
      </c>
      <c r="EJ231" s="338">
        <v>1113836.8565952757</v>
      </c>
      <c r="EK231" s="338">
        <v>1233130.4486106783</v>
      </c>
      <c r="EL231" s="338">
        <v>1051463.2957267121</v>
      </c>
      <c r="EM231" s="338">
        <v>1178569.585246797</v>
      </c>
      <c r="EN231" s="338">
        <v>1439912.5864559195</v>
      </c>
      <c r="EO231" s="338">
        <v>1558367.0915362868</v>
      </c>
      <c r="EP231" s="338">
        <v>1553495.4782926445</v>
      </c>
      <c r="EQ231" s="338">
        <v>1431813.379118765</v>
      </c>
      <c r="ER231" s="338">
        <v>1071760.2162897959</v>
      </c>
      <c r="ES231" s="338">
        <v>1237129.1759996265</v>
      </c>
      <c r="ET231" s="338"/>
    </row>
    <row r="232" spans="1:150">
      <c r="D232" s="74" t="str">
        <f t="shared" si="45"/>
        <v>7124p</v>
      </c>
      <c r="E232" s="78" t="s">
        <v>49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514471.42241989321</v>
      </c>
      <c r="CM232" s="105">
        <v>762446.94692755432</v>
      </c>
      <c r="CN232" s="105">
        <v>1037835.6104306638</v>
      </c>
      <c r="CO232" s="105">
        <v>938166.6201395333</v>
      </c>
      <c r="CP232" s="105">
        <v>883153.12742885004</v>
      </c>
      <c r="CQ232" s="105">
        <v>1203095.9363764296</v>
      </c>
      <c r="CR232" s="105">
        <v>1256517.301119969</v>
      </c>
      <c r="CS232" s="105">
        <v>1341770.6976229935</v>
      </c>
      <c r="CT232" s="105">
        <v>748105.96376486088</v>
      </c>
      <c r="CU232" s="105">
        <v>1057637.5843110771</v>
      </c>
      <c r="CV232" s="105">
        <v>994954.04687044967</v>
      </c>
      <c r="CW232" s="106">
        <v>1485102.5140619949</v>
      </c>
      <c r="CX232" s="104">
        <v>393983.99785530567</v>
      </c>
      <c r="CY232" s="105">
        <v>814303.25480471749</v>
      </c>
      <c r="CZ232" s="105">
        <v>943121.35406345711</v>
      </c>
      <c r="DA232" s="105">
        <v>1004970.8891509315</v>
      </c>
      <c r="DB232" s="105">
        <v>829048.34586379305</v>
      </c>
      <c r="DC232" s="105">
        <v>1296094.8736363046</v>
      </c>
      <c r="DD232" s="105">
        <v>1236215.2520219143</v>
      </c>
      <c r="DE232" s="105">
        <v>1144671.7494812885</v>
      </c>
      <c r="DF232" s="105">
        <v>1026094.5663691361</v>
      </c>
      <c r="DG232" s="105">
        <v>1355598.0308241891</v>
      </c>
      <c r="DH232" s="105">
        <v>840008.78680477664</v>
      </c>
      <c r="DI232" s="106">
        <v>1771981.5648852838</v>
      </c>
      <c r="DJ232" s="104">
        <v>265564.87727538327</v>
      </c>
      <c r="DK232" s="311">
        <v>626537.09803975385</v>
      </c>
      <c r="DL232" s="105">
        <v>906582.94015782466</v>
      </c>
      <c r="DM232" s="105">
        <v>1013376.386066664</v>
      </c>
      <c r="DN232" s="105">
        <v>997097.9259462388</v>
      </c>
      <c r="DO232" s="105">
        <v>1227335.1337159497</v>
      </c>
      <c r="DP232" s="105">
        <v>1146217.0405176056</v>
      </c>
      <c r="DQ232" s="105">
        <v>1149429.7437170967</v>
      </c>
      <c r="DR232" s="105">
        <v>1033757.8705604452</v>
      </c>
      <c r="DS232" s="105">
        <v>1334588.3030299437</v>
      </c>
      <c r="DT232" s="105">
        <v>1039196.5810409879</v>
      </c>
      <c r="DU232" s="106">
        <v>2169530.6190084284</v>
      </c>
      <c r="DV232" s="340">
        <v>430815.43413543771</v>
      </c>
      <c r="DW232" s="340">
        <v>825759.26037527679</v>
      </c>
      <c r="DX232" s="340">
        <v>934196.40371895151</v>
      </c>
      <c r="DY232" s="340">
        <v>1019395.2618986784</v>
      </c>
      <c r="DZ232" s="340">
        <v>907449.23986721074</v>
      </c>
      <c r="EA232" s="340">
        <v>1180652.819728754</v>
      </c>
      <c r="EB232" s="340">
        <v>1149946.2732095311</v>
      </c>
      <c r="EC232" s="340">
        <v>1126825.2655337546</v>
      </c>
      <c r="ED232" s="340">
        <v>1034256.0999327494</v>
      </c>
      <c r="EE232" s="340">
        <v>1379763.7604042704</v>
      </c>
      <c r="EF232" s="340">
        <v>860704.04582604812</v>
      </c>
      <c r="EG232" s="340">
        <v>1848942.0080071224</v>
      </c>
      <c r="EH232" s="340">
        <v>365065.07289730239</v>
      </c>
      <c r="EI232" s="338">
        <v>976898.58747741836</v>
      </c>
      <c r="EJ232" s="338">
        <v>1060578.7083815164</v>
      </c>
      <c r="EK232" s="338">
        <v>906939.79283236968</v>
      </c>
      <c r="EL232" s="338">
        <v>939719.43547718064</v>
      </c>
      <c r="EM232" s="338">
        <v>1011568.0578182479</v>
      </c>
      <c r="EN232" s="338">
        <v>958414.50063517841</v>
      </c>
      <c r="EO232" s="338">
        <v>1025579.6793235709</v>
      </c>
      <c r="EP232" s="338">
        <v>1037416.9130003202</v>
      </c>
      <c r="EQ232" s="338">
        <v>1150851.9939894073</v>
      </c>
      <c r="ER232" s="338">
        <v>1002483.7300243885</v>
      </c>
      <c r="ES232" s="338">
        <v>1837629.2045531017</v>
      </c>
      <c r="ET232" s="338"/>
    </row>
    <row r="233" spans="1:150" s="9" customFormat="1">
      <c r="A233" s="140"/>
      <c r="B233" s="140"/>
      <c r="C233" s="140">
        <v>713</v>
      </c>
      <c r="D233" s="140" t="str">
        <f t="shared" si="45"/>
        <v>713p</v>
      </c>
      <c r="E233" s="141" t="s">
        <v>51</v>
      </c>
      <c r="F233" s="142"/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144"/>
      <c r="R233" s="142"/>
      <c r="S233" s="143"/>
      <c r="T233" s="143"/>
      <c r="U233" s="143"/>
      <c r="V233" s="143"/>
      <c r="W233" s="143"/>
      <c r="X233" s="143"/>
      <c r="Y233" s="143"/>
      <c r="Z233" s="143"/>
      <c r="AA233" s="143"/>
      <c r="AB233" s="143"/>
      <c r="AC233" s="144"/>
      <c r="AD233" s="142"/>
      <c r="AE233" s="143"/>
      <c r="AF233" s="143"/>
      <c r="AG233" s="143"/>
      <c r="AH233" s="143"/>
      <c r="AI233" s="143"/>
      <c r="AJ233" s="143"/>
      <c r="AK233" s="143"/>
      <c r="AL233" s="143"/>
      <c r="AM233" s="143"/>
      <c r="AN233" s="143"/>
      <c r="AO233" s="144"/>
      <c r="AP233" s="142"/>
      <c r="AQ233" s="143"/>
      <c r="AR233" s="143"/>
      <c r="AS233" s="143"/>
      <c r="AT233" s="143"/>
      <c r="AU233" s="143"/>
      <c r="AV233" s="143"/>
      <c r="AW233" s="143"/>
      <c r="AX233" s="143"/>
      <c r="AY233" s="143"/>
      <c r="AZ233" s="143"/>
      <c r="BA233" s="144"/>
      <c r="BB233" s="142"/>
      <c r="BC233" s="143"/>
      <c r="BD233" s="143"/>
      <c r="BE233" s="143"/>
      <c r="BF233" s="143"/>
      <c r="BG233" s="143"/>
      <c r="BH233" s="143"/>
      <c r="BI233" s="143"/>
      <c r="BJ233" s="143"/>
      <c r="BK233" s="143"/>
      <c r="BL233" s="143"/>
      <c r="BM233" s="144"/>
      <c r="BN233" s="142"/>
      <c r="BO233" s="143"/>
      <c r="BP233" s="143"/>
      <c r="BQ233" s="143"/>
      <c r="BR233" s="143"/>
      <c r="BS233" s="143"/>
      <c r="BT233" s="143"/>
      <c r="BU233" s="143"/>
      <c r="BV233" s="143"/>
      <c r="BW233" s="143"/>
      <c r="BX233" s="143"/>
      <c r="BY233" s="144"/>
      <c r="BZ233" s="143"/>
      <c r="CA233" s="143"/>
      <c r="CB233" s="143"/>
      <c r="CC233" s="143"/>
      <c r="CD233" s="143"/>
      <c r="CE233" s="143"/>
      <c r="CF233" s="143"/>
      <c r="CG233" s="143"/>
      <c r="CH233" s="143"/>
      <c r="CI233" s="143"/>
      <c r="CJ233" s="143"/>
      <c r="CK233" s="143"/>
      <c r="CL233" s="142">
        <f t="shared" ref="CL233:CX233" si="50">+SUM(CL234:CL239)</f>
        <v>2027877.2372930939</v>
      </c>
      <c r="CM233" s="143">
        <f t="shared" si="50"/>
        <v>1882424.3685098737</v>
      </c>
      <c r="CN233" s="143">
        <f t="shared" si="50"/>
        <v>2363168.5236575948</v>
      </c>
      <c r="CO233" s="143">
        <f t="shared" si="50"/>
        <v>2393449.5740456693</v>
      </c>
      <c r="CP233" s="143">
        <f t="shared" si="50"/>
        <v>2431766.3719360717</v>
      </c>
      <c r="CQ233" s="143">
        <f t="shared" si="50"/>
        <v>2858151.7123018736</v>
      </c>
      <c r="CR233" s="143">
        <f t="shared" si="50"/>
        <v>2917908.2048975867</v>
      </c>
      <c r="CS233" s="143">
        <f t="shared" si="50"/>
        <v>2932949.8029298875</v>
      </c>
      <c r="CT233" s="143">
        <f t="shared" si="50"/>
        <v>2302181.1067919475</v>
      </c>
      <c r="CU233" s="143">
        <f t="shared" si="50"/>
        <v>2479397.4364794977</v>
      </c>
      <c r="CV233" s="143">
        <f t="shared" si="50"/>
        <v>2197340.2207755819</v>
      </c>
      <c r="CW233" s="144">
        <f t="shared" si="50"/>
        <v>2280154.7968325969</v>
      </c>
      <c r="CX233" s="142">
        <f t="shared" si="50"/>
        <v>902871.84498938802</v>
      </c>
      <c r="CY233" s="143">
        <f t="shared" ref="CY233:DI233" si="51">+SUM(CY234:CY239)</f>
        <v>1376722.835592885</v>
      </c>
      <c r="CZ233" s="143">
        <f t="shared" si="51"/>
        <v>1533902.3810318899</v>
      </c>
      <c r="DA233" s="143">
        <f t="shared" si="51"/>
        <v>1769167.7909803819</v>
      </c>
      <c r="DB233" s="143">
        <f t="shared" si="51"/>
        <v>1635179.6025759527</v>
      </c>
      <c r="DC233" s="143">
        <f t="shared" si="51"/>
        <v>1713767.4441061548</v>
      </c>
      <c r="DD233" s="143">
        <f t="shared" si="51"/>
        <v>2233130.224239069</v>
      </c>
      <c r="DE233" s="143">
        <f t="shared" si="51"/>
        <v>1791089.1999486499</v>
      </c>
      <c r="DF233" s="143">
        <f t="shared" si="51"/>
        <v>1407201.854776232</v>
      </c>
      <c r="DG233" s="143">
        <f t="shared" si="51"/>
        <v>2107131.608306407</v>
      </c>
      <c r="DH233" s="143">
        <f t="shared" si="51"/>
        <v>2082325.1460510979</v>
      </c>
      <c r="DI233" s="144">
        <f t="shared" si="51"/>
        <v>2370557.2656825301</v>
      </c>
      <c r="DJ233" s="142">
        <f>+SUM(DJ234:DJ239)</f>
        <v>1017432.8805905436</v>
      </c>
      <c r="DK233" s="325">
        <f t="shared" ref="DK233:DU233" si="52">+SUM(DK234:DK239)</f>
        <v>2806441.7507150937</v>
      </c>
      <c r="DL233" s="143">
        <f t="shared" si="52"/>
        <v>1117006.3290833589</v>
      </c>
      <c r="DM233" s="143">
        <f t="shared" si="52"/>
        <v>1264717.5392387407</v>
      </c>
      <c r="DN233" s="143">
        <f t="shared" si="52"/>
        <v>1093045.5428240406</v>
      </c>
      <c r="DO233" s="143">
        <f t="shared" si="52"/>
        <v>1395344.9576274238</v>
      </c>
      <c r="DP233" s="143">
        <f t="shared" si="52"/>
        <v>1446144.3329938813</v>
      </c>
      <c r="DQ233" s="143">
        <f t="shared" si="52"/>
        <v>1356791.631586303</v>
      </c>
      <c r="DR233" s="143">
        <f t="shared" si="52"/>
        <v>1266226.6725826806</v>
      </c>
      <c r="DS233" s="143">
        <f t="shared" si="52"/>
        <v>1318880.8810031279</v>
      </c>
      <c r="DT233" s="143">
        <f t="shared" si="52"/>
        <v>1346463.6496868518</v>
      </c>
      <c r="DU233" s="144">
        <f t="shared" si="52"/>
        <v>1474390.4967195832</v>
      </c>
      <c r="DV233" s="341">
        <f>SUM(DV234:DV239)</f>
        <v>723207.81855982868</v>
      </c>
      <c r="DW233" s="341">
        <f t="shared" ref="DW233:ES233" si="53">SUM(DW234:DW239)</f>
        <v>1375936.6828377536</v>
      </c>
      <c r="DX233" s="341">
        <f t="shared" si="53"/>
        <v>1085048.6732404828</v>
      </c>
      <c r="DY233" s="341">
        <f t="shared" si="53"/>
        <v>1135307.1677424815</v>
      </c>
      <c r="DZ233" s="341">
        <f t="shared" si="53"/>
        <v>1038831.7010082075</v>
      </c>
      <c r="EA233" s="341">
        <f t="shared" si="53"/>
        <v>1185196.3988510575</v>
      </c>
      <c r="EB233" s="341">
        <f t="shared" si="53"/>
        <v>1392519.4702588716</v>
      </c>
      <c r="EC233" s="341">
        <f t="shared" si="53"/>
        <v>1336120.0015746492</v>
      </c>
      <c r="ED233" s="341">
        <f t="shared" si="53"/>
        <v>1100943.0740307707</v>
      </c>
      <c r="EE233" s="341">
        <f t="shared" si="53"/>
        <v>1348017.839179961</v>
      </c>
      <c r="EF233" s="341">
        <f t="shared" si="53"/>
        <v>1208363.2775689771</v>
      </c>
      <c r="EG233" s="341">
        <f t="shared" si="53"/>
        <v>1458355.2073679506</v>
      </c>
      <c r="EH233" s="341">
        <f t="shared" si="53"/>
        <v>610864.67030384962</v>
      </c>
      <c r="EI233" s="341">
        <f t="shared" si="53"/>
        <v>956190.19217041158</v>
      </c>
      <c r="EJ233" s="341">
        <f t="shared" si="53"/>
        <v>1101531.2378384364</v>
      </c>
      <c r="EK233" s="340">
        <f t="shared" si="53"/>
        <v>1012659.4044928866</v>
      </c>
      <c r="EL233" s="341">
        <f t="shared" si="53"/>
        <v>1178564.1353407067</v>
      </c>
      <c r="EM233" s="341">
        <f t="shared" si="53"/>
        <v>1356946.2184835174</v>
      </c>
      <c r="EN233" s="341">
        <f t="shared" si="53"/>
        <v>1348470.7634851695</v>
      </c>
      <c r="EO233" s="341">
        <f t="shared" si="53"/>
        <v>1646935.436847656</v>
      </c>
      <c r="EP233" s="341">
        <f t="shared" si="53"/>
        <v>1304957.8822505821</v>
      </c>
      <c r="EQ233" s="341">
        <f t="shared" si="53"/>
        <v>1090007.5802936796</v>
      </c>
      <c r="ER233" s="341">
        <f t="shared" si="53"/>
        <v>1069514.6174671263</v>
      </c>
      <c r="ES233" s="341">
        <f t="shared" si="53"/>
        <v>1155633.7530853748</v>
      </c>
      <c r="ET233" s="339"/>
    </row>
    <row r="234" spans="1:150">
      <c r="D234" s="74" t="str">
        <f t="shared" si="45"/>
        <v>7131p</v>
      </c>
      <c r="E234" s="78" t="s">
        <v>53</v>
      </c>
      <c r="F234" s="104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6"/>
      <c r="R234" s="104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6"/>
      <c r="AD234" s="104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6"/>
      <c r="AP234" s="104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6"/>
      <c r="BB234" s="104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6"/>
      <c r="BN234" s="104"/>
      <c r="BO234" s="105"/>
      <c r="BP234" s="105"/>
      <c r="BQ234" s="105"/>
      <c r="BR234" s="105"/>
      <c r="BS234" s="105"/>
      <c r="BT234" s="105"/>
      <c r="BU234" s="105"/>
      <c r="BV234" s="105"/>
      <c r="BW234" s="105"/>
      <c r="BX234" s="105"/>
      <c r="BY234" s="106"/>
      <c r="BZ234" s="105"/>
      <c r="CA234" s="105"/>
      <c r="CB234" s="105"/>
      <c r="CC234" s="105"/>
      <c r="CD234" s="105"/>
      <c r="CE234" s="105"/>
      <c r="CF234" s="105"/>
      <c r="CG234" s="105"/>
      <c r="CH234" s="105"/>
      <c r="CI234" s="105"/>
      <c r="CJ234" s="105"/>
      <c r="CK234" s="105"/>
      <c r="CL234" s="104">
        <v>542096.38724093605</v>
      </c>
      <c r="CM234" s="105">
        <v>536397.13298492332</v>
      </c>
      <c r="CN234" s="105">
        <v>759288.54284763371</v>
      </c>
      <c r="CO234" s="105">
        <v>724733.04432771762</v>
      </c>
      <c r="CP234" s="105">
        <v>823629.87439344113</v>
      </c>
      <c r="CQ234" s="105">
        <v>866651.25939663569</v>
      </c>
      <c r="CR234" s="105">
        <v>822206.96615173062</v>
      </c>
      <c r="CS234" s="105">
        <v>822500.35972019134</v>
      </c>
      <c r="CT234" s="105">
        <v>653046.97944805818</v>
      </c>
      <c r="CU234" s="105">
        <v>912828.08748487011</v>
      </c>
      <c r="CV234" s="105">
        <v>633141.89239853795</v>
      </c>
      <c r="CW234" s="106">
        <v>670108.0224069875</v>
      </c>
      <c r="CX234" s="104">
        <v>475144.75561189075</v>
      </c>
      <c r="CY234" s="105">
        <v>517492.56867088092</v>
      </c>
      <c r="CZ234" s="105">
        <v>430110.48270409956</v>
      </c>
      <c r="DA234" s="105">
        <v>827362.00845956581</v>
      </c>
      <c r="DB234" s="105">
        <v>765781.28778520983</v>
      </c>
      <c r="DC234" s="105">
        <v>896155.50480476802</v>
      </c>
      <c r="DD234" s="105">
        <v>900805.24859983311</v>
      </c>
      <c r="DE234" s="105">
        <v>706704.35479965224</v>
      </c>
      <c r="DF234" s="105">
        <v>671459.96419562609</v>
      </c>
      <c r="DG234" s="105">
        <v>696792.8632873724</v>
      </c>
      <c r="DH234" s="105">
        <v>610012.75737018313</v>
      </c>
      <c r="DI234" s="106">
        <v>646794.70668566914</v>
      </c>
      <c r="DJ234" s="104">
        <v>418364.2279213884</v>
      </c>
      <c r="DK234" s="311">
        <v>526444.60769273597</v>
      </c>
      <c r="DL234" s="105">
        <v>612289.16807886073</v>
      </c>
      <c r="DM234" s="105">
        <v>737573.73842781864</v>
      </c>
      <c r="DN234" s="105">
        <v>716386.79462228483</v>
      </c>
      <c r="DO234" s="105">
        <v>866197.42397325346</v>
      </c>
      <c r="DP234" s="105">
        <v>804753.77138023812</v>
      </c>
      <c r="DQ234" s="105">
        <v>718970.81087391323</v>
      </c>
      <c r="DR234" s="105">
        <v>714205.89922100911</v>
      </c>
      <c r="DS234" s="105">
        <v>684885.65852184745</v>
      </c>
      <c r="DT234" s="105">
        <v>612043.66010957235</v>
      </c>
      <c r="DU234" s="106">
        <v>679234.66236747673</v>
      </c>
      <c r="DV234" s="340">
        <v>452718.04697181634</v>
      </c>
      <c r="DW234" s="340">
        <v>606769.38355775224</v>
      </c>
      <c r="DX234" s="340">
        <v>635656.54436637426</v>
      </c>
      <c r="DY234" s="340">
        <v>746130.59497986338</v>
      </c>
      <c r="DZ234" s="340">
        <v>704432.72175556247</v>
      </c>
      <c r="EA234" s="340">
        <v>817283.0749885313</v>
      </c>
      <c r="EB234" s="340">
        <v>816495.30161271268</v>
      </c>
      <c r="EC234" s="340">
        <v>721448.0336151825</v>
      </c>
      <c r="ED234" s="340">
        <v>702689.19974077621</v>
      </c>
      <c r="EE234" s="340">
        <v>793275.5901505925</v>
      </c>
      <c r="EF234" s="340">
        <v>662613.41313093528</v>
      </c>
      <c r="EG234" s="340">
        <v>795634.23365310486</v>
      </c>
      <c r="EH234" s="340">
        <v>396618.36641045683</v>
      </c>
      <c r="EI234" s="338">
        <v>657583.8855803319</v>
      </c>
      <c r="EJ234" s="338">
        <v>770426.66515654104</v>
      </c>
      <c r="EK234" s="338">
        <v>664564.67104628449</v>
      </c>
      <c r="EL234" s="338">
        <v>789031.85507598589</v>
      </c>
      <c r="EM234" s="338">
        <v>885998.04252955969</v>
      </c>
      <c r="EN234" s="338">
        <v>726415.65029595362</v>
      </c>
      <c r="EO234" s="338">
        <v>851708.23841278849</v>
      </c>
      <c r="EP234" s="338">
        <v>737768.80354883452</v>
      </c>
      <c r="EQ234" s="338">
        <v>672281.42568541598</v>
      </c>
      <c r="ER234" s="338">
        <v>633521.74994362786</v>
      </c>
      <c r="ES234" s="338">
        <v>668645.62052802253</v>
      </c>
      <c r="ET234" s="338"/>
    </row>
    <row r="235" spans="1:150">
      <c r="D235" s="74" t="str">
        <f t="shared" si="45"/>
        <v>7132p</v>
      </c>
      <c r="E235" s="78" t="s">
        <v>55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252442.47852541984</v>
      </c>
      <c r="CM235" s="105">
        <v>257727.78032652178</v>
      </c>
      <c r="CN235" s="105">
        <v>326063.49946238624</v>
      </c>
      <c r="CO235" s="105">
        <v>345774.20752005593</v>
      </c>
      <c r="CP235" s="105">
        <v>268259.93480340595</v>
      </c>
      <c r="CQ235" s="105">
        <v>332044.44392410474</v>
      </c>
      <c r="CR235" s="105">
        <v>288341.93029107194</v>
      </c>
      <c r="CS235" s="105">
        <v>203437.32988708364</v>
      </c>
      <c r="CT235" s="105">
        <v>285816.36008690012</v>
      </c>
      <c r="CU235" s="105">
        <v>295491.81584812951</v>
      </c>
      <c r="CV235" s="105">
        <v>344335.81666740507</v>
      </c>
      <c r="CW235" s="106">
        <v>355728.9521809821</v>
      </c>
      <c r="CX235" s="104">
        <v>200925.57354147307</v>
      </c>
      <c r="CY235" s="105">
        <v>221010.12831298116</v>
      </c>
      <c r="CZ235" s="105">
        <v>261413.19362561635</v>
      </c>
      <c r="DA235" s="105">
        <v>275003.00170006976</v>
      </c>
      <c r="DB235" s="105">
        <v>190388.87737213133</v>
      </c>
      <c r="DC235" s="105">
        <v>266102.24570597394</v>
      </c>
      <c r="DD235" s="105">
        <v>318564.24003599695</v>
      </c>
      <c r="DE235" s="105">
        <v>156169.82755441542</v>
      </c>
      <c r="DF235" s="105">
        <v>228583.32020986776</v>
      </c>
      <c r="DG235" s="105">
        <v>285566.63661766285</v>
      </c>
      <c r="DH235" s="105">
        <v>746594.09972241579</v>
      </c>
      <c r="DI235" s="106">
        <v>525762.42851835978</v>
      </c>
      <c r="DJ235" s="104">
        <v>283852.45961119654</v>
      </c>
      <c r="DK235" s="311">
        <v>1574808.1811729334</v>
      </c>
      <c r="DL235" s="105">
        <v>390053.33688602177</v>
      </c>
      <c r="DM235" s="105">
        <v>366592.1995663502</v>
      </c>
      <c r="DN235" s="105">
        <v>222645.41607531684</v>
      </c>
      <c r="DO235" s="105">
        <v>327226.95594866242</v>
      </c>
      <c r="DP235" s="105">
        <v>291274.53981848748</v>
      </c>
      <c r="DQ235" s="105">
        <v>193442.38352606987</v>
      </c>
      <c r="DR235" s="105">
        <v>248247.38786528652</v>
      </c>
      <c r="DS235" s="105">
        <v>305573.34320155234</v>
      </c>
      <c r="DT235" s="105">
        <v>512260.76546333055</v>
      </c>
      <c r="DU235" s="106">
        <v>455581.83873727417</v>
      </c>
      <c r="DV235" s="340">
        <v>170513.04197250312</v>
      </c>
      <c r="DW235" s="340">
        <v>519541.6128014453</v>
      </c>
      <c r="DX235" s="340">
        <v>249071.63439000249</v>
      </c>
      <c r="DY235" s="340">
        <v>216693.48887174096</v>
      </c>
      <c r="DZ235" s="340">
        <v>152515.3764781697</v>
      </c>
      <c r="EA235" s="340">
        <v>190700.41622146839</v>
      </c>
      <c r="EB235" s="340">
        <v>197921.72377094912</v>
      </c>
      <c r="EC235" s="340">
        <v>134433.28897459098</v>
      </c>
      <c r="ED235" s="340">
        <v>155620.37375231192</v>
      </c>
      <c r="EE235" s="340">
        <v>216371.43522692122</v>
      </c>
      <c r="EF235" s="340">
        <v>338357.32840155513</v>
      </c>
      <c r="EG235" s="340">
        <v>322611.51828479621</v>
      </c>
      <c r="EH235" s="340">
        <v>104510.58051181481</v>
      </c>
      <c r="EI235" s="338">
        <v>187734.99606995031</v>
      </c>
      <c r="EJ235" s="338">
        <v>193198.51627654137</v>
      </c>
      <c r="EK235" s="338">
        <v>155312.77949623726</v>
      </c>
      <c r="EL235" s="338">
        <v>148885.0644000294</v>
      </c>
      <c r="EM235" s="338">
        <v>198756.13905276597</v>
      </c>
      <c r="EN235" s="338">
        <v>160403.96878652976</v>
      </c>
      <c r="EO235" s="338">
        <v>125361.61349367548</v>
      </c>
      <c r="EP235" s="338">
        <v>151227.76688167761</v>
      </c>
      <c r="EQ235" s="338">
        <v>139300.10775878624</v>
      </c>
      <c r="ER235" s="338">
        <v>164545.67001416552</v>
      </c>
      <c r="ES235" s="338">
        <v>169189.21200772183</v>
      </c>
      <c r="ET235" s="338"/>
    </row>
    <row r="236" spans="1:150">
      <c r="D236" s="74" t="str">
        <f t="shared" si="45"/>
        <v>7133p</v>
      </c>
      <c r="E236" s="78" t="s">
        <v>57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15175.988329241076</v>
      </c>
      <c r="CM236" s="105">
        <v>5488.4479117645715</v>
      </c>
      <c r="CN236" s="105">
        <v>5513.547785744513</v>
      </c>
      <c r="CO236" s="105">
        <v>10033.975862815605</v>
      </c>
      <c r="CP236" s="105">
        <v>13433.078813061053</v>
      </c>
      <c r="CQ236" s="105">
        <v>35239.498051137023</v>
      </c>
      <c r="CR236" s="105">
        <v>115467.10956937172</v>
      </c>
      <c r="CS236" s="105">
        <v>147444.22648178381</v>
      </c>
      <c r="CT236" s="105">
        <v>77479.696104075862</v>
      </c>
      <c r="CU236" s="105">
        <v>52915.149949001381</v>
      </c>
      <c r="CV236" s="105">
        <v>15235.266103225436</v>
      </c>
      <c r="CW236" s="106">
        <v>9085.1638649635734</v>
      </c>
      <c r="CX236" s="104">
        <v>7581.0977141313906</v>
      </c>
      <c r="CY236" s="105">
        <v>9769.7546189308214</v>
      </c>
      <c r="CZ236" s="105">
        <v>13652.477623191922</v>
      </c>
      <c r="DA236" s="105">
        <v>30023.611015219602</v>
      </c>
      <c r="DB236" s="105">
        <v>51574.349619775021</v>
      </c>
      <c r="DC236" s="105">
        <v>87997.575035473725</v>
      </c>
      <c r="DD236" s="105">
        <v>162130.62126952593</v>
      </c>
      <c r="DE236" s="105">
        <v>195839.46053647876</v>
      </c>
      <c r="DF236" s="105">
        <v>110676.34726776603</v>
      </c>
      <c r="DG236" s="105">
        <v>50069.953945792906</v>
      </c>
      <c r="DH236" s="105">
        <v>30853.684736779614</v>
      </c>
      <c r="DI236" s="106">
        <v>12342.508532882457</v>
      </c>
      <c r="DJ236" s="104">
        <v>8947.4043134768381</v>
      </c>
      <c r="DK236" s="311">
        <v>10416.045522285629</v>
      </c>
      <c r="DL236" s="105">
        <v>13405.904575255114</v>
      </c>
      <c r="DM236" s="105">
        <v>18904.801980476299</v>
      </c>
      <c r="DN236" s="105">
        <v>27863.051995568007</v>
      </c>
      <c r="DO236" s="105">
        <v>66978.47004084292</v>
      </c>
      <c r="DP236" s="105">
        <v>130860.1155772113</v>
      </c>
      <c r="DQ236" s="105">
        <v>210708.25076497707</v>
      </c>
      <c r="DR236" s="105">
        <v>104257.88590496131</v>
      </c>
      <c r="DS236" s="105">
        <v>50718.284042631283</v>
      </c>
      <c r="DT236" s="105">
        <v>20551.413643389005</v>
      </c>
      <c r="DU236" s="106">
        <v>16072.092948061312</v>
      </c>
      <c r="DV236" s="340">
        <v>8805.466167247152</v>
      </c>
      <c r="DW236" s="340">
        <v>11686.766957958693</v>
      </c>
      <c r="DX236" s="340">
        <v>13434.436170322246</v>
      </c>
      <c r="DY236" s="340">
        <v>25625.084764843035</v>
      </c>
      <c r="DZ236" s="340">
        <v>40782.793660653268</v>
      </c>
      <c r="EA236" s="340">
        <v>75101.138836585495</v>
      </c>
      <c r="EB236" s="340">
        <v>178902.37145929318</v>
      </c>
      <c r="EC236" s="340">
        <v>293822.86490978813</v>
      </c>
      <c r="ED236" s="340">
        <v>119163.90232484283</v>
      </c>
      <c r="EE236" s="340">
        <v>64420.090426535287</v>
      </c>
      <c r="EF236" s="340">
        <v>28667.528920865334</v>
      </c>
      <c r="EG236" s="340">
        <v>22985.206767060248</v>
      </c>
      <c r="EH236" s="340">
        <v>17375.016552786987</v>
      </c>
      <c r="EI236" s="338">
        <v>23371.280791901885</v>
      </c>
      <c r="EJ236" s="338">
        <v>27185.635688952138</v>
      </c>
      <c r="EK236" s="338">
        <v>27557.670581455463</v>
      </c>
      <c r="EL236" s="338">
        <v>56156.692877610978</v>
      </c>
      <c r="EM236" s="338">
        <v>107101.74269735617</v>
      </c>
      <c r="EN236" s="338">
        <v>251416.93695794756</v>
      </c>
      <c r="EO236" s="338">
        <v>390026.7278473787</v>
      </c>
      <c r="EP236" s="338">
        <v>198027.31464938456</v>
      </c>
      <c r="EQ236" s="338">
        <v>72037.393022864198</v>
      </c>
      <c r="ER236" s="338">
        <v>30898.851231609886</v>
      </c>
      <c r="ES236" s="338">
        <v>18499.231509545429</v>
      </c>
      <c r="ET236" s="338"/>
    </row>
    <row r="237" spans="1:150">
      <c r="D237" s="74" t="e">
        <f>+CONCATENATE(#REF!,"p")</f>
        <v>#REF!</v>
      </c>
      <c r="E237" s="78" t="s">
        <v>59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7"/>
      <c r="CA237" s="107"/>
      <c r="CB237" s="107"/>
      <c r="CC237" s="107"/>
      <c r="CD237" s="107"/>
      <c r="CE237" s="107"/>
      <c r="CF237" s="107"/>
      <c r="CG237" s="107"/>
      <c r="CH237" s="107"/>
      <c r="CI237" s="107"/>
      <c r="CJ237" s="107"/>
      <c r="CK237" s="107"/>
      <c r="CL237" s="104"/>
      <c r="CM237" s="105"/>
      <c r="CN237" s="105"/>
      <c r="CO237" s="105"/>
      <c r="CP237" s="105"/>
      <c r="CQ237" s="105"/>
      <c r="CR237" s="105"/>
      <c r="CS237" s="105"/>
      <c r="CT237" s="105"/>
      <c r="CU237" s="105"/>
      <c r="CV237" s="105"/>
      <c r="CW237" s="106"/>
      <c r="CX237" s="104"/>
      <c r="CY237" s="105"/>
      <c r="CZ237" s="105"/>
      <c r="DA237" s="105"/>
      <c r="DB237" s="105"/>
      <c r="DC237" s="105"/>
      <c r="DD237" s="105"/>
      <c r="DE237" s="105"/>
      <c r="DF237" s="105"/>
      <c r="DG237" s="105"/>
      <c r="DH237" s="105"/>
      <c r="DI237" s="106"/>
      <c r="DJ237" s="104">
        <v>0</v>
      </c>
      <c r="DK237" s="311">
        <v>0</v>
      </c>
      <c r="DL237" s="105">
        <v>0</v>
      </c>
      <c r="DM237" s="105">
        <v>0</v>
      </c>
      <c r="DN237" s="105">
        <v>0</v>
      </c>
      <c r="DO237" s="105">
        <v>0</v>
      </c>
      <c r="DP237" s="105">
        <v>0</v>
      </c>
      <c r="DQ237" s="105">
        <v>0</v>
      </c>
      <c r="DR237" s="105">
        <v>0</v>
      </c>
      <c r="DS237" s="105">
        <v>0</v>
      </c>
      <c r="DT237" s="105">
        <v>0</v>
      </c>
      <c r="DU237" s="106">
        <v>0</v>
      </c>
      <c r="DV237" s="340"/>
      <c r="DW237" s="340"/>
      <c r="DX237" s="340"/>
      <c r="DY237" s="340"/>
      <c r="DZ237" s="340"/>
      <c r="EA237" s="340"/>
      <c r="EB237" s="340"/>
      <c r="EC237" s="340"/>
      <c r="ED237" s="340"/>
      <c r="EE237" s="340"/>
      <c r="EF237" s="340"/>
      <c r="EG237" s="340"/>
      <c r="EH237" s="340"/>
      <c r="EI237" s="338"/>
      <c r="EJ237" s="338"/>
      <c r="EK237" s="338"/>
      <c r="EL237" s="338"/>
      <c r="EM237" s="338"/>
      <c r="EN237" s="338"/>
      <c r="EO237" s="338"/>
      <c r="EP237" s="338"/>
      <c r="EQ237" s="338"/>
      <c r="ER237" s="338"/>
      <c r="ES237" s="338"/>
      <c r="ET237" s="338"/>
    </row>
    <row r="238" spans="1:150">
      <c r="D238" s="74" t="e">
        <f>+CONCATENATE(#REF!,"p")</f>
        <v>#REF!</v>
      </c>
      <c r="E238" s="78" t="s">
        <v>61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4"/>
      <c r="CM238" s="105"/>
      <c r="CN238" s="105"/>
      <c r="CO238" s="105"/>
      <c r="CP238" s="105"/>
      <c r="CQ238" s="105"/>
      <c r="CR238" s="105"/>
      <c r="CS238" s="105"/>
      <c r="CT238" s="105"/>
      <c r="CU238" s="105"/>
      <c r="CV238" s="105"/>
      <c r="CW238" s="106"/>
      <c r="CX238" s="104"/>
      <c r="CY238" s="105"/>
      <c r="CZ238" s="105"/>
      <c r="DA238" s="105"/>
      <c r="DB238" s="105"/>
      <c r="DC238" s="105"/>
      <c r="DD238" s="105"/>
      <c r="DE238" s="105"/>
      <c r="DF238" s="105"/>
      <c r="DG238" s="105"/>
      <c r="DH238" s="105"/>
      <c r="DI238" s="106"/>
      <c r="DJ238" s="104">
        <v>0</v>
      </c>
      <c r="DK238" s="311">
        <v>0</v>
      </c>
      <c r="DL238" s="105">
        <v>0</v>
      </c>
      <c r="DM238" s="105">
        <v>0</v>
      </c>
      <c r="DN238" s="105">
        <v>0</v>
      </c>
      <c r="DO238" s="105">
        <v>0</v>
      </c>
      <c r="DP238" s="105">
        <v>0</v>
      </c>
      <c r="DQ238" s="105">
        <v>0</v>
      </c>
      <c r="DR238" s="105">
        <v>0</v>
      </c>
      <c r="DS238" s="105">
        <v>0</v>
      </c>
      <c r="DT238" s="105">
        <v>0</v>
      </c>
      <c r="DU238" s="106">
        <v>0</v>
      </c>
      <c r="DV238" s="340"/>
      <c r="DW238" s="340"/>
      <c r="DX238" s="340"/>
      <c r="DY238" s="340"/>
      <c r="DZ238" s="340"/>
      <c r="EA238" s="340"/>
      <c r="EB238" s="340"/>
      <c r="EC238" s="340"/>
      <c r="ED238" s="340"/>
      <c r="EE238" s="340"/>
      <c r="EF238" s="340"/>
      <c r="EG238" s="340"/>
      <c r="EH238" s="340"/>
      <c r="EI238" s="338"/>
      <c r="EJ238" s="338"/>
      <c r="EK238" s="338"/>
      <c r="EL238" s="338"/>
      <c r="EM238" s="338"/>
      <c r="EN238" s="338"/>
      <c r="EO238" s="338"/>
      <c r="EP238" s="338"/>
      <c r="EQ238" s="338"/>
      <c r="ER238" s="338"/>
      <c r="ES238" s="338"/>
      <c r="ET238" s="338"/>
    </row>
    <row r="239" spans="1:150">
      <c r="D239" s="74" t="str">
        <f t="shared" ref="D239:D244" si="54">+CONCATENATE(D27,"p")</f>
        <v>7136p</v>
      </c>
      <c r="E239" s="78" t="s">
        <v>63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5"/>
      <c r="CA239" s="105"/>
      <c r="CB239" s="105"/>
      <c r="CC239" s="105"/>
      <c r="CD239" s="105"/>
      <c r="CE239" s="105"/>
      <c r="CF239" s="105"/>
      <c r="CG239" s="105"/>
      <c r="CH239" s="105"/>
      <c r="CI239" s="105"/>
      <c r="CJ239" s="105"/>
      <c r="CK239" s="105"/>
      <c r="CL239" s="104">
        <v>1218162.3831974969</v>
      </c>
      <c r="CM239" s="105">
        <v>1082811.0072866639</v>
      </c>
      <c r="CN239" s="105">
        <v>1272302.9335618301</v>
      </c>
      <c r="CO239" s="105">
        <v>1312908.34633508</v>
      </c>
      <c r="CP239" s="105">
        <v>1326443.4839261633</v>
      </c>
      <c r="CQ239" s="105">
        <v>1624216.5109299959</v>
      </c>
      <c r="CR239" s="105">
        <v>1691892.1988854124</v>
      </c>
      <c r="CS239" s="105">
        <v>1759567.8868408289</v>
      </c>
      <c r="CT239" s="105">
        <v>1285838.0711529134</v>
      </c>
      <c r="CU239" s="105">
        <v>1218162.3831974969</v>
      </c>
      <c r="CV239" s="105">
        <v>1204627.2456064136</v>
      </c>
      <c r="CW239" s="106">
        <v>1245232.6583796635</v>
      </c>
      <c r="CX239" s="104">
        <v>219220.41812189278</v>
      </c>
      <c r="CY239" s="105">
        <v>628450.3839900922</v>
      </c>
      <c r="CZ239" s="105">
        <v>828726.22707898216</v>
      </c>
      <c r="DA239" s="105">
        <v>636779.16980552685</v>
      </c>
      <c r="DB239" s="105">
        <v>627435.08779883629</v>
      </c>
      <c r="DC239" s="105">
        <v>463512.11855993903</v>
      </c>
      <c r="DD239" s="105">
        <v>851630.11433371319</v>
      </c>
      <c r="DE239" s="105">
        <v>732375.55705810327</v>
      </c>
      <c r="DF239" s="105">
        <v>396482.22310297209</v>
      </c>
      <c r="DG239" s="105">
        <v>1074702.1544555787</v>
      </c>
      <c r="DH239" s="105">
        <v>694864.60422171932</v>
      </c>
      <c r="DI239" s="106">
        <v>1185657.6219456189</v>
      </c>
      <c r="DJ239" s="104">
        <v>306268.7887444818</v>
      </c>
      <c r="DK239" s="311">
        <v>694772.91632713831</v>
      </c>
      <c r="DL239" s="105">
        <v>101257.91954322136</v>
      </c>
      <c r="DM239" s="105">
        <v>141646.79926409555</v>
      </c>
      <c r="DN239" s="105">
        <v>126150.28013087096</v>
      </c>
      <c r="DO239" s="105">
        <v>134942.10766466506</v>
      </c>
      <c r="DP239" s="105">
        <v>219255.90621794428</v>
      </c>
      <c r="DQ239" s="105">
        <v>233670.18642134266</v>
      </c>
      <c r="DR239" s="105">
        <v>199515.49959142375</v>
      </c>
      <c r="DS239" s="105">
        <v>277703.59523709677</v>
      </c>
      <c r="DT239" s="105">
        <v>201607.8104705599</v>
      </c>
      <c r="DU239" s="106">
        <v>323501.90266677079</v>
      </c>
      <c r="DV239" s="340">
        <v>91171.263448262092</v>
      </c>
      <c r="DW239" s="340">
        <v>237938.91952059735</v>
      </c>
      <c r="DX239" s="340">
        <v>186886.05831378396</v>
      </c>
      <c r="DY239" s="340">
        <v>146857.99912603418</v>
      </c>
      <c r="DZ239" s="340">
        <v>141100.80911382203</v>
      </c>
      <c r="EA239" s="340">
        <v>102111.76880447229</v>
      </c>
      <c r="EB239" s="340">
        <v>199200.07341591665</v>
      </c>
      <c r="EC239" s="340">
        <v>186415.81407508763</v>
      </c>
      <c r="ED239" s="340">
        <v>123469.59821283967</v>
      </c>
      <c r="EE239" s="340">
        <v>273950.723375912</v>
      </c>
      <c r="EF239" s="340">
        <v>178725.00711562141</v>
      </c>
      <c r="EG239" s="340">
        <v>317124.248662989</v>
      </c>
      <c r="EH239" s="340">
        <v>92360.706828791022</v>
      </c>
      <c r="EI239" s="338">
        <v>87500.029728227513</v>
      </c>
      <c r="EJ239" s="338">
        <v>110720.42071640177</v>
      </c>
      <c r="EK239" s="338">
        <v>165224.28336890938</v>
      </c>
      <c r="EL239" s="338">
        <v>184490.52298708042</v>
      </c>
      <c r="EM239" s="338">
        <v>165090.29420383542</v>
      </c>
      <c r="EN239" s="338">
        <v>210234.20744473854</v>
      </c>
      <c r="EO239" s="338">
        <v>279838.85709381348</v>
      </c>
      <c r="EP239" s="338">
        <v>217933.99717068562</v>
      </c>
      <c r="EQ239" s="338">
        <v>206388.65382661307</v>
      </c>
      <c r="ER239" s="338">
        <v>240548.346277723</v>
      </c>
      <c r="ES239" s="338">
        <v>299299.68904008484</v>
      </c>
      <c r="ET239" s="338"/>
    </row>
    <row r="240" spans="1:150" s="9" customFormat="1">
      <c r="A240" s="140"/>
      <c r="B240" s="140"/>
      <c r="C240" s="140">
        <v>714</v>
      </c>
      <c r="D240" s="140" t="str">
        <f t="shared" si="54"/>
        <v>714p</v>
      </c>
      <c r="E240" s="141" t="s">
        <v>65</v>
      </c>
      <c r="F240" s="142"/>
      <c r="G240" s="143"/>
      <c r="H240" s="143"/>
      <c r="I240" s="143"/>
      <c r="J240" s="143"/>
      <c r="K240" s="143"/>
      <c r="L240" s="143"/>
      <c r="M240" s="143"/>
      <c r="N240" s="143"/>
      <c r="O240" s="143"/>
      <c r="P240" s="143"/>
      <c r="Q240" s="144"/>
      <c r="R240" s="142"/>
      <c r="S240" s="143"/>
      <c r="T240" s="143"/>
      <c r="U240" s="143"/>
      <c r="V240" s="143"/>
      <c r="W240" s="143"/>
      <c r="X240" s="143"/>
      <c r="Y240" s="143"/>
      <c r="Z240" s="143"/>
      <c r="AA240" s="143"/>
      <c r="AB240" s="143"/>
      <c r="AC240" s="144"/>
      <c r="AD240" s="142"/>
      <c r="AE240" s="143"/>
      <c r="AF240" s="143"/>
      <c r="AG240" s="143"/>
      <c r="AH240" s="143"/>
      <c r="AI240" s="143"/>
      <c r="AJ240" s="143"/>
      <c r="AK240" s="143"/>
      <c r="AL240" s="143"/>
      <c r="AM240" s="143"/>
      <c r="AN240" s="143"/>
      <c r="AO240" s="144"/>
      <c r="AP240" s="142"/>
      <c r="AQ240" s="143"/>
      <c r="AR240" s="143"/>
      <c r="AS240" s="143"/>
      <c r="AT240" s="143"/>
      <c r="AU240" s="143"/>
      <c r="AV240" s="143"/>
      <c r="AW240" s="143"/>
      <c r="AX240" s="143"/>
      <c r="AY240" s="143"/>
      <c r="AZ240" s="143"/>
      <c r="BA240" s="144"/>
      <c r="BB240" s="142"/>
      <c r="BC240" s="143"/>
      <c r="BD240" s="143"/>
      <c r="BE240" s="143"/>
      <c r="BF240" s="143"/>
      <c r="BG240" s="143"/>
      <c r="BH240" s="143"/>
      <c r="BI240" s="143"/>
      <c r="BJ240" s="143"/>
      <c r="BK240" s="143"/>
      <c r="BL240" s="143"/>
      <c r="BM240" s="144"/>
      <c r="BN240" s="142"/>
      <c r="BO240" s="143"/>
      <c r="BP240" s="143"/>
      <c r="BQ240" s="143"/>
      <c r="BR240" s="143"/>
      <c r="BS240" s="143"/>
      <c r="BT240" s="143"/>
      <c r="BU240" s="143"/>
      <c r="BV240" s="143"/>
      <c r="BW240" s="143"/>
      <c r="BX240" s="143"/>
      <c r="BY240" s="144"/>
      <c r="BZ240" s="143"/>
      <c r="CA240" s="143"/>
      <c r="CB240" s="143"/>
      <c r="CC240" s="143"/>
      <c r="CD240" s="143"/>
      <c r="CE240" s="143"/>
      <c r="CF240" s="143"/>
      <c r="CG240" s="143"/>
      <c r="CH240" s="143"/>
      <c r="CI240" s="143"/>
      <c r="CJ240" s="143"/>
      <c r="CK240" s="143"/>
      <c r="CL240" s="142">
        <f t="shared" ref="CL240:CX240" si="55">+SUM(CL241:CL249)</f>
        <v>982710.87498690933</v>
      </c>
      <c r="CM240" s="143">
        <f t="shared" si="55"/>
        <v>869104.05358116457</v>
      </c>
      <c r="CN240" s="143">
        <f t="shared" si="55"/>
        <v>787268.76554129389</v>
      </c>
      <c r="CO240" s="143">
        <f t="shared" si="55"/>
        <v>1546322.5460752659</v>
      </c>
      <c r="CP240" s="143">
        <f t="shared" si="55"/>
        <v>932515.34080204321</v>
      </c>
      <c r="CQ240" s="143">
        <f t="shared" si="55"/>
        <v>1175327.7210279165</v>
      </c>
      <c r="CR240" s="143">
        <f t="shared" si="55"/>
        <v>2020249.028265815</v>
      </c>
      <c r="CS240" s="143">
        <f t="shared" si="55"/>
        <v>1079348.0183819076</v>
      </c>
      <c r="CT240" s="143">
        <f t="shared" si="55"/>
        <v>1345127.7045627646</v>
      </c>
      <c r="CU240" s="143">
        <f t="shared" si="55"/>
        <v>1098866.9792922472</v>
      </c>
      <c r="CV240" s="143">
        <f t="shared" si="55"/>
        <v>885498.0103225843</v>
      </c>
      <c r="CW240" s="144">
        <f t="shared" si="55"/>
        <v>1136253.4997662231</v>
      </c>
      <c r="CX240" s="142">
        <f t="shared" si="55"/>
        <v>874647.32532018784</v>
      </c>
      <c r="CY240" s="143">
        <f t="shared" ref="CY240:DI240" si="56">+SUM(CY241:CY249)</f>
        <v>1141795.5130265537</v>
      </c>
      <c r="CZ240" s="143">
        <f t="shared" si="56"/>
        <v>1392255.6905662352</v>
      </c>
      <c r="DA240" s="143">
        <f t="shared" si="56"/>
        <v>1012251.8295932285</v>
      </c>
      <c r="DB240" s="143">
        <f t="shared" si="56"/>
        <v>647746.68080012128</v>
      </c>
      <c r="DC240" s="143">
        <f t="shared" si="56"/>
        <v>954989.7774594496</v>
      </c>
      <c r="DD240" s="143">
        <f t="shared" si="56"/>
        <v>1184343.1262543593</v>
      </c>
      <c r="DE240" s="143">
        <f t="shared" si="56"/>
        <v>1056013.1087953006</v>
      </c>
      <c r="DF240" s="143">
        <f t="shared" si="56"/>
        <v>1308372.2565571361</v>
      </c>
      <c r="DG240" s="143">
        <f t="shared" si="56"/>
        <v>1299421.3451732181</v>
      </c>
      <c r="DH240" s="143">
        <f t="shared" si="56"/>
        <v>1236718.8760774885</v>
      </c>
      <c r="DI240" s="144">
        <f t="shared" si="56"/>
        <v>915688.23864849063</v>
      </c>
      <c r="DJ240" s="142">
        <f>+SUM(DJ241:DJ249)</f>
        <v>1138266.9804152639</v>
      </c>
      <c r="DK240" s="325">
        <f t="shared" ref="DK240:DU240" si="57">+SUM(DK241:DK249)</f>
        <v>756483.76634673518</v>
      </c>
      <c r="DL240" s="143">
        <f t="shared" si="57"/>
        <v>784896.45053551998</v>
      </c>
      <c r="DM240" s="143">
        <f t="shared" si="57"/>
        <v>716357.12404800032</v>
      </c>
      <c r="DN240" s="143">
        <f t="shared" si="57"/>
        <v>1133208.5669148029</v>
      </c>
      <c r="DO240" s="143">
        <f t="shared" si="57"/>
        <v>1267102.9957289747</v>
      </c>
      <c r="DP240" s="143">
        <f t="shared" si="57"/>
        <v>1342917.6146265836</v>
      </c>
      <c r="DQ240" s="143">
        <f t="shared" si="57"/>
        <v>1226756.3727123113</v>
      </c>
      <c r="DR240" s="143">
        <f t="shared" si="57"/>
        <v>1268468.2949369599</v>
      </c>
      <c r="DS240" s="143">
        <f t="shared" si="57"/>
        <v>1378353.6704010672</v>
      </c>
      <c r="DT240" s="143">
        <f t="shared" si="57"/>
        <v>1123435.7637199732</v>
      </c>
      <c r="DU240" s="144">
        <f t="shared" si="57"/>
        <v>1342481.0432510113</v>
      </c>
      <c r="DV240" s="341">
        <f>SUM(DV241:DV249)</f>
        <v>830622.45977962902</v>
      </c>
      <c r="DW240" s="341">
        <f t="shared" ref="DW240:ES240" si="58">SUM(DW241:DW249)</f>
        <v>841675.37717694405</v>
      </c>
      <c r="DX240" s="341">
        <f t="shared" si="58"/>
        <v>1095886.2838292783</v>
      </c>
      <c r="DY240" s="341">
        <f t="shared" si="58"/>
        <v>803106.60353358404</v>
      </c>
      <c r="DZ240" s="341">
        <f t="shared" si="58"/>
        <v>1197017.3724938135</v>
      </c>
      <c r="EA240" s="341">
        <f t="shared" si="58"/>
        <v>1645191.7465731674</v>
      </c>
      <c r="EB240" s="341">
        <f t="shared" si="58"/>
        <v>1914614.876306891</v>
      </c>
      <c r="EC240" s="341">
        <f t="shared" si="58"/>
        <v>1757103.5644707002</v>
      </c>
      <c r="ED240" s="341">
        <f t="shared" si="58"/>
        <v>1998291.5618472034</v>
      </c>
      <c r="EE240" s="341">
        <f t="shared" si="58"/>
        <v>2181977.5553072984</v>
      </c>
      <c r="EF240" s="341">
        <f t="shared" si="58"/>
        <v>1508780.0698249615</v>
      </c>
      <c r="EG240" s="341">
        <f t="shared" si="58"/>
        <v>1535340.0887295473</v>
      </c>
      <c r="EH240" s="341">
        <f t="shared" si="58"/>
        <v>1682455.8460246248</v>
      </c>
      <c r="EI240" s="341">
        <f t="shared" si="58"/>
        <v>1232315.1298845697</v>
      </c>
      <c r="EJ240" s="341">
        <f t="shared" si="58"/>
        <v>1332747.1124490716</v>
      </c>
      <c r="EK240" s="340">
        <f t="shared" si="58"/>
        <v>1975532.6209221156</v>
      </c>
      <c r="EL240" s="341">
        <f t="shared" si="58"/>
        <v>1379961.0350704237</v>
      </c>
      <c r="EM240" s="341">
        <f t="shared" si="58"/>
        <v>1823244.5616456694</v>
      </c>
      <c r="EN240" s="341">
        <f t="shared" si="58"/>
        <v>2820791.0553781362</v>
      </c>
      <c r="EO240" s="341">
        <f t="shared" si="58"/>
        <v>1850940.4561359507</v>
      </c>
      <c r="EP240" s="341">
        <f t="shared" si="58"/>
        <v>2466068.9719773401</v>
      </c>
      <c r="EQ240" s="341">
        <f t="shared" si="58"/>
        <v>2793048.4100497989</v>
      </c>
      <c r="ER240" s="341">
        <f t="shared" si="58"/>
        <v>1640472.4289961406</v>
      </c>
      <c r="ES240" s="341">
        <f t="shared" si="58"/>
        <v>2451703.7437339895</v>
      </c>
      <c r="ET240" s="339"/>
    </row>
    <row r="241" spans="1:150" ht="30">
      <c r="D241" s="74" t="str">
        <f t="shared" si="54"/>
        <v>7141p</v>
      </c>
      <c r="E241" s="78" t="s">
        <v>67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74908.131611371835</v>
      </c>
      <c r="CM241" s="105">
        <v>23550.009068415115</v>
      </c>
      <c r="CN241" s="105">
        <v>22968.940964279551</v>
      </c>
      <c r="CO241" s="105">
        <v>27429.389117970448</v>
      </c>
      <c r="CP241" s="105">
        <v>30556.042262077168</v>
      </c>
      <c r="CQ241" s="105">
        <v>29697.340030062864</v>
      </c>
      <c r="CR241" s="105">
        <v>58678.475724849472</v>
      </c>
      <c r="CS241" s="105">
        <v>90332.521977156648</v>
      </c>
      <c r="CT241" s="105">
        <v>111262.34960854963</v>
      </c>
      <c r="CU241" s="105">
        <v>120982.61938268811</v>
      </c>
      <c r="CV241" s="105">
        <v>76485.188166027234</v>
      </c>
      <c r="CW241" s="106">
        <v>100665.72865548421</v>
      </c>
      <c r="CX241" s="104">
        <v>13374.96592979776</v>
      </c>
      <c r="CY241" s="105">
        <v>9999.5066580478688</v>
      </c>
      <c r="CZ241" s="105">
        <v>20867.434190068099</v>
      </c>
      <c r="DA241" s="105">
        <v>52237.811965447087</v>
      </c>
      <c r="DB241" s="105">
        <v>29954.027638769621</v>
      </c>
      <c r="DC241" s="105">
        <v>75989.810977853747</v>
      </c>
      <c r="DD241" s="105">
        <v>69124.693281453248</v>
      </c>
      <c r="DE241" s="105">
        <v>68296.533545507307</v>
      </c>
      <c r="DF241" s="105">
        <v>81324.552086676718</v>
      </c>
      <c r="DG241" s="105">
        <v>103792.89001602873</v>
      </c>
      <c r="DH241" s="105">
        <v>83406.301181671501</v>
      </c>
      <c r="DI241" s="106">
        <v>90282.957525940728</v>
      </c>
      <c r="DJ241" s="104">
        <v>13306.608009620673</v>
      </c>
      <c r="DK241" s="311">
        <v>14572.001805854828</v>
      </c>
      <c r="DL241" s="105">
        <v>14527.837558485178</v>
      </c>
      <c r="DM241" s="105">
        <v>12448.45675690684</v>
      </c>
      <c r="DN241" s="105">
        <v>46647.667451977359</v>
      </c>
      <c r="DO241" s="105">
        <v>106859.50889785305</v>
      </c>
      <c r="DP241" s="105">
        <v>69239.930385746673</v>
      </c>
      <c r="DQ241" s="105">
        <v>93000.661334012213</v>
      </c>
      <c r="DR241" s="105">
        <v>91838.542894313447</v>
      </c>
      <c r="DS241" s="105">
        <v>70661.26125738972</v>
      </c>
      <c r="DT241" s="105">
        <v>85306.834319062735</v>
      </c>
      <c r="DU241" s="106">
        <v>94215.204025984989</v>
      </c>
      <c r="DV241" s="340">
        <v>11787.522379025151</v>
      </c>
      <c r="DW241" s="340">
        <v>8940.8496625804655</v>
      </c>
      <c r="DX241" s="340">
        <v>12478.851215927099</v>
      </c>
      <c r="DY241" s="340">
        <v>20016.569523116916</v>
      </c>
      <c r="DZ241" s="340">
        <v>25797.57435944815</v>
      </c>
      <c r="EA241" s="340">
        <v>74477.534929248737</v>
      </c>
      <c r="EB241" s="340">
        <v>73082.550580152572</v>
      </c>
      <c r="EC241" s="340">
        <v>81788.255426684802</v>
      </c>
      <c r="ED241" s="340">
        <v>91124.733173929344</v>
      </c>
      <c r="EE241" s="340">
        <v>65059.931492732583</v>
      </c>
      <c r="EF241" s="340">
        <v>76932.145873921283</v>
      </c>
      <c r="EG241" s="340">
        <v>78811.976287520258</v>
      </c>
      <c r="EH241" s="340">
        <v>16493.85439844869</v>
      </c>
      <c r="EI241" s="338">
        <v>24134.435328243824</v>
      </c>
      <c r="EJ241" s="338">
        <v>39429.222946697686</v>
      </c>
      <c r="EK241" s="338">
        <v>27944.316415125446</v>
      </c>
      <c r="EL241" s="338">
        <v>109874.03564687539</v>
      </c>
      <c r="EM241" s="338">
        <v>70424.227862752901</v>
      </c>
      <c r="EN241" s="338">
        <v>62866.103241960533</v>
      </c>
      <c r="EO241" s="338">
        <v>93734.236553489871</v>
      </c>
      <c r="EP241" s="338">
        <v>52451.257378567469</v>
      </c>
      <c r="EQ241" s="338">
        <v>59652.968015008395</v>
      </c>
      <c r="ER241" s="338">
        <v>70647.054829232962</v>
      </c>
      <c r="ES241" s="338">
        <v>115276.51258376318</v>
      </c>
      <c r="ET241" s="338"/>
    </row>
    <row r="242" spans="1:150" ht="30">
      <c r="D242" s="74" t="str">
        <f t="shared" si="54"/>
        <v>7142p</v>
      </c>
      <c r="E242" s="78" t="s">
        <v>69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41340.351166230052</v>
      </c>
      <c r="CM242" s="105">
        <v>60139.779509022002</v>
      </c>
      <c r="CN242" s="105">
        <v>65829.577299673969</v>
      </c>
      <c r="CO242" s="105">
        <v>89073.136876231671</v>
      </c>
      <c r="CP242" s="105">
        <v>107142.13571005454</v>
      </c>
      <c r="CQ242" s="105">
        <v>116641.17968953511</v>
      </c>
      <c r="CR242" s="105">
        <v>121973.85521455987</v>
      </c>
      <c r="CS242" s="105">
        <v>148251.86009824905</v>
      </c>
      <c r="CT242" s="105">
        <v>118685.96121228721</v>
      </c>
      <c r="CU242" s="105">
        <v>151103.61106134616</v>
      </c>
      <c r="CV242" s="105">
        <v>112378.6351175053</v>
      </c>
      <c r="CW242" s="106">
        <v>140815.61349906723</v>
      </c>
      <c r="CX242" s="104">
        <v>68560.439383830249</v>
      </c>
      <c r="CY242" s="105">
        <v>158760.55168773123</v>
      </c>
      <c r="CZ242" s="105">
        <v>86996.200905318663</v>
      </c>
      <c r="DA242" s="105">
        <v>139217.3680976172</v>
      </c>
      <c r="DB242" s="105">
        <v>88290.272881141384</v>
      </c>
      <c r="DC242" s="105">
        <v>150975.511135493</v>
      </c>
      <c r="DD242" s="105">
        <v>282556.34547435516</v>
      </c>
      <c r="DE242" s="105">
        <v>250904.43065756923</v>
      </c>
      <c r="DF242" s="105">
        <v>340061.28023376479</v>
      </c>
      <c r="DG242" s="105">
        <v>157592.48517262322</v>
      </c>
      <c r="DH242" s="105">
        <v>139352.60641494626</v>
      </c>
      <c r="DI242" s="106">
        <v>134698.27532869682</v>
      </c>
      <c r="DJ242" s="104">
        <v>163688.07967515636</v>
      </c>
      <c r="DK242" s="311">
        <v>90905.35686991681</v>
      </c>
      <c r="DL242" s="105">
        <v>98007.612822822353</v>
      </c>
      <c r="DM242" s="105">
        <v>91409.708454938518</v>
      </c>
      <c r="DN242" s="105">
        <v>78032.019925949106</v>
      </c>
      <c r="DO242" s="105">
        <v>150864.85486163228</v>
      </c>
      <c r="DP242" s="105">
        <v>256250.49292683334</v>
      </c>
      <c r="DQ242" s="105">
        <v>209293.89367173167</v>
      </c>
      <c r="DR242" s="105">
        <v>258949.16576993524</v>
      </c>
      <c r="DS242" s="105">
        <v>189657.6182675848</v>
      </c>
      <c r="DT242" s="105">
        <v>185172.68018158595</v>
      </c>
      <c r="DU242" s="106">
        <v>265693.59929246287</v>
      </c>
      <c r="DV242" s="340">
        <v>141244.6619644333</v>
      </c>
      <c r="DW242" s="340">
        <v>132627.5717206019</v>
      </c>
      <c r="DX242" s="340">
        <v>75022.932200219817</v>
      </c>
      <c r="DY242" s="340">
        <v>99216.551535189385</v>
      </c>
      <c r="DZ242" s="340">
        <v>110958.9595201217</v>
      </c>
      <c r="EA242" s="340">
        <v>214488.59675251579</v>
      </c>
      <c r="EB242" s="340">
        <v>274811.78746787773</v>
      </c>
      <c r="EC242" s="340">
        <v>201923.07696795749</v>
      </c>
      <c r="ED242" s="340">
        <v>241712.2312175722</v>
      </c>
      <c r="EE242" s="340">
        <v>178290.12325369866</v>
      </c>
      <c r="EF242" s="340">
        <v>189660.5236399571</v>
      </c>
      <c r="EG242" s="340">
        <v>248031.79562019164</v>
      </c>
      <c r="EH242" s="340">
        <v>150122.61261312215</v>
      </c>
      <c r="EI242" s="338">
        <v>102680.85440870571</v>
      </c>
      <c r="EJ242" s="338">
        <v>62000.041883971739</v>
      </c>
      <c r="EK242" s="338">
        <v>107257.85454459381</v>
      </c>
      <c r="EL242" s="338">
        <v>140050.44906459926</v>
      </c>
      <c r="EM242" s="338">
        <v>255365.59006042351</v>
      </c>
      <c r="EN242" s="338">
        <v>315320.03175460704</v>
      </c>
      <c r="EO242" s="338">
        <v>302953.36524819257</v>
      </c>
      <c r="EP242" s="338">
        <v>84270.617288607173</v>
      </c>
      <c r="EQ242" s="338">
        <v>199541.61212652383</v>
      </c>
      <c r="ER242" s="338">
        <v>204496.39657477941</v>
      </c>
      <c r="ES242" s="338">
        <v>769036.7872575639</v>
      </c>
      <c r="ET242" s="338"/>
    </row>
    <row r="243" spans="1:150">
      <c r="D243" s="74" t="str">
        <f t="shared" si="54"/>
        <v>7143p</v>
      </c>
      <c r="E243" s="78" t="s">
        <v>71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247124.22503235005</v>
      </c>
      <c r="CM243" s="105">
        <v>2218.5560408142283</v>
      </c>
      <c r="CN243" s="105">
        <v>13432.213424296489</v>
      </c>
      <c r="CO243" s="105">
        <v>71796.626625634046</v>
      </c>
      <c r="CP243" s="105">
        <v>10921.311327090261</v>
      </c>
      <c r="CQ243" s="105">
        <v>234115.89884799815</v>
      </c>
      <c r="CR243" s="105">
        <v>48074.023137452277</v>
      </c>
      <c r="CS243" s="105">
        <v>43662.795502239882</v>
      </c>
      <c r="CT243" s="105">
        <v>84724.058721427253</v>
      </c>
      <c r="CU243" s="105">
        <v>89541.155584391992</v>
      </c>
      <c r="CV243" s="105">
        <v>469.11923673154934</v>
      </c>
      <c r="CW243" s="106">
        <v>60078.090968156321</v>
      </c>
      <c r="CX243" s="104">
        <v>8283.3722056747156</v>
      </c>
      <c r="CY243" s="105">
        <v>438.42431824711196</v>
      </c>
      <c r="CZ243" s="105">
        <v>76941.598341280071</v>
      </c>
      <c r="DA243" s="105">
        <v>179198.95167301106</v>
      </c>
      <c r="DB243" s="105">
        <v>22946.159958340497</v>
      </c>
      <c r="DC243" s="105">
        <v>1047.213826418807</v>
      </c>
      <c r="DD243" s="105">
        <v>1252.6546053293903</v>
      </c>
      <c r="DE243" s="105">
        <v>57902.127626807072</v>
      </c>
      <c r="DF243" s="105">
        <v>19062.836179061087</v>
      </c>
      <c r="DG243" s="105">
        <v>18058.764916213506</v>
      </c>
      <c r="DH243" s="105">
        <v>19001.902444036212</v>
      </c>
      <c r="DI243" s="106">
        <v>20239.874881699459</v>
      </c>
      <c r="DJ243" s="104">
        <v>2367.4339171784272</v>
      </c>
      <c r="DK243" s="311">
        <v>0</v>
      </c>
      <c r="DL243" s="105">
        <v>40410.366903433649</v>
      </c>
      <c r="DM243" s="105">
        <v>43673.766030272527</v>
      </c>
      <c r="DN243" s="105">
        <v>48697.218049168456</v>
      </c>
      <c r="DO243" s="105">
        <v>28058.628252786773</v>
      </c>
      <c r="DP243" s="105">
        <v>28615.717705993182</v>
      </c>
      <c r="DQ243" s="105">
        <v>35942.611669914681</v>
      </c>
      <c r="DR243" s="105">
        <v>53119.201887165254</v>
      </c>
      <c r="DS243" s="105">
        <v>31178.040071409196</v>
      </c>
      <c r="DT243" s="105">
        <v>49058.246950393717</v>
      </c>
      <c r="DU243" s="106">
        <v>71740.127157925483</v>
      </c>
      <c r="DV243" s="340">
        <v>3284.78369653543</v>
      </c>
      <c r="DW243" s="340">
        <v>2269.306196700717</v>
      </c>
      <c r="DX243" s="340">
        <v>27640.482074977219</v>
      </c>
      <c r="DY243" s="340">
        <v>58104.02952794826</v>
      </c>
      <c r="DZ243" s="340">
        <v>18881.251337257268</v>
      </c>
      <c r="EA243" s="340">
        <v>1369.6704992694813</v>
      </c>
      <c r="EB243" s="340">
        <v>8326.0861660274149</v>
      </c>
      <c r="EC243" s="340">
        <v>27290.235287486965</v>
      </c>
      <c r="ED243" s="340">
        <v>35610.663814501328</v>
      </c>
      <c r="EE243" s="340">
        <v>16810.881425862124</v>
      </c>
      <c r="EF243" s="340">
        <v>29508.770272492733</v>
      </c>
      <c r="EG243" s="340">
        <v>19168.269312206052</v>
      </c>
      <c r="EH243" s="340">
        <v>2965.0662544015604</v>
      </c>
      <c r="EI243" s="338">
        <v>3597.97531571437</v>
      </c>
      <c r="EJ243" s="338">
        <v>15939.88855455729</v>
      </c>
      <c r="EK243" s="338">
        <v>3578.4718980188218</v>
      </c>
      <c r="EL243" s="338">
        <v>4107.881622022468</v>
      </c>
      <c r="EM243" s="338">
        <v>10253.002002270388</v>
      </c>
      <c r="EN243" s="338">
        <v>10138.194284912157</v>
      </c>
      <c r="EO243" s="338">
        <v>12229.299012722875</v>
      </c>
      <c r="EP243" s="338">
        <v>8372.1443745187134</v>
      </c>
      <c r="EQ243" s="338">
        <v>54321.6046728742</v>
      </c>
      <c r="ER243" s="338">
        <v>23637.486129391396</v>
      </c>
      <c r="ES243" s="338">
        <v>29859.571678744607</v>
      </c>
      <c r="ET243" s="338"/>
    </row>
    <row r="244" spans="1:150" ht="30">
      <c r="D244" s="74" t="str">
        <f t="shared" si="54"/>
        <v>7144p</v>
      </c>
      <c r="E244" s="78" t="s">
        <v>73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179354.57666904427</v>
      </c>
      <c r="CM244" s="105">
        <v>243144.83571010665</v>
      </c>
      <c r="CN244" s="105">
        <v>272906.32295692031</v>
      </c>
      <c r="CO244" s="105">
        <v>221192.91748194481</v>
      </c>
      <c r="CP244" s="105">
        <v>207998.45917902872</v>
      </c>
      <c r="CQ244" s="105">
        <v>199861.55134658315</v>
      </c>
      <c r="CR244" s="105">
        <v>279922.60601668584</v>
      </c>
      <c r="CS244" s="105">
        <v>259024.3495760845</v>
      </c>
      <c r="CT244" s="105">
        <v>163486.81222208266</v>
      </c>
      <c r="CU244" s="105">
        <v>229512.62016446379</v>
      </c>
      <c r="CV244" s="105">
        <v>278941.99950558663</v>
      </c>
      <c r="CW244" s="106">
        <v>363990.4823728159</v>
      </c>
      <c r="CX244" s="104">
        <v>218156.88822096359</v>
      </c>
      <c r="CY244" s="105">
        <v>255882.09299293195</v>
      </c>
      <c r="CZ244" s="105">
        <v>308454.01078105619</v>
      </c>
      <c r="DA244" s="105">
        <v>291256.03931849444</v>
      </c>
      <c r="DB244" s="105">
        <v>209319.05160094475</v>
      </c>
      <c r="DC244" s="105">
        <v>235732.32623325672</v>
      </c>
      <c r="DD244" s="105">
        <v>266247.77742806828</v>
      </c>
      <c r="DE244" s="105">
        <v>225983.32279932156</v>
      </c>
      <c r="DF244" s="105">
        <v>293786.09202076163</v>
      </c>
      <c r="DG244" s="105">
        <v>277605.57542804343</v>
      </c>
      <c r="DH244" s="105">
        <v>365063.29270523117</v>
      </c>
      <c r="DI244" s="106">
        <v>318856.58209443517</v>
      </c>
      <c r="DJ244" s="104">
        <v>319445.92309650168</v>
      </c>
      <c r="DK244" s="311">
        <v>318998.73382201703</v>
      </c>
      <c r="DL244" s="105">
        <v>294245.32468477928</v>
      </c>
      <c r="DM244" s="105">
        <v>265752.19135447987</v>
      </c>
      <c r="DN244" s="105">
        <v>214453.45539554683</v>
      </c>
      <c r="DO244" s="105">
        <v>280565.80798209948</v>
      </c>
      <c r="DP244" s="105">
        <v>345425.66023546911</v>
      </c>
      <c r="DQ244" s="105">
        <v>348533.94181510853</v>
      </c>
      <c r="DR244" s="105">
        <v>389407.98697328207</v>
      </c>
      <c r="DS244" s="105">
        <v>321498.02781153622</v>
      </c>
      <c r="DT244" s="105">
        <v>366619.64391910145</v>
      </c>
      <c r="DU244" s="106">
        <v>274723.21556605666</v>
      </c>
      <c r="DV244" s="340">
        <v>274866.6104062238</v>
      </c>
      <c r="DW244" s="340">
        <v>368642.02921444015</v>
      </c>
      <c r="DX244" s="340">
        <v>373455.37733147142</v>
      </c>
      <c r="DY244" s="340">
        <v>362572.87190317904</v>
      </c>
      <c r="DZ244" s="340">
        <v>341207.70178984426</v>
      </c>
      <c r="EA244" s="340">
        <v>415382.0270263236</v>
      </c>
      <c r="EB244" s="340">
        <v>509333.37649965467</v>
      </c>
      <c r="EC244" s="340">
        <v>579898.66962424282</v>
      </c>
      <c r="ED244" s="340">
        <v>598752.92395899515</v>
      </c>
      <c r="EE244" s="340">
        <v>463510.2518175203</v>
      </c>
      <c r="EF244" s="340">
        <v>525421.49813459138</v>
      </c>
      <c r="EG244" s="340">
        <v>549932.64107979089</v>
      </c>
      <c r="EH244" s="340">
        <v>492866.98583789798</v>
      </c>
      <c r="EI244" s="338">
        <v>683663.55508383294</v>
      </c>
      <c r="EJ244" s="338">
        <v>620353.08767352952</v>
      </c>
      <c r="EK244" s="338">
        <v>553422.43768277008</v>
      </c>
      <c r="EL244" s="338">
        <v>585803.27221382991</v>
      </c>
      <c r="EM244" s="338">
        <v>610193.81055610324</v>
      </c>
      <c r="EN244" s="338">
        <v>683917.63145641016</v>
      </c>
      <c r="EO244" s="338">
        <v>710331.7465520018</v>
      </c>
      <c r="EP244" s="338">
        <v>833999.64311835845</v>
      </c>
      <c r="EQ244" s="338">
        <v>992432.21106913115</v>
      </c>
      <c r="ER244" s="338">
        <v>707539.31377769227</v>
      </c>
      <c r="ES244" s="338">
        <v>833165.91557498614</v>
      </c>
      <c r="ET244" s="338"/>
    </row>
    <row r="245" spans="1:150" ht="30">
      <c r="D245" s="74" t="e">
        <f>+CONCATENATE(#REF!,"p")</f>
        <v>#REF!</v>
      </c>
      <c r="E245" s="78" t="s">
        <v>75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/>
      <c r="CM245" s="105"/>
      <c r="CN245" s="105"/>
      <c r="CO245" s="105"/>
      <c r="CP245" s="105"/>
      <c r="CQ245" s="105"/>
      <c r="CR245" s="105"/>
      <c r="CS245" s="105"/>
      <c r="CT245" s="105"/>
      <c r="CU245" s="105"/>
      <c r="CV245" s="105"/>
      <c r="CW245" s="106"/>
      <c r="CX245" s="104"/>
      <c r="CY245" s="105"/>
      <c r="CZ245" s="105"/>
      <c r="DA245" s="105"/>
      <c r="DB245" s="105"/>
      <c r="DC245" s="105"/>
      <c r="DD245" s="105"/>
      <c r="DE245" s="105"/>
      <c r="DF245" s="105"/>
      <c r="DG245" s="105"/>
      <c r="DH245" s="105"/>
      <c r="DI245" s="106"/>
      <c r="DJ245" s="104">
        <v>0</v>
      </c>
      <c r="DK245" s="311">
        <v>0</v>
      </c>
      <c r="DL245" s="105">
        <v>0</v>
      </c>
      <c r="DM245" s="105">
        <v>0</v>
      </c>
      <c r="DN245" s="105">
        <v>0</v>
      </c>
      <c r="DO245" s="105">
        <v>0</v>
      </c>
      <c r="DP245" s="105">
        <v>0</v>
      </c>
      <c r="DQ245" s="105">
        <v>0</v>
      </c>
      <c r="DR245" s="105">
        <v>0</v>
      </c>
      <c r="DS245" s="105">
        <v>0</v>
      </c>
      <c r="DT245" s="105">
        <v>0</v>
      </c>
      <c r="DU245" s="106">
        <v>0</v>
      </c>
      <c r="DV245" s="340"/>
      <c r="DW245" s="340"/>
      <c r="DX245" s="340"/>
      <c r="DY245" s="340"/>
      <c r="DZ245" s="340"/>
      <c r="EA245" s="340"/>
      <c r="EB245" s="340"/>
      <c r="EC245" s="340"/>
      <c r="ED245" s="340"/>
      <c r="EE245" s="340"/>
      <c r="EF245" s="340"/>
      <c r="EG245" s="340"/>
      <c r="EH245" s="340"/>
      <c r="EI245" s="338"/>
      <c r="EJ245" s="338"/>
      <c r="EK245" s="338"/>
      <c r="EL245" s="338"/>
      <c r="EM245" s="338"/>
      <c r="EN245" s="338"/>
      <c r="EO245" s="338"/>
      <c r="EP245" s="338"/>
      <c r="EQ245" s="338"/>
      <c r="ER245" s="338"/>
      <c r="ES245" s="338"/>
      <c r="ET245" s="338"/>
    </row>
    <row r="246" spans="1:150" ht="30">
      <c r="D246" s="74" t="e">
        <f>+CONCATENATE(#REF!,"p")</f>
        <v>#REF!</v>
      </c>
      <c r="E246" s="78" t="s">
        <v>554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4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/>
      <c r="CM246" s="105"/>
      <c r="CN246" s="105"/>
      <c r="CO246" s="105"/>
      <c r="CP246" s="105"/>
      <c r="CQ246" s="105"/>
      <c r="CR246" s="105"/>
      <c r="CS246" s="105"/>
      <c r="CT246" s="105"/>
      <c r="CU246" s="105"/>
      <c r="CV246" s="105"/>
      <c r="CW246" s="106"/>
      <c r="CX246" s="104"/>
      <c r="CY246" s="105"/>
      <c r="CZ246" s="105"/>
      <c r="DA246" s="105"/>
      <c r="DB246" s="105"/>
      <c r="DC246" s="105"/>
      <c r="DD246" s="105"/>
      <c r="DE246" s="105"/>
      <c r="DF246" s="105"/>
      <c r="DG246" s="105"/>
      <c r="DH246" s="105"/>
      <c r="DI246" s="106"/>
      <c r="DJ246" s="104">
        <v>0</v>
      </c>
      <c r="DK246" s="311">
        <v>0</v>
      </c>
      <c r="DL246" s="105">
        <v>0</v>
      </c>
      <c r="DM246" s="105">
        <v>0</v>
      </c>
      <c r="DN246" s="105">
        <v>0</v>
      </c>
      <c r="DO246" s="105">
        <v>0</v>
      </c>
      <c r="DP246" s="105">
        <v>0</v>
      </c>
      <c r="DQ246" s="105">
        <v>0</v>
      </c>
      <c r="DR246" s="105">
        <v>0</v>
      </c>
      <c r="DS246" s="105">
        <v>0</v>
      </c>
      <c r="DT246" s="105">
        <v>0</v>
      </c>
      <c r="DU246" s="106">
        <v>0</v>
      </c>
      <c r="DV246" s="340"/>
      <c r="DW246" s="340"/>
      <c r="DX246" s="340"/>
      <c r="DY246" s="340"/>
      <c r="DZ246" s="340"/>
      <c r="EA246" s="340"/>
      <c r="EB246" s="340"/>
      <c r="EC246" s="340"/>
      <c r="ED246" s="340"/>
      <c r="EE246" s="340"/>
      <c r="EF246" s="340"/>
      <c r="EG246" s="340"/>
      <c r="EH246" s="340"/>
      <c r="EI246" s="338"/>
      <c r="EJ246" s="338"/>
      <c r="EK246" s="338"/>
      <c r="EL246" s="338"/>
      <c r="EM246" s="338"/>
      <c r="EN246" s="338"/>
      <c r="EO246" s="338"/>
      <c r="EP246" s="338"/>
      <c r="EQ246" s="338"/>
      <c r="ER246" s="338"/>
      <c r="ES246" s="338"/>
      <c r="ET246" s="338"/>
    </row>
    <row r="247" spans="1:150" ht="60">
      <c r="D247" s="74" t="e">
        <f>+CONCATENATE(#REF!,"p")</f>
        <v>#REF!</v>
      </c>
      <c r="E247" s="78" t="s">
        <v>79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/>
      <c r="CM247" s="105"/>
      <c r="CN247" s="105"/>
      <c r="CO247" s="105"/>
      <c r="CP247" s="105"/>
      <c r="CQ247" s="105"/>
      <c r="CR247" s="105"/>
      <c r="CS247" s="105"/>
      <c r="CT247" s="105"/>
      <c r="CU247" s="105"/>
      <c r="CV247" s="105"/>
      <c r="CW247" s="106"/>
      <c r="CX247" s="104"/>
      <c r="CY247" s="105"/>
      <c r="CZ247" s="105"/>
      <c r="DA247" s="105"/>
      <c r="DB247" s="105"/>
      <c r="DC247" s="105"/>
      <c r="DD247" s="105"/>
      <c r="DE247" s="105"/>
      <c r="DF247" s="105"/>
      <c r="DG247" s="105"/>
      <c r="DH247" s="105"/>
      <c r="DI247" s="106"/>
      <c r="DJ247" s="104">
        <v>0</v>
      </c>
      <c r="DK247" s="311">
        <v>0</v>
      </c>
      <c r="DL247" s="105">
        <v>0</v>
      </c>
      <c r="DM247" s="105">
        <v>0</v>
      </c>
      <c r="DN247" s="105">
        <v>0</v>
      </c>
      <c r="DO247" s="105">
        <v>0</v>
      </c>
      <c r="DP247" s="105">
        <v>0</v>
      </c>
      <c r="DQ247" s="105">
        <v>0</v>
      </c>
      <c r="DR247" s="105">
        <v>0</v>
      </c>
      <c r="DS247" s="105">
        <v>0</v>
      </c>
      <c r="DT247" s="105">
        <v>0</v>
      </c>
      <c r="DU247" s="106">
        <v>0</v>
      </c>
      <c r="DV247" s="340"/>
      <c r="DW247" s="340"/>
      <c r="DX247" s="340"/>
      <c r="DY247" s="340"/>
      <c r="DZ247" s="340"/>
      <c r="EA247" s="340"/>
      <c r="EB247" s="340"/>
      <c r="EC247" s="340"/>
      <c r="ED247" s="340"/>
      <c r="EE247" s="340"/>
      <c r="EF247" s="340"/>
      <c r="EG247" s="340"/>
      <c r="EH247" s="340"/>
      <c r="EI247" s="338"/>
      <c r="EJ247" s="338"/>
      <c r="EK247" s="338"/>
      <c r="EL247" s="338"/>
      <c r="EM247" s="338"/>
      <c r="EN247" s="338"/>
      <c r="EO247" s="338"/>
      <c r="EP247" s="338"/>
      <c r="EQ247" s="338"/>
      <c r="ER247" s="338"/>
      <c r="ES247" s="338"/>
      <c r="ET247" s="338"/>
    </row>
    <row r="248" spans="1:150">
      <c r="D248" s="74" t="str">
        <f t="shared" ref="D248:D253" si="59">+CONCATENATE(D33,"p")</f>
        <v>7148p</v>
      </c>
      <c r="E248" s="78" t="s">
        <v>81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296047.35467364622</v>
      </c>
      <c r="CM248" s="105">
        <v>263097.27733410237</v>
      </c>
      <c r="CN248" s="105">
        <v>258207.78749936659</v>
      </c>
      <c r="CO248" s="105">
        <v>252033.27327615619</v>
      </c>
      <c r="CP248" s="105">
        <v>393422.49566954153</v>
      </c>
      <c r="CQ248" s="105">
        <v>426928.76100874052</v>
      </c>
      <c r="CR248" s="105">
        <v>419857.98023353948</v>
      </c>
      <c r="CS248" s="105">
        <v>387071.55225916719</v>
      </c>
      <c r="CT248" s="105">
        <v>657472.1958811942</v>
      </c>
      <c r="CU248" s="105">
        <v>206724.58866331077</v>
      </c>
      <c r="CV248" s="105">
        <v>263469.42623368697</v>
      </c>
      <c r="CW248" s="106">
        <v>214540.13832752779</v>
      </c>
      <c r="CX248" s="104">
        <v>183579.79065691191</v>
      </c>
      <c r="CY248" s="105">
        <v>170354.4182538364</v>
      </c>
      <c r="CZ248" s="105">
        <v>210009.94619420799</v>
      </c>
      <c r="DA248" s="105">
        <v>251630.44241899281</v>
      </c>
      <c r="DB248" s="105">
        <v>223289.79532645864</v>
      </c>
      <c r="DC248" s="105">
        <v>351783.78129680996</v>
      </c>
      <c r="DD248" s="105">
        <v>404590.35850671574</v>
      </c>
      <c r="DE248" s="105">
        <v>357989.68957817386</v>
      </c>
      <c r="DF248" s="105">
        <v>250924.7303258453</v>
      </c>
      <c r="DG248" s="105">
        <v>578231.79621344688</v>
      </c>
      <c r="DH248" s="105">
        <v>177457.81689161048</v>
      </c>
      <c r="DI248" s="106">
        <v>195909.45190988353</v>
      </c>
      <c r="DJ248" s="104">
        <v>144822.06243446615</v>
      </c>
      <c r="DK248" s="311">
        <v>125880.18416241767</v>
      </c>
      <c r="DL248" s="105">
        <v>219860.66482738673</v>
      </c>
      <c r="DM248" s="105">
        <v>274067.16827258805</v>
      </c>
      <c r="DN248" s="105">
        <v>306742.0420159304</v>
      </c>
      <c r="DO248" s="105">
        <v>389633.80794306961</v>
      </c>
      <c r="DP248" s="105">
        <v>372762.78747373755</v>
      </c>
      <c r="DQ248" s="105">
        <v>482296.22835699632</v>
      </c>
      <c r="DR248" s="105">
        <v>293579.60102164681</v>
      </c>
      <c r="DS248" s="105">
        <v>356487.65089904441</v>
      </c>
      <c r="DT248" s="105">
        <v>219114.74615508804</v>
      </c>
      <c r="DU248" s="106">
        <v>237620.11436197895</v>
      </c>
      <c r="DV248" s="340">
        <v>84616.60472449426</v>
      </c>
      <c r="DW248" s="340">
        <v>77821.616741707548</v>
      </c>
      <c r="DX248" s="340">
        <v>106862.51133505894</v>
      </c>
      <c r="DY248" s="340">
        <v>129716.10897599667</v>
      </c>
      <c r="DZ248" s="340">
        <v>222198.12095220754</v>
      </c>
      <c r="EA248" s="340">
        <v>570153.49564384483</v>
      </c>
      <c r="EB248" s="340">
        <v>582555.39105268521</v>
      </c>
      <c r="EC248" s="340">
        <v>707919.34202449047</v>
      </c>
      <c r="ED248" s="340">
        <v>744070.32411620161</v>
      </c>
      <c r="EE248" s="340">
        <v>535838.42520718498</v>
      </c>
      <c r="EF248" s="340">
        <v>376519.01470367727</v>
      </c>
      <c r="EG248" s="340">
        <v>237713.3689315794</v>
      </c>
      <c r="EH248" s="340">
        <v>140693.51064336361</v>
      </c>
      <c r="EI248" s="338">
        <v>136488.8640418959</v>
      </c>
      <c r="EJ248" s="338">
        <v>273154.91395946842</v>
      </c>
      <c r="EK248" s="338">
        <v>248333.35994739988</v>
      </c>
      <c r="EL248" s="338">
        <v>276256.70449231</v>
      </c>
      <c r="EM248" s="338">
        <v>489335.9365225854</v>
      </c>
      <c r="EN248" s="338">
        <v>668072.73027239926</v>
      </c>
      <c r="EO248" s="338">
        <v>384274.41653134575</v>
      </c>
      <c r="EP248" s="338">
        <v>1019558.9221762291</v>
      </c>
      <c r="EQ248" s="338">
        <v>289500.15704486938</v>
      </c>
      <c r="ER248" s="338">
        <v>274610.02074888558</v>
      </c>
      <c r="ES248" s="338">
        <v>354985.8581213305</v>
      </c>
      <c r="ET248" s="338"/>
    </row>
    <row r="249" spans="1:150">
      <c r="D249" s="74" t="str">
        <f t="shared" si="59"/>
        <v>7149p</v>
      </c>
      <c r="E249" s="78" t="s">
        <v>83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143936.23583426693</v>
      </c>
      <c r="CM249" s="105">
        <v>276953.59591870417</v>
      </c>
      <c r="CN249" s="105">
        <v>153923.92339675705</v>
      </c>
      <c r="CO249" s="105">
        <v>884797.20269732864</v>
      </c>
      <c r="CP249" s="105">
        <v>182474.89665425106</v>
      </c>
      <c r="CQ249" s="105">
        <v>168082.99010499663</v>
      </c>
      <c r="CR249" s="105">
        <v>1091742.087938728</v>
      </c>
      <c r="CS249" s="105">
        <v>151004.93896901025</v>
      </c>
      <c r="CT249" s="105">
        <v>209496.32691722366</v>
      </c>
      <c r="CU249" s="105">
        <v>301002.38443604641</v>
      </c>
      <c r="CV249" s="105">
        <v>153753.64206304651</v>
      </c>
      <c r="CW249" s="106">
        <v>256163.44594317174</v>
      </c>
      <c r="CX249" s="104">
        <v>382691.86892300961</v>
      </c>
      <c r="CY249" s="105">
        <v>546360.51911575894</v>
      </c>
      <c r="CZ249" s="105">
        <v>688986.50015430432</v>
      </c>
      <c r="DA249" s="105">
        <v>98711.216119666002</v>
      </c>
      <c r="DB249" s="105">
        <v>73947.373394466355</v>
      </c>
      <c r="DC249" s="105">
        <v>139461.13398961752</v>
      </c>
      <c r="DD249" s="105">
        <v>160571.2969584376</v>
      </c>
      <c r="DE249" s="105">
        <v>94937.00458792159</v>
      </c>
      <c r="DF249" s="105">
        <v>323212.76571102644</v>
      </c>
      <c r="DG249" s="105">
        <v>164139.83342686231</v>
      </c>
      <c r="DH249" s="105">
        <v>452436.956439993</v>
      </c>
      <c r="DI249" s="106">
        <v>155701.09690783496</v>
      </c>
      <c r="DJ249" s="104">
        <v>494636.87328234053</v>
      </c>
      <c r="DK249" s="311">
        <v>206127.48968652874</v>
      </c>
      <c r="DL249" s="105">
        <v>117844.64373861274</v>
      </c>
      <c r="DM249" s="105">
        <v>29005.833178814471</v>
      </c>
      <c r="DN249" s="105">
        <v>438636.16407623084</v>
      </c>
      <c r="DO249" s="105">
        <v>311120.38779153361</v>
      </c>
      <c r="DP249" s="105">
        <v>270623.02589880384</v>
      </c>
      <c r="DQ249" s="105">
        <v>57689.035864547768</v>
      </c>
      <c r="DR249" s="105">
        <v>181573.79639061712</v>
      </c>
      <c r="DS249" s="105">
        <v>408871.0720941028</v>
      </c>
      <c r="DT249" s="105">
        <v>218163.61219474112</v>
      </c>
      <c r="DU249" s="106">
        <v>398488.78284660232</v>
      </c>
      <c r="DV249" s="340">
        <v>314822.27660891699</v>
      </c>
      <c r="DW249" s="340">
        <v>251374.00364091332</v>
      </c>
      <c r="DX249" s="340">
        <v>500426.12967162381</v>
      </c>
      <c r="DY249" s="340">
        <v>133480.47206815367</v>
      </c>
      <c r="DZ249" s="340">
        <v>477973.76453493466</v>
      </c>
      <c r="EA249" s="340">
        <v>369320.42172196513</v>
      </c>
      <c r="EB249" s="340">
        <v>466505.68454049353</v>
      </c>
      <c r="EC249" s="340">
        <v>158283.98513983781</v>
      </c>
      <c r="ED249" s="340">
        <v>287020.6855660039</v>
      </c>
      <c r="EE249" s="340">
        <v>922467.94211029971</v>
      </c>
      <c r="EF249" s="340">
        <v>310738.11720032163</v>
      </c>
      <c r="EG249" s="340">
        <v>401682.0374982591</v>
      </c>
      <c r="EH249" s="340">
        <v>879313.81627739081</v>
      </c>
      <c r="EI249" s="338">
        <v>281749.44570617698</v>
      </c>
      <c r="EJ249" s="338">
        <v>321869.95743084693</v>
      </c>
      <c r="EK249" s="338">
        <v>1034996.1804342078</v>
      </c>
      <c r="EL249" s="338">
        <v>263868.69203078677</v>
      </c>
      <c r="EM249" s="338">
        <v>387671.99464153405</v>
      </c>
      <c r="EN249" s="338">
        <v>1080476.3643678469</v>
      </c>
      <c r="EO249" s="338">
        <v>347417.39223819779</v>
      </c>
      <c r="EP249" s="338">
        <v>467416.38764105923</v>
      </c>
      <c r="EQ249" s="338">
        <v>1197599.8571213919</v>
      </c>
      <c r="ER249" s="338">
        <v>359542.15693615889</v>
      </c>
      <c r="ES249" s="338">
        <v>349379.09851760149</v>
      </c>
      <c r="ET249" s="338"/>
    </row>
    <row r="250" spans="1:150" s="9" customFormat="1">
      <c r="A250" s="140"/>
      <c r="B250" s="140"/>
      <c r="C250" s="140">
        <v>715</v>
      </c>
      <c r="D250" s="140" t="str">
        <f t="shared" si="59"/>
        <v>715p</v>
      </c>
      <c r="E250" s="141" t="s">
        <v>85</v>
      </c>
      <c r="F250" s="142"/>
      <c r="G250" s="143"/>
      <c r="H250" s="143"/>
      <c r="I250" s="143"/>
      <c r="J250" s="143"/>
      <c r="K250" s="143"/>
      <c r="L250" s="143"/>
      <c r="M250" s="143"/>
      <c r="N250" s="143"/>
      <c r="O250" s="143"/>
      <c r="P250" s="143"/>
      <c r="Q250" s="144"/>
      <c r="R250" s="142"/>
      <c r="S250" s="143"/>
      <c r="T250" s="143"/>
      <c r="U250" s="143"/>
      <c r="V250" s="143"/>
      <c r="W250" s="143"/>
      <c r="X250" s="143"/>
      <c r="Y250" s="143"/>
      <c r="Z250" s="143"/>
      <c r="AA250" s="143"/>
      <c r="AB250" s="143"/>
      <c r="AC250" s="144"/>
      <c r="AD250" s="142"/>
      <c r="AE250" s="143"/>
      <c r="AF250" s="143"/>
      <c r="AG250" s="143"/>
      <c r="AH250" s="143"/>
      <c r="AI250" s="143"/>
      <c r="AJ250" s="143"/>
      <c r="AK250" s="143"/>
      <c r="AL250" s="143"/>
      <c r="AM250" s="143"/>
      <c r="AN250" s="143"/>
      <c r="AO250" s="144"/>
      <c r="AP250" s="142"/>
      <c r="AQ250" s="143"/>
      <c r="AR250" s="143"/>
      <c r="AS250" s="143"/>
      <c r="AT250" s="143"/>
      <c r="AU250" s="143"/>
      <c r="AV250" s="143"/>
      <c r="AW250" s="143"/>
      <c r="AX250" s="143"/>
      <c r="AY250" s="143"/>
      <c r="AZ250" s="143"/>
      <c r="BA250" s="144"/>
      <c r="BB250" s="142"/>
      <c r="BC250" s="143"/>
      <c r="BD250" s="143"/>
      <c r="BE250" s="143"/>
      <c r="BF250" s="143"/>
      <c r="BG250" s="143"/>
      <c r="BH250" s="143"/>
      <c r="BI250" s="143"/>
      <c r="BJ250" s="143"/>
      <c r="BK250" s="143"/>
      <c r="BL250" s="143"/>
      <c r="BM250" s="144"/>
      <c r="BN250" s="142"/>
      <c r="BO250" s="143"/>
      <c r="BP250" s="143"/>
      <c r="BQ250" s="143"/>
      <c r="BR250" s="143"/>
      <c r="BS250" s="143"/>
      <c r="BT250" s="143"/>
      <c r="BU250" s="143"/>
      <c r="BV250" s="143"/>
      <c r="BW250" s="143"/>
      <c r="BX250" s="143"/>
      <c r="BY250" s="144"/>
      <c r="BZ250" s="142"/>
      <c r="CA250" s="143"/>
      <c r="CB250" s="143"/>
      <c r="CC250" s="143"/>
      <c r="CD250" s="143"/>
      <c r="CE250" s="143"/>
      <c r="CF250" s="143"/>
      <c r="CG250" s="143"/>
      <c r="CH250" s="143"/>
      <c r="CI250" s="143"/>
      <c r="CJ250" s="143"/>
      <c r="CK250" s="143"/>
      <c r="CL250" s="142">
        <f t="shared" ref="CL250:CX250" si="60">+SUM(CL251:CL255)</f>
        <v>923442.3429132913</v>
      </c>
      <c r="CM250" s="143">
        <f t="shared" si="60"/>
        <v>1777418.9190493901</v>
      </c>
      <c r="CN250" s="143">
        <f t="shared" si="60"/>
        <v>2321412.8253925741</v>
      </c>
      <c r="CO250" s="143">
        <f t="shared" si="60"/>
        <v>1637829.2535735941</v>
      </c>
      <c r="CP250" s="143">
        <f t="shared" si="60"/>
        <v>1886272.7717710272</v>
      </c>
      <c r="CQ250" s="143">
        <f t="shared" si="60"/>
        <v>1533956.11443653</v>
      </c>
      <c r="CR250" s="143">
        <f t="shared" si="60"/>
        <v>3092390.5965000256</v>
      </c>
      <c r="CS250" s="143">
        <f t="shared" si="60"/>
        <v>2409748.3951187199</v>
      </c>
      <c r="CT250" s="143">
        <f t="shared" si="60"/>
        <v>1476812.0861061718</v>
      </c>
      <c r="CU250" s="143">
        <f t="shared" si="60"/>
        <v>1888437.4129044577</v>
      </c>
      <c r="CV250" s="143">
        <f t="shared" si="60"/>
        <v>2006775.4309992469</v>
      </c>
      <c r="CW250" s="144">
        <f t="shared" si="60"/>
        <v>8463643.2651979905</v>
      </c>
      <c r="CX250" s="142">
        <f t="shared" si="60"/>
        <v>2128432.1735986122</v>
      </c>
      <c r="CY250" s="143">
        <f t="shared" ref="CY250:DI250" si="61">+SUM(CY251:CY255)</f>
        <v>1320017.4642991112</v>
      </c>
      <c r="CZ250" s="143">
        <f t="shared" si="61"/>
        <v>1521512.068415079</v>
      </c>
      <c r="DA250" s="143">
        <f t="shared" si="61"/>
        <v>2595680.0159037258</v>
      </c>
      <c r="DB250" s="143">
        <f t="shared" si="61"/>
        <v>2783027.0466008885</v>
      </c>
      <c r="DC250" s="143">
        <f t="shared" si="61"/>
        <v>1934475.5951932021</v>
      </c>
      <c r="DD250" s="143">
        <f t="shared" si="61"/>
        <v>3103592.0848331661</v>
      </c>
      <c r="DE250" s="143">
        <f t="shared" si="61"/>
        <v>2451881.0862679579</v>
      </c>
      <c r="DF250" s="143">
        <f t="shared" si="61"/>
        <v>2469058.8016255274</v>
      </c>
      <c r="DG250" s="143">
        <f t="shared" si="61"/>
        <v>2200822.8981059212</v>
      </c>
      <c r="DH250" s="143">
        <f t="shared" si="61"/>
        <v>4135986.1632531187</v>
      </c>
      <c r="DI250" s="144">
        <f t="shared" si="61"/>
        <v>4766285.5166419055</v>
      </c>
      <c r="DJ250" s="142">
        <f>+SUM(DJ251:DJ255)</f>
        <v>2409154.3623507507</v>
      </c>
      <c r="DK250" s="325">
        <f t="shared" ref="DK250:DU250" si="62">+SUM(DK251:DK255)</f>
        <v>1483280.3928009064</v>
      </c>
      <c r="DL250" s="143">
        <f t="shared" si="62"/>
        <v>2006908.1745379991</v>
      </c>
      <c r="DM250" s="143">
        <f t="shared" si="62"/>
        <v>3182289.9559581177</v>
      </c>
      <c r="DN250" s="143">
        <f t="shared" si="62"/>
        <v>4231375.2243007179</v>
      </c>
      <c r="DO250" s="143">
        <f t="shared" si="62"/>
        <v>3386393.9761406584</v>
      </c>
      <c r="DP250" s="143">
        <f t="shared" si="62"/>
        <v>3090446.9975072816</v>
      </c>
      <c r="DQ250" s="143">
        <f t="shared" si="62"/>
        <v>3087498.4129390134</v>
      </c>
      <c r="DR250" s="143">
        <f t="shared" si="62"/>
        <v>2917378.1773197968</v>
      </c>
      <c r="DS250" s="143">
        <f t="shared" si="62"/>
        <v>2584038.1357656354</v>
      </c>
      <c r="DT250" s="143">
        <f t="shared" si="62"/>
        <v>3191275.8352530822</v>
      </c>
      <c r="DU250" s="144">
        <f t="shared" si="62"/>
        <v>5396946.6881590188</v>
      </c>
      <c r="DV250" s="341">
        <f>SUM(DV251:DV255)</f>
        <v>3695677.3428100054</v>
      </c>
      <c r="DW250" s="341">
        <f t="shared" ref="DW250:ES250" si="63">SUM(DW251:DW255)</f>
        <v>2748948.1269429871</v>
      </c>
      <c r="DX250" s="341">
        <f t="shared" si="63"/>
        <v>3437534.4688711073</v>
      </c>
      <c r="DY250" s="341">
        <f t="shared" si="63"/>
        <v>4310053.4851114023</v>
      </c>
      <c r="DZ250" s="341">
        <f t="shared" si="63"/>
        <v>4691720.2243610416</v>
      </c>
      <c r="EA250" s="341">
        <f t="shared" si="63"/>
        <v>7347424.3207463743</v>
      </c>
      <c r="EB250" s="341">
        <f t="shared" si="63"/>
        <v>7513005.0166636882</v>
      </c>
      <c r="EC250" s="341">
        <f t="shared" si="63"/>
        <v>7727362.0985374814</v>
      </c>
      <c r="ED250" s="341">
        <f t="shared" si="63"/>
        <v>3713024.1621761573</v>
      </c>
      <c r="EE250" s="341">
        <f t="shared" si="63"/>
        <v>3090680.5408276808</v>
      </c>
      <c r="EF250" s="341">
        <f t="shared" si="63"/>
        <v>3793073.2615852021</v>
      </c>
      <c r="EG250" s="341">
        <f t="shared" si="63"/>
        <v>6660284.6574711353</v>
      </c>
      <c r="EH250" s="341">
        <f t="shared" si="63"/>
        <v>1168350.4302555511</v>
      </c>
      <c r="EI250" s="341">
        <f t="shared" si="63"/>
        <v>1798869.4036121303</v>
      </c>
      <c r="EJ250" s="341">
        <f t="shared" si="63"/>
        <v>4217567.8031770149</v>
      </c>
      <c r="EK250" s="340">
        <f t="shared" si="63"/>
        <v>4791550.5507069705</v>
      </c>
      <c r="EL250" s="341">
        <f t="shared" si="63"/>
        <v>2759327.8496096786</v>
      </c>
      <c r="EM250" s="341">
        <f t="shared" si="63"/>
        <v>4234177.9201608691</v>
      </c>
      <c r="EN250" s="341">
        <f t="shared" si="63"/>
        <v>2756294.0427416707</v>
      </c>
      <c r="EO250" s="341">
        <f t="shared" si="63"/>
        <v>3422485.7897798368</v>
      </c>
      <c r="EP250" s="341">
        <f t="shared" si="63"/>
        <v>2475503.0918674311</v>
      </c>
      <c r="EQ250" s="341">
        <f t="shared" si="63"/>
        <v>2324139.1651606886</v>
      </c>
      <c r="ER250" s="341">
        <f t="shared" si="63"/>
        <v>2273693.8538731383</v>
      </c>
      <c r="ES250" s="341">
        <f t="shared" si="63"/>
        <v>5169176.3101685084</v>
      </c>
      <c r="ET250" s="339"/>
    </row>
    <row r="251" spans="1:150">
      <c r="D251" s="74" t="str">
        <f t="shared" si="59"/>
        <v>7151p</v>
      </c>
      <c r="E251" s="78" t="s">
        <v>87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4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>
        <v>98721.240703580421</v>
      </c>
      <c r="CM251" s="105">
        <v>199006.9554647851</v>
      </c>
      <c r="CN251" s="105">
        <v>292621.907293392</v>
      </c>
      <c r="CO251" s="105">
        <v>284997.00106043334</v>
      </c>
      <c r="CP251" s="105">
        <v>65352.292316141793</v>
      </c>
      <c r="CQ251" s="105">
        <v>88560.434385360481</v>
      </c>
      <c r="CR251" s="105">
        <v>1239363.1697599126</v>
      </c>
      <c r="CS251" s="105">
        <v>88219.936051167344</v>
      </c>
      <c r="CT251" s="105">
        <v>39016.234769396273</v>
      </c>
      <c r="CU251" s="105">
        <v>27677.405106364404</v>
      </c>
      <c r="CV251" s="105">
        <v>537263.99134649755</v>
      </c>
      <c r="CW251" s="106">
        <v>5854494.6857544566</v>
      </c>
      <c r="CX251" s="104">
        <v>9591.9361269248839</v>
      </c>
      <c r="CY251" s="105">
        <v>14192.527552946081</v>
      </c>
      <c r="CZ251" s="105">
        <v>42685.597995647251</v>
      </c>
      <c r="DA251" s="105">
        <v>907796.75200148032</v>
      </c>
      <c r="DB251" s="105">
        <v>233793.93329700391</v>
      </c>
      <c r="DC251" s="105">
        <v>104006.28981622387</v>
      </c>
      <c r="DD251" s="105">
        <v>72531.959400060427</v>
      </c>
      <c r="DE251" s="105">
        <v>7130.6443796449739</v>
      </c>
      <c r="DF251" s="105">
        <v>29236.203122810326</v>
      </c>
      <c r="DG251" s="105">
        <v>68741.409645039341</v>
      </c>
      <c r="DH251" s="105">
        <v>1926287.3644220931</v>
      </c>
      <c r="DI251" s="106">
        <v>2117612.1246805554</v>
      </c>
      <c r="DJ251" s="104">
        <v>835593.46597761521</v>
      </c>
      <c r="DK251" s="311">
        <v>16641.154904242125</v>
      </c>
      <c r="DL251" s="105">
        <v>83325.284891318326</v>
      </c>
      <c r="DM251" s="105">
        <v>1049974.2198905707</v>
      </c>
      <c r="DN251" s="105">
        <v>1266544.8347054499</v>
      </c>
      <c r="DO251" s="105">
        <v>126965.33533716292</v>
      </c>
      <c r="DP251" s="105">
        <v>210938.68314856652</v>
      </c>
      <c r="DQ251" s="105">
        <v>44371.297523195317</v>
      </c>
      <c r="DR251" s="105">
        <v>243990.78190129937</v>
      </c>
      <c r="DS251" s="105">
        <v>351811.91558337392</v>
      </c>
      <c r="DT251" s="105">
        <v>945388.91983147396</v>
      </c>
      <c r="DU251" s="106">
        <v>1488732.983594971</v>
      </c>
      <c r="DV251" s="340">
        <v>622243.43742548791</v>
      </c>
      <c r="DW251" s="340">
        <v>21734.434026843694</v>
      </c>
      <c r="DX251" s="340">
        <v>281340.35395874374</v>
      </c>
      <c r="DY251" s="340">
        <v>1019759.8293697287</v>
      </c>
      <c r="DZ251" s="340">
        <v>384420.98845440196</v>
      </c>
      <c r="EA251" s="340">
        <v>120000</v>
      </c>
      <c r="EB251" s="340">
        <v>120000</v>
      </c>
      <c r="EC251" s="340">
        <v>120000</v>
      </c>
      <c r="ED251" s="340">
        <v>120000</v>
      </c>
      <c r="EE251" s="340">
        <v>120000</v>
      </c>
      <c r="EF251" s="340">
        <v>355667.30266589002</v>
      </c>
      <c r="EG251" s="340">
        <v>470066.24805447197</v>
      </c>
      <c r="EH251" s="340">
        <v>30048.644929528429</v>
      </c>
      <c r="EI251" s="338">
        <v>80473.644045489491</v>
      </c>
      <c r="EJ251" s="338">
        <v>1404189.093906089</v>
      </c>
      <c r="EK251" s="338">
        <v>1328416.200613881</v>
      </c>
      <c r="EL251" s="338">
        <v>450581.90470515285</v>
      </c>
      <c r="EM251" s="338">
        <v>900688.67790029547</v>
      </c>
      <c r="EN251" s="338">
        <v>22280.476069529152</v>
      </c>
      <c r="EO251" s="338">
        <v>442373.01667031931</v>
      </c>
      <c r="EP251" s="338">
        <v>67111.538100177306</v>
      </c>
      <c r="EQ251" s="338">
        <v>10991.859729111729</v>
      </c>
      <c r="ER251" s="338">
        <v>211979.94954489946</v>
      </c>
      <c r="ES251" s="338">
        <v>111649.12311579252</v>
      </c>
      <c r="ET251" s="338"/>
    </row>
    <row r="252" spans="1:150" ht="30">
      <c r="D252" s="74" t="str">
        <f t="shared" si="59"/>
        <v>7152p</v>
      </c>
      <c r="E252" s="78" t="s">
        <v>89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>
        <v>383042.28989708459</v>
      </c>
      <c r="CM252" s="105">
        <v>477254.92582153057</v>
      </c>
      <c r="CN252" s="105">
        <v>683436.22345265537</v>
      </c>
      <c r="CO252" s="105">
        <v>618670.23229595972</v>
      </c>
      <c r="CP252" s="105">
        <v>674710.24948405835</v>
      </c>
      <c r="CQ252" s="105">
        <v>650321.89490412129</v>
      </c>
      <c r="CR252" s="105">
        <v>961741.84883892175</v>
      </c>
      <c r="CS252" s="105">
        <v>1110907.420503031</v>
      </c>
      <c r="CT252" s="105">
        <v>721846.04987347173</v>
      </c>
      <c r="CU252" s="105">
        <v>716487.68784240645</v>
      </c>
      <c r="CV252" s="105">
        <v>710861.44747881312</v>
      </c>
      <c r="CW252" s="106">
        <v>802065.24626978079</v>
      </c>
      <c r="CX252" s="104">
        <v>535547.49781744892</v>
      </c>
      <c r="CY252" s="105">
        <v>740506.73838263343</v>
      </c>
      <c r="CZ252" s="105">
        <v>726627.07689493673</v>
      </c>
      <c r="DA252" s="105">
        <v>753352.97544523817</v>
      </c>
      <c r="DB252" s="105">
        <v>980566.87007629289</v>
      </c>
      <c r="DC252" s="105">
        <v>1039527.5505012028</v>
      </c>
      <c r="DD252" s="105">
        <v>1558137.8337055335</v>
      </c>
      <c r="DE252" s="105">
        <v>1561185.5179963366</v>
      </c>
      <c r="DF252" s="105">
        <v>1147702.3811617089</v>
      </c>
      <c r="DG252" s="105">
        <v>885534.92711899593</v>
      </c>
      <c r="DH252" s="105">
        <v>834922.44557827106</v>
      </c>
      <c r="DI252" s="106">
        <v>1060462.0751362641</v>
      </c>
      <c r="DJ252" s="104">
        <v>618473.28954126255</v>
      </c>
      <c r="DK252" s="311">
        <v>795189.26250700338</v>
      </c>
      <c r="DL252" s="105">
        <v>847695.85377084219</v>
      </c>
      <c r="DM252" s="105">
        <v>829750.05719259125</v>
      </c>
      <c r="DN252" s="105">
        <v>861763.46481877076</v>
      </c>
      <c r="DO252" s="105">
        <v>1218537.0610503836</v>
      </c>
      <c r="DP252" s="105">
        <v>1440377.4781782466</v>
      </c>
      <c r="DQ252" s="105">
        <v>1837805.243061153</v>
      </c>
      <c r="DR252" s="105">
        <v>1278018.384308459</v>
      </c>
      <c r="DS252" s="105">
        <v>936932.08570881281</v>
      </c>
      <c r="DT252" s="105">
        <v>871947.15793865861</v>
      </c>
      <c r="DU252" s="106">
        <v>1136066.029534976</v>
      </c>
      <c r="DV252" s="340">
        <v>1099959.4149096806</v>
      </c>
      <c r="DW252" s="340">
        <v>1320646.3042976831</v>
      </c>
      <c r="DX252" s="340">
        <v>1421057.9506620311</v>
      </c>
      <c r="DY252" s="340">
        <v>1075078.7111322815</v>
      </c>
      <c r="DZ252" s="340">
        <v>1250849.8605698724</v>
      </c>
      <c r="EA252" s="340">
        <v>155034.77866493957</v>
      </c>
      <c r="EB252" s="340">
        <v>279688.31002397509</v>
      </c>
      <c r="EC252" s="340">
        <v>370242.41468934785</v>
      </c>
      <c r="ED252" s="340">
        <v>1682858.120355905</v>
      </c>
      <c r="EE252" s="340">
        <v>1171872.4383720653</v>
      </c>
      <c r="EF252" s="340">
        <v>1211054.1681742538</v>
      </c>
      <c r="EG252" s="340">
        <v>1794735.9147156519</v>
      </c>
      <c r="EH252" s="340">
        <v>616399.17525379814</v>
      </c>
      <c r="EI252" s="338">
        <v>893643.66927715647</v>
      </c>
      <c r="EJ252" s="338">
        <v>1052555.4964881344</v>
      </c>
      <c r="EK252" s="338">
        <v>929033.52049630124</v>
      </c>
      <c r="EL252" s="338">
        <v>1046930.3039817215</v>
      </c>
      <c r="EM252" s="338">
        <v>1384631.9687642383</v>
      </c>
      <c r="EN252" s="338">
        <v>1670756.1746615598</v>
      </c>
      <c r="EO252" s="338">
        <v>1847792.992240475</v>
      </c>
      <c r="EP252" s="338">
        <v>1117616.7549837991</v>
      </c>
      <c r="EQ252" s="338">
        <v>1290129.1956147258</v>
      </c>
      <c r="ER252" s="338">
        <v>1094382.3205636165</v>
      </c>
      <c r="ES252" s="338">
        <v>1700137.3737555407</v>
      </c>
      <c r="ET252" s="338"/>
    </row>
    <row r="253" spans="1:150" ht="30">
      <c r="D253" s="74" t="str">
        <f t="shared" si="59"/>
        <v>7153p</v>
      </c>
      <c r="E253" s="78" t="s">
        <v>91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>
        <v>105660.57810580246</v>
      </c>
      <c r="CM253" s="105">
        <v>113960.07404027163</v>
      </c>
      <c r="CN253" s="105">
        <v>194068.21940110344</v>
      </c>
      <c r="CO253" s="105">
        <v>215744.02279161251</v>
      </c>
      <c r="CP253" s="105">
        <v>194245.15208018161</v>
      </c>
      <c r="CQ253" s="105">
        <v>202910.49602642201</v>
      </c>
      <c r="CR253" s="105">
        <v>188059.0443053284</v>
      </c>
      <c r="CS253" s="105">
        <v>163610.16787117429</v>
      </c>
      <c r="CT253" s="105">
        <v>151132.44421843963</v>
      </c>
      <c r="CU253" s="105">
        <v>162193.35524771339</v>
      </c>
      <c r="CV253" s="105">
        <v>151171.99535484734</v>
      </c>
      <c r="CW253" s="106">
        <v>264415.23647077201</v>
      </c>
      <c r="CX253" s="104">
        <v>92458.128568339904</v>
      </c>
      <c r="CY253" s="105">
        <v>125098.74235606998</v>
      </c>
      <c r="CZ253" s="105">
        <v>200562.96704692073</v>
      </c>
      <c r="DA253" s="105">
        <v>169433.33677156322</v>
      </c>
      <c r="DB253" s="105">
        <v>151549.42955971754</v>
      </c>
      <c r="DC253" s="105">
        <v>216223.29722223387</v>
      </c>
      <c r="DD253" s="105">
        <v>259541.65890583134</v>
      </c>
      <c r="DE253" s="105">
        <v>251424.40878451712</v>
      </c>
      <c r="DF253" s="105">
        <v>173451.27421913247</v>
      </c>
      <c r="DG253" s="105">
        <v>183220.99765206236</v>
      </c>
      <c r="DH253" s="105">
        <v>149346.20651691291</v>
      </c>
      <c r="DI253" s="106">
        <v>247894.89587613087</v>
      </c>
      <c r="DJ253" s="104">
        <v>104079.75152346988</v>
      </c>
      <c r="DK253" s="311">
        <v>153757.60843106426</v>
      </c>
      <c r="DL253" s="105">
        <v>164057.68321047031</v>
      </c>
      <c r="DM253" s="105">
        <v>203227.15795867014</v>
      </c>
      <c r="DN253" s="105">
        <v>291554.28772637009</v>
      </c>
      <c r="DO253" s="105">
        <v>220657.97509015887</v>
      </c>
      <c r="DP253" s="105">
        <v>207041.89195329635</v>
      </c>
      <c r="DQ253" s="105">
        <v>214764.10187463829</v>
      </c>
      <c r="DR253" s="105">
        <v>171719.43357340098</v>
      </c>
      <c r="DS253" s="105">
        <v>167451.23901490206</v>
      </c>
      <c r="DT253" s="105">
        <v>142305.97247967031</v>
      </c>
      <c r="DU253" s="106">
        <v>223992.34751290959</v>
      </c>
      <c r="DV253" s="340">
        <v>577912.61175564979</v>
      </c>
      <c r="DW253" s="340">
        <v>760498.18714058585</v>
      </c>
      <c r="DX253" s="340">
        <v>931112.27012728399</v>
      </c>
      <c r="DY253" s="340">
        <v>806351.45208446553</v>
      </c>
      <c r="DZ253" s="340">
        <v>882633.10394537856</v>
      </c>
      <c r="EA253" s="340">
        <v>39538.670189578901</v>
      </c>
      <c r="EB253" s="340">
        <v>17098.014827198698</v>
      </c>
      <c r="EC253" s="340">
        <v>16576.339899161016</v>
      </c>
      <c r="ED253" s="340">
        <v>675798.9617551429</v>
      </c>
      <c r="EE253" s="340">
        <v>721207.12013894494</v>
      </c>
      <c r="EF253" s="340">
        <v>610780.58390106575</v>
      </c>
      <c r="EG253" s="340">
        <v>1033954.4718676793</v>
      </c>
      <c r="EH253" s="340">
        <v>94302.742112849286</v>
      </c>
      <c r="EI253" s="338">
        <v>129288.33257272857</v>
      </c>
      <c r="EJ253" s="338">
        <v>152162.02126488817</v>
      </c>
      <c r="EK253" s="338">
        <v>161476.37739113191</v>
      </c>
      <c r="EL253" s="338">
        <v>169397.64602066742</v>
      </c>
      <c r="EM253" s="338">
        <v>224711.17730719139</v>
      </c>
      <c r="EN253" s="338">
        <v>308808.17772969528</v>
      </c>
      <c r="EO253" s="338">
        <v>195111.13843440483</v>
      </c>
      <c r="EP253" s="338">
        <v>171841.25456131136</v>
      </c>
      <c r="EQ253" s="338">
        <v>163355.74990092518</v>
      </c>
      <c r="ER253" s="338">
        <v>214610.29925252459</v>
      </c>
      <c r="ES253" s="338">
        <v>2239230.234719337</v>
      </c>
      <c r="ET253" s="338"/>
    </row>
    <row r="254" spans="1:150">
      <c r="D254" s="74" t="e">
        <f>+CONCATENATE(#REF!,"p")</f>
        <v>#REF!</v>
      </c>
      <c r="E254" s="78" t="s">
        <v>93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/>
      <c r="CM254" s="105"/>
      <c r="CN254" s="105"/>
      <c r="CO254" s="105"/>
      <c r="CP254" s="105"/>
      <c r="CQ254" s="105"/>
      <c r="CR254" s="105"/>
      <c r="CS254" s="105"/>
      <c r="CT254" s="105"/>
      <c r="CU254" s="105"/>
      <c r="CV254" s="105"/>
      <c r="CW254" s="106"/>
      <c r="CX254" s="104"/>
      <c r="CY254" s="105"/>
      <c r="CZ254" s="105"/>
      <c r="DA254" s="105"/>
      <c r="DB254" s="105"/>
      <c r="DC254" s="105"/>
      <c r="DD254" s="105"/>
      <c r="DE254" s="105"/>
      <c r="DF254" s="105"/>
      <c r="DG254" s="105"/>
      <c r="DH254" s="105"/>
      <c r="DI254" s="106"/>
      <c r="DJ254" s="104">
        <v>0</v>
      </c>
      <c r="DK254" s="311">
        <v>0</v>
      </c>
      <c r="DL254" s="105">
        <v>0</v>
      </c>
      <c r="DM254" s="105">
        <v>0</v>
      </c>
      <c r="DN254" s="105">
        <v>0</v>
      </c>
      <c r="DO254" s="105">
        <v>0</v>
      </c>
      <c r="DP254" s="105">
        <v>0</v>
      </c>
      <c r="DQ254" s="105">
        <v>0</v>
      </c>
      <c r="DR254" s="105">
        <v>0</v>
      </c>
      <c r="DS254" s="105">
        <v>0</v>
      </c>
      <c r="DT254" s="105">
        <v>0</v>
      </c>
      <c r="DU254" s="106">
        <v>0</v>
      </c>
      <c r="DV254" s="340"/>
      <c r="DW254" s="340"/>
      <c r="DX254" s="340"/>
      <c r="DY254" s="340"/>
      <c r="DZ254" s="340"/>
      <c r="EA254" s="340"/>
      <c r="EB254" s="340"/>
      <c r="EC254" s="340"/>
      <c r="ED254" s="340"/>
      <c r="EE254" s="340"/>
      <c r="EF254" s="340"/>
      <c r="EG254" s="340"/>
      <c r="EH254" s="340"/>
      <c r="EI254" s="338"/>
      <c r="EJ254" s="338"/>
      <c r="EK254" s="338"/>
      <c r="EL254" s="338"/>
      <c r="EM254" s="338"/>
      <c r="EN254" s="338"/>
      <c r="EO254" s="338"/>
      <c r="EP254" s="338"/>
      <c r="EQ254" s="338"/>
      <c r="ER254" s="338"/>
      <c r="ES254" s="338"/>
      <c r="ET254" s="338"/>
    </row>
    <row r="255" spans="1:150">
      <c r="D255" s="74" t="str">
        <f t="shared" ref="D255:D280" si="64">+CONCATENATE(D39,"p")</f>
        <v>7155p</v>
      </c>
      <c r="E255" s="78" t="s">
        <v>85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336018.23420682386</v>
      </c>
      <c r="CM255" s="105">
        <v>987196.96372280282</v>
      </c>
      <c r="CN255" s="105">
        <v>1151286.4752454229</v>
      </c>
      <c r="CO255" s="105">
        <v>518417.99742558866</v>
      </c>
      <c r="CP255" s="105">
        <v>951965.0778906456</v>
      </c>
      <c r="CQ255" s="105">
        <v>592163.28912062617</v>
      </c>
      <c r="CR255" s="105">
        <v>703226.53359586268</v>
      </c>
      <c r="CS255" s="105">
        <v>1047010.8706933472</v>
      </c>
      <c r="CT255" s="105">
        <v>564817.35724486422</v>
      </c>
      <c r="CU255" s="105">
        <v>982078.96470797341</v>
      </c>
      <c r="CV255" s="105">
        <v>607477.99681908905</v>
      </c>
      <c r="CW255" s="106">
        <v>1542668.0967029808</v>
      </c>
      <c r="CX255" s="104">
        <v>1490834.6110858985</v>
      </c>
      <c r="CY255" s="105">
        <v>440219.45600746165</v>
      </c>
      <c r="CZ255" s="105">
        <v>551636.42647757428</v>
      </c>
      <c r="DA255" s="105">
        <v>765096.95168544387</v>
      </c>
      <c r="DB255" s="105">
        <v>1417116.8136678741</v>
      </c>
      <c r="DC255" s="105">
        <v>574718.45765354158</v>
      </c>
      <c r="DD255" s="105">
        <v>1213380.6328217408</v>
      </c>
      <c r="DE255" s="105">
        <v>632140.51510745951</v>
      </c>
      <c r="DF255" s="105">
        <v>1118668.9431218756</v>
      </c>
      <c r="DG255" s="105">
        <v>1063325.5636898233</v>
      </c>
      <c r="DH255" s="105">
        <v>1225430.1467358419</v>
      </c>
      <c r="DI255" s="106">
        <v>1340316.4209489555</v>
      </c>
      <c r="DJ255" s="104">
        <v>851007.85530840326</v>
      </c>
      <c r="DK255" s="311">
        <v>517692.36695859663</v>
      </c>
      <c r="DL255" s="105">
        <v>911829.35266536823</v>
      </c>
      <c r="DM255" s="105">
        <v>1099338.5209162855</v>
      </c>
      <c r="DN255" s="105">
        <v>1811512.6370501274</v>
      </c>
      <c r="DO255" s="105">
        <v>1820233.6046629529</v>
      </c>
      <c r="DP255" s="105">
        <v>1232088.9442271725</v>
      </c>
      <c r="DQ255" s="105">
        <v>990557.77048002672</v>
      </c>
      <c r="DR255" s="105">
        <v>1223649.5775366377</v>
      </c>
      <c r="DS255" s="105">
        <v>1127842.8954585465</v>
      </c>
      <c r="DT255" s="105">
        <v>1231633.7850032793</v>
      </c>
      <c r="DU255" s="106">
        <v>2548155.3275161628</v>
      </c>
      <c r="DV255" s="340">
        <v>1395561.8787191869</v>
      </c>
      <c r="DW255" s="340">
        <v>646069.20147787454</v>
      </c>
      <c r="DX255" s="340">
        <v>804023.89412304829</v>
      </c>
      <c r="DY255" s="340">
        <v>1408863.4925249268</v>
      </c>
      <c r="DZ255" s="340">
        <v>2173816.271391389</v>
      </c>
      <c r="EA255" s="340">
        <v>7032850.8718918562</v>
      </c>
      <c r="EB255" s="340">
        <v>7096218.6918125143</v>
      </c>
      <c r="EC255" s="340">
        <v>7220543.3439489724</v>
      </c>
      <c r="ED255" s="340">
        <v>1234367.0800651093</v>
      </c>
      <c r="EE255" s="340">
        <v>1077600.9823166705</v>
      </c>
      <c r="EF255" s="340">
        <v>1615571.2068439925</v>
      </c>
      <c r="EG255" s="340">
        <v>3361528.0228333324</v>
      </c>
      <c r="EH255" s="340">
        <v>427599.86795937526</v>
      </c>
      <c r="EI255" s="338">
        <v>695463.75771675585</v>
      </c>
      <c r="EJ255" s="338">
        <v>1608661.1915179035</v>
      </c>
      <c r="EK255" s="338">
        <v>2372624.4522056561</v>
      </c>
      <c r="EL255" s="338">
        <v>1092417.9949021372</v>
      </c>
      <c r="EM255" s="338">
        <v>1724146.0961891445</v>
      </c>
      <c r="EN255" s="338">
        <v>754449.21428088658</v>
      </c>
      <c r="EO255" s="338">
        <v>937208.64243463741</v>
      </c>
      <c r="EP255" s="338">
        <v>1118933.544222143</v>
      </c>
      <c r="EQ255" s="338">
        <v>859662.35991592577</v>
      </c>
      <c r="ER255" s="338">
        <v>752721.28451209771</v>
      </c>
      <c r="ES255" s="338">
        <v>1118159.5785778388</v>
      </c>
      <c r="ET255" s="338"/>
    </row>
    <row r="256" spans="1:150" s="9" customFormat="1">
      <c r="A256" s="140"/>
      <c r="B256" s="140">
        <v>72</v>
      </c>
      <c r="C256" s="140" t="s">
        <v>96</v>
      </c>
      <c r="D256" s="140" t="str">
        <f t="shared" si="64"/>
        <v>72p</v>
      </c>
      <c r="E256" s="141" t="s">
        <v>97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v>0</v>
      </c>
      <c r="CM256" s="143">
        <v>0</v>
      </c>
      <c r="CN256" s="143">
        <v>0</v>
      </c>
      <c r="CO256" s="143">
        <v>8000000</v>
      </c>
      <c r="CP256" s="143">
        <v>0</v>
      </c>
      <c r="CQ256" s="143">
        <v>0</v>
      </c>
      <c r="CR256" s="143">
        <v>0</v>
      </c>
      <c r="CS256" s="143">
        <v>0</v>
      </c>
      <c r="CT256" s="143">
        <v>0</v>
      </c>
      <c r="CU256" s="143">
        <v>0</v>
      </c>
      <c r="CV256" s="143">
        <v>0</v>
      </c>
      <c r="CW256" s="144">
        <v>0</v>
      </c>
      <c r="CX256" s="142">
        <v>416666.66666666669</v>
      </c>
      <c r="CY256" s="143">
        <v>416666.66666666669</v>
      </c>
      <c r="CZ256" s="143">
        <v>416666.66666666669</v>
      </c>
      <c r="DA256" s="143">
        <v>416666.66666666669</v>
      </c>
      <c r="DB256" s="143">
        <v>416666.66666666669</v>
      </c>
      <c r="DC256" s="143">
        <v>416666.66666666669</v>
      </c>
      <c r="DD256" s="143">
        <v>416666.66666666669</v>
      </c>
      <c r="DE256" s="143">
        <v>416666.66666666669</v>
      </c>
      <c r="DF256" s="143">
        <v>416666.66666666669</v>
      </c>
      <c r="DG256" s="143">
        <v>416666.66666666669</v>
      </c>
      <c r="DH256" s="143">
        <v>416666.66666666669</v>
      </c>
      <c r="DI256" s="144">
        <v>416666.66666666669</v>
      </c>
      <c r="DJ256" s="142"/>
      <c r="DK256" s="325"/>
      <c r="DL256" s="143"/>
      <c r="DM256" s="143"/>
      <c r="DN256" s="143"/>
      <c r="DO256" s="143"/>
      <c r="DP256" s="143"/>
      <c r="DQ256" s="143"/>
      <c r="DR256" s="143"/>
      <c r="DS256" s="143"/>
      <c r="DT256" s="143"/>
      <c r="DU256" s="144"/>
      <c r="DV256" s="341">
        <v>0</v>
      </c>
      <c r="DW256" s="341"/>
      <c r="DX256" s="341"/>
      <c r="DY256" s="341"/>
      <c r="DZ256" s="341"/>
      <c r="EA256" s="341"/>
      <c r="EB256" s="341"/>
      <c r="EC256" s="341"/>
      <c r="ED256" s="341"/>
      <c r="EE256" s="341"/>
      <c r="EF256" s="341"/>
      <c r="EG256" s="341"/>
      <c r="EH256" s="341">
        <v>0</v>
      </c>
      <c r="EI256" s="341">
        <v>0</v>
      </c>
      <c r="EJ256" s="341">
        <v>0</v>
      </c>
      <c r="EK256" s="340">
        <v>0</v>
      </c>
      <c r="EL256" s="341">
        <v>0</v>
      </c>
      <c r="EM256" s="341">
        <v>0</v>
      </c>
      <c r="EN256" s="341">
        <v>0</v>
      </c>
      <c r="EO256" s="341">
        <v>0</v>
      </c>
      <c r="EP256" s="341">
        <v>0</v>
      </c>
      <c r="EQ256" s="341">
        <v>0</v>
      </c>
      <c r="ER256" s="341">
        <v>0</v>
      </c>
      <c r="ES256" s="341">
        <v>0</v>
      </c>
      <c r="ET256" s="339"/>
    </row>
    <row r="257" spans="1:150" ht="30">
      <c r="C257" s="74">
        <v>721</v>
      </c>
      <c r="D257" s="74" t="str">
        <f t="shared" si="64"/>
        <v>7212p</v>
      </c>
      <c r="E257" s="78" t="s">
        <v>99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/>
      <c r="CM257" s="105"/>
      <c r="CN257" s="105"/>
      <c r="CO257" s="105"/>
      <c r="CP257" s="105"/>
      <c r="CQ257" s="105"/>
      <c r="CR257" s="105"/>
      <c r="CS257" s="105"/>
      <c r="CT257" s="105"/>
      <c r="CU257" s="105"/>
      <c r="CV257" s="105"/>
      <c r="CW257" s="106"/>
      <c r="CX257" s="104"/>
      <c r="CY257" s="105"/>
      <c r="CZ257" s="105"/>
      <c r="DA257" s="105"/>
      <c r="DB257" s="105"/>
      <c r="DC257" s="105"/>
      <c r="DD257" s="105"/>
      <c r="DE257" s="105"/>
      <c r="DF257" s="105"/>
      <c r="DG257" s="105"/>
      <c r="DH257" s="105"/>
      <c r="DI257" s="106"/>
      <c r="DJ257" s="104"/>
      <c r="DK257" s="311"/>
      <c r="DL257" s="105"/>
      <c r="DM257" s="105"/>
      <c r="DN257" s="105"/>
      <c r="DO257" s="105"/>
      <c r="DP257" s="105"/>
      <c r="DQ257" s="105"/>
      <c r="DR257" s="105"/>
      <c r="DS257" s="105"/>
      <c r="DT257" s="105"/>
      <c r="DU257" s="106"/>
      <c r="DV257" s="340"/>
      <c r="DW257" s="340"/>
      <c r="DX257" s="340"/>
      <c r="DY257" s="340"/>
      <c r="DZ257" s="340"/>
      <c r="EA257" s="340"/>
      <c r="EB257" s="340"/>
      <c r="EC257" s="340"/>
      <c r="ED257" s="340"/>
      <c r="EE257" s="340"/>
      <c r="EF257" s="340"/>
      <c r="EG257" s="340"/>
      <c r="EH257" s="340"/>
      <c r="EI257" s="338"/>
      <c r="EJ257" s="338"/>
      <c r="EK257" s="338"/>
      <c r="EL257" s="338"/>
      <c r="EM257" s="338"/>
      <c r="EN257" s="338"/>
      <c r="EO257" s="338"/>
      <c r="EP257" s="338"/>
      <c r="EQ257" s="338"/>
      <c r="ER257" s="338"/>
      <c r="ES257" s="338"/>
      <c r="ET257" s="338"/>
    </row>
    <row r="258" spans="1:150" ht="30">
      <c r="C258" s="74">
        <v>722</v>
      </c>
      <c r="D258" s="74" t="str">
        <f t="shared" si="64"/>
        <v>7222p</v>
      </c>
      <c r="E258" s="78" t="s">
        <v>101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104"/>
      <c r="CY258" s="105"/>
      <c r="CZ258" s="105"/>
      <c r="DA258" s="105"/>
      <c r="DB258" s="105"/>
      <c r="DC258" s="105"/>
      <c r="DD258" s="105"/>
      <c r="DE258" s="105"/>
      <c r="DF258" s="105"/>
      <c r="DG258" s="105"/>
      <c r="DH258" s="105"/>
      <c r="DI258" s="106"/>
      <c r="DJ258" s="104"/>
      <c r="DK258" s="311"/>
      <c r="DL258" s="105"/>
      <c r="DM258" s="105"/>
      <c r="DN258" s="105"/>
      <c r="DO258" s="105"/>
      <c r="DP258" s="105"/>
      <c r="DQ258" s="105"/>
      <c r="DR258" s="105"/>
      <c r="DS258" s="105"/>
      <c r="DT258" s="105"/>
      <c r="DU258" s="106"/>
      <c r="DV258" s="340"/>
      <c r="DW258" s="340"/>
      <c r="DX258" s="340"/>
      <c r="DY258" s="340"/>
      <c r="DZ258" s="340"/>
      <c r="EA258" s="340"/>
      <c r="EB258" s="340"/>
      <c r="EC258" s="340"/>
      <c r="ED258" s="340"/>
      <c r="EE258" s="340"/>
      <c r="EF258" s="340"/>
      <c r="EG258" s="340"/>
      <c r="EH258" s="340"/>
      <c r="EI258" s="338"/>
      <c r="EJ258" s="338"/>
      <c r="EK258" s="338"/>
      <c r="EL258" s="338"/>
      <c r="EM258" s="338"/>
      <c r="EN258" s="338"/>
      <c r="EO258" s="338"/>
      <c r="EP258" s="338"/>
      <c r="EQ258" s="338"/>
      <c r="ER258" s="338"/>
      <c r="ES258" s="338"/>
      <c r="ET258" s="338"/>
    </row>
    <row r="259" spans="1:150" s="9" customFormat="1" ht="45">
      <c r="A259" s="140"/>
      <c r="B259" s="140">
        <v>73</v>
      </c>
      <c r="C259" s="140"/>
      <c r="D259" s="140" t="str">
        <f t="shared" si="64"/>
        <v>73p</v>
      </c>
      <c r="E259" s="141" t="s">
        <v>103</v>
      </c>
      <c r="F259" s="142"/>
      <c r="G259" s="143"/>
      <c r="H259" s="143"/>
      <c r="I259" s="143"/>
      <c r="J259" s="143"/>
      <c r="K259" s="143"/>
      <c r="L259" s="143"/>
      <c r="M259" s="143"/>
      <c r="N259" s="143"/>
      <c r="O259" s="143"/>
      <c r="P259" s="143"/>
      <c r="Q259" s="144"/>
      <c r="R259" s="142"/>
      <c r="S259" s="143"/>
      <c r="T259" s="143"/>
      <c r="U259" s="143"/>
      <c r="V259" s="143"/>
      <c r="W259" s="143"/>
      <c r="X259" s="143"/>
      <c r="Y259" s="143"/>
      <c r="Z259" s="143"/>
      <c r="AA259" s="143"/>
      <c r="AB259" s="143"/>
      <c r="AC259" s="144"/>
      <c r="AD259" s="142"/>
      <c r="AE259" s="143"/>
      <c r="AF259" s="143"/>
      <c r="AG259" s="143"/>
      <c r="AH259" s="143"/>
      <c r="AI259" s="143"/>
      <c r="AJ259" s="143"/>
      <c r="AK259" s="143"/>
      <c r="AL259" s="143"/>
      <c r="AM259" s="143"/>
      <c r="AN259" s="143"/>
      <c r="AO259" s="144"/>
      <c r="AP259" s="142"/>
      <c r="AQ259" s="143"/>
      <c r="AR259" s="143"/>
      <c r="AS259" s="143"/>
      <c r="AT259" s="143"/>
      <c r="AU259" s="143"/>
      <c r="AV259" s="143"/>
      <c r="AW259" s="143"/>
      <c r="AX259" s="143"/>
      <c r="AY259" s="143"/>
      <c r="AZ259" s="143"/>
      <c r="BA259" s="144"/>
      <c r="BB259" s="142"/>
      <c r="BC259" s="143"/>
      <c r="BD259" s="143"/>
      <c r="BE259" s="143"/>
      <c r="BF259" s="143"/>
      <c r="BG259" s="143"/>
      <c r="BH259" s="143"/>
      <c r="BI259" s="143"/>
      <c r="BJ259" s="143"/>
      <c r="BK259" s="143"/>
      <c r="BL259" s="143"/>
      <c r="BM259" s="144"/>
      <c r="BN259" s="142"/>
      <c r="BO259" s="143"/>
      <c r="BP259" s="143"/>
      <c r="BQ259" s="143"/>
      <c r="BR259" s="143"/>
      <c r="BS259" s="143"/>
      <c r="BT259" s="143"/>
      <c r="BU259" s="143"/>
      <c r="BV259" s="143"/>
      <c r="BW259" s="143"/>
      <c r="BX259" s="143"/>
      <c r="BY259" s="144"/>
      <c r="BZ259" s="142"/>
      <c r="CA259" s="143"/>
      <c r="CB259" s="143"/>
      <c r="CC259" s="143"/>
      <c r="CD259" s="143"/>
      <c r="CE259" s="143"/>
      <c r="CF259" s="143"/>
      <c r="CG259" s="143"/>
      <c r="CH259" s="143"/>
      <c r="CI259" s="143"/>
      <c r="CJ259" s="143"/>
      <c r="CK259" s="143"/>
      <c r="CL259" s="142">
        <v>559600.7769500342</v>
      </c>
      <c r="CM259" s="143">
        <v>354476.86713533319</v>
      </c>
      <c r="CN259" s="143">
        <v>385297.92814256047</v>
      </c>
      <c r="CO259" s="143">
        <v>255274.24635764034</v>
      </c>
      <c r="CP259" s="143">
        <v>249492.02995238511</v>
      </c>
      <c r="CQ259" s="143">
        <v>375486.02775821509</v>
      </c>
      <c r="CR259" s="143">
        <v>535390.30249528366</v>
      </c>
      <c r="CS259" s="143">
        <v>597926.67182852363</v>
      </c>
      <c r="CT259" s="143">
        <v>377295.10829472088</v>
      </c>
      <c r="CU259" s="143">
        <v>319944.5954149249</v>
      </c>
      <c r="CV259" s="143">
        <v>559463.96219362307</v>
      </c>
      <c r="CW259" s="144">
        <v>239411.49161934044</v>
      </c>
      <c r="CX259" s="142">
        <v>192772.11381205477</v>
      </c>
      <c r="CY259" s="143">
        <v>219000.95458843262</v>
      </c>
      <c r="CZ259" s="143">
        <v>279212.95056261157</v>
      </c>
      <c r="DA259" s="143">
        <v>278484.14214295219</v>
      </c>
      <c r="DB259" s="143">
        <v>194564.22932022985</v>
      </c>
      <c r="DC259" s="143">
        <v>305977.50152959337</v>
      </c>
      <c r="DD259" s="143">
        <v>3232893.976992269</v>
      </c>
      <c r="DE259" s="143">
        <v>546027.11320662138</v>
      </c>
      <c r="DF259" s="143">
        <v>373977.62507384352</v>
      </c>
      <c r="DG259" s="143">
        <v>572522.69594572182</v>
      </c>
      <c r="DH259" s="143">
        <v>159825.78339378684</v>
      </c>
      <c r="DI259" s="144">
        <v>691003.4005981891</v>
      </c>
      <c r="DJ259" s="142">
        <v>102742.57243539664</v>
      </c>
      <c r="DK259" s="325">
        <v>80570.77591245556</v>
      </c>
      <c r="DL259" s="143">
        <v>207943.58242626418</v>
      </c>
      <c r="DM259" s="143">
        <v>255508.97776091041</v>
      </c>
      <c r="DN259" s="143">
        <v>94657.993290660001</v>
      </c>
      <c r="DO259" s="143">
        <v>451041.3115294326</v>
      </c>
      <c r="DP259" s="143">
        <v>850260.27680842578</v>
      </c>
      <c r="DQ259" s="143">
        <v>271751.70792733377</v>
      </c>
      <c r="DR259" s="143">
        <v>299578.18186702713</v>
      </c>
      <c r="DS259" s="143">
        <v>296967.92792094528</v>
      </c>
      <c r="DT259" s="143">
        <v>830659.77314096305</v>
      </c>
      <c r="DU259" s="144">
        <v>1332064.798278471</v>
      </c>
      <c r="DV259" s="341">
        <v>253250.30057727409</v>
      </c>
      <c r="DW259" s="341">
        <v>695838.96268096345</v>
      </c>
      <c r="DX259" s="341">
        <v>349250.65446083574</v>
      </c>
      <c r="DY259" s="341">
        <v>328188.56365903834</v>
      </c>
      <c r="DZ259" s="341">
        <v>234734.25312116489</v>
      </c>
      <c r="EA259" s="341">
        <v>745592.50489778304</v>
      </c>
      <c r="EB259" s="341">
        <v>1162897.8060049608</v>
      </c>
      <c r="EC259" s="341">
        <v>314798.40965867613</v>
      </c>
      <c r="ED259" s="341">
        <v>306801.39412826992</v>
      </c>
      <c r="EE259" s="341">
        <v>407546.83241463639</v>
      </c>
      <c r="EF259" s="341">
        <v>761665.66094479046</v>
      </c>
      <c r="EG259" s="341">
        <v>1818172.3466734623</v>
      </c>
      <c r="EH259" s="341">
        <v>183698.17865459234</v>
      </c>
      <c r="EI259" s="339">
        <v>102035.58643931696</v>
      </c>
      <c r="EJ259" s="339">
        <v>148096.29167512842</v>
      </c>
      <c r="EK259" s="338">
        <v>127767.63759506466</v>
      </c>
      <c r="EL259" s="339">
        <v>1142721.3076513549</v>
      </c>
      <c r="EM259" s="339">
        <v>701618.42572295177</v>
      </c>
      <c r="EN259" s="339">
        <v>104750.01912924652</v>
      </c>
      <c r="EO259" s="339">
        <v>98423.786607340022</v>
      </c>
      <c r="EP259" s="339">
        <v>166546.28014151528</v>
      </c>
      <c r="EQ259" s="339">
        <v>280543.43877720588</v>
      </c>
      <c r="ER259" s="339">
        <v>972014.9027765803</v>
      </c>
      <c r="ES259" s="339">
        <v>1282367.813650754</v>
      </c>
      <c r="ET259" s="339"/>
    </row>
    <row r="260" spans="1:150">
      <c r="B260" s="74" t="s">
        <v>96</v>
      </c>
      <c r="C260" s="74">
        <v>731</v>
      </c>
      <c r="D260" s="74" t="str">
        <f t="shared" si="64"/>
        <v>7311p</v>
      </c>
      <c r="E260" s="78" t="s">
        <v>105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1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  <c r="DV260" s="340"/>
      <c r="DW260" s="340"/>
      <c r="DX260" s="340"/>
      <c r="DY260" s="340"/>
      <c r="DZ260" s="340"/>
      <c r="EA260" s="340"/>
      <c r="EB260" s="340"/>
      <c r="EC260" s="340"/>
      <c r="ED260" s="340"/>
      <c r="EE260" s="340"/>
      <c r="EF260" s="340"/>
      <c r="EG260" s="340"/>
      <c r="EH260" s="340"/>
      <c r="EI260" s="338"/>
      <c r="EJ260" s="338"/>
      <c r="EK260" s="338"/>
      <c r="EL260" s="338"/>
      <c r="EM260" s="338"/>
      <c r="EN260" s="338"/>
      <c r="EO260" s="338"/>
      <c r="EP260" s="338"/>
      <c r="EQ260" s="338"/>
      <c r="ER260" s="338"/>
      <c r="ES260" s="338"/>
      <c r="ET260" s="338"/>
    </row>
    <row r="261" spans="1:150" ht="30">
      <c r="C261" s="74">
        <v>732</v>
      </c>
      <c r="D261" s="74" t="str">
        <f t="shared" si="64"/>
        <v>7321p</v>
      </c>
      <c r="E261" s="78" t="s">
        <v>107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104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6"/>
      <c r="DJ261" s="104">
        <v>0</v>
      </c>
      <c r="DK261" s="311">
        <v>0</v>
      </c>
      <c r="DL261" s="105">
        <v>0</v>
      </c>
      <c r="DM261" s="105">
        <v>0</v>
      </c>
      <c r="DN261" s="105">
        <v>0</v>
      </c>
      <c r="DO261" s="105">
        <v>0</v>
      </c>
      <c r="DP261" s="105">
        <v>0</v>
      </c>
      <c r="DQ261" s="105">
        <v>0</v>
      </c>
      <c r="DR261" s="105">
        <v>0</v>
      </c>
      <c r="DS261" s="105">
        <v>0</v>
      </c>
      <c r="DT261" s="105">
        <v>0</v>
      </c>
      <c r="DU261" s="106">
        <v>0</v>
      </c>
      <c r="DV261" s="340"/>
      <c r="DW261" s="340"/>
      <c r="DX261" s="340"/>
      <c r="DY261" s="340"/>
      <c r="DZ261" s="340"/>
      <c r="EA261" s="340"/>
      <c r="EB261" s="340"/>
      <c r="EC261" s="340"/>
      <c r="ED261" s="340"/>
      <c r="EE261" s="340"/>
      <c r="EF261" s="340"/>
      <c r="EG261" s="340"/>
      <c r="EH261" s="340"/>
      <c r="EI261" s="338"/>
      <c r="EJ261" s="338"/>
      <c r="EK261" s="338"/>
      <c r="EL261" s="338"/>
      <c r="EM261" s="338"/>
      <c r="EN261" s="338"/>
      <c r="EO261" s="338"/>
      <c r="EP261" s="338"/>
      <c r="EQ261" s="338"/>
      <c r="ER261" s="338"/>
      <c r="ES261" s="338"/>
      <c r="ET261" s="338"/>
    </row>
    <row r="262" spans="1:150" s="9" customFormat="1">
      <c r="A262" s="140"/>
      <c r="B262" s="140">
        <v>74</v>
      </c>
      <c r="C262" s="140" t="s">
        <v>96</v>
      </c>
      <c r="D262" s="140" t="str">
        <f t="shared" si="64"/>
        <v>74p</v>
      </c>
      <c r="E262" s="141" t="s">
        <v>109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666666.66666666663</v>
      </c>
      <c r="CY262" s="143">
        <v>666666.66666666663</v>
      </c>
      <c r="CZ262" s="143">
        <v>666666.66666666663</v>
      </c>
      <c r="DA262" s="143">
        <v>666666.66666666663</v>
      </c>
      <c r="DB262" s="143">
        <v>666666.66666666663</v>
      </c>
      <c r="DC262" s="143">
        <v>666666.66666666663</v>
      </c>
      <c r="DD262" s="143">
        <v>666666.66666666663</v>
      </c>
      <c r="DE262" s="143">
        <v>666666.66666666663</v>
      </c>
      <c r="DF262" s="143">
        <v>666666.66666666663</v>
      </c>
      <c r="DG262" s="143">
        <v>666666.66666666663</v>
      </c>
      <c r="DH262" s="143">
        <v>666666.66666666663</v>
      </c>
      <c r="DI262" s="144">
        <v>666666.66666666663</v>
      </c>
      <c r="DJ262" s="142">
        <v>151870.61020172067</v>
      </c>
      <c r="DK262" s="325">
        <v>759284.21401818644</v>
      </c>
      <c r="DL262" s="143">
        <v>232686.29412273181</v>
      </c>
      <c r="DM262" s="143">
        <v>680176.81394201145</v>
      </c>
      <c r="DN262" s="143">
        <v>334566.54127297708</v>
      </c>
      <c r="DO262" s="143">
        <v>290134.08358243544</v>
      </c>
      <c r="DP262" s="143">
        <v>384254.59140583908</v>
      </c>
      <c r="DQ262" s="143">
        <v>311193.36925083847</v>
      </c>
      <c r="DR262" s="143">
        <v>574859.18368163658</v>
      </c>
      <c r="DS262" s="143">
        <v>752410.21529335005</v>
      </c>
      <c r="DT262" s="143">
        <v>963792.40888977866</v>
      </c>
      <c r="DU262" s="144">
        <v>1156891.4845592449</v>
      </c>
      <c r="DV262" s="341">
        <v>878692.97446426435</v>
      </c>
      <c r="DW262" s="341">
        <v>1757032.3136169473</v>
      </c>
      <c r="DX262" s="341">
        <v>1641296.3253875526</v>
      </c>
      <c r="DY262" s="341">
        <v>2057251.9562577028</v>
      </c>
      <c r="DZ262" s="341">
        <v>1165798.2124013356</v>
      </c>
      <c r="EA262" s="341">
        <v>1626226.367012884</v>
      </c>
      <c r="EB262" s="341">
        <v>2268437.1611972838</v>
      </c>
      <c r="EC262" s="341">
        <v>1088287.2617470617</v>
      </c>
      <c r="ED262" s="341">
        <v>2354336.3073598729</v>
      </c>
      <c r="EE262" s="341">
        <v>3603761.2068113876</v>
      </c>
      <c r="EF262" s="341">
        <v>3267998.0201318627</v>
      </c>
      <c r="EG262" s="341">
        <v>7546095.2223542193</v>
      </c>
      <c r="EH262" s="341">
        <v>547322.26784047682</v>
      </c>
      <c r="EI262" s="339">
        <v>467022.50625958334</v>
      </c>
      <c r="EJ262" s="339">
        <v>2218647.0372368339</v>
      </c>
      <c r="EK262" s="338">
        <v>1658251.9080133145</v>
      </c>
      <c r="EL262" s="339">
        <v>2940231.9146968834</v>
      </c>
      <c r="EM262" s="339">
        <v>3480111.7653140961</v>
      </c>
      <c r="EN262" s="339">
        <v>1506547.2713743269</v>
      </c>
      <c r="EO262" s="339">
        <v>1860592.1593926547</v>
      </c>
      <c r="EP262" s="339">
        <v>4235813.5165702263</v>
      </c>
      <c r="EQ262" s="339">
        <v>3997546.8172499253</v>
      </c>
      <c r="ER262" s="339">
        <v>4745750.1562713273</v>
      </c>
      <c r="ES262" s="339">
        <v>7542162.679780351</v>
      </c>
      <c r="ET262" s="339"/>
    </row>
    <row r="263" spans="1:150">
      <c r="C263" s="74">
        <v>741</v>
      </c>
      <c r="D263" s="74" t="str">
        <f t="shared" si="64"/>
        <v>7411p</v>
      </c>
      <c r="E263" s="78" t="s">
        <v>111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310"/>
      <c r="CY263" s="311"/>
      <c r="CZ263" s="311"/>
      <c r="DA263" s="311"/>
      <c r="DB263" s="311"/>
      <c r="DC263" s="311"/>
      <c r="DD263" s="311"/>
      <c r="DE263" s="311"/>
      <c r="DF263" s="311"/>
      <c r="DG263" s="311"/>
      <c r="DH263" s="311"/>
      <c r="DI263" s="312"/>
      <c r="DJ263" s="104">
        <v>0</v>
      </c>
      <c r="DK263" s="311">
        <v>0</v>
      </c>
      <c r="DL263" s="105">
        <v>0</v>
      </c>
      <c r="DM263" s="105">
        <v>0</v>
      </c>
      <c r="DN263" s="105">
        <v>0</v>
      </c>
      <c r="DO263" s="105">
        <v>0</v>
      </c>
      <c r="DP263" s="105">
        <v>0</v>
      </c>
      <c r="DQ263" s="105">
        <v>0</v>
      </c>
      <c r="DR263" s="105">
        <v>0</v>
      </c>
      <c r="DS263" s="105">
        <v>0</v>
      </c>
      <c r="DT263" s="105">
        <v>0</v>
      </c>
      <c r="DU263" s="106">
        <v>0</v>
      </c>
      <c r="DV263" s="340"/>
      <c r="DW263" s="340"/>
      <c r="DX263" s="340"/>
      <c r="DY263" s="340"/>
      <c r="DZ263" s="340"/>
      <c r="EA263" s="340"/>
      <c r="EB263" s="340"/>
      <c r="EC263" s="340"/>
      <c r="ED263" s="340"/>
      <c r="EE263" s="340"/>
      <c r="EF263" s="340"/>
      <c r="EG263" s="340"/>
      <c r="EH263" s="307"/>
    </row>
    <row r="264" spans="1:150">
      <c r="C264" s="74">
        <v>742</v>
      </c>
      <c r="D264" s="74" t="str">
        <f t="shared" si="64"/>
        <v>7421p</v>
      </c>
      <c r="E264" s="78" t="s">
        <v>113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0"/>
      <c r="CY264" s="311"/>
      <c r="CZ264" s="311"/>
      <c r="DA264" s="311"/>
      <c r="DB264" s="311"/>
      <c r="DC264" s="311"/>
      <c r="DD264" s="311"/>
      <c r="DE264" s="311"/>
      <c r="DF264" s="311"/>
      <c r="DG264" s="311"/>
      <c r="DH264" s="311"/>
      <c r="DI264" s="312"/>
      <c r="DJ264" s="104">
        <v>0</v>
      </c>
      <c r="DK264" s="311">
        <v>0</v>
      </c>
      <c r="DL264" s="105">
        <v>0</v>
      </c>
      <c r="DM264" s="105">
        <v>0</v>
      </c>
      <c r="DN264" s="105">
        <v>0</v>
      </c>
      <c r="DO264" s="105">
        <v>0</v>
      </c>
      <c r="DP264" s="105">
        <v>0</v>
      </c>
      <c r="DQ264" s="105">
        <v>0</v>
      </c>
      <c r="DR264" s="105">
        <v>0</v>
      </c>
      <c r="DS264" s="105">
        <v>0</v>
      </c>
      <c r="DT264" s="105">
        <v>0</v>
      </c>
      <c r="DU264" s="106">
        <v>0</v>
      </c>
      <c r="DV264" s="340"/>
      <c r="DW264" s="340"/>
      <c r="DX264" s="340"/>
      <c r="DY264" s="340"/>
      <c r="DZ264" s="340"/>
      <c r="EA264" s="340"/>
      <c r="EB264" s="340"/>
      <c r="EC264" s="340"/>
      <c r="ED264" s="340"/>
      <c r="EE264" s="340"/>
      <c r="EF264" s="340"/>
      <c r="EG264" s="340"/>
      <c r="EH264" s="307"/>
    </row>
    <row r="265" spans="1:150">
      <c r="B265" s="74">
        <v>75</v>
      </c>
      <c r="D265" s="74" t="str">
        <f t="shared" si="64"/>
        <v>75p</v>
      </c>
      <c r="E265" s="78" t="s">
        <v>115</v>
      </c>
      <c r="F265" s="104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6"/>
      <c r="R265" s="104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6"/>
      <c r="AD265" s="104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6"/>
      <c r="AP265" s="104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6"/>
      <c r="BB265" s="104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6"/>
      <c r="BN265" s="104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6"/>
      <c r="BZ265" s="104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5"/>
      <c r="CK265" s="105"/>
      <c r="CL265" s="104"/>
      <c r="CM265" s="105"/>
      <c r="CN265" s="105"/>
      <c r="CO265" s="105"/>
      <c r="CP265" s="105"/>
      <c r="CQ265" s="105"/>
      <c r="CR265" s="105"/>
      <c r="CS265" s="105"/>
      <c r="CT265" s="105"/>
      <c r="CU265" s="105"/>
      <c r="CV265" s="105"/>
      <c r="CW265" s="106"/>
      <c r="CX265" s="310"/>
      <c r="CY265" s="311"/>
      <c r="CZ265" s="311"/>
      <c r="DA265" s="311"/>
      <c r="DB265" s="311"/>
      <c r="DC265" s="311"/>
      <c r="DD265" s="311"/>
      <c r="DE265" s="311"/>
      <c r="DF265" s="311"/>
      <c r="DG265" s="311"/>
      <c r="DH265" s="311"/>
      <c r="DI265" s="312"/>
      <c r="DJ265" s="104"/>
      <c r="DK265" s="311"/>
      <c r="DL265" s="105"/>
      <c r="DM265" s="105"/>
      <c r="DN265" s="105"/>
      <c r="DO265" s="105"/>
      <c r="DP265" s="105"/>
      <c r="DQ265" s="105"/>
      <c r="DR265" s="105"/>
      <c r="DS265" s="105"/>
      <c r="DT265" s="105"/>
      <c r="DU265" s="106"/>
      <c r="DV265" s="340"/>
      <c r="DW265" s="340"/>
      <c r="DX265" s="340"/>
      <c r="DY265" s="340"/>
      <c r="DZ265" s="340"/>
      <c r="EA265" s="340"/>
      <c r="EB265" s="340"/>
      <c r="EC265" s="340"/>
      <c r="ED265" s="340"/>
      <c r="EE265" s="340"/>
      <c r="EF265" s="340"/>
      <c r="EG265" s="340"/>
      <c r="EH265" s="307"/>
    </row>
    <row r="266" spans="1:150" s="9" customFormat="1">
      <c r="A266" s="140"/>
      <c r="B266" s="140"/>
      <c r="C266" s="140">
        <v>751</v>
      </c>
      <c r="D266" s="140" t="str">
        <f t="shared" si="64"/>
        <v>751p</v>
      </c>
      <c r="E266" s="141" t="s">
        <v>117</v>
      </c>
      <c r="F266" s="142"/>
      <c r="G266" s="143"/>
      <c r="H266" s="143"/>
      <c r="I266" s="143"/>
      <c r="J266" s="143"/>
      <c r="K266" s="143"/>
      <c r="L266" s="143"/>
      <c r="M266" s="143"/>
      <c r="N266" s="143"/>
      <c r="O266" s="143"/>
      <c r="P266" s="143"/>
      <c r="Q266" s="144"/>
      <c r="R266" s="142"/>
      <c r="S266" s="143"/>
      <c r="T266" s="143"/>
      <c r="U266" s="143"/>
      <c r="V266" s="143"/>
      <c r="W266" s="143"/>
      <c r="X266" s="143"/>
      <c r="Y266" s="143"/>
      <c r="Z266" s="143"/>
      <c r="AA266" s="143"/>
      <c r="AB266" s="143"/>
      <c r="AC266" s="144"/>
      <c r="AD266" s="142"/>
      <c r="AE266" s="143"/>
      <c r="AF266" s="143"/>
      <c r="AG266" s="143"/>
      <c r="AH266" s="143"/>
      <c r="AI266" s="143"/>
      <c r="AJ266" s="143"/>
      <c r="AK266" s="143"/>
      <c r="AL266" s="143"/>
      <c r="AM266" s="143"/>
      <c r="AN266" s="143"/>
      <c r="AO266" s="144"/>
      <c r="AP266" s="142"/>
      <c r="AQ266" s="143"/>
      <c r="AR266" s="143"/>
      <c r="AS266" s="143"/>
      <c r="AT266" s="143"/>
      <c r="AU266" s="143"/>
      <c r="AV266" s="143"/>
      <c r="AW266" s="143"/>
      <c r="AX266" s="143"/>
      <c r="AY266" s="143"/>
      <c r="AZ266" s="143"/>
      <c r="BA266" s="144"/>
      <c r="BB266" s="142"/>
      <c r="BC266" s="143"/>
      <c r="BD266" s="143"/>
      <c r="BE266" s="143"/>
      <c r="BF266" s="143"/>
      <c r="BG266" s="143"/>
      <c r="BH266" s="143"/>
      <c r="BI266" s="143"/>
      <c r="BJ266" s="143"/>
      <c r="BK266" s="143"/>
      <c r="BL266" s="143"/>
      <c r="BM266" s="144"/>
      <c r="BN266" s="142"/>
      <c r="BO266" s="143"/>
      <c r="BP266" s="143"/>
      <c r="BQ266" s="143"/>
      <c r="BR266" s="143"/>
      <c r="BS266" s="143"/>
      <c r="BT266" s="143"/>
      <c r="BU266" s="143"/>
      <c r="BV266" s="143"/>
      <c r="BW266" s="143"/>
      <c r="BX266" s="143"/>
      <c r="BY266" s="144"/>
      <c r="BZ266" s="142"/>
      <c r="CA266" s="143"/>
      <c r="CB266" s="143"/>
      <c r="CC266" s="143"/>
      <c r="CD266" s="143"/>
      <c r="CE266" s="143"/>
      <c r="CF266" s="143"/>
      <c r="CG266" s="143"/>
      <c r="CH266" s="143"/>
      <c r="CI266" s="143"/>
      <c r="CJ266" s="143"/>
      <c r="CK266" s="143"/>
      <c r="CL266" s="142">
        <f t="shared" ref="CL266:CX266" si="65">+SUM(CL267:CL268)</f>
        <v>0</v>
      </c>
      <c r="CM266" s="143">
        <f t="shared" si="65"/>
        <v>0</v>
      </c>
      <c r="CN266" s="143">
        <f t="shared" si="65"/>
        <v>0</v>
      </c>
      <c r="CO266" s="143">
        <f t="shared" si="65"/>
        <v>200000000</v>
      </c>
      <c r="CP266" s="143">
        <f t="shared" si="65"/>
        <v>0</v>
      </c>
      <c r="CQ266" s="143">
        <f t="shared" si="65"/>
        <v>0</v>
      </c>
      <c r="CR266" s="143">
        <f t="shared" si="65"/>
        <v>0</v>
      </c>
      <c r="CS266" s="143">
        <f t="shared" si="65"/>
        <v>0</v>
      </c>
      <c r="CT266" s="143">
        <f t="shared" si="65"/>
        <v>0</v>
      </c>
      <c r="CU266" s="143">
        <f t="shared" si="65"/>
        <v>50000000</v>
      </c>
      <c r="CV266" s="143">
        <f t="shared" si="65"/>
        <v>0</v>
      </c>
      <c r="CW266" s="144">
        <f t="shared" si="65"/>
        <v>0</v>
      </c>
      <c r="CX266" s="315">
        <f t="shared" si="65"/>
        <v>18997964.655235786</v>
      </c>
      <c r="CY266" s="318">
        <f t="shared" ref="CY266:DI266" si="66">+SUM(CY267:CY268)</f>
        <v>18997964.655235786</v>
      </c>
      <c r="CZ266" s="318">
        <f t="shared" si="66"/>
        <v>18997964.655235786</v>
      </c>
      <c r="DA266" s="318">
        <f t="shared" si="66"/>
        <v>18997964.655235786</v>
      </c>
      <c r="DB266" s="318">
        <f t="shared" si="66"/>
        <v>18997964.655235786</v>
      </c>
      <c r="DC266" s="318">
        <f t="shared" si="66"/>
        <v>18997964.655235786</v>
      </c>
      <c r="DD266" s="318">
        <f t="shared" si="66"/>
        <v>18997964.655235786</v>
      </c>
      <c r="DE266" s="318">
        <f t="shared" si="66"/>
        <v>18997964.655235786</v>
      </c>
      <c r="DF266" s="318">
        <f t="shared" si="66"/>
        <v>18997964.655235786</v>
      </c>
      <c r="DG266" s="318">
        <f t="shared" si="66"/>
        <v>18997964.655235786</v>
      </c>
      <c r="DH266" s="318">
        <f t="shared" si="66"/>
        <v>18997964.655235786</v>
      </c>
      <c r="DI266" s="316">
        <f t="shared" si="66"/>
        <v>18997964.655235786</v>
      </c>
      <c r="DJ266" s="142">
        <f>+SUM(DJ267:DJ268)</f>
        <v>52840136.569718093</v>
      </c>
      <c r="DK266" s="325">
        <f t="shared" ref="DK266:DU266" si="67">+SUM(DK267:DK268)</f>
        <v>52840136.569718093</v>
      </c>
      <c r="DL266" s="143">
        <f t="shared" si="67"/>
        <v>52840136.569718093</v>
      </c>
      <c r="DM266" s="143">
        <f t="shared" si="67"/>
        <v>52840136.569718093</v>
      </c>
      <c r="DN266" s="143">
        <f t="shared" si="67"/>
        <v>52840136.569718093</v>
      </c>
      <c r="DO266" s="143">
        <f t="shared" si="67"/>
        <v>52840136.569718093</v>
      </c>
      <c r="DP266" s="143">
        <f t="shared" si="67"/>
        <v>52840136.569718093</v>
      </c>
      <c r="DQ266" s="143">
        <f t="shared" si="67"/>
        <v>52840136.569718093</v>
      </c>
      <c r="DR266" s="143">
        <f t="shared" si="67"/>
        <v>52840136.569718093</v>
      </c>
      <c r="DS266" s="143">
        <f t="shared" si="67"/>
        <v>52840136.569718093</v>
      </c>
      <c r="DT266" s="143">
        <f t="shared" si="67"/>
        <v>52840136.569718093</v>
      </c>
      <c r="DU266" s="144">
        <f t="shared" si="67"/>
        <v>52840136.569718093</v>
      </c>
      <c r="DV266" s="341">
        <f>SUM(DV267:DV268)</f>
        <v>55595756.08804667</v>
      </c>
      <c r="DW266" s="341">
        <f t="shared" ref="DW266:EF266" si="68">SUM(DW267:DW268)</f>
        <v>55595756.08804667</v>
      </c>
      <c r="DX266" s="341">
        <f t="shared" si="68"/>
        <v>55595756.08804667</v>
      </c>
      <c r="DY266" s="341">
        <f t="shared" si="68"/>
        <v>55595756.08804667</v>
      </c>
      <c r="DZ266" s="341">
        <f t="shared" si="68"/>
        <v>55595756.08804667</v>
      </c>
      <c r="EA266" s="341">
        <f t="shared" si="68"/>
        <v>55595756.08804667</v>
      </c>
      <c r="EB266" s="341">
        <f t="shared" si="68"/>
        <v>55595756.08804667</v>
      </c>
      <c r="EC266" s="341">
        <f t="shared" si="68"/>
        <v>55595756.08804667</v>
      </c>
      <c r="ED266" s="341">
        <f t="shared" si="68"/>
        <v>55595756.08804667</v>
      </c>
      <c r="EE266" s="341">
        <f t="shared" si="68"/>
        <v>55595756.08804667</v>
      </c>
      <c r="EF266" s="341">
        <f t="shared" si="68"/>
        <v>55595756.08804667</v>
      </c>
      <c r="EG266" s="341">
        <f>SUM(EG267:EG268)</f>
        <v>55595756.08804667</v>
      </c>
      <c r="EH266" s="341">
        <f t="shared" ref="EH266:ES266" si="69">SUM(EH267:EH268)</f>
        <v>37847818.636239164</v>
      </c>
      <c r="EI266" s="341">
        <f t="shared" si="69"/>
        <v>37847818.636239164</v>
      </c>
      <c r="EJ266" s="341">
        <f t="shared" si="69"/>
        <v>37847818.636239164</v>
      </c>
      <c r="EK266" s="340">
        <f t="shared" si="69"/>
        <v>37847818.636239164</v>
      </c>
      <c r="EL266" s="341">
        <f t="shared" si="69"/>
        <v>37847818.636239164</v>
      </c>
      <c r="EM266" s="341">
        <f t="shared" si="69"/>
        <v>37847818.636239164</v>
      </c>
      <c r="EN266" s="341">
        <f t="shared" si="69"/>
        <v>37847818.636239164</v>
      </c>
      <c r="EO266" s="341">
        <f t="shared" si="69"/>
        <v>37847818.636239164</v>
      </c>
      <c r="EP266" s="341">
        <f t="shared" si="69"/>
        <v>37847818.636239164</v>
      </c>
      <c r="EQ266" s="341">
        <f t="shared" si="69"/>
        <v>37847818.636239164</v>
      </c>
      <c r="ER266" s="341">
        <f t="shared" si="69"/>
        <v>37847818.636239164</v>
      </c>
      <c r="ES266" s="341">
        <f t="shared" si="69"/>
        <v>37847818.636239164</v>
      </c>
    </row>
    <row r="267" spans="1:150" ht="30">
      <c r="D267" s="74" t="str">
        <f t="shared" si="64"/>
        <v>7511p</v>
      </c>
      <c r="E267" s="78" t="s">
        <v>118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314">
        <v>0</v>
      </c>
      <c r="CY267" s="317">
        <v>0</v>
      </c>
      <c r="CZ267" s="317">
        <v>0</v>
      </c>
      <c r="DA267" s="317">
        <v>0</v>
      </c>
      <c r="DB267" s="317">
        <v>0</v>
      </c>
      <c r="DC267" s="317">
        <v>0</v>
      </c>
      <c r="DD267" s="317">
        <v>0</v>
      </c>
      <c r="DE267" s="317">
        <v>0</v>
      </c>
      <c r="DF267" s="317">
        <v>0</v>
      </c>
      <c r="DG267" s="317">
        <v>0</v>
      </c>
      <c r="DH267" s="317">
        <v>0</v>
      </c>
      <c r="DI267" s="313">
        <v>0</v>
      </c>
      <c r="DJ267" s="104"/>
      <c r="DK267" s="311"/>
      <c r="DL267" s="105"/>
      <c r="DM267" s="105"/>
      <c r="DN267" s="105"/>
      <c r="DO267" s="105"/>
      <c r="DP267" s="105"/>
      <c r="DQ267" s="105"/>
      <c r="DR267" s="105"/>
      <c r="DS267" s="105"/>
      <c r="DT267" s="105"/>
      <c r="DU267" s="106"/>
      <c r="DV267" s="340">
        <v>833333.33333333337</v>
      </c>
      <c r="DW267" s="340">
        <v>833333.33333333337</v>
      </c>
      <c r="DX267" s="340">
        <v>833333.33333333337</v>
      </c>
      <c r="DY267" s="340">
        <v>833333.33333333337</v>
      </c>
      <c r="DZ267" s="340">
        <v>833333.33333333337</v>
      </c>
      <c r="EA267" s="340">
        <v>833333.33333333337</v>
      </c>
      <c r="EB267" s="340">
        <v>833333.33333333337</v>
      </c>
      <c r="EC267" s="340">
        <v>833333.33333333337</v>
      </c>
      <c r="ED267" s="340">
        <v>833333.33333333337</v>
      </c>
      <c r="EE267" s="340">
        <v>833333.33333333337</v>
      </c>
      <c r="EF267" s="340">
        <v>833333.33333333337</v>
      </c>
      <c r="EG267" s="340">
        <v>833333.33333333337</v>
      </c>
      <c r="EH267" s="340">
        <v>8333333.333333333</v>
      </c>
      <c r="EI267" s="340">
        <v>8333333.333333333</v>
      </c>
      <c r="EJ267" s="340">
        <v>8333333.333333333</v>
      </c>
      <c r="EK267" s="340">
        <v>8333333.333333333</v>
      </c>
      <c r="EL267" s="340">
        <v>8333333.333333333</v>
      </c>
      <c r="EM267" s="340">
        <v>8333333.333333333</v>
      </c>
      <c r="EN267" s="340">
        <v>8333333.333333333</v>
      </c>
      <c r="EO267" s="340">
        <v>8333333.333333333</v>
      </c>
      <c r="EP267" s="340">
        <v>8333333.333333333</v>
      </c>
      <c r="EQ267" s="340">
        <v>8333333.333333333</v>
      </c>
      <c r="ER267" s="340">
        <v>8333333.333333333</v>
      </c>
      <c r="ES267" s="340">
        <v>8333333.333333333</v>
      </c>
    </row>
    <row r="268" spans="1:150" ht="30">
      <c r="D268" s="74" t="str">
        <f t="shared" si="64"/>
        <v>7512p</v>
      </c>
      <c r="E268" s="78" t="s">
        <v>120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>
        <v>0</v>
      </c>
      <c r="CM268" s="105">
        <v>0</v>
      </c>
      <c r="CN268" s="105">
        <v>0</v>
      </c>
      <c r="CO268" s="105">
        <v>200000000</v>
      </c>
      <c r="CP268" s="105">
        <v>0</v>
      </c>
      <c r="CQ268" s="105">
        <v>0</v>
      </c>
      <c r="CR268" s="105">
        <v>0</v>
      </c>
      <c r="CS268" s="105">
        <v>0</v>
      </c>
      <c r="CT268" s="105">
        <v>0</v>
      </c>
      <c r="CU268" s="105">
        <v>50000000</v>
      </c>
      <c r="CV268" s="105">
        <v>0</v>
      </c>
      <c r="CW268" s="106">
        <v>0</v>
      </c>
      <c r="CX268" s="314">
        <v>18997964.655235786</v>
      </c>
      <c r="CY268" s="317">
        <v>18997964.655235786</v>
      </c>
      <c r="CZ268" s="317">
        <v>18997964.655235786</v>
      </c>
      <c r="DA268" s="317">
        <v>18997964.655235786</v>
      </c>
      <c r="DB268" s="317">
        <v>18997964.655235786</v>
      </c>
      <c r="DC268" s="317">
        <v>18997964.655235786</v>
      </c>
      <c r="DD268" s="317">
        <v>18997964.655235786</v>
      </c>
      <c r="DE268" s="317">
        <v>18997964.655235786</v>
      </c>
      <c r="DF268" s="317">
        <v>18997964.655235786</v>
      </c>
      <c r="DG268" s="317">
        <v>18997964.655235786</v>
      </c>
      <c r="DH268" s="317">
        <v>18997964.655235786</v>
      </c>
      <c r="DI268" s="313">
        <v>18997964.655235786</v>
      </c>
      <c r="DJ268" s="104">
        <v>52840136.569718093</v>
      </c>
      <c r="DK268" s="311">
        <v>52840136.569718093</v>
      </c>
      <c r="DL268" s="105">
        <v>52840136.569718093</v>
      </c>
      <c r="DM268" s="105">
        <v>52840136.569718093</v>
      </c>
      <c r="DN268" s="105">
        <v>52840136.569718093</v>
      </c>
      <c r="DO268" s="105">
        <v>52840136.569718093</v>
      </c>
      <c r="DP268" s="105">
        <v>52840136.569718093</v>
      </c>
      <c r="DQ268" s="105">
        <v>52840136.569718093</v>
      </c>
      <c r="DR268" s="105">
        <v>52840136.569718093</v>
      </c>
      <c r="DS268" s="105">
        <v>52840136.569718093</v>
      </c>
      <c r="DT268" s="105">
        <v>52840136.569718093</v>
      </c>
      <c r="DU268" s="106">
        <v>52840136.569718093</v>
      </c>
      <c r="DV268" s="340">
        <v>54762422.754713334</v>
      </c>
      <c r="DW268" s="340">
        <v>54762422.754713334</v>
      </c>
      <c r="DX268" s="340">
        <v>54762422.754713334</v>
      </c>
      <c r="DY268" s="340">
        <v>54762422.754713334</v>
      </c>
      <c r="DZ268" s="340">
        <v>54762422.754713334</v>
      </c>
      <c r="EA268" s="340">
        <v>54762422.754713334</v>
      </c>
      <c r="EB268" s="340">
        <v>54762422.754713334</v>
      </c>
      <c r="EC268" s="340">
        <v>54762422.754713334</v>
      </c>
      <c r="ED268" s="340">
        <v>54762422.754713334</v>
      </c>
      <c r="EE268" s="340">
        <v>54762422.754713334</v>
      </c>
      <c r="EF268" s="340">
        <v>54762422.754713334</v>
      </c>
      <c r="EG268" s="340">
        <v>54762422.754713334</v>
      </c>
      <c r="EH268" s="340">
        <v>29514485.302905828</v>
      </c>
      <c r="EI268" s="340">
        <v>29514485.302905828</v>
      </c>
      <c r="EJ268" s="340">
        <v>29514485.302905828</v>
      </c>
      <c r="EK268" s="340">
        <v>29514485.302905828</v>
      </c>
      <c r="EL268" s="340">
        <v>29514485.302905828</v>
      </c>
      <c r="EM268" s="340">
        <v>29514485.302905828</v>
      </c>
      <c r="EN268" s="340">
        <v>29514485.302905828</v>
      </c>
      <c r="EO268" s="340">
        <v>29514485.302905828</v>
      </c>
      <c r="EP268" s="340">
        <v>29514485.302905828</v>
      </c>
      <c r="EQ268" s="340">
        <v>29514485.302905828</v>
      </c>
      <c r="ER268" s="340">
        <v>29514485.302905828</v>
      </c>
      <c r="ES268" s="340">
        <v>29514485.302905828</v>
      </c>
    </row>
    <row r="269" spans="1:150">
      <c r="A269" s="74">
        <v>4</v>
      </c>
      <c r="B269" s="74" t="s">
        <v>96</v>
      </c>
      <c r="D269" s="74" t="str">
        <f t="shared" si="64"/>
        <v>p</v>
      </c>
      <c r="E269" s="78" t="s">
        <v>122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4"/>
      <c r="CY269" s="317"/>
      <c r="CZ269" s="317"/>
      <c r="DA269" s="317"/>
      <c r="DB269" s="317"/>
      <c r="DC269" s="317"/>
      <c r="DD269" s="317"/>
      <c r="DE269" s="317"/>
      <c r="DF269" s="317"/>
      <c r="DG269" s="317"/>
      <c r="DH269" s="317"/>
      <c r="DI269" s="313"/>
      <c r="DJ269" s="104">
        <f>DJ270+DJ327+DJ356+DJ374+DJ385+DJ399+DJ400</f>
        <v>133231658.01000001</v>
      </c>
      <c r="DK269" s="105"/>
      <c r="DL269" s="105"/>
      <c r="DM269" s="105"/>
      <c r="DN269" s="105"/>
      <c r="DO269" s="105"/>
      <c r="DP269" s="105"/>
      <c r="DQ269" s="105"/>
      <c r="DR269" s="105"/>
      <c r="DS269" s="105"/>
      <c r="DT269" s="105"/>
      <c r="DU269" s="106"/>
      <c r="DV269" s="340">
        <f t="shared" ref="DV269:EF269" si="70">DV270+DV327+DV356+DV374+DV386+DV399+DV400</f>
        <v>147647270.72416666</v>
      </c>
      <c r="DW269" s="340">
        <f t="shared" si="70"/>
        <v>147647270.72416666</v>
      </c>
      <c r="DX269" s="340">
        <f t="shared" si="70"/>
        <v>147647270.72416666</v>
      </c>
      <c r="DY269" s="340">
        <f t="shared" si="70"/>
        <v>147647270.72416666</v>
      </c>
      <c r="DZ269" s="340">
        <f t="shared" si="70"/>
        <v>147647270.72416666</v>
      </c>
      <c r="EA269" s="340">
        <f t="shared" si="70"/>
        <v>147647270.72416666</v>
      </c>
      <c r="EB269" s="340">
        <f t="shared" si="70"/>
        <v>147647270.72416666</v>
      </c>
      <c r="EC269" s="340">
        <f t="shared" si="70"/>
        <v>147647270.72416666</v>
      </c>
      <c r="ED269" s="340">
        <f t="shared" si="70"/>
        <v>147647270.72416666</v>
      </c>
      <c r="EE269" s="340">
        <f t="shared" si="70"/>
        <v>147647270.72416666</v>
      </c>
      <c r="EF269" s="340">
        <f t="shared" si="70"/>
        <v>147647270.72416666</v>
      </c>
      <c r="EG269" s="340">
        <f>EG270+EG327+EG356+EG374+EG386+EG399+EG400</f>
        <v>147647270.72416669</v>
      </c>
      <c r="EH269" s="307"/>
    </row>
    <row r="270" spans="1:150">
      <c r="A270" s="74" t="s">
        <v>96</v>
      </c>
      <c r="B270" s="74">
        <v>41</v>
      </c>
      <c r="D270" s="74" t="str">
        <f t="shared" si="64"/>
        <v>41p</v>
      </c>
      <c r="E270" s="78" t="s">
        <v>124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4"/>
      <c r="CY270" s="317"/>
      <c r="CZ270" s="317"/>
      <c r="DA270" s="317"/>
      <c r="DB270" s="317"/>
      <c r="DC270" s="317"/>
      <c r="DD270" s="317"/>
      <c r="DE270" s="317"/>
      <c r="DF270" s="317"/>
      <c r="DG270" s="317"/>
      <c r="DH270" s="317"/>
      <c r="DI270" s="313"/>
      <c r="DJ270" s="104">
        <f>DJ271+DJ277+DJ285+DJ292+DJ302+DJ306+DJ309+DJ313+DJ317+DJ375</f>
        <v>52652196.172500007</v>
      </c>
      <c r="DK270" s="105"/>
      <c r="DL270" s="105"/>
      <c r="DM270" s="105"/>
      <c r="DN270" s="105"/>
      <c r="DO270" s="105"/>
      <c r="DP270" s="105"/>
      <c r="DQ270" s="105"/>
      <c r="DR270" s="105"/>
      <c r="DS270" s="105"/>
      <c r="DT270" s="105"/>
      <c r="DU270" s="106"/>
      <c r="DV270" s="340">
        <f>DV271+DV277+DV285+DV292+DV302+DV306+DV309+DV313+DV317+DV375</f>
        <v>58500304.586666666</v>
      </c>
      <c r="DW270" s="340">
        <f t="shared" ref="DW270:EG270" si="71">DW271+DW277+DW285+DW292+DW302+DW306+DW309+DW313+DW317+DW375</f>
        <v>58500304.586666666</v>
      </c>
      <c r="DX270" s="340">
        <f t="shared" si="71"/>
        <v>58500304.586666666</v>
      </c>
      <c r="DY270" s="340">
        <f t="shared" si="71"/>
        <v>58500304.586666666</v>
      </c>
      <c r="DZ270" s="340">
        <f t="shared" si="71"/>
        <v>58500304.586666666</v>
      </c>
      <c r="EA270" s="340">
        <f t="shared" si="71"/>
        <v>58500304.586666666</v>
      </c>
      <c r="EB270" s="340">
        <f t="shared" si="71"/>
        <v>58500304.586666666</v>
      </c>
      <c r="EC270" s="340">
        <f t="shared" si="71"/>
        <v>58500304.586666666</v>
      </c>
      <c r="ED270" s="340">
        <f t="shared" si="71"/>
        <v>58500304.586666666</v>
      </c>
      <c r="EE270" s="340">
        <f t="shared" si="71"/>
        <v>58500304.586666666</v>
      </c>
      <c r="EF270" s="340">
        <f t="shared" si="71"/>
        <v>58500304.586666666</v>
      </c>
      <c r="EG270" s="340">
        <f t="shared" si="71"/>
        <v>58500304.586666696</v>
      </c>
      <c r="EH270" s="307"/>
    </row>
    <row r="271" spans="1:150" s="9" customFormat="1" ht="30">
      <c r="A271" s="140"/>
      <c r="B271" s="140"/>
      <c r="C271" s="140">
        <v>411</v>
      </c>
      <c r="D271" s="140" t="str">
        <f t="shared" si="64"/>
        <v>411p</v>
      </c>
      <c r="E271" s="141" t="s">
        <v>126</v>
      </c>
      <c r="F271" s="142"/>
      <c r="G271" s="143"/>
      <c r="H271" s="143"/>
      <c r="I271" s="143"/>
      <c r="J271" s="143"/>
      <c r="K271" s="143"/>
      <c r="L271" s="143"/>
      <c r="M271" s="143"/>
      <c r="N271" s="143"/>
      <c r="O271" s="143"/>
      <c r="P271" s="143"/>
      <c r="Q271" s="144"/>
      <c r="R271" s="142"/>
      <c r="S271" s="143"/>
      <c r="T271" s="143"/>
      <c r="U271" s="143"/>
      <c r="V271" s="143"/>
      <c r="W271" s="143"/>
      <c r="X271" s="143"/>
      <c r="Y271" s="143"/>
      <c r="Z271" s="143"/>
      <c r="AA271" s="143"/>
      <c r="AB271" s="143"/>
      <c r="AC271" s="144"/>
      <c r="AD271" s="142"/>
      <c r="AE271" s="143"/>
      <c r="AF271" s="143"/>
      <c r="AG271" s="143"/>
      <c r="AH271" s="143"/>
      <c r="AI271" s="143"/>
      <c r="AJ271" s="143"/>
      <c r="AK271" s="143"/>
      <c r="AL271" s="143"/>
      <c r="AM271" s="143"/>
      <c r="AN271" s="143"/>
      <c r="AO271" s="144"/>
      <c r="AP271" s="142"/>
      <c r="AQ271" s="143"/>
      <c r="AR271" s="143"/>
      <c r="AS271" s="143"/>
      <c r="AT271" s="143"/>
      <c r="AU271" s="143"/>
      <c r="AV271" s="143"/>
      <c r="AW271" s="143"/>
      <c r="AX271" s="143"/>
      <c r="AY271" s="143"/>
      <c r="AZ271" s="143"/>
      <c r="BA271" s="144"/>
      <c r="BB271" s="142"/>
      <c r="BC271" s="143"/>
      <c r="BD271" s="143"/>
      <c r="BE271" s="143"/>
      <c r="BF271" s="143"/>
      <c r="BG271" s="143"/>
      <c r="BH271" s="143"/>
      <c r="BI271" s="143"/>
      <c r="BJ271" s="143"/>
      <c r="BK271" s="143"/>
      <c r="BL271" s="143"/>
      <c r="BM271" s="144"/>
      <c r="BN271" s="142"/>
      <c r="BO271" s="143"/>
      <c r="BP271" s="143"/>
      <c r="BQ271" s="143"/>
      <c r="BR271" s="143"/>
      <c r="BS271" s="143"/>
      <c r="BT271" s="143"/>
      <c r="BU271" s="143"/>
      <c r="BV271" s="143"/>
      <c r="BW271" s="143"/>
      <c r="BX271" s="143"/>
      <c r="BY271" s="144"/>
      <c r="BZ271" s="142"/>
      <c r="CA271" s="143"/>
      <c r="CB271" s="143"/>
      <c r="CC271" s="143"/>
      <c r="CD271" s="143"/>
      <c r="CE271" s="143"/>
      <c r="CF271" s="143"/>
      <c r="CG271" s="143"/>
      <c r="CH271" s="143"/>
      <c r="CI271" s="143"/>
      <c r="CJ271" s="143"/>
      <c r="CK271" s="143"/>
      <c r="CL271" s="142">
        <f t="shared" ref="CL271:CX271" si="72">+SUM(CL272:CL276)</f>
        <v>31010717.645833336</v>
      </c>
      <c r="CM271" s="143">
        <f t="shared" si="72"/>
        <v>31010717.645833336</v>
      </c>
      <c r="CN271" s="143">
        <f t="shared" si="72"/>
        <v>31010717.645833336</v>
      </c>
      <c r="CO271" s="143">
        <f t="shared" si="72"/>
        <v>31010717.645833336</v>
      </c>
      <c r="CP271" s="143">
        <f t="shared" si="72"/>
        <v>31010717.645833336</v>
      </c>
      <c r="CQ271" s="143">
        <f t="shared" si="72"/>
        <v>31010717.645833336</v>
      </c>
      <c r="CR271" s="143">
        <f t="shared" si="72"/>
        <v>31010717.645833336</v>
      </c>
      <c r="CS271" s="143">
        <f t="shared" si="72"/>
        <v>31010717.645833336</v>
      </c>
      <c r="CT271" s="143">
        <f t="shared" si="72"/>
        <v>31010717.645833336</v>
      </c>
      <c r="CU271" s="143">
        <f t="shared" si="72"/>
        <v>31010717.645833336</v>
      </c>
      <c r="CV271" s="143">
        <f t="shared" si="72"/>
        <v>31010717.645833336</v>
      </c>
      <c r="CW271" s="144">
        <f t="shared" si="72"/>
        <v>31010717.645833336</v>
      </c>
      <c r="CX271" s="315">
        <f t="shared" si="72"/>
        <v>32195307.643333331</v>
      </c>
      <c r="CY271" s="318">
        <f t="shared" ref="CY271:DI271" si="73">+SUM(CY272:CY276)</f>
        <v>32195307.643333331</v>
      </c>
      <c r="CZ271" s="318">
        <f t="shared" si="73"/>
        <v>32195307.643333331</v>
      </c>
      <c r="DA271" s="318">
        <f t="shared" si="73"/>
        <v>32195307.643333331</v>
      </c>
      <c r="DB271" s="318">
        <f t="shared" si="73"/>
        <v>32195307.643333331</v>
      </c>
      <c r="DC271" s="318">
        <f t="shared" si="73"/>
        <v>32195307.643333331</v>
      </c>
      <c r="DD271" s="318">
        <f t="shared" si="73"/>
        <v>32195307.643333331</v>
      </c>
      <c r="DE271" s="318">
        <f t="shared" si="73"/>
        <v>32195307.643333331</v>
      </c>
      <c r="DF271" s="318">
        <f t="shared" si="73"/>
        <v>32195307.643333331</v>
      </c>
      <c r="DG271" s="318">
        <f t="shared" si="73"/>
        <v>32195307.643333331</v>
      </c>
      <c r="DH271" s="318">
        <f t="shared" si="73"/>
        <v>32195307.643333331</v>
      </c>
      <c r="DI271" s="316">
        <f t="shared" si="73"/>
        <v>32195307.643333331</v>
      </c>
      <c r="DJ271" s="142">
        <f>+SUM(DJ272:DJ276)</f>
        <v>31613633.060833335</v>
      </c>
      <c r="DK271" s="143">
        <f t="shared" ref="DK271:DU271" si="74">+SUM(DK272:DK276)</f>
        <v>31613633.060833335</v>
      </c>
      <c r="DL271" s="143">
        <f t="shared" si="74"/>
        <v>31613633.060833335</v>
      </c>
      <c r="DM271" s="143">
        <f t="shared" si="74"/>
        <v>31613633.060833335</v>
      </c>
      <c r="DN271" s="143">
        <f t="shared" si="74"/>
        <v>31613633.060833335</v>
      </c>
      <c r="DO271" s="143">
        <f t="shared" si="74"/>
        <v>31613633.060833335</v>
      </c>
      <c r="DP271" s="143">
        <f t="shared" si="74"/>
        <v>31613633.060833335</v>
      </c>
      <c r="DQ271" s="143">
        <f t="shared" si="74"/>
        <v>31613633.060833335</v>
      </c>
      <c r="DR271" s="143">
        <f t="shared" si="74"/>
        <v>31613633.060833335</v>
      </c>
      <c r="DS271" s="143">
        <f t="shared" si="74"/>
        <v>31613633.060833335</v>
      </c>
      <c r="DT271" s="143">
        <f t="shared" si="74"/>
        <v>31613633.060833335</v>
      </c>
      <c r="DU271" s="144">
        <f t="shared" si="74"/>
        <v>31613633.060833335</v>
      </c>
      <c r="DV271" s="348">
        <v>34652899.586666666</v>
      </c>
      <c r="DW271" s="348">
        <v>34652899.586666666</v>
      </c>
      <c r="DX271" s="348">
        <v>34652899.586666666</v>
      </c>
      <c r="DY271" s="348">
        <v>34652899.586666666</v>
      </c>
      <c r="DZ271" s="348">
        <v>34652899.586666666</v>
      </c>
      <c r="EA271" s="348">
        <v>34652899.586666666</v>
      </c>
      <c r="EB271" s="348">
        <v>34652899.586666666</v>
      </c>
      <c r="EC271" s="348">
        <v>34652899.586666666</v>
      </c>
      <c r="ED271" s="348">
        <v>34652899.586666666</v>
      </c>
      <c r="EE271" s="348">
        <v>34652899.586666666</v>
      </c>
      <c r="EF271" s="348">
        <v>34652899.586666666</v>
      </c>
      <c r="EG271" s="348">
        <v>34652899.586666703</v>
      </c>
      <c r="EH271" s="348">
        <v>36520519.998333327</v>
      </c>
      <c r="EI271" s="348">
        <v>36520519.998333327</v>
      </c>
      <c r="EJ271" s="348">
        <v>36520519.998333327</v>
      </c>
      <c r="EK271" s="107">
        <v>36520519.998333327</v>
      </c>
      <c r="EL271" s="348">
        <v>36520519.998333327</v>
      </c>
      <c r="EM271" s="348">
        <v>36520519.998333327</v>
      </c>
      <c r="EN271" s="348">
        <v>36520519.998333327</v>
      </c>
      <c r="EO271" s="348">
        <v>36520519.998333327</v>
      </c>
      <c r="EP271" s="348">
        <v>36520519.998333327</v>
      </c>
      <c r="EQ271" s="348">
        <v>36520519.998333327</v>
      </c>
      <c r="ER271" s="348">
        <v>36520519.998333327</v>
      </c>
      <c r="ES271" s="348">
        <v>36520519.998333327</v>
      </c>
    </row>
    <row r="272" spans="1:150">
      <c r="D272" s="74" t="str">
        <f t="shared" si="64"/>
        <v>4111p</v>
      </c>
      <c r="E272" s="78" t="s">
        <v>128</v>
      </c>
      <c r="F272" s="104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6"/>
      <c r="R272" s="104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6"/>
      <c r="AD272" s="104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6"/>
      <c r="AP272" s="104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6"/>
      <c r="BB272" s="104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6"/>
      <c r="BN272" s="104"/>
      <c r="BO272" s="105"/>
      <c r="BP272" s="105"/>
      <c r="BQ272" s="105"/>
      <c r="BR272" s="105"/>
      <c r="BS272" s="105"/>
      <c r="BT272" s="105"/>
      <c r="BU272" s="105"/>
      <c r="BV272" s="105"/>
      <c r="BW272" s="105"/>
      <c r="BX272" s="105"/>
      <c r="BY272" s="106"/>
      <c r="BZ272" s="104"/>
      <c r="CA272" s="105"/>
      <c r="CB272" s="105"/>
      <c r="CC272" s="105"/>
      <c r="CD272" s="105"/>
      <c r="CE272" s="105"/>
      <c r="CF272" s="105"/>
      <c r="CG272" s="105"/>
      <c r="CH272" s="105"/>
      <c r="CI272" s="105"/>
      <c r="CJ272" s="105"/>
      <c r="CK272" s="105"/>
      <c r="CL272" s="104">
        <v>18458213.403333332</v>
      </c>
      <c r="CM272" s="105">
        <v>18458213.403333332</v>
      </c>
      <c r="CN272" s="105">
        <v>18458213.403333332</v>
      </c>
      <c r="CO272" s="105">
        <v>18458213.403333332</v>
      </c>
      <c r="CP272" s="105">
        <v>18458213.403333332</v>
      </c>
      <c r="CQ272" s="105">
        <v>18458213.403333332</v>
      </c>
      <c r="CR272" s="105">
        <v>18458213.403333332</v>
      </c>
      <c r="CS272" s="105">
        <v>18458213.403333332</v>
      </c>
      <c r="CT272" s="105">
        <v>18458213.403333332</v>
      </c>
      <c r="CU272" s="105">
        <v>18458213.403333332</v>
      </c>
      <c r="CV272" s="105">
        <v>18458213.403333332</v>
      </c>
      <c r="CW272" s="106">
        <v>18458213.403333332</v>
      </c>
      <c r="CX272" s="314">
        <v>18867562.298333336</v>
      </c>
      <c r="CY272" s="317">
        <v>18867562.298333336</v>
      </c>
      <c r="CZ272" s="317">
        <v>18867562.298333336</v>
      </c>
      <c r="DA272" s="317">
        <v>18867562.298333336</v>
      </c>
      <c r="DB272" s="317">
        <v>18867562.298333336</v>
      </c>
      <c r="DC272" s="317">
        <v>18867562.298333336</v>
      </c>
      <c r="DD272" s="317">
        <v>18867562.298333336</v>
      </c>
      <c r="DE272" s="317">
        <v>18867562.298333336</v>
      </c>
      <c r="DF272" s="317">
        <v>18867562.298333336</v>
      </c>
      <c r="DG272" s="317">
        <v>18867562.298333336</v>
      </c>
      <c r="DH272" s="317">
        <v>18867562.298333336</v>
      </c>
      <c r="DI272" s="313">
        <v>18867562.298333336</v>
      </c>
      <c r="DJ272" s="104">
        <v>18559870.852500003</v>
      </c>
      <c r="DK272" s="105">
        <v>18559870.852500003</v>
      </c>
      <c r="DL272" s="105">
        <v>18559870.852500003</v>
      </c>
      <c r="DM272" s="105">
        <v>18559870.852500003</v>
      </c>
      <c r="DN272" s="105">
        <v>18559870.852500003</v>
      </c>
      <c r="DO272" s="105">
        <v>18559870.852500003</v>
      </c>
      <c r="DP272" s="105">
        <v>18559870.852500003</v>
      </c>
      <c r="DQ272" s="105">
        <v>18559870.852500003</v>
      </c>
      <c r="DR272" s="105">
        <v>18559870.852500003</v>
      </c>
      <c r="DS272" s="105">
        <v>18559870.852500003</v>
      </c>
      <c r="DT272" s="105">
        <v>18559870.852500003</v>
      </c>
      <c r="DU272" s="106">
        <v>18559870.852500003</v>
      </c>
      <c r="DV272" s="340"/>
      <c r="DW272" s="340"/>
      <c r="DX272" s="340"/>
      <c r="DY272" s="340"/>
      <c r="DZ272" s="340"/>
      <c r="EA272" s="340"/>
      <c r="EB272" s="340"/>
      <c r="EC272" s="340"/>
      <c r="ED272" s="340"/>
      <c r="EE272" s="340"/>
      <c r="EF272" s="340"/>
      <c r="EG272" s="340"/>
      <c r="EH272" s="340"/>
      <c r="EI272" s="338"/>
      <c r="EJ272" s="338"/>
      <c r="EK272" s="338"/>
      <c r="EL272" s="338"/>
      <c r="EM272" s="338"/>
      <c r="EN272" s="338"/>
      <c r="EO272" s="338"/>
      <c r="EP272" s="338"/>
      <c r="EQ272" s="338"/>
      <c r="ER272" s="338"/>
      <c r="ES272" s="338"/>
    </row>
    <row r="273" spans="1:149">
      <c r="D273" s="74" t="str">
        <f t="shared" si="64"/>
        <v>4112p</v>
      </c>
      <c r="E273" s="78" t="s">
        <v>130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2493788.2441666666</v>
      </c>
      <c r="CM273" s="105">
        <v>2493788.2441666666</v>
      </c>
      <c r="CN273" s="105">
        <v>2493788.2441666666</v>
      </c>
      <c r="CO273" s="105">
        <v>2493788.2441666666</v>
      </c>
      <c r="CP273" s="105">
        <v>2493788.2441666666</v>
      </c>
      <c r="CQ273" s="105">
        <v>2493788.2441666666</v>
      </c>
      <c r="CR273" s="105">
        <v>2493788.2441666666</v>
      </c>
      <c r="CS273" s="105">
        <v>2493788.2441666666</v>
      </c>
      <c r="CT273" s="105">
        <v>2493788.2441666666</v>
      </c>
      <c r="CU273" s="105">
        <v>2493788.2441666666</v>
      </c>
      <c r="CV273" s="105">
        <v>2493788.2441666666</v>
      </c>
      <c r="CW273" s="106">
        <v>2493788.2441666666</v>
      </c>
      <c r="CX273" s="314">
        <v>2712342.7066666675</v>
      </c>
      <c r="CY273" s="317">
        <v>2712342.7066666675</v>
      </c>
      <c r="CZ273" s="317">
        <v>2712342.7066666675</v>
      </c>
      <c r="DA273" s="317">
        <v>2712342.7066666675</v>
      </c>
      <c r="DB273" s="317">
        <v>2712342.7066666675</v>
      </c>
      <c r="DC273" s="317">
        <v>2712342.7066666675</v>
      </c>
      <c r="DD273" s="317">
        <v>2712342.7066666675</v>
      </c>
      <c r="DE273" s="317">
        <v>2712342.7066666675</v>
      </c>
      <c r="DF273" s="317">
        <v>2712342.7066666675</v>
      </c>
      <c r="DG273" s="317">
        <v>2712342.7066666675</v>
      </c>
      <c r="DH273" s="317">
        <v>2712342.7066666675</v>
      </c>
      <c r="DI273" s="313">
        <v>2712342.7066666675</v>
      </c>
      <c r="DJ273" s="104">
        <v>2731089.59</v>
      </c>
      <c r="DK273" s="105">
        <v>2731089.59</v>
      </c>
      <c r="DL273" s="105">
        <v>2731089.59</v>
      </c>
      <c r="DM273" s="105">
        <v>2731089.59</v>
      </c>
      <c r="DN273" s="105">
        <v>2731089.59</v>
      </c>
      <c r="DO273" s="105">
        <v>2731089.59</v>
      </c>
      <c r="DP273" s="105">
        <v>2731089.59</v>
      </c>
      <c r="DQ273" s="105">
        <v>2731089.59</v>
      </c>
      <c r="DR273" s="105">
        <v>2731089.59</v>
      </c>
      <c r="DS273" s="105">
        <v>2731089.59</v>
      </c>
      <c r="DT273" s="105">
        <v>2731089.59</v>
      </c>
      <c r="DU273" s="106">
        <v>2731089.59</v>
      </c>
      <c r="DV273" s="340"/>
      <c r="DW273" s="340"/>
      <c r="DX273" s="340"/>
      <c r="DY273" s="340"/>
      <c r="DZ273" s="340"/>
      <c r="EA273" s="340"/>
      <c r="EB273" s="340"/>
      <c r="EC273" s="340"/>
      <c r="ED273" s="340"/>
      <c r="EE273" s="340"/>
      <c r="EF273" s="340"/>
      <c r="EG273" s="340"/>
      <c r="EH273" s="340"/>
      <c r="EI273" s="338"/>
      <c r="EJ273" s="338"/>
      <c r="EK273" s="338"/>
      <c r="EL273" s="338"/>
      <c r="EM273" s="338"/>
      <c r="EN273" s="338"/>
      <c r="EO273" s="338"/>
      <c r="EP273" s="338"/>
      <c r="EQ273" s="338"/>
      <c r="ER273" s="338"/>
      <c r="ES273" s="338"/>
    </row>
    <row r="274" spans="1:149">
      <c r="D274" s="74" t="str">
        <f t="shared" si="64"/>
        <v>4113p</v>
      </c>
      <c r="E274" s="78" t="s">
        <v>131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6333349.3816666668</v>
      </c>
      <c r="CM274" s="105">
        <v>6333349.3816666668</v>
      </c>
      <c r="CN274" s="105">
        <v>6333349.3816666668</v>
      </c>
      <c r="CO274" s="105">
        <v>6333349.3816666668</v>
      </c>
      <c r="CP274" s="105">
        <v>6333349.3816666668</v>
      </c>
      <c r="CQ274" s="105">
        <v>6333349.3816666668</v>
      </c>
      <c r="CR274" s="105">
        <v>6333349.3816666668</v>
      </c>
      <c r="CS274" s="105">
        <v>6333349.3816666668</v>
      </c>
      <c r="CT274" s="105">
        <v>6333349.3816666668</v>
      </c>
      <c r="CU274" s="105">
        <v>6333349.3816666668</v>
      </c>
      <c r="CV274" s="105">
        <v>6333349.3816666668</v>
      </c>
      <c r="CW274" s="106">
        <v>6333349.3816666668</v>
      </c>
      <c r="CX274" s="314">
        <v>6757582.0116666639</v>
      </c>
      <c r="CY274" s="317">
        <v>6757582.0116666639</v>
      </c>
      <c r="CZ274" s="317">
        <v>6757582.0116666639</v>
      </c>
      <c r="DA274" s="317">
        <v>6757582.0116666639</v>
      </c>
      <c r="DB274" s="317">
        <v>6757582.0116666639</v>
      </c>
      <c r="DC274" s="317">
        <v>6757582.0116666639</v>
      </c>
      <c r="DD274" s="317">
        <v>6757582.0116666639</v>
      </c>
      <c r="DE274" s="317">
        <v>6757582.0116666639</v>
      </c>
      <c r="DF274" s="317">
        <v>6757582.0116666639</v>
      </c>
      <c r="DG274" s="317">
        <v>6757582.0116666639</v>
      </c>
      <c r="DH274" s="317">
        <v>6757582.0116666639</v>
      </c>
      <c r="DI274" s="313">
        <v>6757582.0116666639</v>
      </c>
      <c r="DJ274" s="104">
        <v>6606213.9525000006</v>
      </c>
      <c r="DK274" s="105">
        <v>6606213.9525000006</v>
      </c>
      <c r="DL274" s="105">
        <v>6606213.9525000006</v>
      </c>
      <c r="DM274" s="105">
        <v>6606213.9525000006</v>
      </c>
      <c r="DN274" s="105">
        <v>6606213.9525000006</v>
      </c>
      <c r="DO274" s="105">
        <v>6606213.9525000006</v>
      </c>
      <c r="DP274" s="105">
        <v>6606213.9525000006</v>
      </c>
      <c r="DQ274" s="105">
        <v>6606213.9525000006</v>
      </c>
      <c r="DR274" s="105">
        <v>6606213.9525000006</v>
      </c>
      <c r="DS274" s="105">
        <v>6606213.9525000006</v>
      </c>
      <c r="DT274" s="105">
        <v>6606213.9525000006</v>
      </c>
      <c r="DU274" s="106">
        <v>6606213.9525000006</v>
      </c>
      <c r="DV274" s="340"/>
      <c r="DW274" s="340"/>
      <c r="DX274" s="340"/>
      <c r="DY274" s="340"/>
      <c r="DZ274" s="340"/>
      <c r="EA274" s="340"/>
      <c r="EB274" s="340"/>
      <c r="EC274" s="340"/>
      <c r="ED274" s="340"/>
      <c r="EE274" s="340"/>
      <c r="EF274" s="340"/>
      <c r="EG274" s="340"/>
      <c r="EH274" s="340"/>
      <c r="EI274" s="338"/>
      <c r="EJ274" s="338"/>
      <c r="EK274" s="338"/>
      <c r="EL274" s="338"/>
      <c r="EM274" s="338"/>
      <c r="EN274" s="338"/>
      <c r="EO274" s="338"/>
      <c r="EP274" s="338"/>
      <c r="EQ274" s="338"/>
      <c r="ER274" s="338"/>
      <c r="ES274" s="338"/>
    </row>
    <row r="275" spans="1:149">
      <c r="D275" s="74" t="str">
        <f t="shared" si="64"/>
        <v>4114p</v>
      </c>
      <c r="E275" s="78" t="s">
        <v>133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3366474.3091666666</v>
      </c>
      <c r="CM275" s="105">
        <v>3366474.3091666666</v>
      </c>
      <c r="CN275" s="105">
        <v>3366474.3091666666</v>
      </c>
      <c r="CO275" s="105">
        <v>3366474.3091666666</v>
      </c>
      <c r="CP275" s="105">
        <v>3366474.3091666666</v>
      </c>
      <c r="CQ275" s="105">
        <v>3366474.3091666666</v>
      </c>
      <c r="CR275" s="105">
        <v>3366474.3091666666</v>
      </c>
      <c r="CS275" s="105">
        <v>3366474.3091666666</v>
      </c>
      <c r="CT275" s="105">
        <v>3366474.3091666666</v>
      </c>
      <c r="CU275" s="105">
        <v>3366474.3091666666</v>
      </c>
      <c r="CV275" s="105">
        <v>3366474.3091666666</v>
      </c>
      <c r="CW275" s="106">
        <v>3366474.3091666666</v>
      </c>
      <c r="CX275" s="314">
        <v>3473848.1883333339</v>
      </c>
      <c r="CY275" s="317">
        <v>3473848.1883333339</v>
      </c>
      <c r="CZ275" s="317">
        <v>3473848.1883333339</v>
      </c>
      <c r="DA275" s="317">
        <v>3473848.1883333339</v>
      </c>
      <c r="DB275" s="317">
        <v>3473848.1883333339</v>
      </c>
      <c r="DC275" s="317">
        <v>3473848.1883333339</v>
      </c>
      <c r="DD275" s="317">
        <v>3473848.1883333339</v>
      </c>
      <c r="DE275" s="317">
        <v>3473848.1883333339</v>
      </c>
      <c r="DF275" s="317">
        <v>3473848.1883333339</v>
      </c>
      <c r="DG275" s="317">
        <v>3473848.1883333339</v>
      </c>
      <c r="DH275" s="317">
        <v>3473848.1883333339</v>
      </c>
      <c r="DI275" s="313">
        <v>3473848.1883333339</v>
      </c>
      <c r="DJ275" s="104">
        <v>3331068.5941666663</v>
      </c>
      <c r="DK275" s="105">
        <v>3331068.5941666663</v>
      </c>
      <c r="DL275" s="105">
        <v>3331068.5941666663</v>
      </c>
      <c r="DM275" s="105">
        <v>3331068.5941666663</v>
      </c>
      <c r="DN275" s="105">
        <v>3331068.5941666663</v>
      </c>
      <c r="DO275" s="105">
        <v>3331068.5941666663</v>
      </c>
      <c r="DP275" s="105">
        <v>3331068.5941666663</v>
      </c>
      <c r="DQ275" s="105">
        <v>3331068.5941666663</v>
      </c>
      <c r="DR275" s="105">
        <v>3331068.5941666663</v>
      </c>
      <c r="DS275" s="105">
        <v>3331068.5941666663</v>
      </c>
      <c r="DT275" s="105">
        <v>3331068.5941666663</v>
      </c>
      <c r="DU275" s="106">
        <v>3331068.5941666663</v>
      </c>
      <c r="DV275" s="340"/>
      <c r="DW275" s="340"/>
      <c r="DX275" s="340"/>
      <c r="DY275" s="340"/>
      <c r="DZ275" s="340"/>
      <c r="EA275" s="340"/>
      <c r="EB275" s="340"/>
      <c r="EC275" s="340"/>
      <c r="ED275" s="340"/>
      <c r="EE275" s="340"/>
      <c r="EF275" s="340"/>
      <c r="EG275" s="340"/>
      <c r="EH275" s="340"/>
      <c r="EI275" s="338"/>
      <c r="EJ275" s="338"/>
      <c r="EK275" s="338"/>
      <c r="EL275" s="338"/>
      <c r="EM275" s="338"/>
      <c r="EN275" s="338"/>
      <c r="EO275" s="338"/>
      <c r="EP275" s="338"/>
      <c r="EQ275" s="338"/>
      <c r="ER275" s="338"/>
      <c r="ES275" s="338"/>
    </row>
    <row r="276" spans="1:149">
      <c r="D276" s="74" t="str">
        <f t="shared" si="64"/>
        <v>4115p</v>
      </c>
      <c r="E276" s="78" t="s">
        <v>135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358892.30750000005</v>
      </c>
      <c r="CM276" s="105">
        <v>358892.30750000005</v>
      </c>
      <c r="CN276" s="105">
        <v>358892.30750000005</v>
      </c>
      <c r="CO276" s="105">
        <v>358892.30750000005</v>
      </c>
      <c r="CP276" s="105">
        <v>358892.30750000005</v>
      </c>
      <c r="CQ276" s="105">
        <v>358892.30750000005</v>
      </c>
      <c r="CR276" s="105">
        <v>358892.30750000005</v>
      </c>
      <c r="CS276" s="105">
        <v>358892.30750000005</v>
      </c>
      <c r="CT276" s="105">
        <v>358892.30750000005</v>
      </c>
      <c r="CU276" s="105">
        <v>358892.30750000005</v>
      </c>
      <c r="CV276" s="105">
        <v>358892.30750000005</v>
      </c>
      <c r="CW276" s="106">
        <v>358892.30750000005</v>
      </c>
      <c r="CX276" s="314">
        <v>383972.43833333335</v>
      </c>
      <c r="CY276" s="317">
        <v>383972.43833333335</v>
      </c>
      <c r="CZ276" s="317">
        <v>383972.43833333335</v>
      </c>
      <c r="DA276" s="317">
        <v>383972.43833333335</v>
      </c>
      <c r="DB276" s="317">
        <v>383972.43833333335</v>
      </c>
      <c r="DC276" s="317">
        <v>383972.43833333335</v>
      </c>
      <c r="DD276" s="317">
        <v>383972.43833333335</v>
      </c>
      <c r="DE276" s="317">
        <v>383972.43833333335</v>
      </c>
      <c r="DF276" s="317">
        <v>383972.43833333335</v>
      </c>
      <c r="DG276" s="317">
        <v>383972.43833333335</v>
      </c>
      <c r="DH276" s="317">
        <v>383972.43833333335</v>
      </c>
      <c r="DI276" s="313">
        <v>383972.43833333335</v>
      </c>
      <c r="DJ276" s="104">
        <v>385390.0716666666</v>
      </c>
      <c r="DK276" s="105">
        <v>385390.0716666666</v>
      </c>
      <c r="DL276" s="105">
        <v>385390.0716666666</v>
      </c>
      <c r="DM276" s="105">
        <v>385390.0716666666</v>
      </c>
      <c r="DN276" s="105">
        <v>385390.0716666666</v>
      </c>
      <c r="DO276" s="105">
        <v>385390.0716666666</v>
      </c>
      <c r="DP276" s="105">
        <v>385390.0716666666</v>
      </c>
      <c r="DQ276" s="105">
        <v>385390.0716666666</v>
      </c>
      <c r="DR276" s="105">
        <v>385390.0716666666</v>
      </c>
      <c r="DS276" s="105">
        <v>385390.0716666666</v>
      </c>
      <c r="DT276" s="105">
        <v>385390.0716666666</v>
      </c>
      <c r="DU276" s="106">
        <v>385390.0716666666</v>
      </c>
      <c r="DV276" s="340"/>
      <c r="DW276" s="340"/>
      <c r="DX276" s="340"/>
      <c r="DY276" s="340"/>
      <c r="DZ276" s="340"/>
      <c r="EA276" s="340"/>
      <c r="EB276" s="340"/>
      <c r="EC276" s="340"/>
      <c r="ED276" s="340"/>
      <c r="EE276" s="340"/>
      <c r="EF276" s="340"/>
      <c r="EG276" s="340"/>
      <c r="EH276" s="340"/>
      <c r="EI276" s="338"/>
      <c r="EJ276" s="338"/>
      <c r="EK276" s="338"/>
      <c r="EL276" s="338"/>
      <c r="EM276" s="338"/>
      <c r="EN276" s="338"/>
      <c r="EO276" s="338"/>
      <c r="EP276" s="338"/>
      <c r="EQ276" s="338"/>
      <c r="ER276" s="338"/>
      <c r="ES276" s="338"/>
    </row>
    <row r="277" spans="1:149" s="9" customFormat="1">
      <c r="A277" s="140"/>
      <c r="B277" s="140"/>
      <c r="C277" s="140">
        <v>412</v>
      </c>
      <c r="D277" s="140" t="str">
        <f t="shared" si="64"/>
        <v>412p</v>
      </c>
      <c r="E277" s="141" t="s">
        <v>137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75">+SUM(CL278:CL284)</f>
        <v>901608.53416666668</v>
      </c>
      <c r="CM277" s="143">
        <f t="shared" si="75"/>
        <v>901608.53416666668</v>
      </c>
      <c r="CN277" s="143">
        <f t="shared" si="75"/>
        <v>901608.53416666668</v>
      </c>
      <c r="CO277" s="143">
        <f t="shared" si="75"/>
        <v>901608.53416666668</v>
      </c>
      <c r="CP277" s="143">
        <f t="shared" si="75"/>
        <v>901608.53416666668</v>
      </c>
      <c r="CQ277" s="143">
        <f t="shared" si="75"/>
        <v>901608.53416666668</v>
      </c>
      <c r="CR277" s="143">
        <f t="shared" si="75"/>
        <v>901608.53416666668</v>
      </c>
      <c r="CS277" s="143">
        <f t="shared" si="75"/>
        <v>901608.53416666668</v>
      </c>
      <c r="CT277" s="143">
        <f t="shared" si="75"/>
        <v>901608.53416666668</v>
      </c>
      <c r="CU277" s="143">
        <f t="shared" si="75"/>
        <v>901608.53416666668</v>
      </c>
      <c r="CV277" s="143">
        <f t="shared" si="75"/>
        <v>901608.53416666668</v>
      </c>
      <c r="CW277" s="144">
        <f t="shared" si="75"/>
        <v>901608.53416666668</v>
      </c>
      <c r="CX277" s="315">
        <f t="shared" si="75"/>
        <v>956513.66333333333</v>
      </c>
      <c r="CY277" s="318">
        <f t="shared" ref="CY277:DI277" si="76">+SUM(CY278:CY284)</f>
        <v>956513.66333333333</v>
      </c>
      <c r="CZ277" s="318">
        <f t="shared" si="76"/>
        <v>956513.66333333333</v>
      </c>
      <c r="DA277" s="318">
        <f t="shared" si="76"/>
        <v>956513.66333333333</v>
      </c>
      <c r="DB277" s="318">
        <f t="shared" si="76"/>
        <v>956513.66333333333</v>
      </c>
      <c r="DC277" s="318">
        <f t="shared" si="76"/>
        <v>956513.66333333333</v>
      </c>
      <c r="DD277" s="318">
        <f t="shared" si="76"/>
        <v>956513.66333333333</v>
      </c>
      <c r="DE277" s="318">
        <f t="shared" si="76"/>
        <v>956513.66333333333</v>
      </c>
      <c r="DF277" s="318">
        <f t="shared" si="76"/>
        <v>956513.66333333333</v>
      </c>
      <c r="DG277" s="318">
        <f t="shared" si="76"/>
        <v>956513.66333333333</v>
      </c>
      <c r="DH277" s="318">
        <f t="shared" si="76"/>
        <v>956513.66333333333</v>
      </c>
      <c r="DI277" s="316">
        <f t="shared" si="76"/>
        <v>956513.66333333333</v>
      </c>
      <c r="DJ277" s="142">
        <f>+SUM(DJ278:DJ284)</f>
        <v>968300.41833333322</v>
      </c>
      <c r="DK277" s="143">
        <f t="shared" ref="DK277:DU277" si="77">+SUM(DK278:DK284)</f>
        <v>968300.41833333322</v>
      </c>
      <c r="DL277" s="143">
        <f t="shared" si="77"/>
        <v>968300.41833333322</v>
      </c>
      <c r="DM277" s="143">
        <f t="shared" si="77"/>
        <v>968300.41833333322</v>
      </c>
      <c r="DN277" s="143">
        <f t="shared" si="77"/>
        <v>968300.41833333322</v>
      </c>
      <c r="DO277" s="143">
        <f t="shared" si="77"/>
        <v>968300.41833333322</v>
      </c>
      <c r="DP277" s="143">
        <f t="shared" si="77"/>
        <v>968300.41833333322</v>
      </c>
      <c r="DQ277" s="143">
        <f t="shared" si="77"/>
        <v>968300.41833333322</v>
      </c>
      <c r="DR277" s="143">
        <f t="shared" si="77"/>
        <v>968300.41833333322</v>
      </c>
      <c r="DS277" s="143">
        <f t="shared" si="77"/>
        <v>968300.41833333322</v>
      </c>
      <c r="DT277" s="143">
        <f t="shared" si="77"/>
        <v>968300.41833333322</v>
      </c>
      <c r="DU277" s="144">
        <f t="shared" si="77"/>
        <v>968300.41833333322</v>
      </c>
      <c r="DV277" s="341">
        <v>832657.85499999998</v>
      </c>
      <c r="DW277" s="341">
        <v>832657.85499999998</v>
      </c>
      <c r="DX277" s="341">
        <v>832657.85499999998</v>
      </c>
      <c r="DY277" s="341">
        <v>832657.85499999998</v>
      </c>
      <c r="DZ277" s="341">
        <v>832657.85499999998</v>
      </c>
      <c r="EA277" s="341">
        <v>832657.85499999998</v>
      </c>
      <c r="EB277" s="341">
        <v>832657.85499999998</v>
      </c>
      <c r="EC277" s="341">
        <v>832657.85499999998</v>
      </c>
      <c r="ED277" s="341">
        <v>832657.85499999998</v>
      </c>
      <c r="EE277" s="341">
        <v>832657.85499999998</v>
      </c>
      <c r="EF277" s="341">
        <v>832657.85499999998</v>
      </c>
      <c r="EG277" s="341">
        <v>832657.85499999998</v>
      </c>
      <c r="EH277" s="341">
        <v>849012.24750000006</v>
      </c>
      <c r="EI277" s="341">
        <v>849012.24750000006</v>
      </c>
      <c r="EJ277" s="341">
        <v>849012.24750000006</v>
      </c>
      <c r="EK277" s="340">
        <v>849012.24750000006</v>
      </c>
      <c r="EL277" s="341">
        <v>849012.24750000006</v>
      </c>
      <c r="EM277" s="341">
        <v>849012.24750000006</v>
      </c>
      <c r="EN277" s="341">
        <v>849012.24750000006</v>
      </c>
      <c r="EO277" s="341">
        <v>849012.24750000006</v>
      </c>
      <c r="EP277" s="341">
        <v>849012.24750000006</v>
      </c>
      <c r="EQ277" s="341">
        <v>849012.24750000006</v>
      </c>
      <c r="ER277" s="341">
        <v>849012.24750000006</v>
      </c>
      <c r="ES277" s="348">
        <v>849012.24750000006</v>
      </c>
    </row>
    <row r="278" spans="1:149">
      <c r="D278" s="74" t="str">
        <f t="shared" si="64"/>
        <v>4121p</v>
      </c>
      <c r="E278" s="78" t="s">
        <v>139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0</v>
      </c>
      <c r="CM278" s="105">
        <v>0</v>
      </c>
      <c r="CN278" s="105">
        <v>0</v>
      </c>
      <c r="CO278" s="105">
        <v>0</v>
      </c>
      <c r="CP278" s="105">
        <v>0</v>
      </c>
      <c r="CQ278" s="105">
        <v>0</v>
      </c>
      <c r="CR278" s="105">
        <v>0</v>
      </c>
      <c r="CS278" s="105">
        <v>0</v>
      </c>
      <c r="CT278" s="105">
        <v>0</v>
      </c>
      <c r="CU278" s="105">
        <v>0</v>
      </c>
      <c r="CV278" s="105">
        <v>0</v>
      </c>
      <c r="CW278" s="106">
        <v>0</v>
      </c>
      <c r="CX278" s="314">
        <v>0</v>
      </c>
      <c r="CY278" s="317">
        <v>0</v>
      </c>
      <c r="CZ278" s="317">
        <v>0</v>
      </c>
      <c r="DA278" s="317">
        <v>0</v>
      </c>
      <c r="DB278" s="317">
        <v>0</v>
      </c>
      <c r="DC278" s="317">
        <v>0</v>
      </c>
      <c r="DD278" s="317">
        <v>0</v>
      </c>
      <c r="DE278" s="317">
        <v>0</v>
      </c>
      <c r="DF278" s="317">
        <v>0</v>
      </c>
      <c r="DG278" s="317">
        <v>0</v>
      </c>
      <c r="DH278" s="317">
        <v>0</v>
      </c>
      <c r="DI278" s="313">
        <v>0</v>
      </c>
      <c r="DJ278" s="104">
        <v>0</v>
      </c>
      <c r="DK278" s="105">
        <v>0</v>
      </c>
      <c r="DL278" s="105">
        <v>0</v>
      </c>
      <c r="DM278" s="105">
        <v>0</v>
      </c>
      <c r="DN278" s="105">
        <v>0</v>
      </c>
      <c r="DO278" s="105">
        <v>0</v>
      </c>
      <c r="DP278" s="105">
        <v>0</v>
      </c>
      <c r="DQ278" s="105">
        <v>0</v>
      </c>
      <c r="DR278" s="105">
        <v>0</v>
      </c>
      <c r="DS278" s="105">
        <v>0</v>
      </c>
      <c r="DT278" s="105">
        <v>0</v>
      </c>
      <c r="DU278" s="106">
        <v>0</v>
      </c>
      <c r="DV278" s="340"/>
      <c r="DW278" s="340"/>
      <c r="DX278" s="340"/>
      <c r="DY278" s="340"/>
      <c r="DZ278" s="340"/>
      <c r="EA278" s="340"/>
      <c r="EB278" s="340"/>
      <c r="EC278" s="340"/>
      <c r="ED278" s="340"/>
      <c r="EE278" s="340"/>
      <c r="EF278" s="340"/>
      <c r="EG278" s="340"/>
      <c r="EH278" s="340"/>
      <c r="EI278" s="338"/>
      <c r="EJ278" s="338"/>
      <c r="EK278" s="338"/>
      <c r="EL278" s="338"/>
      <c r="EM278" s="338"/>
      <c r="EN278" s="338"/>
      <c r="EO278" s="338"/>
      <c r="EP278" s="338"/>
      <c r="EQ278" s="338"/>
      <c r="ER278" s="338"/>
      <c r="ES278" s="338"/>
    </row>
    <row r="279" spans="1:149" ht="30">
      <c r="D279" s="74" t="str">
        <f t="shared" si="64"/>
        <v>4122p</v>
      </c>
      <c r="E279" s="78" t="s">
        <v>141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128521.15000000001</v>
      </c>
      <c r="CM279" s="105">
        <v>128521.15000000001</v>
      </c>
      <c r="CN279" s="105">
        <v>128521.15000000001</v>
      </c>
      <c r="CO279" s="105">
        <v>128521.15000000001</v>
      </c>
      <c r="CP279" s="105">
        <v>128521.15000000001</v>
      </c>
      <c r="CQ279" s="105">
        <v>128521.15000000001</v>
      </c>
      <c r="CR279" s="105">
        <v>128521.15000000001</v>
      </c>
      <c r="CS279" s="105">
        <v>128521.15000000001</v>
      </c>
      <c r="CT279" s="105">
        <v>128521.15000000001</v>
      </c>
      <c r="CU279" s="105">
        <v>128521.15000000001</v>
      </c>
      <c r="CV279" s="105">
        <v>128521.15000000001</v>
      </c>
      <c r="CW279" s="106">
        <v>128521.15000000001</v>
      </c>
      <c r="CX279" s="314">
        <v>176580.35833333331</v>
      </c>
      <c r="CY279" s="317">
        <v>176580.35833333331</v>
      </c>
      <c r="CZ279" s="317">
        <v>176580.35833333331</v>
      </c>
      <c r="DA279" s="317">
        <v>176580.35833333331</v>
      </c>
      <c r="DB279" s="317">
        <v>176580.35833333331</v>
      </c>
      <c r="DC279" s="317">
        <v>176580.35833333331</v>
      </c>
      <c r="DD279" s="317">
        <v>176580.35833333331</v>
      </c>
      <c r="DE279" s="317">
        <v>176580.35833333331</v>
      </c>
      <c r="DF279" s="317">
        <v>176580.35833333331</v>
      </c>
      <c r="DG279" s="317">
        <v>176580.35833333331</v>
      </c>
      <c r="DH279" s="317">
        <v>176580.35833333331</v>
      </c>
      <c r="DI279" s="313">
        <v>176580.35833333331</v>
      </c>
      <c r="DJ279" s="104">
        <v>182094.51583333334</v>
      </c>
      <c r="DK279" s="105">
        <v>182094.51583333334</v>
      </c>
      <c r="DL279" s="105">
        <v>182094.51583333334</v>
      </c>
      <c r="DM279" s="105">
        <v>182094.51583333334</v>
      </c>
      <c r="DN279" s="105">
        <v>182094.51583333334</v>
      </c>
      <c r="DO279" s="105">
        <v>182094.51583333334</v>
      </c>
      <c r="DP279" s="105">
        <v>182094.51583333334</v>
      </c>
      <c r="DQ279" s="105">
        <v>182094.51583333334</v>
      </c>
      <c r="DR279" s="105">
        <v>182094.51583333334</v>
      </c>
      <c r="DS279" s="105">
        <v>182094.51583333334</v>
      </c>
      <c r="DT279" s="105">
        <v>182094.51583333334</v>
      </c>
      <c r="DU279" s="106">
        <v>182094.51583333334</v>
      </c>
      <c r="DV279" s="340"/>
      <c r="DW279" s="340"/>
      <c r="DX279" s="340"/>
      <c r="DY279" s="340"/>
      <c r="DZ279" s="340"/>
      <c r="EA279" s="340"/>
      <c r="EB279" s="340"/>
      <c r="EC279" s="340"/>
      <c r="ED279" s="340"/>
      <c r="EE279" s="340"/>
      <c r="EF279" s="340"/>
      <c r="EG279" s="340"/>
      <c r="EH279" s="340"/>
      <c r="EI279" s="338"/>
      <c r="EJ279" s="338"/>
      <c r="EK279" s="338"/>
      <c r="EL279" s="338"/>
      <c r="EM279" s="338"/>
      <c r="EN279" s="338"/>
      <c r="EO279" s="338"/>
      <c r="EP279" s="338"/>
      <c r="EQ279" s="338"/>
      <c r="ER279" s="338"/>
      <c r="ES279" s="338"/>
    </row>
    <row r="280" spans="1:149">
      <c r="D280" s="74" t="str">
        <f t="shared" si="64"/>
        <v>4123p</v>
      </c>
      <c r="E280" s="78" t="s">
        <v>143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6290.331666666666</v>
      </c>
      <c r="CM280" s="105">
        <v>6290.331666666666</v>
      </c>
      <c r="CN280" s="105">
        <v>6290.331666666666</v>
      </c>
      <c r="CO280" s="105">
        <v>6290.331666666666</v>
      </c>
      <c r="CP280" s="105">
        <v>6290.331666666666</v>
      </c>
      <c r="CQ280" s="105">
        <v>6290.331666666666</v>
      </c>
      <c r="CR280" s="105">
        <v>6290.331666666666</v>
      </c>
      <c r="CS280" s="105">
        <v>6290.331666666666</v>
      </c>
      <c r="CT280" s="105">
        <v>6290.331666666666</v>
      </c>
      <c r="CU280" s="105">
        <v>6290.331666666666</v>
      </c>
      <c r="CV280" s="105">
        <v>6290.331666666666</v>
      </c>
      <c r="CW280" s="106">
        <v>6290.331666666666</v>
      </c>
      <c r="CX280" s="314">
        <v>14691.803333333335</v>
      </c>
      <c r="CY280" s="317">
        <v>14691.803333333335</v>
      </c>
      <c r="CZ280" s="317">
        <v>14691.803333333335</v>
      </c>
      <c r="DA280" s="317">
        <v>14691.803333333335</v>
      </c>
      <c r="DB280" s="317">
        <v>14691.803333333335</v>
      </c>
      <c r="DC280" s="317">
        <v>14691.803333333335</v>
      </c>
      <c r="DD280" s="317">
        <v>14691.803333333335</v>
      </c>
      <c r="DE280" s="317">
        <v>14691.803333333335</v>
      </c>
      <c r="DF280" s="317">
        <v>14691.803333333335</v>
      </c>
      <c r="DG280" s="317">
        <v>14691.803333333335</v>
      </c>
      <c r="DH280" s="317">
        <v>14691.803333333335</v>
      </c>
      <c r="DI280" s="313">
        <v>14691.803333333335</v>
      </c>
      <c r="DJ280" s="104">
        <v>17427.005833333333</v>
      </c>
      <c r="DK280" s="105">
        <v>17427.005833333333</v>
      </c>
      <c r="DL280" s="105">
        <v>17427.005833333333</v>
      </c>
      <c r="DM280" s="105">
        <v>17427.005833333333</v>
      </c>
      <c r="DN280" s="105">
        <v>17427.005833333333</v>
      </c>
      <c r="DO280" s="105">
        <v>17427.005833333333</v>
      </c>
      <c r="DP280" s="105">
        <v>17427.005833333333</v>
      </c>
      <c r="DQ280" s="105">
        <v>17427.005833333333</v>
      </c>
      <c r="DR280" s="105">
        <v>17427.005833333333</v>
      </c>
      <c r="DS280" s="105">
        <v>17427.005833333333</v>
      </c>
      <c r="DT280" s="105">
        <v>17427.005833333333</v>
      </c>
      <c r="DU280" s="106">
        <v>17427.005833333333</v>
      </c>
      <c r="DV280" s="340"/>
      <c r="DW280" s="340"/>
      <c r="DX280" s="340"/>
      <c r="DY280" s="340"/>
      <c r="DZ280" s="340"/>
      <c r="EA280" s="340"/>
      <c r="EB280" s="340"/>
      <c r="EC280" s="340"/>
      <c r="ED280" s="340"/>
      <c r="EE280" s="340"/>
      <c r="EF280" s="340"/>
      <c r="EG280" s="340"/>
      <c r="EH280" s="340"/>
      <c r="EI280" s="338"/>
      <c r="EJ280" s="338"/>
      <c r="EK280" s="338"/>
      <c r="EL280" s="338"/>
      <c r="EM280" s="338"/>
      <c r="EN280" s="338"/>
      <c r="EO280" s="338"/>
      <c r="EP280" s="338"/>
      <c r="EQ280" s="338"/>
      <c r="ER280" s="338"/>
      <c r="ES280" s="338"/>
    </row>
    <row r="281" spans="1:149">
      <c r="D281" s="74" t="str">
        <f t="shared" ref="D281:D312" si="78">+CONCATENATE(D65,"p")</f>
        <v>4124p</v>
      </c>
      <c r="E281" s="78" t="s">
        <v>145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8115</v>
      </c>
      <c r="CM281" s="105">
        <v>8115</v>
      </c>
      <c r="CN281" s="105">
        <v>8115</v>
      </c>
      <c r="CO281" s="105">
        <v>8115</v>
      </c>
      <c r="CP281" s="105">
        <v>8115</v>
      </c>
      <c r="CQ281" s="105">
        <v>8115</v>
      </c>
      <c r="CR281" s="105">
        <v>8115</v>
      </c>
      <c r="CS281" s="105">
        <v>8115</v>
      </c>
      <c r="CT281" s="105">
        <v>8115</v>
      </c>
      <c r="CU281" s="105">
        <v>8115</v>
      </c>
      <c r="CV281" s="105">
        <v>8115</v>
      </c>
      <c r="CW281" s="106">
        <v>8115</v>
      </c>
      <c r="CX281" s="314">
        <v>8063.25</v>
      </c>
      <c r="CY281" s="317">
        <v>8063.25</v>
      </c>
      <c r="CZ281" s="317">
        <v>8063.25</v>
      </c>
      <c r="DA281" s="317">
        <v>8063.25</v>
      </c>
      <c r="DB281" s="317">
        <v>8063.25</v>
      </c>
      <c r="DC281" s="317">
        <v>8063.25</v>
      </c>
      <c r="DD281" s="317">
        <v>8063.25</v>
      </c>
      <c r="DE281" s="317">
        <v>8063.25</v>
      </c>
      <c r="DF281" s="317">
        <v>8063.25</v>
      </c>
      <c r="DG281" s="317">
        <v>8063.25</v>
      </c>
      <c r="DH281" s="317">
        <v>8063.25</v>
      </c>
      <c r="DI281" s="313">
        <v>8063.25</v>
      </c>
      <c r="DJ281" s="104">
        <v>10753.916666666666</v>
      </c>
      <c r="DK281" s="105">
        <v>10753.916666666666</v>
      </c>
      <c r="DL281" s="105">
        <v>10753.916666666666</v>
      </c>
      <c r="DM281" s="105">
        <v>10753.916666666666</v>
      </c>
      <c r="DN281" s="105">
        <v>10753.916666666666</v>
      </c>
      <c r="DO281" s="105">
        <v>10753.916666666666</v>
      </c>
      <c r="DP281" s="105">
        <v>10753.916666666666</v>
      </c>
      <c r="DQ281" s="105">
        <v>10753.916666666666</v>
      </c>
      <c r="DR281" s="105">
        <v>10753.916666666666</v>
      </c>
      <c r="DS281" s="105">
        <v>10753.916666666666</v>
      </c>
      <c r="DT281" s="105">
        <v>10753.916666666666</v>
      </c>
      <c r="DU281" s="106">
        <v>10753.916666666666</v>
      </c>
      <c r="DV281" s="340"/>
      <c r="DW281" s="340"/>
      <c r="DX281" s="340"/>
      <c r="DY281" s="340"/>
      <c r="DZ281" s="340"/>
      <c r="EA281" s="340"/>
      <c r="EB281" s="340"/>
      <c r="EC281" s="340"/>
      <c r="ED281" s="340"/>
      <c r="EE281" s="340"/>
      <c r="EF281" s="340"/>
      <c r="EG281" s="340"/>
      <c r="EH281" s="340"/>
      <c r="EI281" s="338"/>
      <c r="EJ281" s="338"/>
      <c r="EK281" s="338"/>
      <c r="EL281" s="338"/>
      <c r="EM281" s="338"/>
      <c r="EN281" s="338"/>
      <c r="EO281" s="338"/>
      <c r="EP281" s="338"/>
      <c r="EQ281" s="338"/>
      <c r="ER281" s="338"/>
      <c r="ES281" s="338"/>
    </row>
    <row r="282" spans="1:149">
      <c r="D282" s="74" t="str">
        <f t="shared" si="78"/>
        <v>4125p</v>
      </c>
      <c r="E282" s="78" t="s">
        <v>147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31286.818333333333</v>
      </c>
      <c r="CM282" s="105">
        <v>31286.818333333333</v>
      </c>
      <c r="CN282" s="105">
        <v>31286.818333333333</v>
      </c>
      <c r="CO282" s="105">
        <v>31286.818333333333</v>
      </c>
      <c r="CP282" s="105">
        <v>31286.818333333333</v>
      </c>
      <c r="CQ282" s="105">
        <v>31286.818333333333</v>
      </c>
      <c r="CR282" s="105">
        <v>31286.818333333333</v>
      </c>
      <c r="CS282" s="105">
        <v>31286.818333333333</v>
      </c>
      <c r="CT282" s="105">
        <v>31286.818333333333</v>
      </c>
      <c r="CU282" s="105">
        <v>31286.818333333333</v>
      </c>
      <c r="CV282" s="105">
        <v>31286.818333333333</v>
      </c>
      <c r="CW282" s="106">
        <v>31286.818333333333</v>
      </c>
      <c r="CX282" s="314">
        <v>50250.643333333333</v>
      </c>
      <c r="CY282" s="317">
        <v>50250.643333333333</v>
      </c>
      <c r="CZ282" s="317">
        <v>50250.643333333333</v>
      </c>
      <c r="DA282" s="317">
        <v>50250.643333333333</v>
      </c>
      <c r="DB282" s="317">
        <v>50250.643333333333</v>
      </c>
      <c r="DC282" s="317">
        <v>50250.643333333333</v>
      </c>
      <c r="DD282" s="317">
        <v>50250.643333333333</v>
      </c>
      <c r="DE282" s="317">
        <v>50250.643333333333</v>
      </c>
      <c r="DF282" s="317">
        <v>50250.643333333333</v>
      </c>
      <c r="DG282" s="317">
        <v>50250.643333333333</v>
      </c>
      <c r="DH282" s="317">
        <v>50250.643333333333</v>
      </c>
      <c r="DI282" s="313">
        <v>50250.643333333333</v>
      </c>
      <c r="DJ282" s="104">
        <v>48826.666666666664</v>
      </c>
      <c r="DK282" s="105">
        <v>48826.666666666664</v>
      </c>
      <c r="DL282" s="105">
        <v>48826.666666666664</v>
      </c>
      <c r="DM282" s="105">
        <v>48826.666666666664</v>
      </c>
      <c r="DN282" s="105">
        <v>48826.666666666664</v>
      </c>
      <c r="DO282" s="105">
        <v>48826.666666666664</v>
      </c>
      <c r="DP282" s="105">
        <v>48826.666666666664</v>
      </c>
      <c r="DQ282" s="105">
        <v>48826.666666666664</v>
      </c>
      <c r="DR282" s="105">
        <v>48826.666666666664</v>
      </c>
      <c r="DS282" s="105">
        <v>48826.666666666664</v>
      </c>
      <c r="DT282" s="105">
        <v>48826.666666666664</v>
      </c>
      <c r="DU282" s="106">
        <v>48826.666666666664</v>
      </c>
      <c r="DV282" s="340"/>
      <c r="DW282" s="340"/>
      <c r="DX282" s="340"/>
      <c r="DY282" s="340"/>
      <c r="DZ282" s="340"/>
      <c r="EA282" s="340"/>
      <c r="EB282" s="340"/>
      <c r="EC282" s="340"/>
      <c r="ED282" s="340"/>
      <c r="EE282" s="340"/>
      <c r="EF282" s="340"/>
      <c r="EG282" s="340"/>
      <c r="EH282" s="340"/>
      <c r="EI282" s="338"/>
      <c r="EJ282" s="338"/>
      <c r="EK282" s="338"/>
      <c r="EL282" s="338"/>
      <c r="EM282" s="338"/>
      <c r="EN282" s="338"/>
      <c r="EO282" s="338"/>
      <c r="EP282" s="338"/>
      <c r="EQ282" s="338"/>
      <c r="ER282" s="338"/>
      <c r="ES282" s="338"/>
    </row>
    <row r="283" spans="1:149" ht="30">
      <c r="D283" s="74" t="str">
        <f t="shared" si="78"/>
        <v>4126p</v>
      </c>
      <c r="E283" s="78" t="s">
        <v>149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30000</v>
      </c>
      <c r="CM283" s="105">
        <v>30000</v>
      </c>
      <c r="CN283" s="105">
        <v>30000</v>
      </c>
      <c r="CO283" s="105">
        <v>30000</v>
      </c>
      <c r="CP283" s="105">
        <v>30000</v>
      </c>
      <c r="CQ283" s="105">
        <v>30000</v>
      </c>
      <c r="CR283" s="105">
        <v>30000</v>
      </c>
      <c r="CS283" s="105">
        <v>30000</v>
      </c>
      <c r="CT283" s="105">
        <v>30000</v>
      </c>
      <c r="CU283" s="105">
        <v>30000</v>
      </c>
      <c r="CV283" s="105">
        <v>30000</v>
      </c>
      <c r="CW283" s="106">
        <v>30000</v>
      </c>
      <c r="CX283" s="314">
        <v>33333.333333333336</v>
      </c>
      <c r="CY283" s="317">
        <v>33333.333333333336</v>
      </c>
      <c r="CZ283" s="317">
        <v>33333.333333333336</v>
      </c>
      <c r="DA283" s="317">
        <v>33333.333333333336</v>
      </c>
      <c r="DB283" s="317">
        <v>33333.333333333336</v>
      </c>
      <c r="DC283" s="317">
        <v>33333.333333333336</v>
      </c>
      <c r="DD283" s="317">
        <v>33333.333333333336</v>
      </c>
      <c r="DE283" s="317">
        <v>33333.333333333336</v>
      </c>
      <c r="DF283" s="317">
        <v>33333.333333333336</v>
      </c>
      <c r="DG283" s="317">
        <v>33333.333333333336</v>
      </c>
      <c r="DH283" s="317">
        <v>33333.333333333336</v>
      </c>
      <c r="DI283" s="313">
        <v>33333.333333333336</v>
      </c>
      <c r="DJ283" s="104">
        <v>33333.333333333336</v>
      </c>
      <c r="DK283" s="105">
        <v>33333.333333333336</v>
      </c>
      <c r="DL283" s="105">
        <v>33333.333333333336</v>
      </c>
      <c r="DM283" s="105">
        <v>33333.333333333336</v>
      </c>
      <c r="DN283" s="105">
        <v>33333.333333333336</v>
      </c>
      <c r="DO283" s="105">
        <v>33333.333333333336</v>
      </c>
      <c r="DP283" s="105">
        <v>33333.333333333336</v>
      </c>
      <c r="DQ283" s="105">
        <v>33333.333333333336</v>
      </c>
      <c r="DR283" s="105">
        <v>33333.333333333336</v>
      </c>
      <c r="DS283" s="105">
        <v>33333.333333333336</v>
      </c>
      <c r="DT283" s="105">
        <v>33333.333333333336</v>
      </c>
      <c r="DU283" s="106">
        <v>33333.333333333336</v>
      </c>
      <c r="DV283" s="340"/>
      <c r="DW283" s="340"/>
      <c r="DX283" s="340"/>
      <c r="DY283" s="340"/>
      <c r="DZ283" s="340"/>
      <c r="EA283" s="340"/>
      <c r="EB283" s="340"/>
      <c r="EC283" s="340"/>
      <c r="ED283" s="340"/>
      <c r="EE283" s="340"/>
      <c r="EF283" s="340"/>
      <c r="EG283" s="340"/>
      <c r="EH283" s="340"/>
      <c r="EI283" s="338"/>
      <c r="EJ283" s="338"/>
      <c r="EK283" s="338"/>
      <c r="EL283" s="338"/>
      <c r="EM283" s="338"/>
      <c r="EN283" s="338"/>
      <c r="EO283" s="338"/>
      <c r="EP283" s="338"/>
      <c r="EQ283" s="338"/>
      <c r="ER283" s="338"/>
      <c r="ES283" s="338"/>
    </row>
    <row r="284" spans="1:149">
      <c r="D284" s="74" t="str">
        <f t="shared" si="78"/>
        <v>4127p</v>
      </c>
      <c r="E284" s="78" t="s">
        <v>83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697395.23416666663</v>
      </c>
      <c r="CM284" s="105">
        <v>697395.23416666663</v>
      </c>
      <c r="CN284" s="105">
        <v>697395.23416666663</v>
      </c>
      <c r="CO284" s="105">
        <v>697395.23416666663</v>
      </c>
      <c r="CP284" s="105">
        <v>697395.23416666663</v>
      </c>
      <c r="CQ284" s="105">
        <v>697395.23416666663</v>
      </c>
      <c r="CR284" s="105">
        <v>697395.23416666663</v>
      </c>
      <c r="CS284" s="105">
        <v>697395.23416666663</v>
      </c>
      <c r="CT284" s="105">
        <v>697395.23416666663</v>
      </c>
      <c r="CU284" s="105">
        <v>697395.23416666663</v>
      </c>
      <c r="CV284" s="105">
        <v>697395.23416666663</v>
      </c>
      <c r="CW284" s="106">
        <v>697395.23416666663</v>
      </c>
      <c r="CX284" s="314">
        <v>673594.27500000002</v>
      </c>
      <c r="CY284" s="317">
        <v>673594.27500000002</v>
      </c>
      <c r="CZ284" s="317">
        <v>673594.27500000002</v>
      </c>
      <c r="DA284" s="317">
        <v>673594.27500000002</v>
      </c>
      <c r="DB284" s="317">
        <v>673594.27500000002</v>
      </c>
      <c r="DC284" s="317">
        <v>673594.27500000002</v>
      </c>
      <c r="DD284" s="317">
        <v>673594.27500000002</v>
      </c>
      <c r="DE284" s="317">
        <v>673594.27500000002</v>
      </c>
      <c r="DF284" s="317">
        <v>673594.27500000002</v>
      </c>
      <c r="DG284" s="317">
        <v>673594.27500000002</v>
      </c>
      <c r="DH284" s="317">
        <v>673594.27500000002</v>
      </c>
      <c r="DI284" s="313">
        <v>673594.27500000002</v>
      </c>
      <c r="DJ284" s="104">
        <v>675864.98</v>
      </c>
      <c r="DK284" s="105">
        <v>675864.98</v>
      </c>
      <c r="DL284" s="105">
        <v>675864.98</v>
      </c>
      <c r="DM284" s="105">
        <v>675864.98</v>
      </c>
      <c r="DN284" s="105">
        <v>675864.98</v>
      </c>
      <c r="DO284" s="105">
        <v>675864.98</v>
      </c>
      <c r="DP284" s="105">
        <v>675864.98</v>
      </c>
      <c r="DQ284" s="105">
        <v>675864.98</v>
      </c>
      <c r="DR284" s="105">
        <v>675864.98</v>
      </c>
      <c r="DS284" s="105">
        <v>675864.98</v>
      </c>
      <c r="DT284" s="105">
        <v>675864.98</v>
      </c>
      <c r="DU284" s="106">
        <v>675864.98</v>
      </c>
      <c r="DV284" s="340"/>
      <c r="DW284" s="340"/>
      <c r="DX284" s="340"/>
      <c r="DY284" s="340"/>
      <c r="DZ284" s="340"/>
      <c r="EA284" s="340"/>
      <c r="EB284" s="340"/>
      <c r="EC284" s="340"/>
      <c r="ED284" s="340"/>
      <c r="EE284" s="340"/>
      <c r="EF284" s="340"/>
      <c r="EG284" s="340"/>
      <c r="EH284" s="340"/>
      <c r="EI284" s="338"/>
      <c r="EJ284" s="338"/>
      <c r="EK284" s="338"/>
      <c r="EL284" s="338"/>
      <c r="EM284" s="338"/>
      <c r="EN284" s="338"/>
      <c r="EO284" s="338"/>
      <c r="EP284" s="338"/>
      <c r="EQ284" s="338"/>
      <c r="ER284" s="338"/>
      <c r="ES284" s="338"/>
    </row>
    <row r="285" spans="1:149" s="9" customFormat="1">
      <c r="A285" s="140"/>
      <c r="B285" s="140"/>
      <c r="C285" s="140">
        <v>413</v>
      </c>
      <c r="D285" s="140" t="str">
        <f t="shared" si="78"/>
        <v>413p</v>
      </c>
      <c r="E285" s="141" t="s">
        <v>152</v>
      </c>
      <c r="F285" s="142"/>
      <c r="G285" s="143"/>
      <c r="H285" s="143"/>
      <c r="I285" s="143"/>
      <c r="J285" s="143"/>
      <c r="K285" s="143"/>
      <c r="L285" s="143"/>
      <c r="M285" s="143"/>
      <c r="N285" s="143"/>
      <c r="O285" s="143"/>
      <c r="P285" s="143"/>
      <c r="Q285" s="144"/>
      <c r="R285" s="142"/>
      <c r="S285" s="143"/>
      <c r="T285" s="143"/>
      <c r="U285" s="143"/>
      <c r="V285" s="143"/>
      <c r="W285" s="143"/>
      <c r="X285" s="143"/>
      <c r="Y285" s="143"/>
      <c r="Z285" s="143"/>
      <c r="AA285" s="143"/>
      <c r="AB285" s="143"/>
      <c r="AC285" s="144"/>
      <c r="AD285" s="142"/>
      <c r="AE285" s="143"/>
      <c r="AF285" s="143"/>
      <c r="AG285" s="143"/>
      <c r="AH285" s="143"/>
      <c r="AI285" s="143"/>
      <c r="AJ285" s="143"/>
      <c r="AK285" s="143"/>
      <c r="AL285" s="143"/>
      <c r="AM285" s="143"/>
      <c r="AN285" s="143"/>
      <c r="AO285" s="144"/>
      <c r="AP285" s="142"/>
      <c r="AQ285" s="143"/>
      <c r="AR285" s="143"/>
      <c r="AS285" s="143"/>
      <c r="AT285" s="143"/>
      <c r="AU285" s="143"/>
      <c r="AV285" s="143"/>
      <c r="AW285" s="143"/>
      <c r="AX285" s="143"/>
      <c r="AY285" s="143"/>
      <c r="AZ285" s="143"/>
      <c r="BA285" s="144"/>
      <c r="BB285" s="142"/>
      <c r="BC285" s="143"/>
      <c r="BD285" s="143"/>
      <c r="BE285" s="143"/>
      <c r="BF285" s="143"/>
      <c r="BG285" s="143"/>
      <c r="BH285" s="143"/>
      <c r="BI285" s="143"/>
      <c r="BJ285" s="143"/>
      <c r="BK285" s="143"/>
      <c r="BL285" s="143"/>
      <c r="BM285" s="144"/>
      <c r="BN285" s="142"/>
      <c r="BO285" s="143"/>
      <c r="BP285" s="143"/>
      <c r="BQ285" s="143"/>
      <c r="BR285" s="143"/>
      <c r="BS285" s="143"/>
      <c r="BT285" s="143"/>
      <c r="BU285" s="143"/>
      <c r="BV285" s="143"/>
      <c r="BW285" s="143"/>
      <c r="BX285" s="143"/>
      <c r="BY285" s="144"/>
      <c r="BZ285" s="142"/>
      <c r="CA285" s="143"/>
      <c r="CB285" s="143"/>
      <c r="CC285" s="143"/>
      <c r="CD285" s="143"/>
      <c r="CE285" s="143"/>
      <c r="CF285" s="143"/>
      <c r="CG285" s="143"/>
      <c r="CH285" s="143"/>
      <c r="CI285" s="143"/>
      <c r="CJ285" s="143"/>
      <c r="CK285" s="143"/>
      <c r="CL285" s="142">
        <f t="shared" ref="CL285:CX285" si="79">+SUM(CL286:CL291)</f>
        <v>2109966.5125000002</v>
      </c>
      <c r="CM285" s="143">
        <f t="shared" si="79"/>
        <v>2109966.5125000002</v>
      </c>
      <c r="CN285" s="143">
        <f t="shared" si="79"/>
        <v>2109966.5125000002</v>
      </c>
      <c r="CO285" s="143">
        <f t="shared" si="79"/>
        <v>2109966.5125000002</v>
      </c>
      <c r="CP285" s="143">
        <f t="shared" si="79"/>
        <v>2109966.5125000002</v>
      </c>
      <c r="CQ285" s="143">
        <f t="shared" si="79"/>
        <v>2109966.5125000002</v>
      </c>
      <c r="CR285" s="143">
        <f t="shared" si="79"/>
        <v>2109966.5125000002</v>
      </c>
      <c r="CS285" s="143">
        <f t="shared" si="79"/>
        <v>2109966.5125000002</v>
      </c>
      <c r="CT285" s="143">
        <f t="shared" si="79"/>
        <v>2109966.5125000002</v>
      </c>
      <c r="CU285" s="143">
        <f t="shared" si="79"/>
        <v>2109966.5125000002</v>
      </c>
      <c r="CV285" s="143">
        <f t="shared" si="79"/>
        <v>2109966.5125000002</v>
      </c>
      <c r="CW285" s="144">
        <f t="shared" si="79"/>
        <v>2109966.5125000002</v>
      </c>
      <c r="CX285" s="315">
        <f t="shared" si="79"/>
        <v>2567060.8260771562</v>
      </c>
      <c r="CY285" s="318">
        <f t="shared" ref="CY285:DI285" si="80">+SUM(CY286:CY291)</f>
        <v>2567060.8260771562</v>
      </c>
      <c r="CZ285" s="318">
        <f t="shared" si="80"/>
        <v>2567060.8260771562</v>
      </c>
      <c r="DA285" s="318">
        <f t="shared" si="80"/>
        <v>2567060.8260771562</v>
      </c>
      <c r="DB285" s="318">
        <f t="shared" si="80"/>
        <v>2567060.8260771562</v>
      </c>
      <c r="DC285" s="318">
        <f t="shared" si="80"/>
        <v>2567060.8260771562</v>
      </c>
      <c r="DD285" s="318">
        <f t="shared" si="80"/>
        <v>2567060.8260771562</v>
      </c>
      <c r="DE285" s="318">
        <f t="shared" si="80"/>
        <v>2567060.8260771562</v>
      </c>
      <c r="DF285" s="318">
        <f t="shared" si="80"/>
        <v>2567060.8260771562</v>
      </c>
      <c r="DG285" s="318">
        <f t="shared" si="80"/>
        <v>2567060.8260771562</v>
      </c>
      <c r="DH285" s="318">
        <f t="shared" si="80"/>
        <v>2567060.8260771562</v>
      </c>
      <c r="DI285" s="316">
        <f t="shared" si="80"/>
        <v>2567060.8260771562</v>
      </c>
      <c r="DJ285" s="142">
        <f>+SUM(DJ286:DJ291)</f>
        <v>2450506.84</v>
      </c>
      <c r="DK285" s="143">
        <f t="shared" ref="DK285:DU285" si="81">+SUM(DK286:DK291)</f>
        <v>2450506.84</v>
      </c>
      <c r="DL285" s="143">
        <f t="shared" si="81"/>
        <v>2450506.84</v>
      </c>
      <c r="DM285" s="143">
        <f t="shared" si="81"/>
        <v>2450506.84</v>
      </c>
      <c r="DN285" s="143">
        <f t="shared" si="81"/>
        <v>2450506.84</v>
      </c>
      <c r="DO285" s="143">
        <f t="shared" si="81"/>
        <v>2450506.84</v>
      </c>
      <c r="DP285" s="143">
        <f t="shared" si="81"/>
        <v>2450506.84</v>
      </c>
      <c r="DQ285" s="143">
        <f t="shared" si="81"/>
        <v>2450506.84</v>
      </c>
      <c r="DR285" s="143">
        <f t="shared" si="81"/>
        <v>2450506.84</v>
      </c>
      <c r="DS285" s="143">
        <f t="shared" si="81"/>
        <v>2450506.84</v>
      </c>
      <c r="DT285" s="143">
        <f t="shared" si="81"/>
        <v>2450506.84</v>
      </c>
      <c r="DU285" s="144">
        <f t="shared" si="81"/>
        <v>2450506.84</v>
      </c>
      <c r="DV285" s="341">
        <v>2552421.9891666668</v>
      </c>
      <c r="DW285" s="341">
        <v>2552421.9891666668</v>
      </c>
      <c r="DX285" s="341">
        <v>2552421.9891666668</v>
      </c>
      <c r="DY285" s="341">
        <v>2552421.9891666668</v>
      </c>
      <c r="DZ285" s="341">
        <v>2552421.9891666668</v>
      </c>
      <c r="EA285" s="341">
        <v>2552421.9891666668</v>
      </c>
      <c r="EB285" s="341">
        <v>2552421.9891666668</v>
      </c>
      <c r="EC285" s="341">
        <v>2552421.9891666668</v>
      </c>
      <c r="ED285" s="341">
        <v>2552421.9891666668</v>
      </c>
      <c r="EE285" s="341">
        <v>2552421.9891666668</v>
      </c>
      <c r="EF285" s="341">
        <v>2552421.9891666668</v>
      </c>
      <c r="EG285" s="341">
        <v>2552421.9891666668</v>
      </c>
      <c r="EH285" s="341">
        <v>1973140.86</v>
      </c>
      <c r="EI285" s="341">
        <v>1973140.86</v>
      </c>
      <c r="EJ285" s="341">
        <v>1973140.86</v>
      </c>
      <c r="EK285" s="340">
        <v>1973140.86</v>
      </c>
      <c r="EL285" s="341">
        <v>1973140.86</v>
      </c>
      <c r="EM285" s="341">
        <v>1973140.86</v>
      </c>
      <c r="EN285" s="341">
        <v>2959711.29</v>
      </c>
      <c r="EO285" s="341">
        <v>2959711.29</v>
      </c>
      <c r="EP285" s="341">
        <v>2959711.29</v>
      </c>
      <c r="EQ285" s="341">
        <v>2959711.29</v>
      </c>
      <c r="ER285" s="341">
        <v>2959711.29</v>
      </c>
      <c r="ES285" s="341">
        <v>2959711.29</v>
      </c>
    </row>
    <row r="286" spans="1:149">
      <c r="D286" s="74" t="str">
        <f t="shared" si="78"/>
        <v>4131p</v>
      </c>
      <c r="E286" s="78" t="s">
        <v>154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524982.86083333334</v>
      </c>
      <c r="CM286" s="105">
        <v>524982.86083333334</v>
      </c>
      <c r="CN286" s="105">
        <v>524982.86083333334</v>
      </c>
      <c r="CO286" s="105">
        <v>524982.86083333334</v>
      </c>
      <c r="CP286" s="105">
        <v>524982.86083333334</v>
      </c>
      <c r="CQ286" s="105">
        <v>524982.86083333334</v>
      </c>
      <c r="CR286" s="105">
        <v>524982.86083333334</v>
      </c>
      <c r="CS286" s="105">
        <v>524982.86083333334</v>
      </c>
      <c r="CT286" s="105">
        <v>524982.86083333334</v>
      </c>
      <c r="CU286" s="105">
        <v>524982.86083333334</v>
      </c>
      <c r="CV286" s="105">
        <v>524982.86083333334</v>
      </c>
      <c r="CW286" s="106">
        <v>524982.86083333334</v>
      </c>
      <c r="CX286" s="314">
        <v>509745.79880760954</v>
      </c>
      <c r="CY286" s="317">
        <v>509745.79880760954</v>
      </c>
      <c r="CZ286" s="317">
        <v>509745.79880760954</v>
      </c>
      <c r="DA286" s="317">
        <v>509745.79880760954</v>
      </c>
      <c r="DB286" s="317">
        <v>509745.79880760954</v>
      </c>
      <c r="DC286" s="317">
        <v>509745.79880760954</v>
      </c>
      <c r="DD286" s="317">
        <v>509745.79880760954</v>
      </c>
      <c r="DE286" s="317">
        <v>509745.79880760954</v>
      </c>
      <c r="DF286" s="317">
        <v>509745.79880760954</v>
      </c>
      <c r="DG286" s="317">
        <v>509745.79880760954</v>
      </c>
      <c r="DH286" s="317">
        <v>509745.79880760954</v>
      </c>
      <c r="DI286" s="313">
        <v>509745.79880760954</v>
      </c>
      <c r="DJ286" s="104">
        <v>563652.23916666664</v>
      </c>
      <c r="DK286" s="105">
        <v>563652.23916666664</v>
      </c>
      <c r="DL286" s="105">
        <v>563652.23916666664</v>
      </c>
      <c r="DM286" s="105">
        <v>563652.23916666664</v>
      </c>
      <c r="DN286" s="105">
        <v>563652.23916666664</v>
      </c>
      <c r="DO286" s="105">
        <v>563652.23916666664</v>
      </c>
      <c r="DP286" s="105">
        <v>563652.23916666664</v>
      </c>
      <c r="DQ286" s="105">
        <v>563652.23916666664</v>
      </c>
      <c r="DR286" s="105">
        <v>563652.23916666664</v>
      </c>
      <c r="DS286" s="105">
        <v>563652.23916666664</v>
      </c>
      <c r="DT286" s="105">
        <v>563652.23916666664</v>
      </c>
      <c r="DU286" s="106">
        <v>563652.23916666664</v>
      </c>
      <c r="DV286" s="340"/>
      <c r="DW286" s="340"/>
      <c r="DX286" s="340"/>
      <c r="DY286" s="340"/>
      <c r="DZ286" s="340"/>
      <c r="EA286" s="340"/>
      <c r="EB286" s="340"/>
      <c r="EC286" s="340"/>
      <c r="ED286" s="340"/>
      <c r="EE286" s="340"/>
      <c r="EF286" s="340"/>
      <c r="EG286" s="340"/>
      <c r="EH286" s="340"/>
      <c r="EI286" s="338"/>
      <c r="EJ286" s="338"/>
      <c r="EK286" s="338"/>
      <c r="EL286" s="338"/>
      <c r="EM286" s="338"/>
      <c r="EN286" s="338"/>
      <c r="EO286" s="338"/>
      <c r="EP286" s="338"/>
      <c r="EQ286" s="338"/>
      <c r="ER286" s="338"/>
      <c r="ES286" s="338"/>
    </row>
    <row r="287" spans="1:149">
      <c r="D287" s="74" t="str">
        <f t="shared" si="78"/>
        <v>4132p</v>
      </c>
      <c r="E287" s="78" t="s">
        <v>156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57550.642499999994</v>
      </c>
      <c r="CM287" s="105">
        <v>57550.642499999994</v>
      </c>
      <c r="CN287" s="105">
        <v>57550.642499999994</v>
      </c>
      <c r="CO287" s="105">
        <v>57550.642499999994</v>
      </c>
      <c r="CP287" s="105">
        <v>57550.642499999994</v>
      </c>
      <c r="CQ287" s="105">
        <v>57550.642499999994</v>
      </c>
      <c r="CR287" s="105">
        <v>57550.642499999994</v>
      </c>
      <c r="CS287" s="105">
        <v>57550.642499999994</v>
      </c>
      <c r="CT287" s="105">
        <v>57550.642499999994</v>
      </c>
      <c r="CU287" s="105">
        <v>57550.642499999994</v>
      </c>
      <c r="CV287" s="105">
        <v>57550.642499999994</v>
      </c>
      <c r="CW287" s="106">
        <v>57550.642499999994</v>
      </c>
      <c r="CX287" s="314">
        <v>68000.435934037057</v>
      </c>
      <c r="CY287" s="317">
        <v>68000.435934037057</v>
      </c>
      <c r="CZ287" s="317">
        <v>68000.435934037057</v>
      </c>
      <c r="DA287" s="317">
        <v>68000.435934037057</v>
      </c>
      <c r="DB287" s="317">
        <v>68000.435934037057</v>
      </c>
      <c r="DC287" s="317">
        <v>68000.435934037057</v>
      </c>
      <c r="DD287" s="317">
        <v>68000.435934037057</v>
      </c>
      <c r="DE287" s="317">
        <v>68000.435934037057</v>
      </c>
      <c r="DF287" s="317">
        <v>68000.435934037057</v>
      </c>
      <c r="DG287" s="317">
        <v>68000.435934037057</v>
      </c>
      <c r="DH287" s="317">
        <v>68000.435934037057</v>
      </c>
      <c r="DI287" s="313">
        <v>68000.435934037057</v>
      </c>
      <c r="DJ287" s="104">
        <v>82363.179166666669</v>
      </c>
      <c r="DK287" s="105">
        <v>82363.179166666669</v>
      </c>
      <c r="DL287" s="105">
        <v>82363.179166666669</v>
      </c>
      <c r="DM287" s="105">
        <v>82363.179166666669</v>
      </c>
      <c r="DN287" s="105">
        <v>82363.179166666669</v>
      </c>
      <c r="DO287" s="105">
        <v>82363.179166666669</v>
      </c>
      <c r="DP287" s="105">
        <v>82363.179166666669</v>
      </c>
      <c r="DQ287" s="105">
        <v>82363.179166666669</v>
      </c>
      <c r="DR287" s="105">
        <v>82363.179166666669</v>
      </c>
      <c r="DS287" s="105">
        <v>82363.179166666669</v>
      </c>
      <c r="DT287" s="105">
        <v>82363.179166666669</v>
      </c>
      <c r="DU287" s="106">
        <v>82363.179166666669</v>
      </c>
      <c r="DV287" s="340"/>
      <c r="DW287" s="340"/>
      <c r="DX287" s="340"/>
      <c r="DY287" s="340"/>
      <c r="DZ287" s="340"/>
      <c r="EA287" s="340"/>
      <c r="EB287" s="340"/>
      <c r="EC287" s="340"/>
      <c r="ED287" s="340"/>
      <c r="EE287" s="340"/>
      <c r="EF287" s="340"/>
      <c r="EG287" s="340"/>
      <c r="EH287" s="340"/>
      <c r="EI287" s="338"/>
      <c r="EJ287" s="338"/>
      <c r="EK287" s="338"/>
      <c r="EL287" s="338"/>
      <c r="EM287" s="338"/>
      <c r="EN287" s="338"/>
      <c r="EO287" s="338"/>
      <c r="EP287" s="338"/>
      <c r="EQ287" s="338"/>
      <c r="ER287" s="338"/>
      <c r="ES287" s="338"/>
    </row>
    <row r="288" spans="1:149">
      <c r="D288" s="74" t="str">
        <f t="shared" si="78"/>
        <v>4133p</v>
      </c>
      <c r="E288" s="78" t="s">
        <v>158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388482.88500000001</v>
      </c>
      <c r="CM288" s="105">
        <v>388482.88500000001</v>
      </c>
      <c r="CN288" s="105">
        <v>388482.88500000001</v>
      </c>
      <c r="CO288" s="105">
        <v>388482.88500000001</v>
      </c>
      <c r="CP288" s="105">
        <v>388482.88500000001</v>
      </c>
      <c r="CQ288" s="105">
        <v>388482.88500000001</v>
      </c>
      <c r="CR288" s="105">
        <v>388482.88500000001</v>
      </c>
      <c r="CS288" s="105">
        <v>388482.88500000001</v>
      </c>
      <c r="CT288" s="105">
        <v>388482.88500000001</v>
      </c>
      <c r="CU288" s="105">
        <v>388482.88500000001</v>
      </c>
      <c r="CV288" s="105">
        <v>388482.88500000001</v>
      </c>
      <c r="CW288" s="106">
        <v>388482.88500000001</v>
      </c>
      <c r="CX288" s="314">
        <v>504921.06750279834</v>
      </c>
      <c r="CY288" s="317">
        <v>504921.06750279834</v>
      </c>
      <c r="CZ288" s="317">
        <v>504921.06750279834</v>
      </c>
      <c r="DA288" s="317">
        <v>504921.06750279834</v>
      </c>
      <c r="DB288" s="317">
        <v>504921.06750279834</v>
      </c>
      <c r="DC288" s="317">
        <v>504921.06750279834</v>
      </c>
      <c r="DD288" s="317">
        <v>504921.06750279834</v>
      </c>
      <c r="DE288" s="317">
        <v>504921.06750279834</v>
      </c>
      <c r="DF288" s="317">
        <v>504921.06750279834</v>
      </c>
      <c r="DG288" s="317">
        <v>504921.06750279834</v>
      </c>
      <c r="DH288" s="317">
        <v>504921.06750279834</v>
      </c>
      <c r="DI288" s="313">
        <v>504921.06750279834</v>
      </c>
      <c r="DJ288" s="104">
        <v>428059.09333333332</v>
      </c>
      <c r="DK288" s="105">
        <v>428059.09333333332</v>
      </c>
      <c r="DL288" s="105">
        <v>428059.09333333332</v>
      </c>
      <c r="DM288" s="105">
        <v>428059.09333333332</v>
      </c>
      <c r="DN288" s="105">
        <v>428059.09333333332</v>
      </c>
      <c r="DO288" s="105">
        <v>428059.09333333332</v>
      </c>
      <c r="DP288" s="105">
        <v>428059.09333333332</v>
      </c>
      <c r="DQ288" s="105">
        <v>428059.09333333332</v>
      </c>
      <c r="DR288" s="105">
        <v>428059.09333333332</v>
      </c>
      <c r="DS288" s="105">
        <v>428059.09333333332</v>
      </c>
      <c r="DT288" s="105">
        <v>428059.09333333332</v>
      </c>
      <c r="DU288" s="106">
        <v>428059.09333333332</v>
      </c>
      <c r="DV288" s="340"/>
      <c r="DW288" s="340"/>
      <c r="DX288" s="340"/>
      <c r="DY288" s="340"/>
      <c r="DZ288" s="340"/>
      <c r="EA288" s="340"/>
      <c r="EB288" s="340"/>
      <c r="EC288" s="340"/>
      <c r="ED288" s="340"/>
      <c r="EE288" s="340"/>
      <c r="EF288" s="340"/>
      <c r="EG288" s="340"/>
      <c r="EH288" s="340"/>
      <c r="EI288" s="338"/>
      <c r="EJ288" s="338"/>
      <c r="EK288" s="338"/>
      <c r="EL288" s="338"/>
      <c r="EM288" s="338"/>
      <c r="EN288" s="338"/>
      <c r="EO288" s="338"/>
      <c r="EP288" s="338"/>
      <c r="EQ288" s="338"/>
      <c r="ER288" s="338"/>
      <c r="ES288" s="338"/>
    </row>
    <row r="289" spans="1:149">
      <c r="D289" s="74" t="str">
        <f t="shared" si="78"/>
        <v>4134p</v>
      </c>
      <c r="E289" s="78" t="s">
        <v>160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500217.03249999997</v>
      </c>
      <c r="CM289" s="105">
        <v>500217.03249999997</v>
      </c>
      <c r="CN289" s="105">
        <v>500217.03249999997</v>
      </c>
      <c r="CO289" s="105">
        <v>500217.03249999997</v>
      </c>
      <c r="CP289" s="105">
        <v>500217.03249999997</v>
      </c>
      <c r="CQ289" s="105">
        <v>500217.03249999997</v>
      </c>
      <c r="CR289" s="105">
        <v>500217.03249999997</v>
      </c>
      <c r="CS289" s="105">
        <v>500217.03249999997</v>
      </c>
      <c r="CT289" s="105">
        <v>500217.03249999997</v>
      </c>
      <c r="CU289" s="105">
        <v>500217.03249999997</v>
      </c>
      <c r="CV289" s="105">
        <v>500217.03249999997</v>
      </c>
      <c r="CW289" s="106">
        <v>500217.03249999997</v>
      </c>
      <c r="CX289" s="314">
        <v>570061.04204176902</v>
      </c>
      <c r="CY289" s="317">
        <v>570061.04204176902</v>
      </c>
      <c r="CZ289" s="317">
        <v>570061.04204176902</v>
      </c>
      <c r="DA289" s="317">
        <v>570061.04204176902</v>
      </c>
      <c r="DB289" s="317">
        <v>570061.04204176902</v>
      </c>
      <c r="DC289" s="317">
        <v>570061.04204176902</v>
      </c>
      <c r="DD289" s="317">
        <v>570061.04204176902</v>
      </c>
      <c r="DE289" s="317">
        <v>570061.04204176902</v>
      </c>
      <c r="DF289" s="317">
        <v>570061.04204176902</v>
      </c>
      <c r="DG289" s="317">
        <v>570061.04204176902</v>
      </c>
      <c r="DH289" s="317">
        <v>570061.04204176902</v>
      </c>
      <c r="DI289" s="313">
        <v>570061.04204176902</v>
      </c>
      <c r="DJ289" s="104">
        <v>589989.77749999997</v>
      </c>
      <c r="DK289" s="105">
        <v>589989.77749999997</v>
      </c>
      <c r="DL289" s="105">
        <v>589989.77749999997</v>
      </c>
      <c r="DM289" s="105">
        <v>589989.77749999997</v>
      </c>
      <c r="DN289" s="105">
        <v>589989.77749999997</v>
      </c>
      <c r="DO289" s="105">
        <v>589989.77749999997</v>
      </c>
      <c r="DP289" s="105">
        <v>589989.77749999997</v>
      </c>
      <c r="DQ289" s="105">
        <v>589989.77749999997</v>
      </c>
      <c r="DR289" s="105">
        <v>589989.77749999997</v>
      </c>
      <c r="DS289" s="105">
        <v>589989.77749999997</v>
      </c>
      <c r="DT289" s="105">
        <v>589989.77749999997</v>
      </c>
      <c r="DU289" s="106">
        <v>589989.77749999997</v>
      </c>
      <c r="DV289" s="340"/>
      <c r="DW289" s="340"/>
      <c r="DX289" s="340"/>
      <c r="DY289" s="340"/>
      <c r="DZ289" s="340"/>
      <c r="EA289" s="340"/>
      <c r="EB289" s="340"/>
      <c r="EC289" s="340"/>
      <c r="ED289" s="340"/>
      <c r="EE289" s="340"/>
      <c r="EF289" s="340"/>
      <c r="EG289" s="340"/>
      <c r="EH289" s="340"/>
      <c r="EI289" s="338"/>
      <c r="EJ289" s="338"/>
      <c r="EK289" s="338"/>
      <c r="EL289" s="338"/>
      <c r="EM289" s="338"/>
      <c r="EN289" s="338"/>
      <c r="EO289" s="338"/>
      <c r="EP289" s="338"/>
      <c r="EQ289" s="338"/>
      <c r="ER289" s="338"/>
      <c r="ES289" s="338"/>
    </row>
    <row r="290" spans="1:149">
      <c r="D290" s="74" t="str">
        <f t="shared" si="78"/>
        <v>4135p</v>
      </c>
      <c r="E290" s="78" t="s">
        <v>162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638733.09166666667</v>
      </c>
      <c r="CM290" s="105">
        <v>638733.09166666667</v>
      </c>
      <c r="CN290" s="105">
        <v>638733.09166666667</v>
      </c>
      <c r="CO290" s="105">
        <v>638733.09166666667</v>
      </c>
      <c r="CP290" s="105">
        <v>638733.09166666667</v>
      </c>
      <c r="CQ290" s="105">
        <v>638733.09166666667</v>
      </c>
      <c r="CR290" s="105">
        <v>638733.09166666667</v>
      </c>
      <c r="CS290" s="105">
        <v>638733.09166666667</v>
      </c>
      <c r="CT290" s="105">
        <v>638733.09166666667</v>
      </c>
      <c r="CU290" s="105">
        <v>638733.09166666667</v>
      </c>
      <c r="CV290" s="105">
        <v>638733.09166666667</v>
      </c>
      <c r="CW290" s="106">
        <v>638733.09166666667</v>
      </c>
      <c r="CX290" s="314">
        <v>894502.49057674524</v>
      </c>
      <c r="CY290" s="317">
        <v>894502.49057674524</v>
      </c>
      <c r="CZ290" s="317">
        <v>894502.49057674524</v>
      </c>
      <c r="DA290" s="317">
        <v>894502.49057674524</v>
      </c>
      <c r="DB290" s="317">
        <v>894502.49057674524</v>
      </c>
      <c r="DC290" s="317">
        <v>894502.49057674524</v>
      </c>
      <c r="DD290" s="317">
        <v>894502.49057674524</v>
      </c>
      <c r="DE290" s="317">
        <v>894502.49057674524</v>
      </c>
      <c r="DF290" s="317">
        <v>894502.49057674524</v>
      </c>
      <c r="DG290" s="317">
        <v>894502.49057674524</v>
      </c>
      <c r="DH290" s="317">
        <v>894502.49057674524</v>
      </c>
      <c r="DI290" s="313">
        <v>894502.49057674524</v>
      </c>
      <c r="DJ290" s="104">
        <v>755325.88416666677</v>
      </c>
      <c r="DK290" s="105">
        <v>755325.88416666677</v>
      </c>
      <c r="DL290" s="105">
        <v>755325.88416666677</v>
      </c>
      <c r="DM290" s="105">
        <v>755325.88416666677</v>
      </c>
      <c r="DN290" s="105">
        <v>755325.88416666677</v>
      </c>
      <c r="DO290" s="105">
        <v>755325.88416666677</v>
      </c>
      <c r="DP290" s="105">
        <v>755325.88416666677</v>
      </c>
      <c r="DQ290" s="105">
        <v>755325.88416666677</v>
      </c>
      <c r="DR290" s="105">
        <v>755325.88416666677</v>
      </c>
      <c r="DS290" s="105">
        <v>755325.88416666677</v>
      </c>
      <c r="DT290" s="105">
        <v>755325.88416666677</v>
      </c>
      <c r="DU290" s="106">
        <v>755325.88416666677</v>
      </c>
      <c r="DV290" s="340"/>
      <c r="DW290" s="340"/>
      <c r="DX290" s="340"/>
      <c r="DY290" s="340"/>
      <c r="DZ290" s="340"/>
      <c r="EA290" s="340"/>
      <c r="EB290" s="340"/>
      <c r="EC290" s="340"/>
      <c r="ED290" s="340"/>
      <c r="EE290" s="340"/>
      <c r="EF290" s="340"/>
      <c r="EG290" s="340"/>
      <c r="EH290" s="340"/>
      <c r="EI290" s="338"/>
      <c r="EJ290" s="338"/>
      <c r="EK290" s="338"/>
      <c r="EL290" s="338"/>
      <c r="EM290" s="338"/>
      <c r="EN290" s="338"/>
      <c r="EO290" s="338"/>
      <c r="EP290" s="338"/>
      <c r="EQ290" s="338"/>
      <c r="ER290" s="338"/>
      <c r="ES290" s="338"/>
    </row>
    <row r="291" spans="1:149">
      <c r="D291" s="74" t="str">
        <f t="shared" si="78"/>
        <v>4139p</v>
      </c>
      <c r="E291" s="78" t="s">
        <v>164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/>
      <c r="CM291" s="105"/>
      <c r="CN291" s="105"/>
      <c r="CO291" s="105"/>
      <c r="CP291" s="105"/>
      <c r="CQ291" s="105"/>
      <c r="CR291" s="105"/>
      <c r="CS291" s="105"/>
      <c r="CT291" s="105"/>
      <c r="CU291" s="105"/>
      <c r="CV291" s="105"/>
      <c r="CW291" s="106"/>
      <c r="CX291" s="314">
        <v>19829.9912141971</v>
      </c>
      <c r="CY291" s="317">
        <v>19829.9912141971</v>
      </c>
      <c r="CZ291" s="317">
        <v>19829.9912141971</v>
      </c>
      <c r="DA291" s="317">
        <v>19829.9912141971</v>
      </c>
      <c r="DB291" s="317">
        <v>19829.9912141971</v>
      </c>
      <c r="DC291" s="317">
        <v>19829.9912141971</v>
      </c>
      <c r="DD291" s="317">
        <v>19829.9912141971</v>
      </c>
      <c r="DE291" s="317">
        <v>19829.9912141971</v>
      </c>
      <c r="DF291" s="317">
        <v>19829.9912141971</v>
      </c>
      <c r="DG291" s="317">
        <v>19829.9912141971</v>
      </c>
      <c r="DH291" s="317">
        <v>19829.9912141971</v>
      </c>
      <c r="DI291" s="313">
        <v>19829.9912141971</v>
      </c>
      <c r="DJ291" s="104">
        <v>31116.666666666668</v>
      </c>
      <c r="DK291" s="105">
        <v>31116.666666666668</v>
      </c>
      <c r="DL291" s="105">
        <v>31116.666666666668</v>
      </c>
      <c r="DM291" s="105">
        <v>31116.666666666668</v>
      </c>
      <c r="DN291" s="105">
        <v>31116.666666666668</v>
      </c>
      <c r="DO291" s="105">
        <v>31116.666666666668</v>
      </c>
      <c r="DP291" s="105">
        <v>31116.666666666668</v>
      </c>
      <c r="DQ291" s="105">
        <v>31116.666666666668</v>
      </c>
      <c r="DR291" s="105">
        <v>31116.666666666668</v>
      </c>
      <c r="DS291" s="105">
        <v>31116.666666666668</v>
      </c>
      <c r="DT291" s="105">
        <v>31116.666666666668</v>
      </c>
      <c r="DU291" s="106">
        <v>31116.666666666668</v>
      </c>
      <c r="DV291" s="340"/>
      <c r="DW291" s="340"/>
      <c r="DX291" s="340"/>
      <c r="DY291" s="340"/>
      <c r="DZ291" s="340"/>
      <c r="EA291" s="340"/>
      <c r="EB291" s="340"/>
      <c r="EC291" s="340"/>
      <c r="ED291" s="340"/>
      <c r="EE291" s="340"/>
      <c r="EF291" s="340"/>
      <c r="EG291" s="340"/>
      <c r="EH291" s="340"/>
      <c r="EI291" s="338"/>
      <c r="EJ291" s="338"/>
      <c r="EK291" s="338"/>
      <c r="EL291" s="338"/>
      <c r="EM291" s="338"/>
      <c r="EN291" s="338"/>
      <c r="EO291" s="338"/>
      <c r="EP291" s="338"/>
      <c r="EQ291" s="338"/>
      <c r="ER291" s="338"/>
      <c r="ES291" s="338"/>
    </row>
    <row r="292" spans="1:149" s="9" customFormat="1">
      <c r="A292" s="140"/>
      <c r="B292" s="140"/>
      <c r="C292" s="140">
        <v>414</v>
      </c>
      <c r="D292" s="140" t="str">
        <f t="shared" si="78"/>
        <v>414p</v>
      </c>
      <c r="E292" s="141" t="s">
        <v>166</v>
      </c>
      <c r="F292" s="142"/>
      <c r="G292" s="143"/>
      <c r="H292" s="143"/>
      <c r="I292" s="143"/>
      <c r="J292" s="143"/>
      <c r="K292" s="143"/>
      <c r="L292" s="143"/>
      <c r="M292" s="143"/>
      <c r="N292" s="143"/>
      <c r="O292" s="143"/>
      <c r="P292" s="143"/>
      <c r="Q292" s="144"/>
      <c r="R292" s="142"/>
      <c r="S292" s="143"/>
      <c r="T292" s="143"/>
      <c r="U292" s="143"/>
      <c r="V292" s="143"/>
      <c r="W292" s="143"/>
      <c r="X292" s="143"/>
      <c r="Y292" s="143"/>
      <c r="Z292" s="143"/>
      <c r="AA292" s="143"/>
      <c r="AB292" s="143"/>
      <c r="AC292" s="144"/>
      <c r="AD292" s="142"/>
      <c r="AE292" s="143"/>
      <c r="AF292" s="143"/>
      <c r="AG292" s="143"/>
      <c r="AH292" s="143"/>
      <c r="AI292" s="143"/>
      <c r="AJ292" s="143"/>
      <c r="AK292" s="143"/>
      <c r="AL292" s="143"/>
      <c r="AM292" s="143"/>
      <c r="AN292" s="143"/>
      <c r="AO292" s="144"/>
      <c r="AP292" s="142"/>
      <c r="AQ292" s="143"/>
      <c r="AR292" s="143"/>
      <c r="AS292" s="143"/>
      <c r="AT292" s="143"/>
      <c r="AU292" s="143"/>
      <c r="AV292" s="143"/>
      <c r="AW292" s="143"/>
      <c r="AX292" s="143"/>
      <c r="AY292" s="143"/>
      <c r="AZ292" s="143"/>
      <c r="BA292" s="144"/>
      <c r="BB292" s="142"/>
      <c r="BC292" s="143"/>
      <c r="BD292" s="143"/>
      <c r="BE292" s="143"/>
      <c r="BF292" s="143"/>
      <c r="BG292" s="143"/>
      <c r="BH292" s="143"/>
      <c r="BI292" s="143"/>
      <c r="BJ292" s="143"/>
      <c r="BK292" s="143"/>
      <c r="BL292" s="143"/>
      <c r="BM292" s="144"/>
      <c r="BN292" s="142"/>
      <c r="BO292" s="143"/>
      <c r="BP292" s="143"/>
      <c r="BQ292" s="143"/>
      <c r="BR292" s="143"/>
      <c r="BS292" s="143"/>
      <c r="BT292" s="143"/>
      <c r="BU292" s="143"/>
      <c r="BV292" s="143"/>
      <c r="BW292" s="143"/>
      <c r="BX292" s="143"/>
      <c r="BY292" s="144"/>
      <c r="BZ292" s="142"/>
      <c r="CA292" s="143"/>
      <c r="CB292" s="143"/>
      <c r="CC292" s="143"/>
      <c r="CD292" s="143"/>
      <c r="CE292" s="143"/>
      <c r="CF292" s="143"/>
      <c r="CG292" s="143"/>
      <c r="CH292" s="143"/>
      <c r="CI292" s="143"/>
      <c r="CJ292" s="143"/>
      <c r="CK292" s="143"/>
      <c r="CL292" s="142">
        <f t="shared" ref="CL292:CX292" si="82">+SUM(CL293:CL301)</f>
        <v>3636728.03</v>
      </c>
      <c r="CM292" s="143">
        <f t="shared" si="82"/>
        <v>3636728.03</v>
      </c>
      <c r="CN292" s="143">
        <f t="shared" si="82"/>
        <v>3636728.03</v>
      </c>
      <c r="CO292" s="143">
        <f t="shared" si="82"/>
        <v>3636728.03</v>
      </c>
      <c r="CP292" s="143">
        <f t="shared" si="82"/>
        <v>3636728.03</v>
      </c>
      <c r="CQ292" s="143">
        <f t="shared" si="82"/>
        <v>3636728.03</v>
      </c>
      <c r="CR292" s="143">
        <f t="shared" si="82"/>
        <v>3636728.03</v>
      </c>
      <c r="CS292" s="143">
        <f t="shared" si="82"/>
        <v>3636728.03</v>
      </c>
      <c r="CT292" s="143">
        <f t="shared" si="82"/>
        <v>3636728.03</v>
      </c>
      <c r="CU292" s="143">
        <f t="shared" si="82"/>
        <v>3636728.03</v>
      </c>
      <c r="CV292" s="143">
        <f t="shared" si="82"/>
        <v>3636728.03</v>
      </c>
      <c r="CW292" s="144">
        <f t="shared" si="82"/>
        <v>3636728.03</v>
      </c>
      <c r="CX292" s="315">
        <f t="shared" si="82"/>
        <v>3555210.7859614557</v>
      </c>
      <c r="CY292" s="318">
        <f t="shared" ref="CY292:DI292" si="83">+SUM(CY293:CY301)</f>
        <v>3555210.7859614557</v>
      </c>
      <c r="CZ292" s="318">
        <f t="shared" si="83"/>
        <v>3555210.7859614557</v>
      </c>
      <c r="DA292" s="318">
        <f t="shared" si="83"/>
        <v>3555210.7859614557</v>
      </c>
      <c r="DB292" s="318">
        <f t="shared" si="83"/>
        <v>3555210.7859614557</v>
      </c>
      <c r="DC292" s="318">
        <f t="shared" si="83"/>
        <v>3555210.7859614557</v>
      </c>
      <c r="DD292" s="318">
        <f t="shared" si="83"/>
        <v>3555210.7859614557</v>
      </c>
      <c r="DE292" s="318">
        <f t="shared" si="83"/>
        <v>3555210.7859614557</v>
      </c>
      <c r="DF292" s="318">
        <f t="shared" si="83"/>
        <v>3555210.7859614557</v>
      </c>
      <c r="DG292" s="318">
        <f t="shared" si="83"/>
        <v>3555210.7859614557</v>
      </c>
      <c r="DH292" s="318">
        <f t="shared" si="83"/>
        <v>3555210.7859614557</v>
      </c>
      <c r="DI292" s="316">
        <f t="shared" si="83"/>
        <v>3555210.7859614557</v>
      </c>
      <c r="DJ292" s="142">
        <f>+SUM(DJ293:DJ301)</f>
        <v>3460881.1266666669</v>
      </c>
      <c r="DK292" s="143">
        <f t="shared" ref="DK292:DU292" si="84">+SUM(DK293:DK301)</f>
        <v>3460881.1266666669</v>
      </c>
      <c r="DL292" s="143">
        <f t="shared" si="84"/>
        <v>3460881.1266666669</v>
      </c>
      <c r="DM292" s="143">
        <f t="shared" si="84"/>
        <v>3460881.1266666669</v>
      </c>
      <c r="DN292" s="143">
        <f t="shared" si="84"/>
        <v>3460881.1266666669</v>
      </c>
      <c r="DO292" s="143">
        <f t="shared" si="84"/>
        <v>3460881.1266666669</v>
      </c>
      <c r="DP292" s="143">
        <f t="shared" si="84"/>
        <v>3460881.1266666669</v>
      </c>
      <c r="DQ292" s="143">
        <f t="shared" si="84"/>
        <v>3460881.1266666669</v>
      </c>
      <c r="DR292" s="143">
        <f t="shared" si="84"/>
        <v>3460881.1266666669</v>
      </c>
      <c r="DS292" s="143">
        <f t="shared" si="84"/>
        <v>3460881.1266666669</v>
      </c>
      <c r="DT292" s="143">
        <f t="shared" si="84"/>
        <v>3460881.1266666669</v>
      </c>
      <c r="DU292" s="144">
        <f t="shared" si="84"/>
        <v>3460881.1266666669</v>
      </c>
      <c r="DV292" s="341">
        <v>3780934.8033333328</v>
      </c>
      <c r="DW292" s="341">
        <v>3780934.8033333328</v>
      </c>
      <c r="DX292" s="341">
        <v>3780934.8033333328</v>
      </c>
      <c r="DY292" s="341">
        <v>3780934.8033333328</v>
      </c>
      <c r="DZ292" s="341">
        <v>3780934.8033333328</v>
      </c>
      <c r="EA292" s="341">
        <v>3780934.8033333328</v>
      </c>
      <c r="EB292" s="341">
        <v>3780934.8033333328</v>
      </c>
      <c r="EC292" s="341">
        <v>3780934.8033333328</v>
      </c>
      <c r="ED292" s="341">
        <v>3780934.8033333328</v>
      </c>
      <c r="EE292" s="341">
        <v>3780934.8033333328</v>
      </c>
      <c r="EF292" s="341">
        <v>3780934.8033333328</v>
      </c>
      <c r="EG292" s="341">
        <v>3780934.8033333328</v>
      </c>
      <c r="EH292" s="341">
        <v>3534983.4</v>
      </c>
      <c r="EI292" s="341">
        <v>3534983.4</v>
      </c>
      <c r="EJ292" s="341">
        <v>3534983.4</v>
      </c>
      <c r="EK292" s="340">
        <v>3534983.4</v>
      </c>
      <c r="EL292" s="341">
        <v>3534983.4</v>
      </c>
      <c r="EM292" s="341">
        <v>3534983.4</v>
      </c>
      <c r="EN292" s="341">
        <v>5302475.09</v>
      </c>
      <c r="EO292" s="341">
        <v>5302475.09</v>
      </c>
      <c r="EP292" s="341">
        <v>5302475.09</v>
      </c>
      <c r="EQ292" s="341">
        <v>5302475.09</v>
      </c>
      <c r="ER292" s="341">
        <v>5302475.09</v>
      </c>
      <c r="ES292" s="341">
        <v>5302475.09</v>
      </c>
    </row>
    <row r="293" spans="1:149">
      <c r="D293" s="74" t="str">
        <f t="shared" si="78"/>
        <v>4141p</v>
      </c>
      <c r="E293" s="78" t="s">
        <v>168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403359.6141666667</v>
      </c>
      <c r="CM293" s="105">
        <v>403359.6141666667</v>
      </c>
      <c r="CN293" s="105">
        <v>403359.6141666667</v>
      </c>
      <c r="CO293" s="105">
        <v>403359.6141666667</v>
      </c>
      <c r="CP293" s="105">
        <v>403359.6141666667</v>
      </c>
      <c r="CQ293" s="105">
        <v>403359.6141666667</v>
      </c>
      <c r="CR293" s="105">
        <v>403359.6141666667</v>
      </c>
      <c r="CS293" s="105">
        <v>403359.6141666667</v>
      </c>
      <c r="CT293" s="105">
        <v>403359.6141666667</v>
      </c>
      <c r="CU293" s="105">
        <v>403359.6141666667</v>
      </c>
      <c r="CV293" s="105">
        <v>403359.6141666667</v>
      </c>
      <c r="CW293" s="106">
        <v>403359.6141666667</v>
      </c>
      <c r="CX293" s="314">
        <v>474900.64720598352</v>
      </c>
      <c r="CY293" s="317">
        <v>474900.64720598352</v>
      </c>
      <c r="CZ293" s="317">
        <v>474900.64720598352</v>
      </c>
      <c r="DA293" s="317">
        <v>474900.64720598352</v>
      </c>
      <c r="DB293" s="317">
        <v>474900.64720598352</v>
      </c>
      <c r="DC293" s="317">
        <v>474900.64720598352</v>
      </c>
      <c r="DD293" s="317">
        <v>474900.64720598352</v>
      </c>
      <c r="DE293" s="317">
        <v>474900.64720598352</v>
      </c>
      <c r="DF293" s="317">
        <v>474900.64720598352</v>
      </c>
      <c r="DG293" s="317">
        <v>474900.64720598352</v>
      </c>
      <c r="DH293" s="317">
        <v>474900.64720598352</v>
      </c>
      <c r="DI293" s="313">
        <v>474900.64720598352</v>
      </c>
      <c r="DJ293" s="104">
        <v>359062.23833333334</v>
      </c>
      <c r="DK293" s="105">
        <v>359062.23833333334</v>
      </c>
      <c r="DL293" s="105">
        <v>359062.23833333334</v>
      </c>
      <c r="DM293" s="105">
        <v>359062.23833333334</v>
      </c>
      <c r="DN293" s="105">
        <v>359062.23833333334</v>
      </c>
      <c r="DO293" s="105">
        <v>359062.23833333334</v>
      </c>
      <c r="DP293" s="105">
        <v>359062.23833333334</v>
      </c>
      <c r="DQ293" s="105">
        <v>359062.23833333334</v>
      </c>
      <c r="DR293" s="105">
        <v>359062.23833333334</v>
      </c>
      <c r="DS293" s="105">
        <v>359062.23833333334</v>
      </c>
      <c r="DT293" s="105">
        <v>359062.23833333334</v>
      </c>
      <c r="DU293" s="106">
        <v>359062.23833333334</v>
      </c>
      <c r="DV293" s="340"/>
      <c r="DW293" s="340"/>
      <c r="DX293" s="340"/>
      <c r="DY293" s="340"/>
      <c r="DZ293" s="340"/>
      <c r="EA293" s="340"/>
      <c r="EB293" s="340"/>
      <c r="EC293" s="340"/>
      <c r="ED293" s="340"/>
      <c r="EE293" s="340"/>
      <c r="EF293" s="340"/>
      <c r="EG293" s="340"/>
      <c r="EH293" s="340"/>
      <c r="EI293" s="338"/>
      <c r="EJ293" s="338"/>
      <c r="EK293" s="338"/>
      <c r="EL293" s="338"/>
      <c r="EM293" s="338"/>
      <c r="EN293" s="338"/>
      <c r="EO293" s="338"/>
      <c r="EP293" s="338"/>
      <c r="EQ293" s="338"/>
      <c r="ER293" s="338"/>
      <c r="ES293" s="338"/>
    </row>
    <row r="294" spans="1:149">
      <c r="D294" s="74" t="str">
        <f t="shared" si="78"/>
        <v>4142p</v>
      </c>
      <c r="E294" s="78" t="s">
        <v>170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41926.574166666665</v>
      </c>
      <c r="CM294" s="105">
        <v>41926.574166666665</v>
      </c>
      <c r="CN294" s="105">
        <v>41926.574166666665</v>
      </c>
      <c r="CO294" s="105">
        <v>41926.574166666665</v>
      </c>
      <c r="CP294" s="105">
        <v>41926.574166666665</v>
      </c>
      <c r="CQ294" s="105">
        <v>41926.574166666665</v>
      </c>
      <c r="CR294" s="105">
        <v>41926.574166666665</v>
      </c>
      <c r="CS294" s="105">
        <v>41926.574166666665</v>
      </c>
      <c r="CT294" s="105">
        <v>41926.574166666665</v>
      </c>
      <c r="CU294" s="105">
        <v>41926.574166666665</v>
      </c>
      <c r="CV294" s="105">
        <v>41926.574166666665</v>
      </c>
      <c r="CW294" s="106">
        <v>41926.574166666665</v>
      </c>
      <c r="CX294" s="314">
        <v>36601.72000316067</v>
      </c>
      <c r="CY294" s="317">
        <v>36601.72000316067</v>
      </c>
      <c r="CZ294" s="317">
        <v>36601.72000316067</v>
      </c>
      <c r="DA294" s="317">
        <v>36601.72000316067</v>
      </c>
      <c r="DB294" s="317">
        <v>36601.72000316067</v>
      </c>
      <c r="DC294" s="317">
        <v>36601.72000316067</v>
      </c>
      <c r="DD294" s="317">
        <v>36601.72000316067</v>
      </c>
      <c r="DE294" s="317">
        <v>36601.72000316067</v>
      </c>
      <c r="DF294" s="317">
        <v>36601.72000316067</v>
      </c>
      <c r="DG294" s="317">
        <v>36601.72000316067</v>
      </c>
      <c r="DH294" s="317">
        <v>36601.72000316067</v>
      </c>
      <c r="DI294" s="313">
        <v>36601.72000316067</v>
      </c>
      <c r="DJ294" s="104">
        <v>34338.280833333331</v>
      </c>
      <c r="DK294" s="105">
        <v>34338.280833333331</v>
      </c>
      <c r="DL294" s="105">
        <v>34338.280833333331</v>
      </c>
      <c r="DM294" s="105">
        <v>34338.280833333331</v>
      </c>
      <c r="DN294" s="105">
        <v>34338.280833333331</v>
      </c>
      <c r="DO294" s="105">
        <v>34338.280833333331</v>
      </c>
      <c r="DP294" s="105">
        <v>34338.280833333331</v>
      </c>
      <c r="DQ294" s="105">
        <v>34338.280833333331</v>
      </c>
      <c r="DR294" s="105">
        <v>34338.280833333331</v>
      </c>
      <c r="DS294" s="105">
        <v>34338.280833333331</v>
      </c>
      <c r="DT294" s="105">
        <v>34338.280833333331</v>
      </c>
      <c r="DU294" s="106">
        <v>34338.280833333331</v>
      </c>
      <c r="DV294" s="340"/>
      <c r="DW294" s="340"/>
      <c r="DX294" s="340"/>
      <c r="DY294" s="340"/>
      <c r="DZ294" s="340"/>
      <c r="EA294" s="340"/>
      <c r="EB294" s="340"/>
      <c r="EC294" s="340"/>
      <c r="ED294" s="340"/>
      <c r="EE294" s="340"/>
      <c r="EF294" s="340"/>
      <c r="EG294" s="340"/>
      <c r="EH294" s="340"/>
      <c r="EI294" s="338"/>
      <c r="EJ294" s="338"/>
      <c r="EK294" s="338"/>
      <c r="EL294" s="338"/>
      <c r="EM294" s="338"/>
      <c r="EN294" s="338"/>
      <c r="EO294" s="338"/>
      <c r="EP294" s="338"/>
      <c r="EQ294" s="338"/>
      <c r="ER294" s="338"/>
      <c r="ES294" s="338"/>
    </row>
    <row r="295" spans="1:149">
      <c r="D295" s="74" t="str">
        <f t="shared" si="78"/>
        <v>4143p</v>
      </c>
      <c r="E295" s="78" t="s">
        <v>172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520158.69</v>
      </c>
      <c r="CM295" s="105">
        <v>520158.69</v>
      </c>
      <c r="CN295" s="105">
        <v>520158.69</v>
      </c>
      <c r="CO295" s="105">
        <v>520158.69</v>
      </c>
      <c r="CP295" s="105">
        <v>520158.69</v>
      </c>
      <c r="CQ295" s="105">
        <v>520158.69</v>
      </c>
      <c r="CR295" s="105">
        <v>520158.69</v>
      </c>
      <c r="CS295" s="105">
        <v>520158.69</v>
      </c>
      <c r="CT295" s="105">
        <v>520158.69</v>
      </c>
      <c r="CU295" s="105">
        <v>520158.69</v>
      </c>
      <c r="CV295" s="105">
        <v>520158.69</v>
      </c>
      <c r="CW295" s="106">
        <v>520158.69</v>
      </c>
      <c r="CX295" s="314">
        <v>554477.60404232587</v>
      </c>
      <c r="CY295" s="317">
        <v>554477.60404232587</v>
      </c>
      <c r="CZ295" s="317">
        <v>554477.60404232587</v>
      </c>
      <c r="DA295" s="317">
        <v>554477.60404232587</v>
      </c>
      <c r="DB295" s="317">
        <v>554477.60404232587</v>
      </c>
      <c r="DC295" s="317">
        <v>554477.60404232587</v>
      </c>
      <c r="DD295" s="317">
        <v>554477.60404232587</v>
      </c>
      <c r="DE295" s="317">
        <v>554477.60404232587</v>
      </c>
      <c r="DF295" s="317">
        <v>554477.60404232587</v>
      </c>
      <c r="DG295" s="317">
        <v>554477.60404232587</v>
      </c>
      <c r="DH295" s="317">
        <v>554477.60404232587</v>
      </c>
      <c r="DI295" s="313">
        <v>554477.60404232587</v>
      </c>
      <c r="DJ295" s="104">
        <v>523482.64500000002</v>
      </c>
      <c r="DK295" s="105">
        <v>523482.64500000002</v>
      </c>
      <c r="DL295" s="105">
        <v>523482.64500000002</v>
      </c>
      <c r="DM295" s="105">
        <v>523482.64500000002</v>
      </c>
      <c r="DN295" s="105">
        <v>523482.64500000002</v>
      </c>
      <c r="DO295" s="105">
        <v>523482.64500000002</v>
      </c>
      <c r="DP295" s="105">
        <v>523482.64500000002</v>
      </c>
      <c r="DQ295" s="105">
        <v>523482.64500000002</v>
      </c>
      <c r="DR295" s="105">
        <v>523482.64500000002</v>
      </c>
      <c r="DS295" s="105">
        <v>523482.64500000002</v>
      </c>
      <c r="DT295" s="105">
        <v>523482.64500000002</v>
      </c>
      <c r="DU295" s="106">
        <v>523482.64500000002</v>
      </c>
      <c r="DV295" s="340"/>
      <c r="DW295" s="340"/>
      <c r="DX295" s="340"/>
      <c r="DY295" s="340"/>
      <c r="DZ295" s="340"/>
      <c r="EA295" s="340"/>
      <c r="EB295" s="340"/>
      <c r="EC295" s="340"/>
      <c r="ED295" s="340"/>
      <c r="EE295" s="340"/>
      <c r="EF295" s="340"/>
      <c r="EG295" s="340"/>
      <c r="EH295" s="340"/>
      <c r="EI295" s="338"/>
      <c r="EJ295" s="338"/>
      <c r="EK295" s="338"/>
      <c r="EL295" s="338"/>
      <c r="EM295" s="338"/>
      <c r="EN295" s="338"/>
      <c r="EO295" s="338"/>
      <c r="EP295" s="338"/>
      <c r="EQ295" s="338"/>
      <c r="ER295" s="338"/>
      <c r="ES295" s="338"/>
    </row>
    <row r="296" spans="1:149" ht="30">
      <c r="D296" s="74" t="str">
        <f t="shared" si="78"/>
        <v>4144p</v>
      </c>
      <c r="E296" s="78" t="s">
        <v>174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245645.35499999998</v>
      </c>
      <c r="CM296" s="105">
        <v>245645.35499999998</v>
      </c>
      <c r="CN296" s="105">
        <v>245645.35499999998</v>
      </c>
      <c r="CO296" s="105">
        <v>245645.35499999998</v>
      </c>
      <c r="CP296" s="105">
        <v>245645.35499999998</v>
      </c>
      <c r="CQ296" s="105">
        <v>245645.35499999998</v>
      </c>
      <c r="CR296" s="105">
        <v>245645.35499999998</v>
      </c>
      <c r="CS296" s="105">
        <v>245645.35499999998</v>
      </c>
      <c r="CT296" s="105">
        <v>245645.35499999998</v>
      </c>
      <c r="CU296" s="105">
        <v>245645.35499999998</v>
      </c>
      <c r="CV296" s="105">
        <v>245645.35499999998</v>
      </c>
      <c r="CW296" s="106">
        <v>245645.35499999998</v>
      </c>
      <c r="CX296" s="314">
        <v>255268.47321223555</v>
      </c>
      <c r="CY296" s="317">
        <v>255268.47321223555</v>
      </c>
      <c r="CZ296" s="317">
        <v>255268.47321223555</v>
      </c>
      <c r="DA296" s="317">
        <v>255268.47321223555</v>
      </c>
      <c r="DB296" s="317">
        <v>255268.47321223555</v>
      </c>
      <c r="DC296" s="317">
        <v>255268.47321223555</v>
      </c>
      <c r="DD296" s="317">
        <v>255268.47321223555</v>
      </c>
      <c r="DE296" s="317">
        <v>255268.47321223555</v>
      </c>
      <c r="DF296" s="317">
        <v>255268.47321223555</v>
      </c>
      <c r="DG296" s="317">
        <v>255268.47321223555</v>
      </c>
      <c r="DH296" s="317">
        <v>255268.47321223555</v>
      </c>
      <c r="DI296" s="313">
        <v>255268.47321223555</v>
      </c>
      <c r="DJ296" s="104">
        <v>370596.14833333337</v>
      </c>
      <c r="DK296" s="105">
        <v>370596.14833333337</v>
      </c>
      <c r="DL296" s="105">
        <v>370596.14833333337</v>
      </c>
      <c r="DM296" s="105">
        <v>370596.14833333337</v>
      </c>
      <c r="DN296" s="105">
        <v>370596.14833333337</v>
      </c>
      <c r="DO296" s="105">
        <v>370596.14833333337</v>
      </c>
      <c r="DP296" s="105">
        <v>370596.14833333337</v>
      </c>
      <c r="DQ296" s="105">
        <v>370596.14833333337</v>
      </c>
      <c r="DR296" s="105">
        <v>370596.14833333337</v>
      </c>
      <c r="DS296" s="105">
        <v>370596.14833333337</v>
      </c>
      <c r="DT296" s="105">
        <v>370596.14833333337</v>
      </c>
      <c r="DU296" s="106">
        <v>370596.14833333337</v>
      </c>
      <c r="DV296" s="340"/>
      <c r="DW296" s="340"/>
      <c r="DX296" s="340"/>
      <c r="DY296" s="340"/>
      <c r="DZ296" s="340"/>
      <c r="EA296" s="340"/>
      <c r="EB296" s="340"/>
      <c r="EC296" s="340"/>
      <c r="ED296" s="340"/>
      <c r="EE296" s="340"/>
      <c r="EF296" s="340"/>
      <c r="EG296" s="340"/>
      <c r="EH296" s="340"/>
      <c r="EI296" s="338"/>
      <c r="EJ296" s="338"/>
      <c r="EK296" s="338"/>
      <c r="EL296" s="338"/>
      <c r="EM296" s="338"/>
      <c r="EN296" s="338"/>
      <c r="EO296" s="338"/>
      <c r="EP296" s="338"/>
      <c r="EQ296" s="338"/>
      <c r="ER296" s="338"/>
      <c r="ES296" s="338"/>
    </row>
    <row r="297" spans="1:149">
      <c r="D297" s="74" t="str">
        <f t="shared" si="78"/>
        <v>4145p</v>
      </c>
      <c r="E297" s="78" t="s">
        <v>176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91913.333333333328</v>
      </c>
      <c r="CM297" s="105">
        <v>91913.333333333328</v>
      </c>
      <c r="CN297" s="105">
        <v>91913.333333333328</v>
      </c>
      <c r="CO297" s="105">
        <v>91913.333333333328</v>
      </c>
      <c r="CP297" s="105">
        <v>91913.333333333328</v>
      </c>
      <c r="CQ297" s="105">
        <v>91913.333333333328</v>
      </c>
      <c r="CR297" s="105">
        <v>91913.333333333328</v>
      </c>
      <c r="CS297" s="105">
        <v>91913.333333333328</v>
      </c>
      <c r="CT297" s="105">
        <v>91913.333333333328</v>
      </c>
      <c r="CU297" s="105">
        <v>91913.333333333328</v>
      </c>
      <c r="CV297" s="105">
        <v>91913.333333333328</v>
      </c>
      <c r="CW297" s="106">
        <v>91913.333333333328</v>
      </c>
      <c r="CX297" s="314">
        <v>95320.115048602951</v>
      </c>
      <c r="CY297" s="317">
        <v>95320.115048602951</v>
      </c>
      <c r="CZ297" s="317">
        <v>95320.115048602951</v>
      </c>
      <c r="DA297" s="317">
        <v>95320.115048602951</v>
      </c>
      <c r="DB297" s="317">
        <v>95320.115048602951</v>
      </c>
      <c r="DC297" s="317">
        <v>95320.115048602951</v>
      </c>
      <c r="DD297" s="317">
        <v>95320.115048602951</v>
      </c>
      <c r="DE297" s="317">
        <v>95320.115048602951</v>
      </c>
      <c r="DF297" s="317">
        <v>95320.115048602951</v>
      </c>
      <c r="DG297" s="317">
        <v>95320.115048602951</v>
      </c>
      <c r="DH297" s="317">
        <v>95320.115048602951</v>
      </c>
      <c r="DI297" s="313">
        <v>95320.115048602951</v>
      </c>
      <c r="DJ297" s="104">
        <v>78915.125</v>
      </c>
      <c r="DK297" s="105">
        <v>78915.125</v>
      </c>
      <c r="DL297" s="105">
        <v>78915.125</v>
      </c>
      <c r="DM297" s="105">
        <v>78915.125</v>
      </c>
      <c r="DN297" s="105">
        <v>78915.125</v>
      </c>
      <c r="DO297" s="105">
        <v>78915.125</v>
      </c>
      <c r="DP297" s="105">
        <v>78915.125</v>
      </c>
      <c r="DQ297" s="105">
        <v>78915.125</v>
      </c>
      <c r="DR297" s="105">
        <v>78915.125</v>
      </c>
      <c r="DS297" s="105">
        <v>78915.125</v>
      </c>
      <c r="DT297" s="105">
        <v>78915.125</v>
      </c>
      <c r="DU297" s="106">
        <v>78915.125</v>
      </c>
      <c r="DV297" s="340"/>
      <c r="DW297" s="340"/>
      <c r="DX297" s="340"/>
      <c r="DY297" s="340"/>
      <c r="DZ297" s="340"/>
      <c r="EA297" s="340"/>
      <c r="EB297" s="340"/>
      <c r="EC297" s="340"/>
      <c r="ED297" s="340"/>
      <c r="EE297" s="340"/>
      <c r="EF297" s="340"/>
      <c r="EG297" s="340"/>
      <c r="EH297" s="340"/>
      <c r="EI297" s="338"/>
      <c r="EJ297" s="338"/>
      <c r="EK297" s="338"/>
      <c r="EL297" s="338"/>
      <c r="EM297" s="338"/>
      <c r="EN297" s="338"/>
      <c r="EO297" s="338"/>
      <c r="EP297" s="338"/>
      <c r="EQ297" s="338"/>
      <c r="ER297" s="338"/>
      <c r="ES297" s="338"/>
    </row>
    <row r="298" spans="1:149" ht="30">
      <c r="D298" s="74" t="str">
        <f t="shared" si="78"/>
        <v>4146p</v>
      </c>
      <c r="E298" s="78" t="s">
        <v>178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129867.41666666667</v>
      </c>
      <c r="CM298" s="105">
        <v>129867.41666666667</v>
      </c>
      <c r="CN298" s="105">
        <v>129867.41666666667</v>
      </c>
      <c r="CO298" s="105">
        <v>129867.41666666667</v>
      </c>
      <c r="CP298" s="105">
        <v>129867.41666666667</v>
      </c>
      <c r="CQ298" s="105">
        <v>129867.41666666667</v>
      </c>
      <c r="CR298" s="105">
        <v>129867.41666666667</v>
      </c>
      <c r="CS298" s="105">
        <v>129867.41666666667</v>
      </c>
      <c r="CT298" s="105">
        <v>129867.41666666667</v>
      </c>
      <c r="CU298" s="105">
        <v>129867.41666666667</v>
      </c>
      <c r="CV298" s="105">
        <v>129867.41666666667</v>
      </c>
      <c r="CW298" s="106">
        <v>129867.41666666667</v>
      </c>
      <c r="CX298" s="314">
        <v>191362.34434435467</v>
      </c>
      <c r="CY298" s="317">
        <v>191362.34434435467</v>
      </c>
      <c r="CZ298" s="317">
        <v>191362.34434435467</v>
      </c>
      <c r="DA298" s="317">
        <v>191362.34434435467</v>
      </c>
      <c r="DB298" s="317">
        <v>191362.34434435467</v>
      </c>
      <c r="DC298" s="317">
        <v>191362.34434435467</v>
      </c>
      <c r="DD298" s="317">
        <v>191362.34434435467</v>
      </c>
      <c r="DE298" s="317">
        <v>191362.34434435467</v>
      </c>
      <c r="DF298" s="317">
        <v>191362.34434435467</v>
      </c>
      <c r="DG298" s="317">
        <v>191362.34434435467</v>
      </c>
      <c r="DH298" s="317">
        <v>191362.34434435467</v>
      </c>
      <c r="DI298" s="313">
        <v>191362.34434435467</v>
      </c>
      <c r="DJ298" s="104">
        <v>176326.52416666667</v>
      </c>
      <c r="DK298" s="105">
        <v>176326.52416666667</v>
      </c>
      <c r="DL298" s="105">
        <v>176326.52416666667</v>
      </c>
      <c r="DM298" s="105">
        <v>176326.52416666667</v>
      </c>
      <c r="DN298" s="105">
        <v>176326.52416666667</v>
      </c>
      <c r="DO298" s="105">
        <v>176326.52416666667</v>
      </c>
      <c r="DP298" s="105">
        <v>176326.52416666667</v>
      </c>
      <c r="DQ298" s="105">
        <v>176326.52416666667</v>
      </c>
      <c r="DR298" s="105">
        <v>176326.52416666667</v>
      </c>
      <c r="DS298" s="105">
        <v>176326.52416666667</v>
      </c>
      <c r="DT298" s="105">
        <v>176326.52416666667</v>
      </c>
      <c r="DU298" s="106">
        <v>176326.52416666667</v>
      </c>
      <c r="DV298" s="340"/>
      <c r="DW298" s="340"/>
      <c r="DX298" s="340"/>
      <c r="DY298" s="340"/>
      <c r="DZ298" s="340"/>
      <c r="EA298" s="340"/>
      <c r="EB298" s="340"/>
      <c r="EC298" s="340"/>
      <c r="ED298" s="340"/>
      <c r="EE298" s="340"/>
      <c r="EF298" s="340"/>
      <c r="EG298" s="340"/>
      <c r="EH298" s="340"/>
      <c r="EI298" s="338"/>
      <c r="EJ298" s="338"/>
      <c r="EK298" s="338"/>
      <c r="EL298" s="338"/>
      <c r="EM298" s="338"/>
      <c r="EN298" s="338"/>
      <c r="EO298" s="338"/>
      <c r="EP298" s="338"/>
      <c r="EQ298" s="338"/>
      <c r="ER298" s="338"/>
      <c r="ES298" s="338"/>
    </row>
    <row r="299" spans="1:149" ht="30">
      <c r="D299" s="74" t="str">
        <f t="shared" si="78"/>
        <v>4147p</v>
      </c>
      <c r="E299" s="78" t="s">
        <v>180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1562893.1016666666</v>
      </c>
      <c r="CM299" s="105">
        <v>1562893.1016666666</v>
      </c>
      <c r="CN299" s="105">
        <v>1562893.1016666666</v>
      </c>
      <c r="CO299" s="105">
        <v>1562893.1016666666</v>
      </c>
      <c r="CP299" s="105">
        <v>1562893.1016666666</v>
      </c>
      <c r="CQ299" s="105">
        <v>1562893.1016666666</v>
      </c>
      <c r="CR299" s="105">
        <v>1562893.1016666666</v>
      </c>
      <c r="CS299" s="105">
        <v>1562893.1016666666</v>
      </c>
      <c r="CT299" s="105">
        <v>1562893.1016666666</v>
      </c>
      <c r="CU299" s="105">
        <v>1562893.1016666666</v>
      </c>
      <c r="CV299" s="105">
        <v>1562893.1016666666</v>
      </c>
      <c r="CW299" s="106">
        <v>1562893.1016666666</v>
      </c>
      <c r="CX299" s="314">
        <v>1378043.4232588904</v>
      </c>
      <c r="CY299" s="317">
        <v>1378043.4232588904</v>
      </c>
      <c r="CZ299" s="317">
        <v>1378043.4232588904</v>
      </c>
      <c r="DA299" s="317">
        <v>1378043.4232588904</v>
      </c>
      <c r="DB299" s="317">
        <v>1378043.4232588904</v>
      </c>
      <c r="DC299" s="317">
        <v>1378043.4232588904</v>
      </c>
      <c r="DD299" s="317">
        <v>1378043.4232588904</v>
      </c>
      <c r="DE299" s="317">
        <v>1378043.4232588904</v>
      </c>
      <c r="DF299" s="317">
        <v>1378043.4232588904</v>
      </c>
      <c r="DG299" s="317">
        <v>1378043.4232588904</v>
      </c>
      <c r="DH299" s="317">
        <v>1378043.4232588904</v>
      </c>
      <c r="DI299" s="313">
        <v>1378043.4232588904</v>
      </c>
      <c r="DJ299" s="104">
        <v>1255232.0716666665</v>
      </c>
      <c r="DK299" s="105">
        <v>1255232.0716666665</v>
      </c>
      <c r="DL299" s="105">
        <v>1255232.0716666665</v>
      </c>
      <c r="DM299" s="105">
        <v>1255232.0716666665</v>
      </c>
      <c r="DN299" s="105">
        <v>1255232.0716666665</v>
      </c>
      <c r="DO299" s="105">
        <v>1255232.0716666665</v>
      </c>
      <c r="DP299" s="105">
        <v>1255232.0716666665</v>
      </c>
      <c r="DQ299" s="105">
        <v>1255232.0716666665</v>
      </c>
      <c r="DR299" s="105">
        <v>1255232.0716666665</v>
      </c>
      <c r="DS299" s="105">
        <v>1255232.0716666665</v>
      </c>
      <c r="DT299" s="105">
        <v>1255232.0716666665</v>
      </c>
      <c r="DU299" s="106">
        <v>1255232.0716666665</v>
      </c>
      <c r="DV299" s="340"/>
      <c r="DW299" s="340"/>
      <c r="DX299" s="340"/>
      <c r="DY299" s="340"/>
      <c r="DZ299" s="340"/>
      <c r="EA299" s="340"/>
      <c r="EB299" s="340"/>
      <c r="EC299" s="340"/>
      <c r="ED299" s="340"/>
      <c r="EE299" s="340"/>
      <c r="EF299" s="340"/>
      <c r="EG299" s="340"/>
      <c r="EH299" s="340"/>
      <c r="EI299" s="338"/>
      <c r="EJ299" s="338"/>
      <c r="EK299" s="338"/>
      <c r="EL299" s="338"/>
      <c r="EM299" s="338"/>
      <c r="EN299" s="338"/>
      <c r="EO299" s="338"/>
      <c r="EP299" s="338"/>
      <c r="EQ299" s="338"/>
      <c r="ER299" s="338"/>
      <c r="ES299" s="338"/>
    </row>
    <row r="300" spans="1:149">
      <c r="D300" s="74" t="str">
        <f t="shared" si="78"/>
        <v>4148p</v>
      </c>
      <c r="E300" s="78" t="s">
        <v>182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119475.49083333333</v>
      </c>
      <c r="CM300" s="105">
        <v>119475.49083333333</v>
      </c>
      <c r="CN300" s="105">
        <v>119475.49083333333</v>
      </c>
      <c r="CO300" s="105">
        <v>119475.49083333333</v>
      </c>
      <c r="CP300" s="105">
        <v>119475.49083333333</v>
      </c>
      <c r="CQ300" s="105">
        <v>119475.49083333333</v>
      </c>
      <c r="CR300" s="105">
        <v>119475.49083333333</v>
      </c>
      <c r="CS300" s="105">
        <v>119475.49083333333</v>
      </c>
      <c r="CT300" s="105">
        <v>119475.49083333333</v>
      </c>
      <c r="CU300" s="105">
        <v>119475.49083333333</v>
      </c>
      <c r="CV300" s="105">
        <v>119475.49083333333</v>
      </c>
      <c r="CW300" s="106">
        <v>119475.49083333333</v>
      </c>
      <c r="CX300" s="314">
        <v>105093.75354828646</v>
      </c>
      <c r="CY300" s="317">
        <v>105093.75354828646</v>
      </c>
      <c r="CZ300" s="317">
        <v>105093.75354828646</v>
      </c>
      <c r="DA300" s="317">
        <v>105093.75354828646</v>
      </c>
      <c r="DB300" s="317">
        <v>105093.75354828646</v>
      </c>
      <c r="DC300" s="317">
        <v>105093.75354828646</v>
      </c>
      <c r="DD300" s="317">
        <v>105093.75354828646</v>
      </c>
      <c r="DE300" s="317">
        <v>105093.75354828646</v>
      </c>
      <c r="DF300" s="317">
        <v>105093.75354828646</v>
      </c>
      <c r="DG300" s="317">
        <v>105093.75354828646</v>
      </c>
      <c r="DH300" s="317">
        <v>105093.75354828646</v>
      </c>
      <c r="DI300" s="313">
        <v>105093.75354828646</v>
      </c>
      <c r="DJ300" s="104">
        <v>106549.58083333333</v>
      </c>
      <c r="DK300" s="105">
        <v>106549.58083333333</v>
      </c>
      <c r="DL300" s="105">
        <v>106549.58083333333</v>
      </c>
      <c r="DM300" s="105">
        <v>106549.58083333333</v>
      </c>
      <c r="DN300" s="105">
        <v>106549.58083333333</v>
      </c>
      <c r="DO300" s="105">
        <v>106549.58083333333</v>
      </c>
      <c r="DP300" s="105">
        <v>106549.58083333333</v>
      </c>
      <c r="DQ300" s="105">
        <v>106549.58083333333</v>
      </c>
      <c r="DR300" s="105">
        <v>106549.58083333333</v>
      </c>
      <c r="DS300" s="105">
        <v>106549.58083333333</v>
      </c>
      <c r="DT300" s="105">
        <v>106549.58083333333</v>
      </c>
      <c r="DU300" s="106">
        <v>106549.58083333333</v>
      </c>
      <c r="DV300" s="340"/>
      <c r="DW300" s="340"/>
      <c r="DX300" s="340"/>
      <c r="DY300" s="340"/>
      <c r="DZ300" s="340"/>
      <c r="EA300" s="340"/>
      <c r="EB300" s="340"/>
      <c r="EC300" s="340"/>
      <c r="ED300" s="340"/>
      <c r="EE300" s="340"/>
      <c r="EF300" s="340"/>
      <c r="EG300" s="340"/>
      <c r="EH300" s="340"/>
      <c r="EI300" s="338"/>
      <c r="EJ300" s="338"/>
      <c r="EK300" s="338"/>
      <c r="EL300" s="338"/>
      <c r="EM300" s="338"/>
      <c r="EN300" s="338"/>
      <c r="EO300" s="338"/>
      <c r="EP300" s="338"/>
      <c r="EQ300" s="338"/>
      <c r="ER300" s="338"/>
      <c r="ES300" s="338"/>
    </row>
    <row r="301" spans="1:149">
      <c r="D301" s="74" t="str">
        <f t="shared" si="78"/>
        <v>4149p</v>
      </c>
      <c r="E301" s="78" t="s">
        <v>184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521488.45416666666</v>
      </c>
      <c r="CM301" s="105">
        <v>521488.45416666666</v>
      </c>
      <c r="CN301" s="105">
        <v>521488.45416666666</v>
      </c>
      <c r="CO301" s="105">
        <v>521488.45416666666</v>
      </c>
      <c r="CP301" s="105">
        <v>521488.45416666666</v>
      </c>
      <c r="CQ301" s="105">
        <v>521488.45416666666</v>
      </c>
      <c r="CR301" s="105">
        <v>521488.45416666666</v>
      </c>
      <c r="CS301" s="105">
        <v>521488.45416666666</v>
      </c>
      <c r="CT301" s="105">
        <v>521488.45416666666</v>
      </c>
      <c r="CU301" s="105">
        <v>521488.45416666666</v>
      </c>
      <c r="CV301" s="105">
        <v>521488.45416666666</v>
      </c>
      <c r="CW301" s="106">
        <v>521488.45416666666</v>
      </c>
      <c r="CX301" s="314">
        <v>464142.70529761608</v>
      </c>
      <c r="CY301" s="317">
        <v>464142.70529761608</v>
      </c>
      <c r="CZ301" s="317">
        <v>464142.70529761608</v>
      </c>
      <c r="DA301" s="317">
        <v>464142.70529761608</v>
      </c>
      <c r="DB301" s="317">
        <v>464142.70529761608</v>
      </c>
      <c r="DC301" s="317">
        <v>464142.70529761608</v>
      </c>
      <c r="DD301" s="317">
        <v>464142.70529761608</v>
      </c>
      <c r="DE301" s="317">
        <v>464142.70529761608</v>
      </c>
      <c r="DF301" s="317">
        <v>464142.70529761608</v>
      </c>
      <c r="DG301" s="317">
        <v>464142.70529761608</v>
      </c>
      <c r="DH301" s="317">
        <v>464142.70529761608</v>
      </c>
      <c r="DI301" s="313">
        <v>464142.70529761608</v>
      </c>
      <c r="DJ301" s="104">
        <v>556378.51249999995</v>
      </c>
      <c r="DK301" s="105">
        <v>556378.51249999995</v>
      </c>
      <c r="DL301" s="105">
        <v>556378.51249999995</v>
      </c>
      <c r="DM301" s="105">
        <v>556378.51249999995</v>
      </c>
      <c r="DN301" s="105">
        <v>556378.51249999995</v>
      </c>
      <c r="DO301" s="105">
        <v>556378.51249999995</v>
      </c>
      <c r="DP301" s="105">
        <v>556378.51249999995</v>
      </c>
      <c r="DQ301" s="105">
        <v>556378.51249999995</v>
      </c>
      <c r="DR301" s="105">
        <v>556378.51249999995</v>
      </c>
      <c r="DS301" s="105">
        <v>556378.51249999995</v>
      </c>
      <c r="DT301" s="105">
        <v>556378.51249999995</v>
      </c>
      <c r="DU301" s="106">
        <v>556378.51249999995</v>
      </c>
      <c r="DV301" s="340"/>
      <c r="DW301" s="340"/>
      <c r="DX301" s="340"/>
      <c r="DY301" s="340"/>
      <c r="DZ301" s="340"/>
      <c r="EA301" s="340"/>
      <c r="EB301" s="340"/>
      <c r="EC301" s="340"/>
      <c r="ED301" s="340"/>
      <c r="EE301" s="340"/>
      <c r="EF301" s="340"/>
      <c r="EG301" s="340"/>
      <c r="EH301" s="340"/>
      <c r="EI301" s="338"/>
      <c r="EJ301" s="338"/>
      <c r="EK301" s="338"/>
      <c r="EL301" s="338"/>
      <c r="EM301" s="338"/>
      <c r="EN301" s="338"/>
      <c r="EO301" s="338"/>
      <c r="EP301" s="338"/>
      <c r="EQ301" s="338"/>
      <c r="ER301" s="338"/>
      <c r="ES301" s="338"/>
    </row>
    <row r="302" spans="1:149" s="9" customFormat="1">
      <c r="A302" s="140"/>
      <c r="B302" s="140"/>
      <c r="C302" s="140">
        <v>415</v>
      </c>
      <c r="D302" s="140" t="str">
        <f t="shared" si="78"/>
        <v>415p</v>
      </c>
      <c r="E302" s="141" t="s">
        <v>186</v>
      </c>
      <c r="F302" s="142"/>
      <c r="G302" s="143"/>
      <c r="H302" s="143"/>
      <c r="I302" s="143"/>
      <c r="J302" s="143"/>
      <c r="K302" s="143"/>
      <c r="L302" s="143"/>
      <c r="M302" s="143"/>
      <c r="N302" s="143"/>
      <c r="O302" s="143"/>
      <c r="P302" s="143"/>
      <c r="Q302" s="144"/>
      <c r="R302" s="142"/>
      <c r="S302" s="143"/>
      <c r="T302" s="143"/>
      <c r="U302" s="143"/>
      <c r="V302" s="143"/>
      <c r="W302" s="143"/>
      <c r="X302" s="143"/>
      <c r="Y302" s="143"/>
      <c r="Z302" s="143"/>
      <c r="AA302" s="143"/>
      <c r="AB302" s="143"/>
      <c r="AC302" s="144"/>
      <c r="AD302" s="142"/>
      <c r="AE302" s="143"/>
      <c r="AF302" s="143"/>
      <c r="AG302" s="143"/>
      <c r="AH302" s="143"/>
      <c r="AI302" s="143"/>
      <c r="AJ302" s="143"/>
      <c r="AK302" s="143"/>
      <c r="AL302" s="143"/>
      <c r="AM302" s="143"/>
      <c r="AN302" s="143"/>
      <c r="AO302" s="144"/>
      <c r="AP302" s="142"/>
      <c r="AQ302" s="143"/>
      <c r="AR302" s="143"/>
      <c r="AS302" s="143"/>
      <c r="AT302" s="143"/>
      <c r="AU302" s="143"/>
      <c r="AV302" s="143"/>
      <c r="AW302" s="143"/>
      <c r="AX302" s="143"/>
      <c r="AY302" s="143"/>
      <c r="AZ302" s="143"/>
      <c r="BA302" s="144"/>
      <c r="BB302" s="142"/>
      <c r="BC302" s="143"/>
      <c r="BD302" s="143"/>
      <c r="BE302" s="143"/>
      <c r="BF302" s="143"/>
      <c r="BG302" s="143"/>
      <c r="BH302" s="143"/>
      <c r="BI302" s="143"/>
      <c r="BJ302" s="143"/>
      <c r="BK302" s="143"/>
      <c r="BL302" s="143"/>
      <c r="BM302" s="144"/>
      <c r="BN302" s="142"/>
      <c r="BO302" s="143"/>
      <c r="BP302" s="143"/>
      <c r="BQ302" s="143"/>
      <c r="BR302" s="143"/>
      <c r="BS302" s="143"/>
      <c r="BT302" s="143"/>
      <c r="BU302" s="143"/>
      <c r="BV302" s="143"/>
      <c r="BW302" s="143"/>
      <c r="BX302" s="143"/>
      <c r="BY302" s="144"/>
      <c r="BZ302" s="142"/>
      <c r="CA302" s="143"/>
      <c r="CB302" s="143"/>
      <c r="CC302" s="143"/>
      <c r="CD302" s="143"/>
      <c r="CE302" s="143"/>
      <c r="CF302" s="143"/>
      <c r="CG302" s="143"/>
      <c r="CH302" s="143"/>
      <c r="CI302" s="143"/>
      <c r="CJ302" s="143"/>
      <c r="CK302" s="143"/>
      <c r="CL302" s="142">
        <f t="shared" ref="CL302:CX302" si="85">+SUM(CL303:CL305)</f>
        <v>1705556.6708333332</v>
      </c>
      <c r="CM302" s="143">
        <f t="shared" si="85"/>
        <v>1705556.6708333332</v>
      </c>
      <c r="CN302" s="143">
        <f t="shared" si="85"/>
        <v>1705556.6708333332</v>
      </c>
      <c r="CO302" s="143">
        <f t="shared" si="85"/>
        <v>1705556.6708333332</v>
      </c>
      <c r="CP302" s="143">
        <f t="shared" si="85"/>
        <v>1705556.6708333332</v>
      </c>
      <c r="CQ302" s="143">
        <f t="shared" si="85"/>
        <v>1705556.6708333332</v>
      </c>
      <c r="CR302" s="143">
        <f t="shared" si="85"/>
        <v>1705556.6708333332</v>
      </c>
      <c r="CS302" s="143">
        <f t="shared" si="85"/>
        <v>1705556.6708333332</v>
      </c>
      <c r="CT302" s="143">
        <f t="shared" si="85"/>
        <v>1705556.6708333332</v>
      </c>
      <c r="CU302" s="143">
        <f t="shared" si="85"/>
        <v>1705556.6708333332</v>
      </c>
      <c r="CV302" s="143">
        <f t="shared" si="85"/>
        <v>1705556.6708333332</v>
      </c>
      <c r="CW302" s="144">
        <f t="shared" si="85"/>
        <v>1705556.6708333332</v>
      </c>
      <c r="CX302" s="315">
        <f t="shared" si="85"/>
        <v>1804616.9333333331</v>
      </c>
      <c r="CY302" s="318">
        <f t="shared" ref="CY302:DI302" si="86">+SUM(CY303:CY305)</f>
        <v>1804616.9333333331</v>
      </c>
      <c r="CZ302" s="318">
        <f t="shared" si="86"/>
        <v>1804616.9333333331</v>
      </c>
      <c r="DA302" s="318">
        <f t="shared" si="86"/>
        <v>1804616.9333333331</v>
      </c>
      <c r="DB302" s="318">
        <f t="shared" si="86"/>
        <v>1804616.9333333331</v>
      </c>
      <c r="DC302" s="318">
        <f t="shared" si="86"/>
        <v>1804616.9333333331</v>
      </c>
      <c r="DD302" s="318">
        <f t="shared" si="86"/>
        <v>1804616.9333333331</v>
      </c>
      <c r="DE302" s="318">
        <f t="shared" si="86"/>
        <v>1804616.9333333331</v>
      </c>
      <c r="DF302" s="318">
        <f t="shared" si="86"/>
        <v>1804616.9333333331</v>
      </c>
      <c r="DG302" s="318">
        <f t="shared" si="86"/>
        <v>1804616.9333333331</v>
      </c>
      <c r="DH302" s="318">
        <f t="shared" si="86"/>
        <v>1804616.9333333331</v>
      </c>
      <c r="DI302" s="316">
        <f t="shared" si="86"/>
        <v>1804116.9333333331</v>
      </c>
      <c r="DJ302" s="142">
        <f>+SUM(DJ303:DJ305)</f>
        <v>1734268.4441666668</v>
      </c>
      <c r="DK302" s="143">
        <f t="shared" ref="DK302:DU302" si="87">+SUM(DK303:DK305)</f>
        <v>1734268.4441666668</v>
      </c>
      <c r="DL302" s="143">
        <f t="shared" si="87"/>
        <v>1734268.4441666668</v>
      </c>
      <c r="DM302" s="143">
        <f t="shared" si="87"/>
        <v>1734268.4441666668</v>
      </c>
      <c r="DN302" s="143">
        <f t="shared" si="87"/>
        <v>1734268.4441666668</v>
      </c>
      <c r="DO302" s="143">
        <f t="shared" si="87"/>
        <v>1734268.4441666668</v>
      </c>
      <c r="DP302" s="143">
        <f t="shared" si="87"/>
        <v>1734268.4441666668</v>
      </c>
      <c r="DQ302" s="143">
        <f t="shared" si="87"/>
        <v>1734268.4441666668</v>
      </c>
      <c r="DR302" s="143">
        <f t="shared" si="87"/>
        <v>1734268.4441666668</v>
      </c>
      <c r="DS302" s="143">
        <f t="shared" si="87"/>
        <v>1734268.4441666668</v>
      </c>
      <c r="DT302" s="143">
        <f t="shared" si="87"/>
        <v>1734268.4441666668</v>
      </c>
      <c r="DU302" s="144">
        <f t="shared" si="87"/>
        <v>1734268.4441666668</v>
      </c>
      <c r="DV302" s="341">
        <v>1778023.41</v>
      </c>
      <c r="DW302" s="341">
        <v>1778023.41</v>
      </c>
      <c r="DX302" s="341">
        <v>1778023.41</v>
      </c>
      <c r="DY302" s="341">
        <v>1778023.41</v>
      </c>
      <c r="DZ302" s="341">
        <v>1778023.41</v>
      </c>
      <c r="EA302" s="341">
        <v>1778023.41</v>
      </c>
      <c r="EB302" s="341">
        <v>1778023.41</v>
      </c>
      <c r="EC302" s="341">
        <v>1778023.41</v>
      </c>
      <c r="ED302" s="341">
        <v>1778023.41</v>
      </c>
      <c r="EE302" s="341">
        <v>1778023.41</v>
      </c>
      <c r="EF302" s="341">
        <v>1778023.41</v>
      </c>
      <c r="EG302" s="341">
        <v>1778023.41</v>
      </c>
      <c r="EH302" s="341">
        <v>1415131.31</v>
      </c>
      <c r="EI302" s="341">
        <v>1415131.31</v>
      </c>
      <c r="EJ302" s="341">
        <v>1415131.31</v>
      </c>
      <c r="EK302" s="340">
        <v>1415131.31</v>
      </c>
      <c r="EL302" s="341">
        <v>1415131.31</v>
      </c>
      <c r="EM302" s="341">
        <v>1415131.31</v>
      </c>
      <c r="EN302" s="341">
        <v>2122696.9700000002</v>
      </c>
      <c r="EO302" s="341">
        <v>2122696.9700000002</v>
      </c>
      <c r="EP302" s="341">
        <v>2122696.9700000002</v>
      </c>
      <c r="EQ302" s="341">
        <v>2122696.9700000002</v>
      </c>
      <c r="ER302" s="341">
        <v>2122696.9700000002</v>
      </c>
      <c r="ES302" s="341">
        <v>2122696.9700000002</v>
      </c>
    </row>
    <row r="303" spans="1:149" ht="30">
      <c r="D303" s="74" t="str">
        <f t="shared" si="78"/>
        <v>4151p</v>
      </c>
      <c r="E303" s="78" t="s">
        <v>188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1379583.3333333333</v>
      </c>
      <c r="CM303" s="105">
        <v>1379583.3333333333</v>
      </c>
      <c r="CN303" s="105">
        <v>1379583.3333333333</v>
      </c>
      <c r="CO303" s="105">
        <v>1379583.3333333333</v>
      </c>
      <c r="CP303" s="105">
        <v>1379583.3333333333</v>
      </c>
      <c r="CQ303" s="105">
        <v>1379583.3333333333</v>
      </c>
      <c r="CR303" s="105">
        <v>1379583.3333333333</v>
      </c>
      <c r="CS303" s="105">
        <v>1379583.3333333333</v>
      </c>
      <c r="CT303" s="105">
        <v>1379583.3333333333</v>
      </c>
      <c r="CU303" s="105">
        <v>1379583.3333333333</v>
      </c>
      <c r="CV303" s="105">
        <v>1379583.3333333333</v>
      </c>
      <c r="CW303" s="106">
        <v>1379583.3333333333</v>
      </c>
      <c r="CX303" s="314">
        <v>1391775.75</v>
      </c>
      <c r="CY303" s="317">
        <v>1391775.75</v>
      </c>
      <c r="CZ303" s="317">
        <v>1391775.75</v>
      </c>
      <c r="DA303" s="317">
        <v>1391775.75</v>
      </c>
      <c r="DB303" s="317">
        <v>1391775.75</v>
      </c>
      <c r="DC303" s="317">
        <v>1391775.75</v>
      </c>
      <c r="DD303" s="317">
        <v>1391775.75</v>
      </c>
      <c r="DE303" s="317">
        <v>1391775.75</v>
      </c>
      <c r="DF303" s="317">
        <v>1391775.75</v>
      </c>
      <c r="DG303" s="317">
        <v>1391775.75</v>
      </c>
      <c r="DH303" s="317">
        <v>1391775.75</v>
      </c>
      <c r="DI303" s="313">
        <f>1391775.75-500</f>
        <v>1391275.75</v>
      </c>
      <c r="DJ303" s="104">
        <v>1367666.6666666667</v>
      </c>
      <c r="DK303" s="105">
        <v>1367666.6666666667</v>
      </c>
      <c r="DL303" s="105">
        <v>1367666.6666666667</v>
      </c>
      <c r="DM303" s="105">
        <v>1367666.6666666667</v>
      </c>
      <c r="DN303" s="105">
        <v>1367666.6666666667</v>
      </c>
      <c r="DO303" s="105">
        <v>1367666.6666666667</v>
      </c>
      <c r="DP303" s="105">
        <v>1367666.6666666667</v>
      </c>
      <c r="DQ303" s="105">
        <v>1367666.6666666667</v>
      </c>
      <c r="DR303" s="105">
        <v>1367666.6666666667</v>
      </c>
      <c r="DS303" s="105">
        <v>1367666.6666666667</v>
      </c>
      <c r="DT303" s="105">
        <v>1367666.6666666667</v>
      </c>
      <c r="DU303" s="106">
        <v>1367666.6666666667</v>
      </c>
      <c r="DV303" s="340"/>
      <c r="DW303" s="340"/>
      <c r="DX303" s="340"/>
      <c r="DY303" s="340"/>
      <c r="DZ303" s="340"/>
      <c r="EA303" s="340"/>
      <c r="EB303" s="340"/>
      <c r="EC303" s="340"/>
      <c r="ED303" s="340"/>
      <c r="EE303" s="340"/>
      <c r="EF303" s="340"/>
      <c r="EG303" s="340"/>
      <c r="EH303" s="340"/>
      <c r="EI303" s="340"/>
      <c r="EJ303" s="340"/>
      <c r="EK303" s="340"/>
      <c r="EL303" s="340"/>
      <c r="EM303" s="340"/>
      <c r="EN303" s="340"/>
      <c r="EO303" s="340"/>
      <c r="EP303" s="340"/>
      <c r="EQ303" s="340"/>
      <c r="ER303" s="340"/>
      <c r="ES303" s="340"/>
    </row>
    <row r="304" spans="1:149" ht="30">
      <c r="D304" s="74" t="str">
        <f t="shared" si="78"/>
        <v>4152p</v>
      </c>
      <c r="E304" s="78" t="s">
        <v>190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119125.75833333335</v>
      </c>
      <c r="CM304" s="105">
        <v>119125.75833333335</v>
      </c>
      <c r="CN304" s="105">
        <v>119125.75833333335</v>
      </c>
      <c r="CO304" s="105">
        <v>119125.75833333335</v>
      </c>
      <c r="CP304" s="105">
        <v>119125.75833333335</v>
      </c>
      <c r="CQ304" s="105">
        <v>119125.75833333335</v>
      </c>
      <c r="CR304" s="105">
        <v>119125.75833333335</v>
      </c>
      <c r="CS304" s="105">
        <v>119125.75833333335</v>
      </c>
      <c r="CT304" s="105">
        <v>119125.75833333335</v>
      </c>
      <c r="CU304" s="105">
        <v>119125.75833333335</v>
      </c>
      <c r="CV304" s="105">
        <v>119125.75833333335</v>
      </c>
      <c r="CW304" s="106">
        <v>119125.75833333335</v>
      </c>
      <c r="CX304" s="314">
        <v>125527.68416666666</v>
      </c>
      <c r="CY304" s="317">
        <v>125527.68416666666</v>
      </c>
      <c r="CZ304" s="317">
        <v>125527.68416666666</v>
      </c>
      <c r="DA304" s="317">
        <v>125527.68416666666</v>
      </c>
      <c r="DB304" s="317">
        <v>125527.68416666666</v>
      </c>
      <c r="DC304" s="317">
        <v>125527.68416666666</v>
      </c>
      <c r="DD304" s="317">
        <v>125527.68416666666</v>
      </c>
      <c r="DE304" s="317">
        <v>125527.68416666666</v>
      </c>
      <c r="DF304" s="317">
        <v>125527.68416666666</v>
      </c>
      <c r="DG304" s="317">
        <v>125527.68416666666</v>
      </c>
      <c r="DH304" s="317">
        <v>125527.68416666666</v>
      </c>
      <c r="DI304" s="313">
        <v>125527.68416666666</v>
      </c>
      <c r="DJ304" s="104">
        <v>122583.6125</v>
      </c>
      <c r="DK304" s="105">
        <v>122583.6125</v>
      </c>
      <c r="DL304" s="105">
        <v>122583.6125</v>
      </c>
      <c r="DM304" s="105">
        <v>122583.6125</v>
      </c>
      <c r="DN304" s="105">
        <v>122583.6125</v>
      </c>
      <c r="DO304" s="105">
        <v>122583.6125</v>
      </c>
      <c r="DP304" s="105">
        <v>122583.6125</v>
      </c>
      <c r="DQ304" s="105">
        <v>122583.6125</v>
      </c>
      <c r="DR304" s="105">
        <v>122583.6125</v>
      </c>
      <c r="DS304" s="105">
        <v>122583.6125</v>
      </c>
      <c r="DT304" s="105">
        <v>122583.6125</v>
      </c>
      <c r="DU304" s="106">
        <v>122583.6125</v>
      </c>
      <c r="DV304" s="340"/>
      <c r="DW304" s="340"/>
      <c r="DX304" s="340"/>
      <c r="DY304" s="340"/>
      <c r="DZ304" s="340"/>
      <c r="EA304" s="340"/>
      <c r="EB304" s="340"/>
      <c r="EC304" s="340"/>
      <c r="ED304" s="340"/>
      <c r="EE304" s="340"/>
      <c r="EF304" s="340"/>
      <c r="EG304" s="340"/>
      <c r="EH304" s="340"/>
      <c r="EI304" s="340"/>
      <c r="EJ304" s="340"/>
      <c r="EK304" s="340"/>
      <c r="EL304" s="340"/>
      <c r="EM304" s="340"/>
      <c r="EN304" s="340"/>
      <c r="EO304" s="340"/>
      <c r="EP304" s="340"/>
      <c r="EQ304" s="340"/>
      <c r="ER304" s="340"/>
      <c r="ES304" s="340"/>
    </row>
    <row r="305" spans="1:150">
      <c r="D305" s="74" t="str">
        <f t="shared" si="78"/>
        <v>4153p</v>
      </c>
      <c r="E305" s="78" t="s">
        <v>192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206847.57916666669</v>
      </c>
      <c r="CM305" s="105">
        <v>206847.57916666669</v>
      </c>
      <c r="CN305" s="105">
        <v>206847.57916666669</v>
      </c>
      <c r="CO305" s="105">
        <v>206847.57916666669</v>
      </c>
      <c r="CP305" s="105">
        <v>206847.57916666669</v>
      </c>
      <c r="CQ305" s="105">
        <v>206847.57916666669</v>
      </c>
      <c r="CR305" s="105">
        <v>206847.57916666669</v>
      </c>
      <c r="CS305" s="105">
        <v>206847.57916666669</v>
      </c>
      <c r="CT305" s="105">
        <v>206847.57916666669</v>
      </c>
      <c r="CU305" s="105">
        <v>206847.57916666669</v>
      </c>
      <c r="CV305" s="105">
        <v>206847.57916666669</v>
      </c>
      <c r="CW305" s="106">
        <v>206847.57916666669</v>
      </c>
      <c r="CX305" s="314">
        <v>287313.49916666659</v>
      </c>
      <c r="CY305" s="317">
        <v>287313.49916666659</v>
      </c>
      <c r="CZ305" s="317">
        <v>287313.49916666659</v>
      </c>
      <c r="DA305" s="317">
        <v>287313.49916666659</v>
      </c>
      <c r="DB305" s="317">
        <v>287313.49916666659</v>
      </c>
      <c r="DC305" s="317">
        <v>287313.49916666659</v>
      </c>
      <c r="DD305" s="317">
        <v>287313.49916666659</v>
      </c>
      <c r="DE305" s="317">
        <v>287313.49916666659</v>
      </c>
      <c r="DF305" s="317">
        <v>287313.49916666659</v>
      </c>
      <c r="DG305" s="317">
        <v>287313.49916666659</v>
      </c>
      <c r="DH305" s="317">
        <v>287313.49916666659</v>
      </c>
      <c r="DI305" s="313">
        <v>287313.49916666659</v>
      </c>
      <c r="DJ305" s="104">
        <v>244018.16500000001</v>
      </c>
      <c r="DK305" s="105">
        <v>244018.16500000001</v>
      </c>
      <c r="DL305" s="105">
        <v>244018.16500000001</v>
      </c>
      <c r="DM305" s="105">
        <v>244018.16500000001</v>
      </c>
      <c r="DN305" s="105">
        <v>244018.16500000001</v>
      </c>
      <c r="DO305" s="105">
        <v>244018.16500000001</v>
      </c>
      <c r="DP305" s="105">
        <v>244018.16500000001</v>
      </c>
      <c r="DQ305" s="105">
        <v>244018.16500000001</v>
      </c>
      <c r="DR305" s="105">
        <v>244018.16500000001</v>
      </c>
      <c r="DS305" s="105">
        <v>244018.16500000001</v>
      </c>
      <c r="DT305" s="105">
        <v>244018.16500000001</v>
      </c>
      <c r="DU305" s="106">
        <v>244018.16500000001</v>
      </c>
      <c r="DV305" s="340"/>
      <c r="DW305" s="340"/>
      <c r="DX305" s="340"/>
      <c r="DY305" s="340"/>
      <c r="DZ305" s="340"/>
      <c r="EA305" s="340"/>
      <c r="EB305" s="340"/>
      <c r="EC305" s="340"/>
      <c r="ED305" s="340"/>
      <c r="EE305" s="340"/>
      <c r="EF305" s="340"/>
      <c r="EG305" s="340"/>
      <c r="EH305" s="340"/>
      <c r="EI305" s="340"/>
      <c r="EJ305" s="340"/>
      <c r="EK305" s="340"/>
      <c r="EL305" s="340"/>
      <c r="EM305" s="340"/>
      <c r="EN305" s="340"/>
      <c r="EO305" s="340"/>
      <c r="EP305" s="340"/>
      <c r="EQ305" s="340"/>
      <c r="ER305" s="340"/>
      <c r="ES305" s="340"/>
    </row>
    <row r="306" spans="1:150" s="9" customFormat="1">
      <c r="A306" s="140"/>
      <c r="B306" s="140"/>
      <c r="C306" s="140">
        <v>416</v>
      </c>
      <c r="D306" s="140" t="str">
        <f t="shared" si="78"/>
        <v>416p</v>
      </c>
      <c r="E306" s="141" t="s">
        <v>194</v>
      </c>
      <c r="F306" s="142"/>
      <c r="G306" s="143"/>
      <c r="H306" s="143"/>
      <c r="I306" s="143"/>
      <c r="J306" s="143"/>
      <c r="K306" s="143"/>
      <c r="L306" s="143"/>
      <c r="M306" s="143"/>
      <c r="N306" s="143"/>
      <c r="O306" s="143"/>
      <c r="P306" s="143"/>
      <c r="Q306" s="144"/>
      <c r="R306" s="142"/>
      <c r="S306" s="143"/>
      <c r="T306" s="143"/>
      <c r="U306" s="143"/>
      <c r="V306" s="143"/>
      <c r="W306" s="143"/>
      <c r="X306" s="143"/>
      <c r="Y306" s="143"/>
      <c r="Z306" s="143"/>
      <c r="AA306" s="143"/>
      <c r="AB306" s="143"/>
      <c r="AC306" s="144"/>
      <c r="AD306" s="142"/>
      <c r="AE306" s="143"/>
      <c r="AF306" s="143"/>
      <c r="AG306" s="143"/>
      <c r="AH306" s="143"/>
      <c r="AI306" s="143"/>
      <c r="AJ306" s="143"/>
      <c r="AK306" s="143"/>
      <c r="AL306" s="143"/>
      <c r="AM306" s="143"/>
      <c r="AN306" s="143"/>
      <c r="AO306" s="144"/>
      <c r="AP306" s="142"/>
      <c r="AQ306" s="143"/>
      <c r="AR306" s="143"/>
      <c r="AS306" s="143"/>
      <c r="AT306" s="143"/>
      <c r="AU306" s="143"/>
      <c r="AV306" s="143"/>
      <c r="AW306" s="143"/>
      <c r="AX306" s="143"/>
      <c r="AY306" s="143"/>
      <c r="AZ306" s="143"/>
      <c r="BA306" s="144"/>
      <c r="BB306" s="142"/>
      <c r="BC306" s="143"/>
      <c r="BD306" s="143"/>
      <c r="BE306" s="143"/>
      <c r="BF306" s="143"/>
      <c r="BG306" s="143"/>
      <c r="BH306" s="143"/>
      <c r="BI306" s="143"/>
      <c r="BJ306" s="143"/>
      <c r="BK306" s="143"/>
      <c r="BL306" s="143"/>
      <c r="BM306" s="144"/>
      <c r="BN306" s="142"/>
      <c r="BO306" s="143"/>
      <c r="BP306" s="143"/>
      <c r="BQ306" s="143"/>
      <c r="BR306" s="143"/>
      <c r="BS306" s="143"/>
      <c r="BT306" s="143"/>
      <c r="BU306" s="143"/>
      <c r="BV306" s="143"/>
      <c r="BW306" s="143"/>
      <c r="BX306" s="143"/>
      <c r="BY306" s="144"/>
      <c r="BZ306" s="142"/>
      <c r="CA306" s="143"/>
      <c r="CB306" s="143"/>
      <c r="CC306" s="143"/>
      <c r="CD306" s="143"/>
      <c r="CE306" s="143"/>
      <c r="CF306" s="143"/>
      <c r="CG306" s="143"/>
      <c r="CH306" s="143"/>
      <c r="CI306" s="143"/>
      <c r="CJ306" s="143"/>
      <c r="CK306" s="143"/>
      <c r="CL306" s="142">
        <f t="shared" ref="CL306:CX306" si="88">+SUM(CL307:CL308)</f>
        <v>5866967.2749999994</v>
      </c>
      <c r="CM306" s="143">
        <f t="shared" si="88"/>
        <v>5866967.2749999994</v>
      </c>
      <c r="CN306" s="143">
        <f t="shared" si="88"/>
        <v>5866967.2749999994</v>
      </c>
      <c r="CO306" s="143">
        <f t="shared" si="88"/>
        <v>5866967.2749999994</v>
      </c>
      <c r="CP306" s="143">
        <f t="shared" si="88"/>
        <v>5866967.2749999994</v>
      </c>
      <c r="CQ306" s="143">
        <f t="shared" si="88"/>
        <v>5866967.2749999994</v>
      </c>
      <c r="CR306" s="143">
        <f t="shared" si="88"/>
        <v>5866967.2749999994</v>
      </c>
      <c r="CS306" s="143">
        <f t="shared" si="88"/>
        <v>5866967.2749999994</v>
      </c>
      <c r="CT306" s="143">
        <f t="shared" si="88"/>
        <v>5866967.2749999994</v>
      </c>
      <c r="CU306" s="143">
        <f t="shared" si="88"/>
        <v>5866967.2749999994</v>
      </c>
      <c r="CV306" s="143">
        <f t="shared" si="88"/>
        <v>5866967.2749999994</v>
      </c>
      <c r="CW306" s="144">
        <f t="shared" si="88"/>
        <v>5866967.2749999994</v>
      </c>
      <c r="CX306" s="315">
        <f t="shared" si="88"/>
        <v>6297113.5108333332</v>
      </c>
      <c r="CY306" s="318">
        <f t="shared" ref="CY306:DI306" si="89">+SUM(CY307:CY308)</f>
        <v>6297113.5108333332</v>
      </c>
      <c r="CZ306" s="318">
        <f t="shared" si="89"/>
        <v>6297113.5108333332</v>
      </c>
      <c r="DA306" s="318">
        <f t="shared" si="89"/>
        <v>6297113.5108333332</v>
      </c>
      <c r="DB306" s="318">
        <f t="shared" si="89"/>
        <v>6297113.5108333332</v>
      </c>
      <c r="DC306" s="318">
        <f t="shared" si="89"/>
        <v>6297113.5108333332</v>
      </c>
      <c r="DD306" s="318">
        <f t="shared" si="89"/>
        <v>6297113.5108333332</v>
      </c>
      <c r="DE306" s="318">
        <f t="shared" si="89"/>
        <v>6297113.5108333332</v>
      </c>
      <c r="DF306" s="318">
        <f t="shared" si="89"/>
        <v>6297113.5108333332</v>
      </c>
      <c r="DG306" s="318">
        <f t="shared" si="89"/>
        <v>6297113.5108333332</v>
      </c>
      <c r="DH306" s="318">
        <f t="shared" si="89"/>
        <v>6297113.5108333332</v>
      </c>
      <c r="DI306" s="316">
        <f t="shared" si="89"/>
        <v>6297113.5108333332</v>
      </c>
      <c r="DJ306" s="142">
        <f>+SUM(DJ307:DJ308)</f>
        <v>6313823.6641666666</v>
      </c>
      <c r="DK306" s="143">
        <f t="shared" ref="DK306:DU306" si="90">+SUM(DK307:DK308)</f>
        <v>6313823.6641666666</v>
      </c>
      <c r="DL306" s="143">
        <f t="shared" si="90"/>
        <v>6313823.6641666666</v>
      </c>
      <c r="DM306" s="143">
        <f t="shared" si="90"/>
        <v>6313823.6641666666</v>
      </c>
      <c r="DN306" s="143">
        <f t="shared" si="90"/>
        <v>6313823.6641666666</v>
      </c>
      <c r="DO306" s="143">
        <f t="shared" si="90"/>
        <v>6313823.6641666666</v>
      </c>
      <c r="DP306" s="143">
        <f t="shared" si="90"/>
        <v>6313823.6641666666</v>
      </c>
      <c r="DQ306" s="143">
        <f t="shared" si="90"/>
        <v>6313823.6641666666</v>
      </c>
      <c r="DR306" s="143">
        <f t="shared" si="90"/>
        <v>6313823.6641666666</v>
      </c>
      <c r="DS306" s="143">
        <f t="shared" si="90"/>
        <v>6313823.6641666666</v>
      </c>
      <c r="DT306" s="143">
        <f t="shared" si="90"/>
        <v>6313823.6641666666</v>
      </c>
      <c r="DU306" s="144">
        <f t="shared" si="90"/>
        <v>6313823.6641666666</v>
      </c>
      <c r="DV306" s="341">
        <v>6374029.6833333336</v>
      </c>
      <c r="DW306" s="341">
        <v>6374029.6833333336</v>
      </c>
      <c r="DX306" s="341">
        <v>6374029.6833333336</v>
      </c>
      <c r="DY306" s="341">
        <v>6374029.6833333336</v>
      </c>
      <c r="DZ306" s="341">
        <v>6374029.6833333336</v>
      </c>
      <c r="EA306" s="341">
        <v>6374029.6833333336</v>
      </c>
      <c r="EB306" s="341">
        <v>6374029.6833333336</v>
      </c>
      <c r="EC306" s="341">
        <v>6374029.6833333336</v>
      </c>
      <c r="ED306" s="341">
        <v>6374029.6833333336</v>
      </c>
      <c r="EE306" s="341">
        <v>6374029.6833333336</v>
      </c>
      <c r="EF306" s="341">
        <v>6374029.6833333336</v>
      </c>
      <c r="EG306" s="341">
        <v>6374029.6833333336</v>
      </c>
      <c r="EH306" s="341">
        <v>3333757.43</v>
      </c>
      <c r="EI306" s="341">
        <v>1096671.53</v>
      </c>
      <c r="EJ306" s="341">
        <v>36126290.18</v>
      </c>
      <c r="EK306" s="340">
        <v>21246911.27</v>
      </c>
      <c r="EL306" s="341">
        <v>16205436.859999999</v>
      </c>
      <c r="EM306" s="341">
        <v>2300084.98</v>
      </c>
      <c r="EN306" s="341">
        <v>5535297.3899999997</v>
      </c>
      <c r="EO306" s="341">
        <v>1275261.51</v>
      </c>
      <c r="EP306" s="341">
        <v>1875594.36</v>
      </c>
      <c r="EQ306" s="341">
        <v>394180.91</v>
      </c>
      <c r="ER306" s="341">
        <v>3829719.18</v>
      </c>
      <c r="ES306" s="341">
        <v>2144420.31</v>
      </c>
      <c r="ET306" s="403"/>
    </row>
    <row r="307" spans="1:150">
      <c r="D307" s="74" t="str">
        <f t="shared" si="78"/>
        <v>4161p</v>
      </c>
      <c r="E307" s="78" t="s">
        <v>196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498500</v>
      </c>
      <c r="CM307" s="105">
        <v>498500</v>
      </c>
      <c r="CN307" s="105">
        <v>498500</v>
      </c>
      <c r="CO307" s="105">
        <v>498500</v>
      </c>
      <c r="CP307" s="105">
        <v>498500</v>
      </c>
      <c r="CQ307" s="105">
        <v>498500</v>
      </c>
      <c r="CR307" s="105">
        <v>498500</v>
      </c>
      <c r="CS307" s="105">
        <v>498500</v>
      </c>
      <c r="CT307" s="105">
        <v>498500</v>
      </c>
      <c r="CU307" s="105">
        <v>498500</v>
      </c>
      <c r="CV307" s="105">
        <v>498500</v>
      </c>
      <c r="CW307" s="106">
        <v>498500</v>
      </c>
      <c r="CX307" s="314">
        <v>817754.84511759283</v>
      </c>
      <c r="CY307" s="317">
        <v>817754.84511759283</v>
      </c>
      <c r="CZ307" s="317">
        <v>817754.84511759283</v>
      </c>
      <c r="DA307" s="317">
        <v>817754.84511759283</v>
      </c>
      <c r="DB307" s="317">
        <v>817754.84511759283</v>
      </c>
      <c r="DC307" s="317">
        <v>817754.84511759283</v>
      </c>
      <c r="DD307" s="317">
        <v>817754.84511759283</v>
      </c>
      <c r="DE307" s="317">
        <v>817754.84511759283</v>
      </c>
      <c r="DF307" s="317">
        <v>817754.84511759283</v>
      </c>
      <c r="DG307" s="317">
        <v>817754.84511759283</v>
      </c>
      <c r="DH307" s="317">
        <v>817754.84511759283</v>
      </c>
      <c r="DI307" s="313">
        <v>817754.84511759295</v>
      </c>
      <c r="DJ307" s="104">
        <v>565782.0708333333</v>
      </c>
      <c r="DK307" s="105">
        <v>565782.0708333333</v>
      </c>
      <c r="DL307" s="105">
        <v>565782.0708333333</v>
      </c>
      <c r="DM307" s="105">
        <v>565782.0708333333</v>
      </c>
      <c r="DN307" s="105">
        <v>565782.0708333333</v>
      </c>
      <c r="DO307" s="105">
        <v>565782.0708333333</v>
      </c>
      <c r="DP307" s="105">
        <v>565782.0708333333</v>
      </c>
      <c r="DQ307" s="105">
        <v>565782.0708333333</v>
      </c>
      <c r="DR307" s="105">
        <v>565782.0708333333</v>
      </c>
      <c r="DS307" s="105">
        <v>565782.0708333333</v>
      </c>
      <c r="DT307" s="105">
        <v>565782.0708333333</v>
      </c>
      <c r="DU307" s="106">
        <v>565782.0708333333</v>
      </c>
      <c r="DV307" s="340"/>
      <c r="DW307" s="340"/>
      <c r="DX307" s="340"/>
      <c r="DY307" s="340"/>
      <c r="DZ307" s="340"/>
      <c r="EA307" s="340"/>
      <c r="EB307" s="340"/>
      <c r="EC307" s="340"/>
      <c r="ED307" s="340"/>
      <c r="EE307" s="340"/>
      <c r="EF307" s="340"/>
      <c r="EG307" s="340"/>
      <c r="EH307" s="340"/>
      <c r="EI307" s="340"/>
      <c r="EJ307" s="340"/>
      <c r="EK307" s="340"/>
      <c r="EL307" s="340"/>
      <c r="EM307" s="340"/>
      <c r="EN307" s="340"/>
      <c r="EO307" s="340"/>
      <c r="EP307" s="340"/>
      <c r="EQ307" s="340"/>
      <c r="ER307" s="340"/>
      <c r="ES307" s="340"/>
    </row>
    <row r="308" spans="1:150">
      <c r="D308" s="74" t="str">
        <f t="shared" si="78"/>
        <v>4162p</v>
      </c>
      <c r="E308" s="78" t="s">
        <v>198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5368467.2749999994</v>
      </c>
      <c r="CM308" s="105">
        <v>5368467.2749999994</v>
      </c>
      <c r="CN308" s="105">
        <v>5368467.2749999994</v>
      </c>
      <c r="CO308" s="105">
        <v>5368467.2749999994</v>
      </c>
      <c r="CP308" s="105">
        <v>5368467.2749999994</v>
      </c>
      <c r="CQ308" s="105">
        <v>5368467.2749999994</v>
      </c>
      <c r="CR308" s="105">
        <v>5368467.2749999994</v>
      </c>
      <c r="CS308" s="105">
        <v>5368467.2749999994</v>
      </c>
      <c r="CT308" s="105">
        <v>5368467.2749999994</v>
      </c>
      <c r="CU308" s="105">
        <v>5368467.2749999994</v>
      </c>
      <c r="CV308" s="105">
        <v>5368467.2749999994</v>
      </c>
      <c r="CW308" s="106">
        <v>5368467.2749999994</v>
      </c>
      <c r="CX308" s="314">
        <v>5479358.6657157401</v>
      </c>
      <c r="CY308" s="317">
        <v>5479358.6657157401</v>
      </c>
      <c r="CZ308" s="317">
        <v>5479358.6657157401</v>
      </c>
      <c r="DA308" s="317">
        <v>5479358.6657157401</v>
      </c>
      <c r="DB308" s="317">
        <v>5479358.6657157401</v>
      </c>
      <c r="DC308" s="317">
        <v>5479358.6657157401</v>
      </c>
      <c r="DD308" s="317">
        <v>5479358.6657157401</v>
      </c>
      <c r="DE308" s="317">
        <v>5479358.6657157401</v>
      </c>
      <c r="DF308" s="317">
        <v>5479358.6657157401</v>
      </c>
      <c r="DG308" s="317">
        <v>5479358.6657157401</v>
      </c>
      <c r="DH308" s="317">
        <v>5479358.6657157401</v>
      </c>
      <c r="DI308" s="313">
        <v>5479358.6657157401</v>
      </c>
      <c r="DJ308" s="104">
        <v>5748041.5933333337</v>
      </c>
      <c r="DK308" s="105">
        <v>5748041.5933333337</v>
      </c>
      <c r="DL308" s="105">
        <v>5748041.5933333337</v>
      </c>
      <c r="DM308" s="105">
        <v>5748041.5933333337</v>
      </c>
      <c r="DN308" s="105">
        <v>5748041.5933333337</v>
      </c>
      <c r="DO308" s="105">
        <v>5748041.5933333337</v>
      </c>
      <c r="DP308" s="105">
        <v>5748041.5933333337</v>
      </c>
      <c r="DQ308" s="105">
        <v>5748041.5933333337</v>
      </c>
      <c r="DR308" s="105">
        <v>5748041.5933333337</v>
      </c>
      <c r="DS308" s="105">
        <v>5748041.5933333337</v>
      </c>
      <c r="DT308" s="105">
        <v>5748041.5933333337</v>
      </c>
      <c r="DU308" s="106">
        <v>5748041.5933333337</v>
      </c>
      <c r="DV308" s="340"/>
      <c r="DW308" s="340"/>
      <c r="DX308" s="340"/>
      <c r="DY308" s="340"/>
      <c r="DZ308" s="340"/>
      <c r="EA308" s="340"/>
      <c r="EB308" s="340"/>
      <c r="EC308" s="340"/>
      <c r="ED308" s="340"/>
      <c r="EE308" s="340"/>
      <c r="EF308" s="340"/>
      <c r="EG308" s="340"/>
      <c r="EH308" s="340"/>
      <c r="EI308" s="340"/>
      <c r="EJ308" s="340"/>
      <c r="EK308" s="340"/>
      <c r="EL308" s="340"/>
      <c r="EM308" s="340"/>
      <c r="EN308" s="340"/>
      <c r="EO308" s="340"/>
      <c r="EP308" s="340"/>
      <c r="EQ308" s="340"/>
      <c r="ER308" s="340"/>
      <c r="ES308" s="340"/>
    </row>
    <row r="309" spans="1:150" s="9" customFormat="1">
      <c r="A309" s="140"/>
      <c r="B309" s="140"/>
      <c r="C309" s="140">
        <v>417</v>
      </c>
      <c r="D309" s="140" t="str">
        <f t="shared" si="78"/>
        <v>417p</v>
      </c>
      <c r="E309" s="141" t="s">
        <v>200</v>
      </c>
      <c r="F309" s="142"/>
      <c r="G309" s="143"/>
      <c r="H309" s="143"/>
      <c r="I309" s="143"/>
      <c r="J309" s="143"/>
      <c r="K309" s="143"/>
      <c r="L309" s="143"/>
      <c r="M309" s="143"/>
      <c r="N309" s="143"/>
      <c r="O309" s="143"/>
      <c r="P309" s="143"/>
      <c r="Q309" s="144"/>
      <c r="R309" s="142"/>
      <c r="S309" s="143"/>
      <c r="T309" s="143"/>
      <c r="U309" s="143"/>
      <c r="V309" s="143"/>
      <c r="W309" s="143"/>
      <c r="X309" s="143"/>
      <c r="Y309" s="143"/>
      <c r="Z309" s="143"/>
      <c r="AA309" s="143"/>
      <c r="AB309" s="143"/>
      <c r="AC309" s="144"/>
      <c r="AD309" s="142"/>
      <c r="AE309" s="143"/>
      <c r="AF309" s="143"/>
      <c r="AG309" s="143"/>
      <c r="AH309" s="143"/>
      <c r="AI309" s="143"/>
      <c r="AJ309" s="143"/>
      <c r="AK309" s="143"/>
      <c r="AL309" s="143"/>
      <c r="AM309" s="143"/>
      <c r="AN309" s="143"/>
      <c r="AO309" s="144"/>
      <c r="AP309" s="142"/>
      <c r="AQ309" s="143"/>
      <c r="AR309" s="143"/>
      <c r="AS309" s="143"/>
      <c r="AT309" s="143"/>
      <c r="AU309" s="143"/>
      <c r="AV309" s="143"/>
      <c r="AW309" s="143"/>
      <c r="AX309" s="143"/>
      <c r="AY309" s="143"/>
      <c r="AZ309" s="143"/>
      <c r="BA309" s="144"/>
      <c r="BB309" s="142"/>
      <c r="BC309" s="143"/>
      <c r="BD309" s="143"/>
      <c r="BE309" s="143"/>
      <c r="BF309" s="143"/>
      <c r="BG309" s="143"/>
      <c r="BH309" s="143"/>
      <c r="BI309" s="143"/>
      <c r="BJ309" s="143"/>
      <c r="BK309" s="143"/>
      <c r="BL309" s="143"/>
      <c r="BM309" s="144"/>
      <c r="BN309" s="142"/>
      <c r="BO309" s="143"/>
      <c r="BP309" s="143"/>
      <c r="BQ309" s="143"/>
      <c r="BR309" s="143"/>
      <c r="BS309" s="143"/>
      <c r="BT309" s="143"/>
      <c r="BU309" s="143"/>
      <c r="BV309" s="143"/>
      <c r="BW309" s="143"/>
      <c r="BX309" s="143"/>
      <c r="BY309" s="144"/>
      <c r="BZ309" s="142"/>
      <c r="CA309" s="143"/>
      <c r="CB309" s="143"/>
      <c r="CC309" s="143"/>
      <c r="CD309" s="143"/>
      <c r="CE309" s="143"/>
      <c r="CF309" s="143"/>
      <c r="CG309" s="143"/>
      <c r="CH309" s="143"/>
      <c r="CI309" s="143"/>
      <c r="CJ309" s="143"/>
      <c r="CK309" s="143"/>
      <c r="CL309" s="142">
        <f t="shared" ref="CL309:CX309" si="91">+SUM(CL310:CL312)</f>
        <v>656311.6166666667</v>
      </c>
      <c r="CM309" s="143">
        <f t="shared" si="91"/>
        <v>656311.6166666667</v>
      </c>
      <c r="CN309" s="143">
        <f t="shared" si="91"/>
        <v>656311.6166666667</v>
      </c>
      <c r="CO309" s="143">
        <f t="shared" si="91"/>
        <v>656311.6166666667</v>
      </c>
      <c r="CP309" s="143">
        <f t="shared" si="91"/>
        <v>656311.6166666667</v>
      </c>
      <c r="CQ309" s="143">
        <f t="shared" si="91"/>
        <v>656311.6166666667</v>
      </c>
      <c r="CR309" s="143">
        <f t="shared" si="91"/>
        <v>656311.6166666667</v>
      </c>
      <c r="CS309" s="143">
        <f t="shared" si="91"/>
        <v>656311.6166666667</v>
      </c>
      <c r="CT309" s="143">
        <f t="shared" si="91"/>
        <v>656311.6166666667</v>
      </c>
      <c r="CU309" s="143">
        <f t="shared" si="91"/>
        <v>656311.6166666667</v>
      </c>
      <c r="CV309" s="143">
        <f t="shared" si="91"/>
        <v>656311.6166666667</v>
      </c>
      <c r="CW309" s="144">
        <f t="shared" si="91"/>
        <v>656311.6166666667</v>
      </c>
      <c r="CX309" s="315">
        <f t="shared" si="91"/>
        <v>678983.51166666672</v>
      </c>
      <c r="CY309" s="318">
        <f t="shared" ref="CY309:DI309" si="92">+SUM(CY310:CY312)</f>
        <v>678983.51166666672</v>
      </c>
      <c r="CZ309" s="318">
        <f t="shared" si="92"/>
        <v>678983.51166666672</v>
      </c>
      <c r="DA309" s="318">
        <f t="shared" si="92"/>
        <v>678983.51166666672</v>
      </c>
      <c r="DB309" s="318">
        <f t="shared" si="92"/>
        <v>678983.51166666672</v>
      </c>
      <c r="DC309" s="318">
        <f t="shared" si="92"/>
        <v>678983.51166666672</v>
      </c>
      <c r="DD309" s="318">
        <f t="shared" si="92"/>
        <v>678983.51166666672</v>
      </c>
      <c r="DE309" s="318">
        <f t="shared" si="92"/>
        <v>678983.51166666672</v>
      </c>
      <c r="DF309" s="318">
        <f t="shared" si="92"/>
        <v>678983.51166666672</v>
      </c>
      <c r="DG309" s="318">
        <f t="shared" si="92"/>
        <v>678983.51166666672</v>
      </c>
      <c r="DH309" s="318">
        <f t="shared" si="92"/>
        <v>678983.51166666672</v>
      </c>
      <c r="DI309" s="316">
        <f t="shared" si="92"/>
        <v>678983.51166666672</v>
      </c>
      <c r="DJ309" s="142">
        <f>+SUM(DJ310:DJ312)</f>
        <v>693996.7074999999</v>
      </c>
      <c r="DK309" s="143">
        <f t="shared" ref="DK309:DU309" si="93">+SUM(DK310:DK312)</f>
        <v>693996.7074999999</v>
      </c>
      <c r="DL309" s="143">
        <f t="shared" si="93"/>
        <v>693996.7074999999</v>
      </c>
      <c r="DM309" s="143">
        <f t="shared" si="93"/>
        <v>693996.7074999999</v>
      </c>
      <c r="DN309" s="143">
        <f t="shared" si="93"/>
        <v>693996.7074999999</v>
      </c>
      <c r="DO309" s="143">
        <f t="shared" si="93"/>
        <v>693996.7074999999</v>
      </c>
      <c r="DP309" s="143">
        <f t="shared" si="93"/>
        <v>693996.7074999999</v>
      </c>
      <c r="DQ309" s="143">
        <f t="shared" si="93"/>
        <v>693996.7074999999</v>
      </c>
      <c r="DR309" s="143">
        <f t="shared" si="93"/>
        <v>693996.7074999999</v>
      </c>
      <c r="DS309" s="143">
        <f t="shared" si="93"/>
        <v>693996.7074999999</v>
      </c>
      <c r="DT309" s="143">
        <f t="shared" si="93"/>
        <v>693996.7074999999</v>
      </c>
      <c r="DU309" s="144">
        <f t="shared" si="93"/>
        <v>693996.7074999999</v>
      </c>
      <c r="DV309" s="341">
        <v>677038.21083333332</v>
      </c>
      <c r="DW309" s="341">
        <v>677038.21083333332</v>
      </c>
      <c r="DX309" s="341">
        <v>677038.21083333332</v>
      </c>
      <c r="DY309" s="341">
        <v>677038.21083333332</v>
      </c>
      <c r="DZ309" s="341">
        <v>677038.21083333332</v>
      </c>
      <c r="EA309" s="341">
        <v>677038.21083333332</v>
      </c>
      <c r="EB309" s="341">
        <v>677038.21083333332</v>
      </c>
      <c r="EC309" s="341">
        <v>677038.21083333332</v>
      </c>
      <c r="ED309" s="341">
        <v>677038.21083333332</v>
      </c>
      <c r="EE309" s="341">
        <v>677038.21083333332</v>
      </c>
      <c r="EF309" s="341">
        <v>677038.21083333332</v>
      </c>
      <c r="EG309" s="341">
        <v>677038.21083333332</v>
      </c>
      <c r="EH309" s="341">
        <v>776981.62666666659</v>
      </c>
      <c r="EI309" s="341">
        <v>776981.62666666659</v>
      </c>
      <c r="EJ309" s="341">
        <v>776981.62666666659</v>
      </c>
      <c r="EK309" s="340">
        <v>776981.62666666659</v>
      </c>
      <c r="EL309" s="341">
        <v>776981.62666666659</v>
      </c>
      <c r="EM309" s="341">
        <v>776981.62666666659</v>
      </c>
      <c r="EN309" s="341">
        <v>776981.62666666659</v>
      </c>
      <c r="EO309" s="341">
        <v>776981.62666666659</v>
      </c>
      <c r="EP309" s="341">
        <v>776981.62666666659</v>
      </c>
      <c r="EQ309" s="341">
        <v>776981.62666666659</v>
      </c>
      <c r="ER309" s="341">
        <v>776981.62666666659</v>
      </c>
      <c r="ES309" s="341">
        <v>776981.62666666659</v>
      </c>
    </row>
    <row r="310" spans="1:150">
      <c r="D310" s="74" t="str">
        <f t="shared" si="78"/>
        <v>4171p</v>
      </c>
      <c r="E310" s="78" t="s">
        <v>202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643456.61</v>
      </c>
      <c r="CM310" s="105">
        <v>643456.61</v>
      </c>
      <c r="CN310" s="105">
        <v>643456.61</v>
      </c>
      <c r="CO310" s="105">
        <v>643456.61</v>
      </c>
      <c r="CP310" s="105">
        <v>643456.61</v>
      </c>
      <c r="CQ310" s="105">
        <v>643456.61</v>
      </c>
      <c r="CR310" s="105">
        <v>643456.61</v>
      </c>
      <c r="CS310" s="105">
        <v>643456.61</v>
      </c>
      <c r="CT310" s="105">
        <v>643456.61</v>
      </c>
      <c r="CU310" s="105">
        <v>643456.61</v>
      </c>
      <c r="CV310" s="105">
        <v>643456.61</v>
      </c>
      <c r="CW310" s="106">
        <v>643456.61</v>
      </c>
      <c r="CX310" s="314">
        <v>626458.00631098787</v>
      </c>
      <c r="CY310" s="317">
        <v>626458.00631098787</v>
      </c>
      <c r="CZ310" s="317">
        <v>626458.00631098787</v>
      </c>
      <c r="DA310" s="317">
        <v>626458.00631098787</v>
      </c>
      <c r="DB310" s="317">
        <v>626458.00631098787</v>
      </c>
      <c r="DC310" s="317">
        <v>626458.00631098787</v>
      </c>
      <c r="DD310" s="317">
        <v>626458.00631098787</v>
      </c>
      <c r="DE310" s="317">
        <v>626458.00631098787</v>
      </c>
      <c r="DF310" s="317">
        <v>626458.00631098787</v>
      </c>
      <c r="DG310" s="317">
        <v>626458.00631098787</v>
      </c>
      <c r="DH310" s="317">
        <v>626458.00631098787</v>
      </c>
      <c r="DI310" s="313">
        <v>626458.00631098787</v>
      </c>
      <c r="DJ310" s="104">
        <v>647268.37416666665</v>
      </c>
      <c r="DK310" s="105">
        <v>647268.37416666665</v>
      </c>
      <c r="DL310" s="105">
        <v>647268.37416666665</v>
      </c>
      <c r="DM310" s="105">
        <v>647268.37416666665</v>
      </c>
      <c r="DN310" s="105">
        <v>647268.37416666665</v>
      </c>
      <c r="DO310" s="105">
        <v>647268.37416666665</v>
      </c>
      <c r="DP310" s="105">
        <v>647268.37416666665</v>
      </c>
      <c r="DQ310" s="105">
        <v>647268.37416666665</v>
      </c>
      <c r="DR310" s="105">
        <v>647268.37416666665</v>
      </c>
      <c r="DS310" s="105">
        <v>647268.37416666665</v>
      </c>
      <c r="DT310" s="105">
        <v>647268.37416666665</v>
      </c>
      <c r="DU310" s="106">
        <v>647268.37416666665</v>
      </c>
      <c r="DV310" s="340"/>
      <c r="DW310" s="340"/>
      <c r="DX310" s="340"/>
      <c r="DY310" s="340"/>
      <c r="DZ310" s="340"/>
      <c r="EA310" s="340"/>
      <c r="EB310" s="340"/>
      <c r="EC310" s="340"/>
      <c r="ED310" s="340"/>
      <c r="EE310" s="340"/>
      <c r="EF310" s="340"/>
      <c r="EG310" s="340"/>
      <c r="EH310" s="340"/>
      <c r="EI310" s="338"/>
      <c r="EJ310" s="338"/>
      <c r="EK310" s="338"/>
      <c r="EL310" s="338"/>
      <c r="EM310" s="338"/>
      <c r="EN310" s="338"/>
      <c r="EO310" s="338"/>
      <c r="EP310" s="338"/>
      <c r="EQ310" s="338"/>
      <c r="ER310" s="338"/>
      <c r="ES310" s="338"/>
    </row>
    <row r="311" spans="1:150">
      <c r="D311" s="74" t="str">
        <f t="shared" si="78"/>
        <v>4172p</v>
      </c>
      <c r="E311" s="78" t="s">
        <v>204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11805.006666666666</v>
      </c>
      <c r="CM311" s="105">
        <v>11805.006666666666</v>
      </c>
      <c r="CN311" s="105">
        <v>11805.006666666666</v>
      </c>
      <c r="CO311" s="105">
        <v>11805.006666666666</v>
      </c>
      <c r="CP311" s="105">
        <v>11805.006666666666</v>
      </c>
      <c r="CQ311" s="105">
        <v>11805.006666666666</v>
      </c>
      <c r="CR311" s="105">
        <v>11805.006666666666</v>
      </c>
      <c r="CS311" s="105">
        <v>11805.006666666666</v>
      </c>
      <c r="CT311" s="105">
        <v>11805.006666666666</v>
      </c>
      <c r="CU311" s="105">
        <v>11805.006666666666</v>
      </c>
      <c r="CV311" s="105">
        <v>11805.006666666666</v>
      </c>
      <c r="CW311" s="106">
        <v>11805.006666666666</v>
      </c>
      <c r="CX311" s="314">
        <v>51229.481959962628</v>
      </c>
      <c r="CY311" s="317">
        <v>51229.481959962628</v>
      </c>
      <c r="CZ311" s="317">
        <v>51229.481959962628</v>
      </c>
      <c r="DA311" s="317">
        <v>51229.481959962628</v>
      </c>
      <c r="DB311" s="317">
        <v>51229.481959962628</v>
      </c>
      <c r="DC311" s="317">
        <v>51229.481959962628</v>
      </c>
      <c r="DD311" s="317">
        <v>51229.481959962628</v>
      </c>
      <c r="DE311" s="317">
        <v>51229.481959962628</v>
      </c>
      <c r="DF311" s="317">
        <v>51229.481959962628</v>
      </c>
      <c r="DG311" s="317">
        <v>51229.481959962628</v>
      </c>
      <c r="DH311" s="317">
        <v>51229.481959962628</v>
      </c>
      <c r="DI311" s="313">
        <v>51229.481959962628</v>
      </c>
      <c r="DJ311" s="104">
        <v>45511.666666666664</v>
      </c>
      <c r="DK311" s="105">
        <v>45511.666666666664</v>
      </c>
      <c r="DL311" s="105">
        <v>45511.666666666664</v>
      </c>
      <c r="DM311" s="105">
        <v>45511.666666666664</v>
      </c>
      <c r="DN311" s="105">
        <v>45511.666666666664</v>
      </c>
      <c r="DO311" s="105">
        <v>45511.666666666664</v>
      </c>
      <c r="DP311" s="105">
        <v>45511.666666666664</v>
      </c>
      <c r="DQ311" s="105">
        <v>45511.666666666664</v>
      </c>
      <c r="DR311" s="105">
        <v>45511.666666666664</v>
      </c>
      <c r="DS311" s="105">
        <v>45511.666666666664</v>
      </c>
      <c r="DT311" s="105">
        <v>45511.666666666664</v>
      </c>
      <c r="DU311" s="106">
        <v>45511.666666666664</v>
      </c>
      <c r="DV311" s="340"/>
      <c r="DW311" s="340"/>
      <c r="DX311" s="340"/>
      <c r="DY311" s="340"/>
      <c r="DZ311" s="340"/>
      <c r="EA311" s="340"/>
      <c r="EB311" s="340"/>
      <c r="EC311" s="340"/>
      <c r="ED311" s="340"/>
      <c r="EE311" s="340"/>
      <c r="EF311" s="340"/>
      <c r="EG311" s="340"/>
      <c r="EH311" s="340"/>
      <c r="EI311" s="338"/>
      <c r="EJ311" s="338"/>
      <c r="EK311" s="338"/>
      <c r="EL311" s="338"/>
      <c r="EM311" s="338"/>
      <c r="EN311" s="338"/>
      <c r="EO311" s="338"/>
      <c r="EP311" s="338"/>
      <c r="EQ311" s="338"/>
      <c r="ER311" s="338"/>
      <c r="ES311" s="338"/>
    </row>
    <row r="312" spans="1:150">
      <c r="D312" s="74" t="str">
        <f t="shared" si="78"/>
        <v>4173p</v>
      </c>
      <c r="E312" s="78" t="s">
        <v>206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1050</v>
      </c>
      <c r="CM312" s="105">
        <v>1050</v>
      </c>
      <c r="CN312" s="105">
        <v>1050</v>
      </c>
      <c r="CO312" s="105">
        <v>1050</v>
      </c>
      <c r="CP312" s="105">
        <v>1050</v>
      </c>
      <c r="CQ312" s="105">
        <v>1050</v>
      </c>
      <c r="CR312" s="105">
        <v>1050</v>
      </c>
      <c r="CS312" s="105">
        <v>1050</v>
      </c>
      <c r="CT312" s="105">
        <v>1050</v>
      </c>
      <c r="CU312" s="105">
        <v>1050</v>
      </c>
      <c r="CV312" s="105">
        <v>1050</v>
      </c>
      <c r="CW312" s="106">
        <v>1050</v>
      </c>
      <c r="CX312" s="314">
        <v>1296.0233957162704</v>
      </c>
      <c r="CY312" s="317">
        <v>1296.0233957162704</v>
      </c>
      <c r="CZ312" s="317">
        <v>1296.0233957162704</v>
      </c>
      <c r="DA312" s="317">
        <v>1296.0233957162704</v>
      </c>
      <c r="DB312" s="317">
        <v>1296.0233957162704</v>
      </c>
      <c r="DC312" s="317">
        <v>1296.0233957162704</v>
      </c>
      <c r="DD312" s="317">
        <v>1296.0233957162704</v>
      </c>
      <c r="DE312" s="317">
        <v>1296.0233957162704</v>
      </c>
      <c r="DF312" s="317">
        <v>1296.0233957162704</v>
      </c>
      <c r="DG312" s="317">
        <v>1296.0233957162704</v>
      </c>
      <c r="DH312" s="317">
        <v>1296.0233957162704</v>
      </c>
      <c r="DI312" s="313">
        <v>1296.0233957162704</v>
      </c>
      <c r="DJ312" s="104">
        <v>1216.6666666666667</v>
      </c>
      <c r="DK312" s="105">
        <v>1216.6666666666667</v>
      </c>
      <c r="DL312" s="105">
        <v>1216.6666666666667</v>
      </c>
      <c r="DM312" s="105">
        <v>1216.6666666666667</v>
      </c>
      <c r="DN312" s="105">
        <v>1216.6666666666667</v>
      </c>
      <c r="DO312" s="105">
        <v>1216.6666666666667</v>
      </c>
      <c r="DP312" s="105">
        <v>1216.6666666666667</v>
      </c>
      <c r="DQ312" s="105">
        <v>1216.6666666666667</v>
      </c>
      <c r="DR312" s="105">
        <v>1216.6666666666667</v>
      </c>
      <c r="DS312" s="105">
        <v>1216.6666666666667</v>
      </c>
      <c r="DT312" s="105">
        <v>1216.6666666666667</v>
      </c>
      <c r="DU312" s="106">
        <v>1216.6666666666667</v>
      </c>
      <c r="DV312" s="340"/>
      <c r="DW312" s="340"/>
      <c r="DX312" s="340"/>
      <c r="DY312" s="340"/>
      <c r="DZ312" s="340"/>
      <c r="EA312" s="340"/>
      <c r="EB312" s="340"/>
      <c r="EC312" s="340"/>
      <c r="ED312" s="340"/>
      <c r="EE312" s="340"/>
      <c r="EF312" s="340"/>
      <c r="EG312" s="340"/>
      <c r="EH312" s="340"/>
      <c r="EI312" s="338"/>
      <c r="EJ312" s="338"/>
      <c r="EK312" s="338"/>
      <c r="EL312" s="338"/>
      <c r="EM312" s="338"/>
      <c r="EN312" s="338"/>
      <c r="EO312" s="338"/>
      <c r="EP312" s="338"/>
      <c r="EQ312" s="338"/>
      <c r="ER312" s="338"/>
      <c r="ES312" s="338"/>
    </row>
    <row r="313" spans="1:150" s="9" customFormat="1">
      <c r="A313" s="140"/>
      <c r="B313" s="140"/>
      <c r="C313" s="140">
        <v>418</v>
      </c>
      <c r="D313" s="140" t="str">
        <f t="shared" ref="D313:D335" si="94">+CONCATENATE(D97,"p")</f>
        <v>418p</v>
      </c>
      <c r="E313" s="141" t="s">
        <v>208</v>
      </c>
      <c r="F313" s="142"/>
      <c r="G313" s="143"/>
      <c r="H313" s="143"/>
      <c r="I313" s="143"/>
      <c r="J313" s="143"/>
      <c r="K313" s="143"/>
      <c r="L313" s="143"/>
      <c r="M313" s="143"/>
      <c r="N313" s="143"/>
      <c r="O313" s="143"/>
      <c r="P313" s="143"/>
      <c r="Q313" s="144"/>
      <c r="R313" s="142"/>
      <c r="S313" s="143"/>
      <c r="T313" s="143"/>
      <c r="U313" s="143"/>
      <c r="V313" s="143"/>
      <c r="W313" s="143"/>
      <c r="X313" s="143"/>
      <c r="Y313" s="143"/>
      <c r="Z313" s="143"/>
      <c r="AA313" s="143"/>
      <c r="AB313" s="143"/>
      <c r="AC313" s="144"/>
      <c r="AD313" s="142"/>
      <c r="AE313" s="143"/>
      <c r="AF313" s="143"/>
      <c r="AG313" s="143"/>
      <c r="AH313" s="143"/>
      <c r="AI313" s="143"/>
      <c r="AJ313" s="143"/>
      <c r="AK313" s="143"/>
      <c r="AL313" s="143"/>
      <c r="AM313" s="143"/>
      <c r="AN313" s="143"/>
      <c r="AO313" s="144"/>
      <c r="AP313" s="142"/>
      <c r="AQ313" s="143"/>
      <c r="AR313" s="143"/>
      <c r="AS313" s="143"/>
      <c r="AT313" s="143"/>
      <c r="AU313" s="143"/>
      <c r="AV313" s="143"/>
      <c r="AW313" s="143"/>
      <c r="AX313" s="143"/>
      <c r="AY313" s="143"/>
      <c r="AZ313" s="143"/>
      <c r="BA313" s="144"/>
      <c r="BB313" s="142"/>
      <c r="BC313" s="143"/>
      <c r="BD313" s="143"/>
      <c r="BE313" s="143"/>
      <c r="BF313" s="143"/>
      <c r="BG313" s="143"/>
      <c r="BH313" s="143"/>
      <c r="BI313" s="143"/>
      <c r="BJ313" s="143"/>
      <c r="BK313" s="143"/>
      <c r="BL313" s="143"/>
      <c r="BM313" s="144"/>
      <c r="BN313" s="142"/>
      <c r="BO313" s="143"/>
      <c r="BP313" s="143"/>
      <c r="BQ313" s="143"/>
      <c r="BR313" s="143"/>
      <c r="BS313" s="143"/>
      <c r="BT313" s="143"/>
      <c r="BU313" s="143"/>
      <c r="BV313" s="143"/>
      <c r="BW313" s="143"/>
      <c r="BX313" s="143"/>
      <c r="BY313" s="144"/>
      <c r="BZ313" s="142"/>
      <c r="CA313" s="143"/>
      <c r="CB313" s="143"/>
      <c r="CC313" s="143"/>
      <c r="CD313" s="143"/>
      <c r="CE313" s="143"/>
      <c r="CF313" s="143"/>
      <c r="CG313" s="143"/>
      <c r="CH313" s="143"/>
      <c r="CI313" s="143"/>
      <c r="CJ313" s="143"/>
      <c r="CK313" s="143"/>
      <c r="CL313" s="142">
        <f t="shared" ref="CL313:CX313" si="95">+SUM(CL314:CL316)</f>
        <v>1185833.3333333333</v>
      </c>
      <c r="CM313" s="143">
        <f t="shared" si="95"/>
        <v>1185833.3333333333</v>
      </c>
      <c r="CN313" s="143">
        <f t="shared" si="95"/>
        <v>1185833.3333333333</v>
      </c>
      <c r="CO313" s="143">
        <f t="shared" si="95"/>
        <v>1185833.3333333333</v>
      </c>
      <c r="CP313" s="143">
        <f t="shared" si="95"/>
        <v>1185833.3333333333</v>
      </c>
      <c r="CQ313" s="143">
        <f t="shared" si="95"/>
        <v>1185833.3333333333</v>
      </c>
      <c r="CR313" s="143">
        <f t="shared" si="95"/>
        <v>1185833.3333333333</v>
      </c>
      <c r="CS313" s="143">
        <f t="shared" si="95"/>
        <v>1185833.3333333333</v>
      </c>
      <c r="CT313" s="143">
        <f t="shared" si="95"/>
        <v>1185833.3333333333</v>
      </c>
      <c r="CU313" s="143">
        <f t="shared" si="95"/>
        <v>1185833.3333333333</v>
      </c>
      <c r="CV313" s="143">
        <f t="shared" si="95"/>
        <v>1185833.3333333333</v>
      </c>
      <c r="CW313" s="144">
        <f t="shared" si="95"/>
        <v>1185833.3333333333</v>
      </c>
      <c r="CX313" s="315">
        <f t="shared" si="95"/>
        <v>1572883.3333333333</v>
      </c>
      <c r="CY313" s="318">
        <f t="shared" ref="CY313:DI313" si="96">+SUM(CY314:CY316)</f>
        <v>1572883.3333333333</v>
      </c>
      <c r="CZ313" s="318">
        <f t="shared" si="96"/>
        <v>1572883.3333333333</v>
      </c>
      <c r="DA313" s="318">
        <f t="shared" si="96"/>
        <v>1572883.3333333333</v>
      </c>
      <c r="DB313" s="318">
        <f t="shared" si="96"/>
        <v>1572883.3333333333</v>
      </c>
      <c r="DC313" s="318">
        <f t="shared" si="96"/>
        <v>1572883.3333333333</v>
      </c>
      <c r="DD313" s="318">
        <f t="shared" si="96"/>
        <v>1572883.3333333333</v>
      </c>
      <c r="DE313" s="318">
        <f t="shared" si="96"/>
        <v>1572883.3333333333</v>
      </c>
      <c r="DF313" s="318">
        <f t="shared" si="96"/>
        <v>1572883.3333333333</v>
      </c>
      <c r="DG313" s="318">
        <f t="shared" si="96"/>
        <v>1572883.3333333333</v>
      </c>
      <c r="DH313" s="318">
        <f t="shared" si="96"/>
        <v>1572883.3333333333</v>
      </c>
      <c r="DI313" s="316">
        <f t="shared" si="96"/>
        <v>1572883.3333333333</v>
      </c>
      <c r="DJ313" s="142">
        <f>+SUM(DJ314:DJ316)</f>
        <v>1770966.6666666667</v>
      </c>
      <c r="DK313" s="143">
        <f t="shared" ref="DK313:DU313" si="97">+SUM(DK314:DK316)</f>
        <v>1770966.6666666667</v>
      </c>
      <c r="DL313" s="143">
        <f t="shared" si="97"/>
        <v>1770966.6666666667</v>
      </c>
      <c r="DM313" s="143">
        <f t="shared" si="97"/>
        <v>1770966.6666666667</v>
      </c>
      <c r="DN313" s="143">
        <f t="shared" si="97"/>
        <v>1770966.6666666667</v>
      </c>
      <c r="DO313" s="143">
        <f t="shared" si="97"/>
        <v>1770966.6666666667</v>
      </c>
      <c r="DP313" s="143">
        <f t="shared" si="97"/>
        <v>1770966.6666666667</v>
      </c>
      <c r="DQ313" s="143">
        <f t="shared" si="97"/>
        <v>1770966.6666666667</v>
      </c>
      <c r="DR313" s="143">
        <f t="shared" si="97"/>
        <v>1770966.6666666667</v>
      </c>
      <c r="DS313" s="143">
        <f t="shared" si="97"/>
        <v>1770966.6666666667</v>
      </c>
      <c r="DT313" s="143">
        <f t="shared" si="97"/>
        <v>1770966.6666666667</v>
      </c>
      <c r="DU313" s="144">
        <f t="shared" si="97"/>
        <v>1770966.6666666667</v>
      </c>
      <c r="DV313" s="341">
        <v>1707816.6666666667</v>
      </c>
      <c r="DW313" s="341">
        <v>1707816.6666666667</v>
      </c>
      <c r="DX313" s="341">
        <v>1707816.6666666667</v>
      </c>
      <c r="DY313" s="341">
        <v>1707816.6666666667</v>
      </c>
      <c r="DZ313" s="341">
        <v>1707816.6666666667</v>
      </c>
      <c r="EA313" s="341">
        <v>1707816.6666666667</v>
      </c>
      <c r="EB313" s="341">
        <v>1707816.6666666667</v>
      </c>
      <c r="EC313" s="341">
        <v>1707816.6666666667</v>
      </c>
      <c r="ED313" s="341">
        <v>1707816.6666666667</v>
      </c>
      <c r="EE313" s="341">
        <v>1707816.6666666667</v>
      </c>
      <c r="EF313" s="341">
        <v>1707816.6666666667</v>
      </c>
      <c r="EG313" s="341">
        <v>1707816.6666666667</v>
      </c>
      <c r="EH313" s="341">
        <v>1661453.33</v>
      </c>
      <c r="EI313" s="341">
        <v>1661453.33</v>
      </c>
      <c r="EJ313" s="341">
        <v>1661453.33</v>
      </c>
      <c r="EK313" s="340">
        <v>1661453.33</v>
      </c>
      <c r="EL313" s="341">
        <v>1661453.33</v>
      </c>
      <c r="EM313" s="341">
        <v>1661453.33</v>
      </c>
      <c r="EN313" s="341">
        <v>2492180</v>
      </c>
      <c r="EO313" s="341">
        <v>2492180</v>
      </c>
      <c r="EP313" s="341">
        <v>2492180</v>
      </c>
      <c r="EQ313" s="341">
        <v>2492180</v>
      </c>
      <c r="ER313" s="341">
        <v>2492180</v>
      </c>
      <c r="ES313" s="341">
        <v>2492180</v>
      </c>
    </row>
    <row r="314" spans="1:150" ht="30">
      <c r="D314" s="74" t="str">
        <f t="shared" si="94"/>
        <v>4181p</v>
      </c>
      <c r="E314" s="78" t="s">
        <v>210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1185833.3333333333</v>
      </c>
      <c r="CM314" s="105">
        <v>1185833.3333333333</v>
      </c>
      <c r="CN314" s="105">
        <v>1185833.3333333333</v>
      </c>
      <c r="CO314" s="105">
        <v>1185833.3333333333</v>
      </c>
      <c r="CP314" s="105">
        <v>1185833.3333333333</v>
      </c>
      <c r="CQ314" s="105">
        <v>1185833.3333333333</v>
      </c>
      <c r="CR314" s="105">
        <v>1185833.3333333333</v>
      </c>
      <c r="CS314" s="105">
        <v>1185833.3333333333</v>
      </c>
      <c r="CT314" s="105">
        <v>1185833.3333333333</v>
      </c>
      <c r="CU314" s="105">
        <v>1185833.3333333333</v>
      </c>
      <c r="CV314" s="105">
        <v>1185833.3333333333</v>
      </c>
      <c r="CW314" s="106">
        <v>1185833.3333333333</v>
      </c>
      <c r="CX314" s="314">
        <v>1572883.3333333333</v>
      </c>
      <c r="CY314" s="317">
        <v>1572883.3333333333</v>
      </c>
      <c r="CZ314" s="317">
        <v>1572883.3333333333</v>
      </c>
      <c r="DA314" s="317">
        <v>1572883.3333333333</v>
      </c>
      <c r="DB314" s="317">
        <v>1572883.3333333333</v>
      </c>
      <c r="DC314" s="317">
        <v>1572883.3333333333</v>
      </c>
      <c r="DD314" s="317">
        <v>1572883.3333333333</v>
      </c>
      <c r="DE314" s="317">
        <v>1572883.3333333333</v>
      </c>
      <c r="DF314" s="317">
        <v>1572883.3333333333</v>
      </c>
      <c r="DG314" s="317">
        <v>1572883.3333333333</v>
      </c>
      <c r="DH314" s="317">
        <v>1572883.3333333333</v>
      </c>
      <c r="DI314" s="313">
        <v>1572883.3333333333</v>
      </c>
      <c r="DJ314" s="104">
        <v>1770966.6666666667</v>
      </c>
      <c r="DK314" s="105">
        <v>1770966.6666666667</v>
      </c>
      <c r="DL314" s="105">
        <v>1770966.6666666667</v>
      </c>
      <c r="DM314" s="105">
        <v>1770966.6666666667</v>
      </c>
      <c r="DN314" s="105">
        <v>1770966.6666666667</v>
      </c>
      <c r="DO314" s="105">
        <v>1770966.6666666667</v>
      </c>
      <c r="DP314" s="105">
        <v>1770966.6666666667</v>
      </c>
      <c r="DQ314" s="105">
        <v>1770966.6666666667</v>
      </c>
      <c r="DR314" s="105">
        <v>1770966.6666666667</v>
      </c>
      <c r="DS314" s="105">
        <v>1770966.6666666667</v>
      </c>
      <c r="DT314" s="105">
        <v>1770966.6666666667</v>
      </c>
      <c r="DU314" s="106">
        <v>1770966.6666666667</v>
      </c>
      <c r="DV314" s="340"/>
      <c r="DW314" s="340"/>
      <c r="DX314" s="340"/>
      <c r="DY314" s="340"/>
      <c r="DZ314" s="340"/>
      <c r="EA314" s="340"/>
      <c r="EB314" s="340"/>
      <c r="EC314" s="340"/>
      <c r="ED314" s="340"/>
      <c r="EE314" s="340"/>
      <c r="EF314" s="340"/>
      <c r="EG314" s="340"/>
      <c r="EH314" s="340"/>
      <c r="EI314" s="338"/>
      <c r="EJ314" s="338"/>
      <c r="EK314" s="338"/>
      <c r="EL314" s="338"/>
      <c r="EM314" s="338"/>
      <c r="EN314" s="338"/>
      <c r="EO314" s="338"/>
      <c r="EP314" s="338"/>
      <c r="EQ314" s="338"/>
      <c r="ER314" s="338"/>
      <c r="ES314" s="338"/>
    </row>
    <row r="315" spans="1:150">
      <c r="D315" s="74" t="str">
        <f t="shared" si="94"/>
        <v>4182p</v>
      </c>
      <c r="E315" s="78" t="s">
        <v>212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/>
      <c r="CM315" s="105"/>
      <c r="CN315" s="105"/>
      <c r="CO315" s="105"/>
      <c r="CP315" s="105"/>
      <c r="CQ315" s="105"/>
      <c r="CR315" s="105"/>
      <c r="CS315" s="105"/>
      <c r="CT315" s="105"/>
      <c r="CU315" s="105"/>
      <c r="CV315" s="105"/>
      <c r="CW315" s="106"/>
      <c r="CX315" s="314">
        <v>0</v>
      </c>
      <c r="CY315" s="317">
        <v>0</v>
      </c>
      <c r="CZ315" s="317">
        <v>0</v>
      </c>
      <c r="DA315" s="317">
        <v>0</v>
      </c>
      <c r="DB315" s="317">
        <v>0</v>
      </c>
      <c r="DC315" s="317">
        <v>0</v>
      </c>
      <c r="DD315" s="317">
        <v>0</v>
      </c>
      <c r="DE315" s="317">
        <v>0</v>
      </c>
      <c r="DF315" s="317">
        <v>0</v>
      </c>
      <c r="DG315" s="317">
        <v>0</v>
      </c>
      <c r="DH315" s="317">
        <v>0</v>
      </c>
      <c r="DI315" s="313">
        <v>0</v>
      </c>
      <c r="DJ315" s="104">
        <v>0</v>
      </c>
      <c r="DK315" s="105">
        <v>0</v>
      </c>
      <c r="DL315" s="105">
        <v>0</v>
      </c>
      <c r="DM315" s="105">
        <v>0</v>
      </c>
      <c r="DN315" s="105">
        <v>0</v>
      </c>
      <c r="DO315" s="105">
        <v>0</v>
      </c>
      <c r="DP315" s="105">
        <v>0</v>
      </c>
      <c r="DQ315" s="105">
        <v>0</v>
      </c>
      <c r="DR315" s="105">
        <v>0</v>
      </c>
      <c r="DS315" s="105">
        <v>0</v>
      </c>
      <c r="DT315" s="105">
        <v>0</v>
      </c>
      <c r="DU315" s="106">
        <v>0</v>
      </c>
      <c r="DV315" s="340"/>
      <c r="DW315" s="340"/>
      <c r="DX315" s="340"/>
      <c r="DY315" s="340"/>
      <c r="DZ315" s="340"/>
      <c r="EA315" s="340"/>
      <c r="EB315" s="340"/>
      <c r="EC315" s="340"/>
      <c r="ED315" s="340"/>
      <c r="EE315" s="340"/>
      <c r="EF315" s="340"/>
      <c r="EG315" s="340"/>
      <c r="EH315" s="340"/>
      <c r="EI315" s="338"/>
      <c r="EJ315" s="338"/>
      <c r="EK315" s="338"/>
      <c r="EL315" s="338"/>
      <c r="EM315" s="338"/>
      <c r="EN315" s="338"/>
      <c r="EO315" s="338"/>
      <c r="EP315" s="338"/>
      <c r="EQ315" s="338"/>
      <c r="ER315" s="338"/>
      <c r="ES315" s="338"/>
    </row>
    <row r="316" spans="1:150">
      <c r="D316" s="74" t="str">
        <f t="shared" si="94"/>
        <v>4183p</v>
      </c>
      <c r="E316" s="78" t="s">
        <v>214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/>
      <c r="CM316" s="105"/>
      <c r="CN316" s="105"/>
      <c r="CO316" s="105"/>
      <c r="CP316" s="105"/>
      <c r="CQ316" s="105"/>
      <c r="CR316" s="105"/>
      <c r="CS316" s="105"/>
      <c r="CT316" s="105"/>
      <c r="CU316" s="105"/>
      <c r="CV316" s="105"/>
      <c r="CW316" s="106"/>
      <c r="CX316" s="314">
        <v>0</v>
      </c>
      <c r="CY316" s="317">
        <v>0</v>
      </c>
      <c r="CZ316" s="317">
        <v>0</v>
      </c>
      <c r="DA316" s="317">
        <v>0</v>
      </c>
      <c r="DB316" s="317">
        <v>0</v>
      </c>
      <c r="DC316" s="317">
        <v>0</v>
      </c>
      <c r="DD316" s="317">
        <v>0</v>
      </c>
      <c r="DE316" s="317">
        <v>0</v>
      </c>
      <c r="DF316" s="317">
        <v>0</v>
      </c>
      <c r="DG316" s="317">
        <v>0</v>
      </c>
      <c r="DH316" s="317">
        <v>0</v>
      </c>
      <c r="DI316" s="313">
        <v>0</v>
      </c>
      <c r="DJ316" s="104">
        <v>0</v>
      </c>
      <c r="DK316" s="105">
        <v>0</v>
      </c>
      <c r="DL316" s="105">
        <v>0</v>
      </c>
      <c r="DM316" s="105">
        <v>0</v>
      </c>
      <c r="DN316" s="105">
        <v>0</v>
      </c>
      <c r="DO316" s="105">
        <v>0</v>
      </c>
      <c r="DP316" s="105">
        <v>0</v>
      </c>
      <c r="DQ316" s="105">
        <v>0</v>
      </c>
      <c r="DR316" s="105">
        <v>0</v>
      </c>
      <c r="DS316" s="105">
        <v>0</v>
      </c>
      <c r="DT316" s="105">
        <v>0</v>
      </c>
      <c r="DU316" s="106">
        <v>0</v>
      </c>
      <c r="DV316" s="340"/>
      <c r="DW316" s="340"/>
      <c r="DX316" s="340"/>
      <c r="DY316" s="340"/>
      <c r="DZ316" s="340"/>
      <c r="EA316" s="340"/>
      <c r="EB316" s="340"/>
      <c r="EC316" s="340"/>
      <c r="ED316" s="340"/>
      <c r="EE316" s="340"/>
      <c r="EF316" s="340"/>
      <c r="EG316" s="340"/>
      <c r="EH316" s="340"/>
      <c r="EI316" s="338"/>
      <c r="EJ316" s="338"/>
      <c r="EK316" s="338"/>
      <c r="EL316" s="338"/>
      <c r="EM316" s="338"/>
      <c r="EN316" s="338"/>
      <c r="EO316" s="338"/>
      <c r="EP316" s="338"/>
      <c r="EQ316" s="338"/>
      <c r="ER316" s="338"/>
      <c r="ES316" s="338"/>
    </row>
    <row r="317" spans="1:150" s="9" customFormat="1">
      <c r="A317" s="140"/>
      <c r="B317" s="140"/>
      <c r="C317" s="140">
        <v>419</v>
      </c>
      <c r="D317" s="140" t="str">
        <f t="shared" si="94"/>
        <v>419p</v>
      </c>
      <c r="E317" s="141" t="s">
        <v>216</v>
      </c>
      <c r="F317" s="142"/>
      <c r="G317" s="143"/>
      <c r="H317" s="143"/>
      <c r="I317" s="143"/>
      <c r="J317" s="143"/>
      <c r="K317" s="143"/>
      <c r="L317" s="143"/>
      <c r="M317" s="143"/>
      <c r="N317" s="143"/>
      <c r="O317" s="143"/>
      <c r="P317" s="143"/>
      <c r="Q317" s="144"/>
      <c r="R317" s="142"/>
      <c r="S317" s="143"/>
      <c r="T317" s="143"/>
      <c r="U317" s="143"/>
      <c r="V317" s="143"/>
      <c r="W317" s="143"/>
      <c r="X317" s="143"/>
      <c r="Y317" s="143"/>
      <c r="Z317" s="143"/>
      <c r="AA317" s="143"/>
      <c r="AB317" s="143"/>
      <c r="AC317" s="144"/>
      <c r="AD317" s="142"/>
      <c r="AE317" s="143"/>
      <c r="AF317" s="143"/>
      <c r="AG317" s="143"/>
      <c r="AH317" s="143"/>
      <c r="AI317" s="143"/>
      <c r="AJ317" s="143"/>
      <c r="AK317" s="143"/>
      <c r="AL317" s="143"/>
      <c r="AM317" s="143"/>
      <c r="AN317" s="143"/>
      <c r="AO317" s="144"/>
      <c r="AP317" s="142"/>
      <c r="AQ317" s="143"/>
      <c r="AR317" s="143"/>
      <c r="AS317" s="143"/>
      <c r="AT317" s="143"/>
      <c r="AU317" s="143"/>
      <c r="AV317" s="143"/>
      <c r="AW317" s="143"/>
      <c r="AX317" s="143"/>
      <c r="AY317" s="143"/>
      <c r="AZ317" s="143"/>
      <c r="BA317" s="144"/>
      <c r="BB317" s="142"/>
      <c r="BC317" s="143"/>
      <c r="BD317" s="143"/>
      <c r="BE317" s="143"/>
      <c r="BF317" s="143"/>
      <c r="BG317" s="143"/>
      <c r="BH317" s="143"/>
      <c r="BI317" s="143"/>
      <c r="BJ317" s="143"/>
      <c r="BK317" s="143"/>
      <c r="BL317" s="143"/>
      <c r="BM317" s="144"/>
      <c r="BN317" s="142"/>
      <c r="BO317" s="143"/>
      <c r="BP317" s="143"/>
      <c r="BQ317" s="143"/>
      <c r="BR317" s="143"/>
      <c r="BS317" s="143"/>
      <c r="BT317" s="143"/>
      <c r="BU317" s="143"/>
      <c r="BV317" s="143"/>
      <c r="BW317" s="143"/>
      <c r="BX317" s="143"/>
      <c r="BY317" s="144"/>
      <c r="BZ317" s="142"/>
      <c r="CA317" s="143"/>
      <c r="CB317" s="143"/>
      <c r="CC317" s="143"/>
      <c r="CD317" s="143"/>
      <c r="CE317" s="143"/>
      <c r="CF317" s="143"/>
      <c r="CG317" s="143"/>
      <c r="CH317" s="143"/>
      <c r="CI317" s="143"/>
      <c r="CJ317" s="143"/>
      <c r="CK317" s="143"/>
      <c r="CL317" s="142">
        <f t="shared" ref="CL317:CX317" si="98">+SUM(CL318:CL326)</f>
        <v>2119159.9008333334</v>
      </c>
      <c r="CM317" s="143">
        <f t="shared" si="98"/>
        <v>2119159.9008333334</v>
      </c>
      <c r="CN317" s="143">
        <f t="shared" si="98"/>
        <v>2119159.9008333334</v>
      </c>
      <c r="CO317" s="143">
        <f t="shared" si="98"/>
        <v>2119159.9008333334</v>
      </c>
      <c r="CP317" s="143">
        <f t="shared" si="98"/>
        <v>2119159.9008333334</v>
      </c>
      <c r="CQ317" s="143">
        <f t="shared" si="98"/>
        <v>2119159.9008333334</v>
      </c>
      <c r="CR317" s="143">
        <f t="shared" si="98"/>
        <v>2119159.9008333334</v>
      </c>
      <c r="CS317" s="143">
        <f t="shared" si="98"/>
        <v>2119159.9008333334</v>
      </c>
      <c r="CT317" s="143">
        <f t="shared" si="98"/>
        <v>2119159.9008333334</v>
      </c>
      <c r="CU317" s="143">
        <f t="shared" si="98"/>
        <v>2119159.9008333334</v>
      </c>
      <c r="CV317" s="143">
        <f t="shared" si="98"/>
        <v>2119159.9008333334</v>
      </c>
      <c r="CW317" s="144">
        <f t="shared" si="98"/>
        <v>2119159.9008333334</v>
      </c>
      <c r="CX317" s="315">
        <f t="shared" si="98"/>
        <v>2186482.9354613866</v>
      </c>
      <c r="CY317" s="318">
        <f t="shared" ref="CY317:DI317" si="99">+SUM(CY318:CY326)</f>
        <v>2186482.9354613866</v>
      </c>
      <c r="CZ317" s="318">
        <f t="shared" si="99"/>
        <v>2186482.9354613866</v>
      </c>
      <c r="DA317" s="318">
        <f t="shared" si="99"/>
        <v>2186482.9354613866</v>
      </c>
      <c r="DB317" s="318">
        <f t="shared" si="99"/>
        <v>2186482.9354613866</v>
      </c>
      <c r="DC317" s="318">
        <f t="shared" si="99"/>
        <v>2186482.9354613866</v>
      </c>
      <c r="DD317" s="318">
        <f t="shared" si="99"/>
        <v>2186482.9354613866</v>
      </c>
      <c r="DE317" s="318">
        <f t="shared" si="99"/>
        <v>2186482.9354613866</v>
      </c>
      <c r="DF317" s="318">
        <f t="shared" si="99"/>
        <v>2186482.9354613866</v>
      </c>
      <c r="DG317" s="318">
        <f t="shared" si="99"/>
        <v>2186482.9354613866</v>
      </c>
      <c r="DH317" s="318">
        <f t="shared" si="99"/>
        <v>2186482.9354613866</v>
      </c>
      <c r="DI317" s="316">
        <f t="shared" si="99"/>
        <v>2186482.9354613866</v>
      </c>
      <c r="DJ317" s="142">
        <f>+SUM(DJ318:DJ326)</f>
        <v>2491662.8099999996</v>
      </c>
      <c r="DK317" s="143">
        <f t="shared" ref="DK317:DU317" si="100">+SUM(DK318:DK326)</f>
        <v>2491662.8099999996</v>
      </c>
      <c r="DL317" s="143">
        <f t="shared" si="100"/>
        <v>2491662.8099999996</v>
      </c>
      <c r="DM317" s="143">
        <f t="shared" si="100"/>
        <v>2491662.8099999996</v>
      </c>
      <c r="DN317" s="143">
        <f t="shared" si="100"/>
        <v>2491662.8099999996</v>
      </c>
      <c r="DO317" s="143">
        <f t="shared" si="100"/>
        <v>2491662.8099999996</v>
      </c>
      <c r="DP317" s="143">
        <f t="shared" si="100"/>
        <v>2491662.8099999996</v>
      </c>
      <c r="DQ317" s="143">
        <f t="shared" si="100"/>
        <v>2491662.8099999996</v>
      </c>
      <c r="DR317" s="143">
        <f t="shared" si="100"/>
        <v>2491662.8099999996</v>
      </c>
      <c r="DS317" s="143">
        <f t="shared" si="100"/>
        <v>2491662.8099999996</v>
      </c>
      <c r="DT317" s="143">
        <f t="shared" si="100"/>
        <v>2491662.8099999996</v>
      </c>
      <c r="DU317" s="144">
        <f t="shared" si="100"/>
        <v>2491662.8099999996</v>
      </c>
      <c r="DV317" s="341">
        <v>2775123.1733333333</v>
      </c>
      <c r="DW317" s="341">
        <v>2775123.1733333333</v>
      </c>
      <c r="DX317" s="341">
        <v>2775123.1733333333</v>
      </c>
      <c r="DY317" s="341">
        <v>2775123.1733333333</v>
      </c>
      <c r="DZ317" s="341">
        <v>2775123.1733333333</v>
      </c>
      <c r="EA317" s="341">
        <v>2775123.1733333333</v>
      </c>
      <c r="EB317" s="341">
        <v>2775123.1733333333</v>
      </c>
      <c r="EC317" s="341">
        <v>2775123.1733333333</v>
      </c>
      <c r="ED317" s="341">
        <v>2775123.1733333333</v>
      </c>
      <c r="EE317" s="341">
        <v>2775123.1733333333</v>
      </c>
      <c r="EF317" s="341">
        <v>2775123.1733333333</v>
      </c>
      <c r="EG317" s="341">
        <v>2775123.1733333333</v>
      </c>
      <c r="EH317" s="341">
        <v>2197329.84</v>
      </c>
      <c r="EI317" s="341">
        <v>2197329.84</v>
      </c>
      <c r="EJ317" s="341">
        <v>2197329.84</v>
      </c>
      <c r="EK317" s="340">
        <v>2197329.84</v>
      </c>
      <c r="EL317" s="341">
        <v>2197329.84</v>
      </c>
      <c r="EM317" s="341">
        <v>2197329.84</v>
      </c>
      <c r="EN317" s="341">
        <v>3295994.75</v>
      </c>
      <c r="EO317" s="341">
        <v>3295994.75</v>
      </c>
      <c r="EP317" s="341">
        <v>3295994.75</v>
      </c>
      <c r="EQ317" s="341">
        <v>3295994.75</v>
      </c>
      <c r="ER317" s="341">
        <v>3295994.75</v>
      </c>
      <c r="ES317" s="341">
        <v>3295994.75</v>
      </c>
    </row>
    <row r="318" spans="1:150" ht="30">
      <c r="D318" s="74" t="str">
        <f t="shared" si="94"/>
        <v>4191p</v>
      </c>
      <c r="E318" s="78" t="s">
        <v>218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358791.42499999999</v>
      </c>
      <c r="CM318" s="105">
        <v>358791.42499999999</v>
      </c>
      <c r="CN318" s="105">
        <v>358791.42499999999</v>
      </c>
      <c r="CO318" s="105">
        <v>358791.42499999999</v>
      </c>
      <c r="CP318" s="105">
        <v>358791.42499999999</v>
      </c>
      <c r="CQ318" s="105">
        <v>358791.42499999999</v>
      </c>
      <c r="CR318" s="105">
        <v>358791.42499999999</v>
      </c>
      <c r="CS318" s="105">
        <v>358791.42499999999</v>
      </c>
      <c r="CT318" s="105">
        <v>358791.42499999999</v>
      </c>
      <c r="CU318" s="105">
        <v>358791.42499999999</v>
      </c>
      <c r="CV318" s="105">
        <v>358791.42499999999</v>
      </c>
      <c r="CW318" s="106">
        <v>358791.42499999999</v>
      </c>
      <c r="CX318" s="314">
        <v>338522.19022414373</v>
      </c>
      <c r="CY318" s="317">
        <v>338522.19022414373</v>
      </c>
      <c r="CZ318" s="317">
        <v>338522.19022414373</v>
      </c>
      <c r="DA318" s="317">
        <v>338522.19022414373</v>
      </c>
      <c r="DB318" s="317">
        <v>338522.19022414373</v>
      </c>
      <c r="DC318" s="317">
        <v>338522.19022414373</v>
      </c>
      <c r="DD318" s="317">
        <v>338522.19022414373</v>
      </c>
      <c r="DE318" s="317">
        <v>338522.19022414373</v>
      </c>
      <c r="DF318" s="317">
        <v>338522.19022414373</v>
      </c>
      <c r="DG318" s="317">
        <v>338522.19022414373</v>
      </c>
      <c r="DH318" s="317">
        <v>338522.19022414373</v>
      </c>
      <c r="DI318" s="313">
        <v>338522.19022414373</v>
      </c>
      <c r="DJ318" s="104">
        <v>366703.53750000003</v>
      </c>
      <c r="DK318" s="105">
        <v>366703.53750000003</v>
      </c>
      <c r="DL318" s="105">
        <v>366703.53750000003</v>
      </c>
      <c r="DM318" s="105">
        <v>366703.53750000003</v>
      </c>
      <c r="DN318" s="105">
        <v>366703.53750000003</v>
      </c>
      <c r="DO318" s="105">
        <v>366703.53750000003</v>
      </c>
      <c r="DP318" s="105">
        <v>366703.53750000003</v>
      </c>
      <c r="DQ318" s="105">
        <v>366703.53750000003</v>
      </c>
      <c r="DR318" s="105">
        <v>366703.53750000003</v>
      </c>
      <c r="DS318" s="105">
        <v>366703.53750000003</v>
      </c>
      <c r="DT318" s="105">
        <v>366703.53750000003</v>
      </c>
      <c r="DU318" s="106">
        <v>366703.53750000003</v>
      </c>
      <c r="DV318" s="340"/>
      <c r="DW318" s="340"/>
      <c r="DX318" s="340"/>
      <c r="DY318" s="340"/>
      <c r="DZ318" s="340"/>
      <c r="EA318" s="340"/>
      <c r="EB318" s="340"/>
      <c r="EC318" s="340"/>
      <c r="ED318" s="340"/>
      <c r="EE318" s="340"/>
      <c r="EF318" s="340"/>
      <c r="EG318" s="340"/>
      <c r="EH318" s="340"/>
      <c r="EI318" s="338"/>
      <c r="EJ318" s="338"/>
      <c r="EK318" s="338"/>
      <c r="EL318" s="338"/>
      <c r="EM318" s="338"/>
      <c r="EN318" s="338"/>
      <c r="EO318" s="338"/>
      <c r="EP318" s="338"/>
      <c r="EQ318" s="338"/>
      <c r="ER318" s="338"/>
      <c r="ES318" s="338"/>
    </row>
    <row r="319" spans="1:150" ht="30">
      <c r="D319" s="74" t="str">
        <f t="shared" si="94"/>
        <v>4192p</v>
      </c>
      <c r="E319" s="78" t="s">
        <v>220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215284.99583333335</v>
      </c>
      <c r="CM319" s="105">
        <v>215284.99583333335</v>
      </c>
      <c r="CN319" s="105">
        <v>215284.99583333335</v>
      </c>
      <c r="CO319" s="105">
        <v>215284.99583333335</v>
      </c>
      <c r="CP319" s="105">
        <v>215284.99583333335</v>
      </c>
      <c r="CQ319" s="105">
        <v>215284.99583333335</v>
      </c>
      <c r="CR319" s="105">
        <v>215284.99583333335</v>
      </c>
      <c r="CS319" s="105">
        <v>215284.99583333335</v>
      </c>
      <c r="CT319" s="105">
        <v>215284.99583333335</v>
      </c>
      <c r="CU319" s="105">
        <v>215284.99583333335</v>
      </c>
      <c r="CV319" s="105">
        <v>215284.99583333335</v>
      </c>
      <c r="CW319" s="106">
        <v>215284.99583333335</v>
      </c>
      <c r="CX319" s="314">
        <v>198115.64551112629</v>
      </c>
      <c r="CY319" s="317">
        <v>198115.64551112629</v>
      </c>
      <c r="CZ319" s="317">
        <v>198115.64551112629</v>
      </c>
      <c r="DA319" s="317">
        <v>198115.64551112629</v>
      </c>
      <c r="DB319" s="317">
        <v>198115.64551112629</v>
      </c>
      <c r="DC319" s="317">
        <v>198115.64551112629</v>
      </c>
      <c r="DD319" s="317">
        <v>198115.64551112629</v>
      </c>
      <c r="DE319" s="317">
        <v>198115.64551112629</v>
      </c>
      <c r="DF319" s="317">
        <v>198115.64551112629</v>
      </c>
      <c r="DG319" s="317">
        <v>198115.64551112629</v>
      </c>
      <c r="DH319" s="317">
        <v>198115.64551112629</v>
      </c>
      <c r="DI319" s="313">
        <v>198115.64551112629</v>
      </c>
      <c r="DJ319" s="104">
        <v>112305.41666666667</v>
      </c>
      <c r="DK319" s="105">
        <v>112305.41666666667</v>
      </c>
      <c r="DL319" s="105">
        <v>112305.41666666667</v>
      </c>
      <c r="DM319" s="105">
        <v>112305.41666666667</v>
      </c>
      <c r="DN319" s="105">
        <v>112305.41666666667</v>
      </c>
      <c r="DO319" s="105">
        <v>112305.41666666667</v>
      </c>
      <c r="DP319" s="105">
        <v>112305.41666666667</v>
      </c>
      <c r="DQ319" s="105">
        <v>112305.41666666667</v>
      </c>
      <c r="DR319" s="105">
        <v>112305.41666666667</v>
      </c>
      <c r="DS319" s="105">
        <v>112305.41666666667</v>
      </c>
      <c r="DT319" s="105">
        <v>112305.41666666667</v>
      </c>
      <c r="DU319" s="106">
        <v>112305.41666666667</v>
      </c>
      <c r="DV319" s="340"/>
      <c r="DW319" s="340"/>
      <c r="DX319" s="340"/>
      <c r="DY319" s="340"/>
      <c r="DZ319" s="340"/>
      <c r="EA319" s="340"/>
      <c r="EB319" s="340"/>
      <c r="EC319" s="340"/>
      <c r="ED319" s="340"/>
      <c r="EE319" s="340"/>
      <c r="EF319" s="340"/>
      <c r="EG319" s="340"/>
      <c r="EH319" s="340"/>
      <c r="EI319" s="338"/>
      <c r="EJ319" s="338"/>
      <c r="EK319" s="338"/>
      <c r="EL319" s="338"/>
      <c r="EM319" s="338"/>
      <c r="EN319" s="338"/>
      <c r="EO319" s="338"/>
      <c r="EP319" s="338"/>
      <c r="EQ319" s="338"/>
      <c r="ER319" s="338"/>
      <c r="ES319" s="338"/>
    </row>
    <row r="320" spans="1:150">
      <c r="D320" s="74" t="str">
        <f t="shared" si="94"/>
        <v>4193p</v>
      </c>
      <c r="E320" s="78" t="s">
        <v>222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523469</v>
      </c>
      <c r="CM320" s="105">
        <v>523469</v>
      </c>
      <c r="CN320" s="105">
        <v>523469</v>
      </c>
      <c r="CO320" s="105">
        <v>523469</v>
      </c>
      <c r="CP320" s="105">
        <v>523469</v>
      </c>
      <c r="CQ320" s="105">
        <v>523469</v>
      </c>
      <c r="CR320" s="105">
        <v>523469</v>
      </c>
      <c r="CS320" s="105">
        <v>523469</v>
      </c>
      <c r="CT320" s="105">
        <v>523469</v>
      </c>
      <c r="CU320" s="105">
        <v>523469</v>
      </c>
      <c r="CV320" s="105">
        <v>523469</v>
      </c>
      <c r="CW320" s="106">
        <v>523469</v>
      </c>
      <c r="CX320" s="314">
        <v>624553.1953420419</v>
      </c>
      <c r="CY320" s="317">
        <v>624553.1953420419</v>
      </c>
      <c r="CZ320" s="317">
        <v>624553.1953420419</v>
      </c>
      <c r="DA320" s="317">
        <v>624553.1953420419</v>
      </c>
      <c r="DB320" s="317">
        <v>624553.1953420419</v>
      </c>
      <c r="DC320" s="317">
        <v>624553.1953420419</v>
      </c>
      <c r="DD320" s="317">
        <v>624553.1953420419</v>
      </c>
      <c r="DE320" s="317">
        <v>624553.1953420419</v>
      </c>
      <c r="DF320" s="317">
        <v>624553.1953420419</v>
      </c>
      <c r="DG320" s="317">
        <v>624553.1953420419</v>
      </c>
      <c r="DH320" s="317">
        <v>624553.1953420419</v>
      </c>
      <c r="DI320" s="313">
        <v>624553.1953420419</v>
      </c>
      <c r="DJ320" s="104">
        <v>771651.67749999987</v>
      </c>
      <c r="DK320" s="105">
        <v>771651.67749999987</v>
      </c>
      <c r="DL320" s="105">
        <v>771651.67749999987</v>
      </c>
      <c r="DM320" s="105">
        <v>771651.67749999987</v>
      </c>
      <c r="DN320" s="105">
        <v>771651.67749999987</v>
      </c>
      <c r="DO320" s="105">
        <v>771651.67749999987</v>
      </c>
      <c r="DP320" s="105">
        <v>771651.67749999987</v>
      </c>
      <c r="DQ320" s="105">
        <v>771651.67749999987</v>
      </c>
      <c r="DR320" s="105">
        <v>771651.67749999987</v>
      </c>
      <c r="DS320" s="105">
        <v>771651.67749999987</v>
      </c>
      <c r="DT320" s="105">
        <v>771651.67749999987</v>
      </c>
      <c r="DU320" s="106">
        <v>771651.67749999987</v>
      </c>
      <c r="DV320" s="340"/>
      <c r="DW320" s="340"/>
      <c r="DX320" s="340"/>
      <c r="DY320" s="340"/>
      <c r="DZ320" s="340"/>
      <c r="EA320" s="340"/>
      <c r="EB320" s="340"/>
      <c r="EC320" s="340"/>
      <c r="ED320" s="340"/>
      <c r="EE320" s="340"/>
      <c r="EF320" s="340"/>
      <c r="EG320" s="340"/>
      <c r="EH320" s="340"/>
      <c r="EI320" s="338"/>
      <c r="EJ320" s="338"/>
      <c r="EK320" s="338"/>
      <c r="EL320" s="338"/>
      <c r="EM320" s="338"/>
      <c r="EN320" s="338"/>
      <c r="EO320" s="338"/>
      <c r="EP320" s="338"/>
      <c r="EQ320" s="338"/>
      <c r="ER320" s="338"/>
      <c r="ES320" s="338"/>
    </row>
    <row r="321" spans="1:149">
      <c r="D321" s="74" t="str">
        <f t="shared" si="94"/>
        <v>4194p</v>
      </c>
      <c r="E321" s="78" t="s">
        <v>224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>
        <v>182324.41333333333</v>
      </c>
      <c r="CM321" s="105">
        <v>182324.41333333333</v>
      </c>
      <c r="CN321" s="105">
        <v>182324.41333333333</v>
      </c>
      <c r="CO321" s="105">
        <v>182324.41333333333</v>
      </c>
      <c r="CP321" s="105">
        <v>182324.41333333333</v>
      </c>
      <c r="CQ321" s="105">
        <v>182324.41333333333</v>
      </c>
      <c r="CR321" s="105">
        <v>182324.41333333333</v>
      </c>
      <c r="CS321" s="105">
        <v>182324.41333333333</v>
      </c>
      <c r="CT321" s="105">
        <v>182324.41333333333</v>
      </c>
      <c r="CU321" s="105">
        <v>182324.41333333333</v>
      </c>
      <c r="CV321" s="105">
        <v>182324.41333333333</v>
      </c>
      <c r="CW321" s="106">
        <v>182324.41333333333</v>
      </c>
      <c r="CX321" s="314">
        <v>185467.19903700319</v>
      </c>
      <c r="CY321" s="317">
        <v>185467.19903700319</v>
      </c>
      <c r="CZ321" s="317">
        <v>185467.19903700319</v>
      </c>
      <c r="DA321" s="317">
        <v>185467.19903700319</v>
      </c>
      <c r="DB321" s="317">
        <v>185467.19903700319</v>
      </c>
      <c r="DC321" s="317">
        <v>185467.19903700319</v>
      </c>
      <c r="DD321" s="317">
        <v>185467.19903700319</v>
      </c>
      <c r="DE321" s="317">
        <v>185467.19903700319</v>
      </c>
      <c r="DF321" s="317">
        <v>185467.19903700319</v>
      </c>
      <c r="DG321" s="317">
        <v>185467.19903700319</v>
      </c>
      <c r="DH321" s="317">
        <v>185467.19903700319</v>
      </c>
      <c r="DI321" s="313">
        <v>185467.19903700319</v>
      </c>
      <c r="DJ321" s="104">
        <v>175369.42166666666</v>
      </c>
      <c r="DK321" s="105">
        <v>175369.42166666666</v>
      </c>
      <c r="DL321" s="105">
        <v>175369.42166666666</v>
      </c>
      <c r="DM321" s="105">
        <v>175369.42166666666</v>
      </c>
      <c r="DN321" s="105">
        <v>175369.42166666666</v>
      </c>
      <c r="DO321" s="105">
        <v>175369.42166666666</v>
      </c>
      <c r="DP321" s="105">
        <v>175369.42166666666</v>
      </c>
      <c r="DQ321" s="105">
        <v>175369.42166666666</v>
      </c>
      <c r="DR321" s="105">
        <v>175369.42166666666</v>
      </c>
      <c r="DS321" s="105">
        <v>175369.42166666666</v>
      </c>
      <c r="DT321" s="105">
        <v>175369.42166666666</v>
      </c>
      <c r="DU321" s="106">
        <v>175369.42166666666</v>
      </c>
      <c r="DV321" s="340"/>
      <c r="DW321" s="340"/>
      <c r="DX321" s="340"/>
      <c r="DY321" s="340"/>
      <c r="DZ321" s="340"/>
      <c r="EA321" s="340"/>
      <c r="EB321" s="340"/>
      <c r="EC321" s="340"/>
      <c r="ED321" s="340"/>
      <c r="EE321" s="340"/>
      <c r="EF321" s="340"/>
      <c r="EG321" s="340"/>
      <c r="EH321" s="340"/>
      <c r="EI321" s="338"/>
      <c r="EJ321" s="338"/>
      <c r="EK321" s="338"/>
      <c r="EL321" s="338"/>
      <c r="EM321" s="338"/>
      <c r="EN321" s="338"/>
      <c r="EO321" s="338"/>
      <c r="EP321" s="338"/>
      <c r="EQ321" s="338"/>
      <c r="ER321" s="338"/>
      <c r="ES321" s="338"/>
    </row>
    <row r="322" spans="1:149" ht="45">
      <c r="D322" s="74" t="str">
        <f t="shared" si="94"/>
        <v>4195p</v>
      </c>
      <c r="E322" s="78" t="s">
        <v>226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>
        <v>189097.92</v>
      </c>
      <c r="CM322" s="105">
        <v>189097.92</v>
      </c>
      <c r="CN322" s="105">
        <v>189097.92</v>
      </c>
      <c r="CO322" s="105">
        <v>189097.92</v>
      </c>
      <c r="CP322" s="105">
        <v>189097.92</v>
      </c>
      <c r="CQ322" s="105">
        <v>189097.92</v>
      </c>
      <c r="CR322" s="105">
        <v>189097.92</v>
      </c>
      <c r="CS322" s="105">
        <v>189097.92</v>
      </c>
      <c r="CT322" s="105">
        <v>189097.92</v>
      </c>
      <c r="CU322" s="105">
        <v>189097.92</v>
      </c>
      <c r="CV322" s="105">
        <v>189097.92</v>
      </c>
      <c r="CW322" s="106">
        <v>189097.92</v>
      </c>
      <c r="CX322" s="314">
        <v>331173.49028020015</v>
      </c>
      <c r="CY322" s="317">
        <v>331173.49028020015</v>
      </c>
      <c r="CZ322" s="317">
        <v>331173.49028020015</v>
      </c>
      <c r="DA322" s="317">
        <v>331173.49028020015</v>
      </c>
      <c r="DB322" s="317">
        <v>331173.49028020015</v>
      </c>
      <c r="DC322" s="317">
        <v>331173.49028020015</v>
      </c>
      <c r="DD322" s="317">
        <v>331173.49028020015</v>
      </c>
      <c r="DE322" s="317">
        <v>331173.49028020015</v>
      </c>
      <c r="DF322" s="317">
        <v>331173.49028020015</v>
      </c>
      <c r="DG322" s="317">
        <v>331173.49028020015</v>
      </c>
      <c r="DH322" s="317">
        <v>331173.49028020015</v>
      </c>
      <c r="DI322" s="313">
        <v>331173.49028020015</v>
      </c>
      <c r="DJ322" s="104">
        <v>319420.46249999997</v>
      </c>
      <c r="DK322" s="105">
        <v>319420.46249999997</v>
      </c>
      <c r="DL322" s="105">
        <v>319420.46249999997</v>
      </c>
      <c r="DM322" s="105">
        <v>319420.46249999997</v>
      </c>
      <c r="DN322" s="105">
        <v>319420.46249999997</v>
      </c>
      <c r="DO322" s="105">
        <v>319420.46249999997</v>
      </c>
      <c r="DP322" s="105">
        <v>319420.46249999997</v>
      </c>
      <c r="DQ322" s="105">
        <v>319420.46249999997</v>
      </c>
      <c r="DR322" s="105">
        <v>319420.46249999997</v>
      </c>
      <c r="DS322" s="105">
        <v>319420.46249999997</v>
      </c>
      <c r="DT322" s="105">
        <v>319420.46249999997</v>
      </c>
      <c r="DU322" s="106">
        <v>319420.46249999997</v>
      </c>
      <c r="DV322" s="340"/>
      <c r="DW322" s="340"/>
      <c r="DX322" s="340"/>
      <c r="DY322" s="340"/>
      <c r="DZ322" s="340"/>
      <c r="EA322" s="340"/>
      <c r="EB322" s="340"/>
      <c r="EC322" s="340"/>
      <c r="ED322" s="340"/>
      <c r="EE322" s="340"/>
      <c r="EF322" s="340"/>
      <c r="EG322" s="340"/>
      <c r="EH322" s="340"/>
      <c r="EI322" s="338"/>
      <c r="EJ322" s="338"/>
      <c r="EK322" s="338"/>
      <c r="EL322" s="338"/>
      <c r="EM322" s="338"/>
      <c r="EN322" s="338"/>
      <c r="EO322" s="338"/>
      <c r="EP322" s="338"/>
      <c r="EQ322" s="338"/>
      <c r="ER322" s="338"/>
      <c r="ES322" s="338"/>
    </row>
    <row r="323" spans="1:149">
      <c r="D323" s="74" t="str">
        <f t="shared" si="94"/>
        <v>4196p</v>
      </c>
      <c r="E323" s="78" t="s">
        <v>228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353763.10833333334</v>
      </c>
      <c r="CM323" s="105">
        <v>353763.10833333334</v>
      </c>
      <c r="CN323" s="105">
        <v>353763.10833333334</v>
      </c>
      <c r="CO323" s="105">
        <v>353763.10833333334</v>
      </c>
      <c r="CP323" s="105">
        <v>353763.10833333334</v>
      </c>
      <c r="CQ323" s="105">
        <v>353763.10833333334</v>
      </c>
      <c r="CR323" s="105">
        <v>353763.10833333334</v>
      </c>
      <c r="CS323" s="105">
        <v>353763.10833333334</v>
      </c>
      <c r="CT323" s="105">
        <v>353763.10833333334</v>
      </c>
      <c r="CU323" s="105">
        <v>353763.10833333334</v>
      </c>
      <c r="CV323" s="105">
        <v>353763.10833333334</v>
      </c>
      <c r="CW323" s="106">
        <v>353763.10833333334</v>
      </c>
      <c r="CX323" s="314">
        <v>301413.99206139107</v>
      </c>
      <c r="CY323" s="317">
        <v>301413.99206139107</v>
      </c>
      <c r="CZ323" s="317">
        <v>301413.99206139107</v>
      </c>
      <c r="DA323" s="317">
        <v>301413.99206139107</v>
      </c>
      <c r="DB323" s="317">
        <v>301413.99206139107</v>
      </c>
      <c r="DC323" s="317">
        <v>301413.99206139107</v>
      </c>
      <c r="DD323" s="317">
        <v>301413.99206139107</v>
      </c>
      <c r="DE323" s="317">
        <v>301413.99206139107</v>
      </c>
      <c r="DF323" s="317">
        <v>301413.99206139107</v>
      </c>
      <c r="DG323" s="317">
        <v>301413.99206139107</v>
      </c>
      <c r="DH323" s="317">
        <v>301413.99206139107</v>
      </c>
      <c r="DI323" s="313">
        <v>301413.99206139107</v>
      </c>
      <c r="DJ323" s="104">
        <v>351830.13000000006</v>
      </c>
      <c r="DK323" s="105">
        <v>351830.13000000006</v>
      </c>
      <c r="DL323" s="105">
        <v>351830.13000000006</v>
      </c>
      <c r="DM323" s="105">
        <v>351830.13000000006</v>
      </c>
      <c r="DN323" s="105">
        <v>351830.13000000006</v>
      </c>
      <c r="DO323" s="105">
        <v>351830.13000000006</v>
      </c>
      <c r="DP323" s="105">
        <v>351830.13000000006</v>
      </c>
      <c r="DQ323" s="105">
        <v>351830.13000000006</v>
      </c>
      <c r="DR323" s="105">
        <v>351830.13000000006</v>
      </c>
      <c r="DS323" s="105">
        <v>351830.13000000006</v>
      </c>
      <c r="DT323" s="105">
        <v>351830.13000000006</v>
      </c>
      <c r="DU323" s="106">
        <v>351830.13000000006</v>
      </c>
      <c r="DV323" s="340"/>
      <c r="DW323" s="340"/>
      <c r="DX323" s="340"/>
      <c r="DY323" s="340"/>
      <c r="DZ323" s="340"/>
      <c r="EA323" s="340"/>
      <c r="EB323" s="340"/>
      <c r="EC323" s="340"/>
      <c r="ED323" s="340"/>
      <c r="EE323" s="340"/>
      <c r="EF323" s="340"/>
      <c r="EG323" s="340"/>
      <c r="EH323" s="340"/>
      <c r="EI323" s="338"/>
      <c r="EJ323" s="338"/>
      <c r="EK323" s="338"/>
      <c r="EL323" s="338"/>
      <c r="EM323" s="338"/>
      <c r="EN323" s="338"/>
      <c r="EO323" s="338"/>
      <c r="EP323" s="338"/>
      <c r="EQ323" s="338"/>
      <c r="ER323" s="338"/>
      <c r="ES323" s="338"/>
    </row>
    <row r="324" spans="1:149">
      <c r="D324" s="74" t="str">
        <f t="shared" si="94"/>
        <v>4197p</v>
      </c>
      <c r="E324" s="78" t="s">
        <v>230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66.666666666666671</v>
      </c>
      <c r="CM324" s="105">
        <v>66.666666666666671</v>
      </c>
      <c r="CN324" s="105">
        <v>66.666666666666671</v>
      </c>
      <c r="CO324" s="105">
        <v>66.666666666666671</v>
      </c>
      <c r="CP324" s="105">
        <v>66.666666666666671</v>
      </c>
      <c r="CQ324" s="105">
        <v>66.666666666666671</v>
      </c>
      <c r="CR324" s="105">
        <v>66.666666666666671</v>
      </c>
      <c r="CS324" s="105">
        <v>66.666666666666671</v>
      </c>
      <c r="CT324" s="105">
        <v>66.666666666666671</v>
      </c>
      <c r="CU324" s="105">
        <v>66.666666666666671</v>
      </c>
      <c r="CV324" s="105">
        <v>66.666666666666671</v>
      </c>
      <c r="CW324" s="106">
        <v>66.666666666666671</v>
      </c>
      <c r="CX324" s="314">
        <v>105.61633532026926</v>
      </c>
      <c r="CY324" s="317">
        <v>105.61633532026926</v>
      </c>
      <c r="CZ324" s="317">
        <v>105.61633532026926</v>
      </c>
      <c r="DA324" s="317">
        <v>105.61633532026926</v>
      </c>
      <c r="DB324" s="317">
        <v>105.61633532026926</v>
      </c>
      <c r="DC324" s="317">
        <v>105.61633532026926</v>
      </c>
      <c r="DD324" s="317">
        <v>105.61633532026926</v>
      </c>
      <c r="DE324" s="317">
        <v>105.61633532026926</v>
      </c>
      <c r="DF324" s="317">
        <v>105.61633532026926</v>
      </c>
      <c r="DG324" s="317">
        <v>105.61633532026926</v>
      </c>
      <c r="DH324" s="317">
        <v>105.61633532026926</v>
      </c>
      <c r="DI324" s="313">
        <v>105.61633532026926</v>
      </c>
      <c r="DJ324" s="104">
        <v>125.83333333333333</v>
      </c>
      <c r="DK324" s="105">
        <v>125.83333333333333</v>
      </c>
      <c r="DL324" s="105">
        <v>125.83333333333333</v>
      </c>
      <c r="DM324" s="105">
        <v>125.83333333333333</v>
      </c>
      <c r="DN324" s="105">
        <v>125.83333333333333</v>
      </c>
      <c r="DO324" s="105">
        <v>125.83333333333333</v>
      </c>
      <c r="DP324" s="105">
        <v>125.83333333333333</v>
      </c>
      <c r="DQ324" s="105">
        <v>125.83333333333333</v>
      </c>
      <c r="DR324" s="105">
        <v>125.83333333333333</v>
      </c>
      <c r="DS324" s="105">
        <v>125.83333333333333</v>
      </c>
      <c r="DT324" s="105">
        <v>125.83333333333333</v>
      </c>
      <c r="DU324" s="106">
        <v>125.83333333333333</v>
      </c>
      <c r="DV324" s="340"/>
      <c r="DW324" s="340"/>
      <c r="DX324" s="340"/>
      <c r="DY324" s="340"/>
      <c r="DZ324" s="340"/>
      <c r="EA324" s="340"/>
      <c r="EB324" s="340"/>
      <c r="EC324" s="340"/>
      <c r="ED324" s="340"/>
      <c r="EE324" s="340"/>
      <c r="EF324" s="340"/>
      <c r="EG324" s="340"/>
      <c r="EH324" s="340"/>
      <c r="EI324" s="338"/>
      <c r="EJ324" s="338"/>
      <c r="EK324" s="338"/>
      <c r="EL324" s="338"/>
      <c r="EM324" s="338"/>
      <c r="EN324" s="338"/>
      <c r="EO324" s="338"/>
      <c r="EP324" s="338"/>
      <c r="EQ324" s="338"/>
      <c r="ER324" s="338"/>
      <c r="ES324" s="338"/>
    </row>
    <row r="325" spans="1:149">
      <c r="D325" s="74" t="str">
        <f t="shared" si="94"/>
        <v>4198p</v>
      </c>
      <c r="E325" s="78" t="s">
        <v>51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1205</v>
      </c>
      <c r="CM325" s="105">
        <v>1205</v>
      </c>
      <c r="CN325" s="105">
        <v>1205</v>
      </c>
      <c r="CO325" s="105">
        <v>1205</v>
      </c>
      <c r="CP325" s="105">
        <v>1205</v>
      </c>
      <c r="CQ325" s="105">
        <v>1205</v>
      </c>
      <c r="CR325" s="105">
        <v>1205</v>
      </c>
      <c r="CS325" s="105">
        <v>1205</v>
      </c>
      <c r="CT325" s="105">
        <v>1205</v>
      </c>
      <c r="CU325" s="105">
        <v>1205</v>
      </c>
      <c r="CV325" s="105">
        <v>1205</v>
      </c>
      <c r="CW325" s="106">
        <v>1205</v>
      </c>
      <c r="CX325" s="314">
        <v>1654.0740118339691</v>
      </c>
      <c r="CY325" s="317">
        <v>1654.0740118339691</v>
      </c>
      <c r="CZ325" s="317">
        <v>1654.0740118339691</v>
      </c>
      <c r="DA325" s="317">
        <v>1654.0740118339691</v>
      </c>
      <c r="DB325" s="317">
        <v>1654.0740118339691</v>
      </c>
      <c r="DC325" s="317">
        <v>1654.0740118339691</v>
      </c>
      <c r="DD325" s="317">
        <v>1654.0740118339691</v>
      </c>
      <c r="DE325" s="317">
        <v>1654.0740118339691</v>
      </c>
      <c r="DF325" s="317">
        <v>1654.0740118339691</v>
      </c>
      <c r="DG325" s="317">
        <v>1654.0740118339691</v>
      </c>
      <c r="DH325" s="317">
        <v>1654.0740118339691</v>
      </c>
      <c r="DI325" s="313">
        <v>1654.0740118339691</v>
      </c>
      <c r="DJ325" s="104">
        <v>1525</v>
      </c>
      <c r="DK325" s="105">
        <v>1525</v>
      </c>
      <c r="DL325" s="105">
        <v>1525</v>
      </c>
      <c r="DM325" s="105">
        <v>1525</v>
      </c>
      <c r="DN325" s="105">
        <v>1525</v>
      </c>
      <c r="DO325" s="105">
        <v>1525</v>
      </c>
      <c r="DP325" s="105">
        <v>1525</v>
      </c>
      <c r="DQ325" s="105">
        <v>1525</v>
      </c>
      <c r="DR325" s="105">
        <v>1525</v>
      </c>
      <c r="DS325" s="105">
        <v>1525</v>
      </c>
      <c r="DT325" s="105">
        <v>1525</v>
      </c>
      <c r="DU325" s="106">
        <v>1525</v>
      </c>
      <c r="DV325" s="340"/>
      <c r="DW325" s="340"/>
      <c r="DX325" s="340"/>
      <c r="DY325" s="340"/>
      <c r="DZ325" s="340"/>
      <c r="EA325" s="340"/>
      <c r="EB325" s="340"/>
      <c r="EC325" s="340"/>
      <c r="ED325" s="340"/>
      <c r="EE325" s="340"/>
      <c r="EF325" s="340"/>
      <c r="EG325" s="340"/>
      <c r="EH325" s="340"/>
      <c r="EI325" s="338"/>
      <c r="EJ325" s="338"/>
      <c r="EK325" s="338"/>
      <c r="EL325" s="338"/>
      <c r="EM325" s="338"/>
      <c r="EN325" s="338"/>
      <c r="EO325" s="338"/>
      <c r="EP325" s="338"/>
      <c r="EQ325" s="338"/>
      <c r="ER325" s="338"/>
      <c r="ES325" s="338"/>
    </row>
    <row r="326" spans="1:149">
      <c r="D326" s="74" t="str">
        <f t="shared" si="94"/>
        <v>4199p</v>
      </c>
      <c r="E326" s="78" t="s">
        <v>232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295157.37166666664</v>
      </c>
      <c r="CM326" s="105">
        <v>295157.37166666664</v>
      </c>
      <c r="CN326" s="105">
        <v>295157.37166666664</v>
      </c>
      <c r="CO326" s="105">
        <v>295157.37166666664</v>
      </c>
      <c r="CP326" s="105">
        <v>295157.37166666664</v>
      </c>
      <c r="CQ326" s="105">
        <v>295157.37166666664</v>
      </c>
      <c r="CR326" s="105">
        <v>295157.37166666664</v>
      </c>
      <c r="CS326" s="105">
        <v>295157.37166666664</v>
      </c>
      <c r="CT326" s="105">
        <v>295157.37166666664</v>
      </c>
      <c r="CU326" s="105">
        <v>295157.37166666664</v>
      </c>
      <c r="CV326" s="105">
        <v>295157.37166666664</v>
      </c>
      <c r="CW326" s="106">
        <v>295157.37166666664</v>
      </c>
      <c r="CX326" s="314">
        <v>205477.53265832629</v>
      </c>
      <c r="CY326" s="317">
        <v>205477.53265832629</v>
      </c>
      <c r="CZ326" s="317">
        <v>205477.53265832629</v>
      </c>
      <c r="DA326" s="317">
        <v>205477.53265832629</v>
      </c>
      <c r="DB326" s="317">
        <v>205477.53265832629</v>
      </c>
      <c r="DC326" s="317">
        <v>205477.53265832629</v>
      </c>
      <c r="DD326" s="317">
        <v>205477.53265832629</v>
      </c>
      <c r="DE326" s="317">
        <v>205477.53265832629</v>
      </c>
      <c r="DF326" s="317">
        <v>205477.53265832629</v>
      </c>
      <c r="DG326" s="317">
        <v>205477.53265832629</v>
      </c>
      <c r="DH326" s="317">
        <v>205477.53265832629</v>
      </c>
      <c r="DI326" s="313">
        <v>205477.53265832629</v>
      </c>
      <c r="DJ326" s="104">
        <v>392731.33083333331</v>
      </c>
      <c r="DK326" s="105">
        <v>392731.33083333331</v>
      </c>
      <c r="DL326" s="105">
        <v>392731.33083333331</v>
      </c>
      <c r="DM326" s="105">
        <v>392731.33083333331</v>
      </c>
      <c r="DN326" s="105">
        <v>392731.33083333331</v>
      </c>
      <c r="DO326" s="105">
        <v>392731.33083333331</v>
      </c>
      <c r="DP326" s="105">
        <v>392731.33083333331</v>
      </c>
      <c r="DQ326" s="105">
        <v>392731.33083333331</v>
      </c>
      <c r="DR326" s="105">
        <v>392731.33083333331</v>
      </c>
      <c r="DS326" s="105">
        <v>392731.33083333331</v>
      </c>
      <c r="DT326" s="105">
        <v>392731.33083333331</v>
      </c>
      <c r="DU326" s="106">
        <v>392731.33083333331</v>
      </c>
      <c r="DV326" s="340"/>
      <c r="DW326" s="340"/>
      <c r="DX326" s="340"/>
      <c r="DY326" s="340"/>
      <c r="DZ326" s="340"/>
      <c r="EA326" s="340"/>
      <c r="EB326" s="340"/>
      <c r="EC326" s="340"/>
      <c r="ED326" s="340"/>
      <c r="EE326" s="340"/>
      <c r="EF326" s="340"/>
      <c r="EG326" s="340"/>
      <c r="EH326" s="340"/>
      <c r="EI326" s="338"/>
      <c r="EJ326" s="338"/>
      <c r="EK326" s="338"/>
      <c r="EL326" s="338"/>
      <c r="EM326" s="338"/>
      <c r="EN326" s="338"/>
      <c r="EO326" s="338"/>
      <c r="EP326" s="338"/>
      <c r="EQ326" s="338"/>
      <c r="ER326" s="338"/>
      <c r="ES326" s="338"/>
    </row>
    <row r="327" spans="1:149" s="9" customFormat="1">
      <c r="A327" s="140"/>
      <c r="B327" s="140">
        <v>42</v>
      </c>
      <c r="C327" s="140" t="s">
        <v>96</v>
      </c>
      <c r="D327" s="140" t="str">
        <f t="shared" si="94"/>
        <v>p</v>
      </c>
      <c r="E327" s="141" t="s">
        <v>234</v>
      </c>
      <c r="F327" s="142"/>
      <c r="G327" s="143"/>
      <c r="H327" s="143"/>
      <c r="I327" s="143"/>
      <c r="J327" s="143"/>
      <c r="K327" s="143"/>
      <c r="L327" s="143"/>
      <c r="M327" s="143"/>
      <c r="N327" s="143"/>
      <c r="O327" s="143"/>
      <c r="P327" s="143"/>
      <c r="Q327" s="144"/>
      <c r="R327" s="142"/>
      <c r="S327" s="143"/>
      <c r="T327" s="143"/>
      <c r="U327" s="143"/>
      <c r="V327" s="143"/>
      <c r="W327" s="143"/>
      <c r="X327" s="143"/>
      <c r="Y327" s="143"/>
      <c r="Z327" s="143"/>
      <c r="AA327" s="143"/>
      <c r="AB327" s="143"/>
      <c r="AC327" s="144"/>
      <c r="AD327" s="142"/>
      <c r="AE327" s="143"/>
      <c r="AF327" s="143"/>
      <c r="AG327" s="143"/>
      <c r="AH327" s="143"/>
      <c r="AI327" s="143"/>
      <c r="AJ327" s="143"/>
      <c r="AK327" s="143"/>
      <c r="AL327" s="143"/>
      <c r="AM327" s="143"/>
      <c r="AN327" s="143"/>
      <c r="AO327" s="144"/>
      <c r="AP327" s="142"/>
      <c r="AQ327" s="143"/>
      <c r="AR327" s="143"/>
      <c r="AS327" s="143"/>
      <c r="AT327" s="143"/>
      <c r="AU327" s="143"/>
      <c r="AV327" s="143"/>
      <c r="AW327" s="143"/>
      <c r="AX327" s="143"/>
      <c r="AY327" s="143"/>
      <c r="AZ327" s="143"/>
      <c r="BA327" s="144"/>
      <c r="BB327" s="142"/>
      <c r="BC327" s="143"/>
      <c r="BD327" s="143"/>
      <c r="BE327" s="143"/>
      <c r="BF327" s="143"/>
      <c r="BG327" s="143"/>
      <c r="BH327" s="143"/>
      <c r="BI327" s="143"/>
      <c r="BJ327" s="143"/>
      <c r="BK327" s="143"/>
      <c r="BL327" s="143"/>
      <c r="BM327" s="144"/>
      <c r="BN327" s="142"/>
      <c r="BO327" s="143"/>
      <c r="BP327" s="143"/>
      <c r="BQ327" s="143"/>
      <c r="BR327" s="143"/>
      <c r="BS327" s="143"/>
      <c r="BT327" s="143"/>
      <c r="BU327" s="143"/>
      <c r="BV327" s="143"/>
      <c r="BW327" s="143"/>
      <c r="BX327" s="143"/>
      <c r="BY327" s="144"/>
      <c r="BZ327" s="142"/>
      <c r="CA327" s="143"/>
      <c r="CB327" s="143"/>
      <c r="CC327" s="143"/>
      <c r="CD327" s="143"/>
      <c r="CE327" s="143"/>
      <c r="CF327" s="143"/>
      <c r="CG327" s="143"/>
      <c r="CH327" s="143"/>
      <c r="CI327" s="143"/>
      <c r="CJ327" s="143"/>
      <c r="CK327" s="143"/>
      <c r="CL327" s="142">
        <f t="shared" ref="CL327:CX327" si="101">+CL328+CL336+CL342+CL350+CL352</f>
        <v>41489393.925000004</v>
      </c>
      <c r="CM327" s="143">
        <f t="shared" si="101"/>
        <v>41489393.925000004</v>
      </c>
      <c r="CN327" s="143">
        <f t="shared" si="101"/>
        <v>41489393.925000004</v>
      </c>
      <c r="CO327" s="143">
        <f t="shared" si="101"/>
        <v>41489393.925000004</v>
      </c>
      <c r="CP327" s="143">
        <f t="shared" si="101"/>
        <v>41489393.925000004</v>
      </c>
      <c r="CQ327" s="143">
        <f t="shared" si="101"/>
        <v>41489393.925000004</v>
      </c>
      <c r="CR327" s="143">
        <f t="shared" si="101"/>
        <v>41489393.925000004</v>
      </c>
      <c r="CS327" s="143">
        <f t="shared" si="101"/>
        <v>41489393.925000004</v>
      </c>
      <c r="CT327" s="143">
        <f t="shared" si="101"/>
        <v>41489393.925000004</v>
      </c>
      <c r="CU327" s="143">
        <f t="shared" si="101"/>
        <v>41489393.925000004</v>
      </c>
      <c r="CV327" s="143">
        <f t="shared" si="101"/>
        <v>41489393.925000004</v>
      </c>
      <c r="CW327" s="144">
        <f t="shared" si="101"/>
        <v>41489393.925000004</v>
      </c>
      <c r="CX327" s="315">
        <f t="shared" si="101"/>
        <v>41226949.914166674</v>
      </c>
      <c r="CY327" s="318">
        <f t="shared" ref="CY327:DI327" si="102">+CY328+CY336+CY342+CY350+CY352</f>
        <v>41226949.914166674</v>
      </c>
      <c r="CZ327" s="318">
        <f t="shared" si="102"/>
        <v>41226949.914166674</v>
      </c>
      <c r="DA327" s="318">
        <f t="shared" si="102"/>
        <v>41226949.914166674</v>
      </c>
      <c r="DB327" s="318">
        <f t="shared" si="102"/>
        <v>41226949.914166674</v>
      </c>
      <c r="DC327" s="318">
        <f t="shared" si="102"/>
        <v>41226949.914166674</v>
      </c>
      <c r="DD327" s="318">
        <f t="shared" si="102"/>
        <v>41226949.914166674</v>
      </c>
      <c r="DE327" s="318">
        <f t="shared" si="102"/>
        <v>41226949.914166674</v>
      </c>
      <c r="DF327" s="318">
        <f t="shared" si="102"/>
        <v>41226949.914166674</v>
      </c>
      <c r="DG327" s="318">
        <f t="shared" si="102"/>
        <v>41226949.914166674</v>
      </c>
      <c r="DH327" s="318">
        <f t="shared" si="102"/>
        <v>41226949.914166674</v>
      </c>
      <c r="DI327" s="316">
        <f t="shared" si="102"/>
        <v>41226949.914166674</v>
      </c>
      <c r="DJ327" s="142">
        <f>+DJ328+DJ336+DJ342+DJ350+DJ352</f>
        <v>42070460.416666664</v>
      </c>
      <c r="DK327" s="143">
        <f t="shared" ref="DK327:DU327" si="103">+DK328+DK336+DK342+DK350+DK352</f>
        <v>42070460.416666664</v>
      </c>
      <c r="DL327" s="143">
        <f t="shared" si="103"/>
        <v>42070460.416666664</v>
      </c>
      <c r="DM327" s="143">
        <f t="shared" si="103"/>
        <v>42070460.416666664</v>
      </c>
      <c r="DN327" s="143">
        <f t="shared" si="103"/>
        <v>42070460.416666664</v>
      </c>
      <c r="DO327" s="143">
        <f t="shared" si="103"/>
        <v>42070460.416666664</v>
      </c>
      <c r="DP327" s="143">
        <f t="shared" si="103"/>
        <v>42070460.416666664</v>
      </c>
      <c r="DQ327" s="143">
        <f t="shared" si="103"/>
        <v>42070460.416666664</v>
      </c>
      <c r="DR327" s="143">
        <f t="shared" si="103"/>
        <v>42070460.416666664</v>
      </c>
      <c r="DS327" s="143">
        <f t="shared" si="103"/>
        <v>42070460.416666664</v>
      </c>
      <c r="DT327" s="143">
        <f t="shared" si="103"/>
        <v>42070460.416666664</v>
      </c>
      <c r="DU327" s="144">
        <f t="shared" si="103"/>
        <v>42070460.416666664</v>
      </c>
      <c r="DV327" s="341">
        <v>44366018.364166662</v>
      </c>
      <c r="DW327" s="341">
        <v>44366018.364166662</v>
      </c>
      <c r="DX327" s="341">
        <v>44366018.364166662</v>
      </c>
      <c r="DY327" s="341">
        <v>44366018.364166662</v>
      </c>
      <c r="DZ327" s="341">
        <v>44366018.364166662</v>
      </c>
      <c r="EA327" s="341">
        <v>44366018.364166662</v>
      </c>
      <c r="EB327" s="341">
        <v>44366018.364166662</v>
      </c>
      <c r="EC327" s="341">
        <v>44366018.364166662</v>
      </c>
      <c r="ED327" s="341">
        <v>44366018.364166662</v>
      </c>
      <c r="EE327" s="341">
        <v>44366018.364166662</v>
      </c>
      <c r="EF327" s="341">
        <v>44366018.364166662</v>
      </c>
      <c r="EG327" s="341">
        <v>44366018.364166662</v>
      </c>
      <c r="EH327" s="341">
        <v>47576508.75</v>
      </c>
      <c r="EI327" s="341">
        <v>47576508.75</v>
      </c>
      <c r="EJ327" s="341">
        <v>47576508.75</v>
      </c>
      <c r="EK327" s="340">
        <v>47576508.75</v>
      </c>
      <c r="EL327" s="341">
        <v>47576508.75</v>
      </c>
      <c r="EM327" s="341">
        <v>47576508.75</v>
      </c>
      <c r="EN327" s="341">
        <v>47576508.75</v>
      </c>
      <c r="EO327" s="341">
        <v>47576508.75</v>
      </c>
      <c r="EP327" s="341">
        <v>47576508.75</v>
      </c>
      <c r="EQ327" s="341">
        <v>47576508.75</v>
      </c>
      <c r="ER327" s="341">
        <v>47576508.75</v>
      </c>
      <c r="ES327" s="341">
        <v>47576508.75</v>
      </c>
    </row>
    <row r="328" spans="1:149" s="9" customFormat="1">
      <c r="A328" s="140"/>
      <c r="B328" s="140"/>
      <c r="C328" s="140">
        <v>421</v>
      </c>
      <c r="D328" s="140" t="str">
        <f t="shared" si="94"/>
        <v>421p</v>
      </c>
      <c r="E328" s="141" t="s">
        <v>236</v>
      </c>
      <c r="F328" s="142"/>
      <c r="G328" s="143"/>
      <c r="H328" s="143"/>
      <c r="I328" s="143"/>
      <c r="J328" s="143"/>
      <c r="K328" s="143"/>
      <c r="L328" s="143"/>
      <c r="M328" s="143"/>
      <c r="N328" s="143"/>
      <c r="O328" s="143"/>
      <c r="P328" s="143"/>
      <c r="Q328" s="144"/>
      <c r="R328" s="142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4"/>
      <c r="AD328" s="142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143"/>
      <c r="AO328" s="144"/>
      <c r="AP328" s="142"/>
      <c r="AQ328" s="143"/>
      <c r="AR328" s="143"/>
      <c r="AS328" s="143"/>
      <c r="AT328" s="143"/>
      <c r="AU328" s="143"/>
      <c r="AV328" s="143"/>
      <c r="AW328" s="143"/>
      <c r="AX328" s="143"/>
      <c r="AY328" s="143"/>
      <c r="AZ328" s="143"/>
      <c r="BA328" s="144"/>
      <c r="BB328" s="142"/>
      <c r="BC328" s="143"/>
      <c r="BD328" s="143"/>
      <c r="BE328" s="143"/>
      <c r="BF328" s="143"/>
      <c r="BG328" s="143"/>
      <c r="BH328" s="143"/>
      <c r="BI328" s="143"/>
      <c r="BJ328" s="143"/>
      <c r="BK328" s="143"/>
      <c r="BL328" s="143"/>
      <c r="BM328" s="144"/>
      <c r="BN328" s="142"/>
      <c r="BO328" s="143"/>
      <c r="BP328" s="143"/>
      <c r="BQ328" s="143"/>
      <c r="BR328" s="143"/>
      <c r="BS328" s="143"/>
      <c r="BT328" s="143"/>
      <c r="BU328" s="143"/>
      <c r="BV328" s="143"/>
      <c r="BW328" s="143"/>
      <c r="BX328" s="143"/>
      <c r="BY328" s="144"/>
      <c r="BZ328" s="142"/>
      <c r="CA328" s="143"/>
      <c r="CB328" s="143"/>
      <c r="CC328" s="143"/>
      <c r="CD328" s="143"/>
      <c r="CE328" s="143"/>
      <c r="CF328" s="143"/>
      <c r="CG328" s="143"/>
      <c r="CH328" s="143"/>
      <c r="CI328" s="143"/>
      <c r="CJ328" s="143"/>
      <c r="CK328" s="143"/>
      <c r="CL328" s="142">
        <f t="shared" ref="CL328:CX328" si="104">+SUM(CL329:CL335)</f>
        <v>5084083.333333333</v>
      </c>
      <c r="CM328" s="143">
        <f t="shared" si="104"/>
        <v>5084083.333333333</v>
      </c>
      <c r="CN328" s="143">
        <f t="shared" si="104"/>
        <v>5084083.333333333</v>
      </c>
      <c r="CO328" s="143">
        <f t="shared" si="104"/>
        <v>5084083.333333333</v>
      </c>
      <c r="CP328" s="143">
        <f t="shared" si="104"/>
        <v>5084083.333333333</v>
      </c>
      <c r="CQ328" s="143">
        <f t="shared" si="104"/>
        <v>5084083.333333333</v>
      </c>
      <c r="CR328" s="143">
        <f t="shared" si="104"/>
        <v>5084083.333333333</v>
      </c>
      <c r="CS328" s="143">
        <f t="shared" si="104"/>
        <v>5084083.333333333</v>
      </c>
      <c r="CT328" s="143">
        <f t="shared" si="104"/>
        <v>5084083.333333333</v>
      </c>
      <c r="CU328" s="143">
        <f t="shared" si="104"/>
        <v>5084083.333333333</v>
      </c>
      <c r="CV328" s="143">
        <f t="shared" si="104"/>
        <v>5084083.333333333</v>
      </c>
      <c r="CW328" s="144">
        <f t="shared" si="104"/>
        <v>5084083.333333333</v>
      </c>
      <c r="CX328" s="315">
        <f t="shared" si="104"/>
        <v>4887083.333333333</v>
      </c>
      <c r="CY328" s="318">
        <f t="shared" ref="CY328:DI328" si="105">+SUM(CY329:CY335)</f>
        <v>4887083.333333333</v>
      </c>
      <c r="CZ328" s="318">
        <f t="shared" si="105"/>
        <v>4887083.333333333</v>
      </c>
      <c r="DA328" s="318">
        <f t="shared" si="105"/>
        <v>4887083.333333333</v>
      </c>
      <c r="DB328" s="318">
        <f t="shared" si="105"/>
        <v>4887083.333333333</v>
      </c>
      <c r="DC328" s="318">
        <f t="shared" si="105"/>
        <v>4887083.333333333</v>
      </c>
      <c r="DD328" s="318">
        <f t="shared" si="105"/>
        <v>4887083.333333333</v>
      </c>
      <c r="DE328" s="318">
        <f t="shared" si="105"/>
        <v>4887083.333333333</v>
      </c>
      <c r="DF328" s="318">
        <f t="shared" si="105"/>
        <v>4887083.333333333</v>
      </c>
      <c r="DG328" s="318">
        <f t="shared" si="105"/>
        <v>4887083.333333333</v>
      </c>
      <c r="DH328" s="318">
        <f t="shared" si="105"/>
        <v>4887083.333333333</v>
      </c>
      <c r="DI328" s="316">
        <f t="shared" si="105"/>
        <v>4887083.333333333</v>
      </c>
      <c r="DJ328" s="142">
        <f>+SUM(DJ329:DJ335)</f>
        <v>5044218.75</v>
      </c>
      <c r="DK328" s="143">
        <f t="shared" ref="DK328:DU328" si="106">+SUM(DK329:DK335)</f>
        <v>5044218.75</v>
      </c>
      <c r="DL328" s="143">
        <f t="shared" si="106"/>
        <v>5044218.75</v>
      </c>
      <c r="DM328" s="143">
        <f t="shared" si="106"/>
        <v>5044218.75</v>
      </c>
      <c r="DN328" s="143">
        <f t="shared" si="106"/>
        <v>5044218.75</v>
      </c>
      <c r="DO328" s="143">
        <f t="shared" si="106"/>
        <v>5044218.75</v>
      </c>
      <c r="DP328" s="143">
        <f t="shared" si="106"/>
        <v>5044218.75</v>
      </c>
      <c r="DQ328" s="143">
        <f t="shared" si="106"/>
        <v>5044218.75</v>
      </c>
      <c r="DR328" s="143">
        <f t="shared" si="106"/>
        <v>5044218.75</v>
      </c>
      <c r="DS328" s="143">
        <f t="shared" si="106"/>
        <v>5044218.75</v>
      </c>
      <c r="DT328" s="143">
        <f t="shared" si="106"/>
        <v>5044218.75</v>
      </c>
      <c r="DU328" s="144">
        <f t="shared" si="106"/>
        <v>5044218.75</v>
      </c>
      <c r="DV328" s="341">
        <v>6050468.75</v>
      </c>
      <c r="DW328" s="341">
        <v>6050468.75</v>
      </c>
      <c r="DX328" s="341">
        <v>6050468.75</v>
      </c>
      <c r="DY328" s="341">
        <v>6050468.75</v>
      </c>
      <c r="DZ328" s="341">
        <v>6050468.75</v>
      </c>
      <c r="EA328" s="341">
        <v>6050468.75</v>
      </c>
      <c r="EB328" s="341">
        <v>6050468.75</v>
      </c>
      <c r="EC328" s="341">
        <v>6050468.75</v>
      </c>
      <c r="ED328" s="341">
        <v>6050468.75</v>
      </c>
      <c r="EE328" s="341">
        <v>6050468.75</v>
      </c>
      <c r="EF328" s="341">
        <v>6050468.75</v>
      </c>
      <c r="EG328" s="341">
        <v>6050468.75</v>
      </c>
      <c r="EH328" s="341">
        <v>9559635.416666666</v>
      </c>
      <c r="EI328" s="341">
        <v>9559635.416666666</v>
      </c>
      <c r="EJ328" s="341">
        <v>9559635.416666666</v>
      </c>
      <c r="EK328" s="340">
        <v>9559635.416666666</v>
      </c>
      <c r="EL328" s="341">
        <v>9559635.416666666</v>
      </c>
      <c r="EM328" s="341">
        <v>9559635.416666666</v>
      </c>
      <c r="EN328" s="341">
        <v>9559635.416666666</v>
      </c>
      <c r="EO328" s="341">
        <v>9559635.416666666</v>
      </c>
      <c r="EP328" s="341">
        <v>9559635.416666666</v>
      </c>
      <c r="EQ328" s="341">
        <v>9559635.416666666</v>
      </c>
      <c r="ER328" s="341">
        <v>9559635.416666666</v>
      </c>
      <c r="ES328" s="341">
        <v>9559635.416666666</v>
      </c>
    </row>
    <row r="329" spans="1:149">
      <c r="C329" s="74" t="s">
        <v>96</v>
      </c>
      <c r="D329" s="74" t="str">
        <f t="shared" si="94"/>
        <v>4211p</v>
      </c>
      <c r="E329" s="78" t="s">
        <v>238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432500</v>
      </c>
      <c r="CM329" s="105">
        <v>432500</v>
      </c>
      <c r="CN329" s="105">
        <v>432500</v>
      </c>
      <c r="CO329" s="105">
        <v>432500</v>
      </c>
      <c r="CP329" s="105">
        <v>432500</v>
      </c>
      <c r="CQ329" s="105">
        <v>432500</v>
      </c>
      <c r="CR329" s="105">
        <v>432500</v>
      </c>
      <c r="CS329" s="105">
        <v>432500</v>
      </c>
      <c r="CT329" s="105">
        <v>432500</v>
      </c>
      <c r="CU329" s="105">
        <v>432500</v>
      </c>
      <c r="CV329" s="105">
        <v>432500</v>
      </c>
      <c r="CW329" s="106">
        <v>432500</v>
      </c>
      <c r="CX329" s="314">
        <v>450000</v>
      </c>
      <c r="CY329" s="317">
        <v>450000</v>
      </c>
      <c r="CZ329" s="317">
        <v>450000</v>
      </c>
      <c r="DA329" s="317">
        <v>450000</v>
      </c>
      <c r="DB329" s="317">
        <v>450000</v>
      </c>
      <c r="DC329" s="317">
        <v>450000</v>
      </c>
      <c r="DD329" s="317">
        <v>450000</v>
      </c>
      <c r="DE329" s="317">
        <v>450000</v>
      </c>
      <c r="DF329" s="317">
        <v>450000</v>
      </c>
      <c r="DG329" s="317">
        <v>450000</v>
      </c>
      <c r="DH329" s="317">
        <v>450000</v>
      </c>
      <c r="DI329" s="313">
        <v>450000</v>
      </c>
      <c r="DJ329" s="104">
        <v>425000</v>
      </c>
      <c r="DK329" s="105">
        <v>425000</v>
      </c>
      <c r="DL329" s="105">
        <v>425000</v>
      </c>
      <c r="DM329" s="105">
        <v>425000</v>
      </c>
      <c r="DN329" s="105">
        <v>425000</v>
      </c>
      <c r="DO329" s="105">
        <v>425000</v>
      </c>
      <c r="DP329" s="105">
        <v>425000</v>
      </c>
      <c r="DQ329" s="105">
        <v>425000</v>
      </c>
      <c r="DR329" s="105">
        <v>425000</v>
      </c>
      <c r="DS329" s="105">
        <v>425000</v>
      </c>
      <c r="DT329" s="105">
        <v>425000</v>
      </c>
      <c r="DU329" s="106">
        <v>425000</v>
      </c>
      <c r="DV329" s="340"/>
      <c r="DW329" s="340"/>
      <c r="DX329" s="340"/>
      <c r="DY329" s="340"/>
      <c r="DZ329" s="340"/>
      <c r="EA329" s="340"/>
      <c r="EB329" s="340"/>
      <c r="EC329" s="340"/>
      <c r="ED329" s="340"/>
      <c r="EE329" s="340"/>
      <c r="EF329" s="340"/>
      <c r="EG329" s="340"/>
      <c r="EH329" s="340"/>
      <c r="EI329" s="338"/>
      <c r="EJ329" s="338"/>
      <c r="EK329" s="338"/>
      <c r="EL329" s="338"/>
      <c r="EM329" s="338"/>
      <c r="EN329" s="338"/>
      <c r="EO329" s="338"/>
      <c r="EP329" s="338"/>
      <c r="EQ329" s="338"/>
      <c r="ER329" s="338"/>
      <c r="ES329" s="338"/>
    </row>
    <row r="330" spans="1:149">
      <c r="D330" s="74" t="str">
        <f t="shared" si="94"/>
        <v>4212p</v>
      </c>
      <c r="E330" s="78" t="s">
        <v>240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725000</v>
      </c>
      <c r="CM330" s="105">
        <v>725000</v>
      </c>
      <c r="CN330" s="105">
        <v>725000</v>
      </c>
      <c r="CO330" s="105">
        <v>725000</v>
      </c>
      <c r="CP330" s="105">
        <v>725000</v>
      </c>
      <c r="CQ330" s="105">
        <v>725000</v>
      </c>
      <c r="CR330" s="105">
        <v>725000</v>
      </c>
      <c r="CS330" s="105">
        <v>725000</v>
      </c>
      <c r="CT330" s="105">
        <v>725000</v>
      </c>
      <c r="CU330" s="105">
        <v>725000</v>
      </c>
      <c r="CV330" s="105">
        <v>725000</v>
      </c>
      <c r="CW330" s="106">
        <v>725000</v>
      </c>
      <c r="CX330" s="314">
        <v>693333.33333333337</v>
      </c>
      <c r="CY330" s="317">
        <v>693333.33333333337</v>
      </c>
      <c r="CZ330" s="317">
        <v>693333.33333333337</v>
      </c>
      <c r="DA330" s="317">
        <v>693333.33333333337</v>
      </c>
      <c r="DB330" s="317">
        <v>693333.33333333337</v>
      </c>
      <c r="DC330" s="317">
        <v>693333.33333333337</v>
      </c>
      <c r="DD330" s="317">
        <v>693333.33333333337</v>
      </c>
      <c r="DE330" s="317">
        <v>693333.33333333337</v>
      </c>
      <c r="DF330" s="317">
        <v>693333.33333333337</v>
      </c>
      <c r="DG330" s="317">
        <v>693333.33333333337</v>
      </c>
      <c r="DH330" s="317">
        <v>693333.33333333337</v>
      </c>
      <c r="DI330" s="313">
        <v>693333.33333333337</v>
      </c>
      <c r="DJ330" s="104">
        <v>691666.66666666663</v>
      </c>
      <c r="DK330" s="105">
        <v>691666.66666666663</v>
      </c>
      <c r="DL330" s="105">
        <v>691666.66666666663</v>
      </c>
      <c r="DM330" s="105">
        <v>691666.66666666663</v>
      </c>
      <c r="DN330" s="105">
        <v>691666.66666666663</v>
      </c>
      <c r="DO330" s="105">
        <v>691666.66666666663</v>
      </c>
      <c r="DP330" s="105">
        <v>691666.66666666663</v>
      </c>
      <c r="DQ330" s="105">
        <v>691666.66666666663</v>
      </c>
      <c r="DR330" s="105">
        <v>691666.66666666663</v>
      </c>
      <c r="DS330" s="105">
        <v>691666.66666666663</v>
      </c>
      <c r="DT330" s="105">
        <v>691666.66666666663</v>
      </c>
      <c r="DU330" s="106">
        <v>691666.66666666663</v>
      </c>
      <c r="DV330" s="340"/>
      <c r="DW330" s="340"/>
      <c r="DX330" s="340"/>
      <c r="DY330" s="340"/>
      <c r="DZ330" s="340"/>
      <c r="EA330" s="340"/>
      <c r="EB330" s="340"/>
      <c r="EC330" s="340"/>
      <c r="ED330" s="340"/>
      <c r="EE330" s="340"/>
      <c r="EF330" s="340"/>
      <c r="EG330" s="340"/>
      <c r="EH330" s="340"/>
      <c r="EI330" s="338"/>
      <c r="EJ330" s="338"/>
      <c r="EK330" s="338"/>
      <c r="EL330" s="338"/>
      <c r="EM330" s="338"/>
      <c r="EN330" s="338"/>
      <c r="EO330" s="338"/>
      <c r="EP330" s="338"/>
      <c r="EQ330" s="338"/>
      <c r="ER330" s="338"/>
      <c r="ES330" s="338"/>
    </row>
    <row r="331" spans="1:149" ht="30">
      <c r="D331" s="74" t="str">
        <f t="shared" si="94"/>
        <v>4213p</v>
      </c>
      <c r="E331" s="78" t="s">
        <v>242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1500000</v>
      </c>
      <c r="CM331" s="105">
        <v>1500000</v>
      </c>
      <c r="CN331" s="105">
        <v>1500000</v>
      </c>
      <c r="CO331" s="105">
        <v>1500000</v>
      </c>
      <c r="CP331" s="105">
        <v>1500000</v>
      </c>
      <c r="CQ331" s="105">
        <v>1500000</v>
      </c>
      <c r="CR331" s="105">
        <v>1500000</v>
      </c>
      <c r="CS331" s="105">
        <v>1500000</v>
      </c>
      <c r="CT331" s="105">
        <v>1500000</v>
      </c>
      <c r="CU331" s="105">
        <v>1500000</v>
      </c>
      <c r="CV331" s="105">
        <v>1500000</v>
      </c>
      <c r="CW331" s="106">
        <v>1500000</v>
      </c>
      <c r="CX331" s="314">
        <v>1416666.6666666667</v>
      </c>
      <c r="CY331" s="317">
        <v>1416666.6666666667</v>
      </c>
      <c r="CZ331" s="317">
        <v>1416666.6666666667</v>
      </c>
      <c r="DA331" s="317">
        <v>1416666.6666666667</v>
      </c>
      <c r="DB331" s="317">
        <v>1416666.6666666667</v>
      </c>
      <c r="DC331" s="317">
        <v>1416666.6666666667</v>
      </c>
      <c r="DD331" s="317">
        <v>1416666.6666666667</v>
      </c>
      <c r="DE331" s="317">
        <v>1416666.6666666667</v>
      </c>
      <c r="DF331" s="317">
        <v>1416666.6666666667</v>
      </c>
      <c r="DG331" s="317">
        <v>1416666.6666666667</v>
      </c>
      <c r="DH331" s="317">
        <v>1416666.6666666667</v>
      </c>
      <c r="DI331" s="313">
        <v>1416666.6666666667</v>
      </c>
      <c r="DJ331" s="104">
        <v>1408333.3333333333</v>
      </c>
      <c r="DK331" s="105">
        <v>1408333.3333333333</v>
      </c>
      <c r="DL331" s="105">
        <v>1408333.3333333333</v>
      </c>
      <c r="DM331" s="105">
        <v>1408333.3333333333</v>
      </c>
      <c r="DN331" s="105">
        <v>1408333.3333333333</v>
      </c>
      <c r="DO331" s="105">
        <v>1408333.3333333333</v>
      </c>
      <c r="DP331" s="105">
        <v>1408333.3333333333</v>
      </c>
      <c r="DQ331" s="105">
        <v>1408333.3333333333</v>
      </c>
      <c r="DR331" s="105">
        <v>1408333.3333333333</v>
      </c>
      <c r="DS331" s="105">
        <v>1408333.3333333333</v>
      </c>
      <c r="DT331" s="105">
        <v>1408333.3333333333</v>
      </c>
      <c r="DU331" s="106">
        <v>1408333.3333333333</v>
      </c>
      <c r="DV331" s="340"/>
      <c r="DW331" s="340"/>
      <c r="DX331" s="340"/>
      <c r="DY331" s="340"/>
      <c r="DZ331" s="340"/>
      <c r="EA331" s="340"/>
      <c r="EB331" s="340"/>
      <c r="EC331" s="340"/>
      <c r="ED331" s="340"/>
      <c r="EE331" s="340"/>
      <c r="EF331" s="340"/>
      <c r="EG331" s="340"/>
      <c r="EH331" s="340"/>
      <c r="EI331" s="338"/>
      <c r="EJ331" s="338"/>
      <c r="EK331" s="338"/>
      <c r="EL331" s="338"/>
      <c r="EM331" s="338"/>
      <c r="EN331" s="338"/>
      <c r="EO331" s="338"/>
      <c r="EP331" s="338"/>
      <c r="EQ331" s="338"/>
      <c r="ER331" s="338"/>
      <c r="ES331" s="338"/>
    </row>
    <row r="332" spans="1:149">
      <c r="D332" s="74" t="str">
        <f t="shared" si="94"/>
        <v>4214p</v>
      </c>
      <c r="E332" s="78" t="s">
        <v>244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1458333.3333333333</v>
      </c>
      <c r="CM332" s="105">
        <v>1458333.3333333333</v>
      </c>
      <c r="CN332" s="105">
        <v>1458333.3333333333</v>
      </c>
      <c r="CO332" s="105">
        <v>1458333.3333333333</v>
      </c>
      <c r="CP332" s="105">
        <v>1458333.3333333333</v>
      </c>
      <c r="CQ332" s="105">
        <v>1458333.3333333333</v>
      </c>
      <c r="CR332" s="105">
        <v>1458333.3333333333</v>
      </c>
      <c r="CS332" s="105">
        <v>1458333.3333333333</v>
      </c>
      <c r="CT332" s="105">
        <v>1458333.3333333333</v>
      </c>
      <c r="CU332" s="105">
        <v>1458333.3333333333</v>
      </c>
      <c r="CV332" s="105">
        <v>1458333.3333333333</v>
      </c>
      <c r="CW332" s="106">
        <v>1458333.3333333333</v>
      </c>
      <c r="CX332" s="314">
        <v>1333333.3333333333</v>
      </c>
      <c r="CY332" s="317">
        <v>1333333.3333333333</v>
      </c>
      <c r="CZ332" s="317">
        <v>1333333.3333333333</v>
      </c>
      <c r="DA332" s="317">
        <v>1333333.3333333333</v>
      </c>
      <c r="DB332" s="317">
        <v>1333333.3333333333</v>
      </c>
      <c r="DC332" s="317">
        <v>1333333.3333333333</v>
      </c>
      <c r="DD332" s="317">
        <v>1333333.3333333333</v>
      </c>
      <c r="DE332" s="317">
        <v>1333333.3333333333</v>
      </c>
      <c r="DF332" s="317">
        <v>1333333.3333333333</v>
      </c>
      <c r="DG332" s="317">
        <v>1333333.3333333333</v>
      </c>
      <c r="DH332" s="317">
        <v>1333333.3333333333</v>
      </c>
      <c r="DI332" s="313">
        <v>1333333.3333333333</v>
      </c>
      <c r="DJ332" s="104">
        <v>1366666.6666666667</v>
      </c>
      <c r="DK332" s="105">
        <v>1366666.6666666667</v>
      </c>
      <c r="DL332" s="105">
        <v>1366666.6666666667</v>
      </c>
      <c r="DM332" s="105">
        <v>1366666.6666666667</v>
      </c>
      <c r="DN332" s="105">
        <v>1366666.6666666667</v>
      </c>
      <c r="DO332" s="105">
        <v>1366666.6666666667</v>
      </c>
      <c r="DP332" s="105">
        <v>1366666.6666666667</v>
      </c>
      <c r="DQ332" s="105">
        <v>1366666.6666666667</v>
      </c>
      <c r="DR332" s="105">
        <v>1366666.6666666667</v>
      </c>
      <c r="DS332" s="105">
        <v>1366666.6666666667</v>
      </c>
      <c r="DT332" s="105">
        <v>1366666.6666666667</v>
      </c>
      <c r="DU332" s="106">
        <v>1366666.6666666667</v>
      </c>
      <c r="DV332" s="340"/>
      <c r="DW332" s="340"/>
      <c r="DX332" s="340"/>
      <c r="DY332" s="340"/>
      <c r="DZ332" s="340"/>
      <c r="EA332" s="340"/>
      <c r="EB332" s="340"/>
      <c r="EC332" s="340"/>
      <c r="ED332" s="340"/>
      <c r="EE332" s="340"/>
      <c r="EF332" s="340"/>
      <c r="EG332" s="340"/>
      <c r="EH332" s="340"/>
      <c r="EI332" s="338"/>
      <c r="EJ332" s="338"/>
      <c r="EK332" s="338"/>
      <c r="EL332" s="338"/>
      <c r="EM332" s="338"/>
      <c r="EN332" s="338"/>
      <c r="EO332" s="338"/>
      <c r="EP332" s="338"/>
      <c r="EQ332" s="338"/>
      <c r="ER332" s="338"/>
      <c r="ES332" s="338"/>
    </row>
    <row r="333" spans="1:149">
      <c r="D333" s="74" t="str">
        <f t="shared" si="94"/>
        <v>4215p</v>
      </c>
      <c r="E333" s="78" t="s">
        <v>246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>
        <v>665750</v>
      </c>
      <c r="CM333" s="105">
        <v>665750</v>
      </c>
      <c r="CN333" s="105">
        <v>665750</v>
      </c>
      <c r="CO333" s="105">
        <v>665750</v>
      </c>
      <c r="CP333" s="105">
        <v>665750</v>
      </c>
      <c r="CQ333" s="105">
        <v>665750</v>
      </c>
      <c r="CR333" s="105">
        <v>665750</v>
      </c>
      <c r="CS333" s="105">
        <v>665750</v>
      </c>
      <c r="CT333" s="105">
        <v>665750</v>
      </c>
      <c r="CU333" s="105">
        <v>665750</v>
      </c>
      <c r="CV333" s="105">
        <v>665750</v>
      </c>
      <c r="CW333" s="106">
        <v>665750</v>
      </c>
      <c r="CX333" s="314">
        <v>681250</v>
      </c>
      <c r="CY333" s="317">
        <v>681250</v>
      </c>
      <c r="CZ333" s="317">
        <v>681250</v>
      </c>
      <c r="DA333" s="317">
        <v>681250</v>
      </c>
      <c r="DB333" s="317">
        <v>681250</v>
      </c>
      <c r="DC333" s="317">
        <v>681250</v>
      </c>
      <c r="DD333" s="317">
        <v>681250</v>
      </c>
      <c r="DE333" s="317">
        <v>681250</v>
      </c>
      <c r="DF333" s="317">
        <v>681250</v>
      </c>
      <c r="DG333" s="317">
        <v>681250</v>
      </c>
      <c r="DH333" s="317">
        <v>681250</v>
      </c>
      <c r="DI333" s="313">
        <v>681250</v>
      </c>
      <c r="DJ333" s="104">
        <v>833333.33333333337</v>
      </c>
      <c r="DK333" s="105">
        <v>833333.33333333337</v>
      </c>
      <c r="DL333" s="105">
        <v>833333.33333333337</v>
      </c>
      <c r="DM333" s="105">
        <v>833333.33333333337</v>
      </c>
      <c r="DN333" s="105">
        <v>833333.33333333337</v>
      </c>
      <c r="DO333" s="105">
        <v>833333.33333333337</v>
      </c>
      <c r="DP333" s="105">
        <v>833333.33333333337</v>
      </c>
      <c r="DQ333" s="105">
        <v>833333.33333333337</v>
      </c>
      <c r="DR333" s="105">
        <v>833333.33333333337</v>
      </c>
      <c r="DS333" s="105">
        <v>833333.33333333337</v>
      </c>
      <c r="DT333" s="105">
        <v>833333.33333333337</v>
      </c>
      <c r="DU333" s="106">
        <v>833333.33333333337</v>
      </c>
      <c r="DV333" s="340"/>
      <c r="DW333" s="340"/>
      <c r="DX333" s="340"/>
      <c r="DY333" s="340"/>
      <c r="DZ333" s="340"/>
      <c r="EA333" s="340"/>
      <c r="EB333" s="340"/>
      <c r="EC333" s="340"/>
      <c r="ED333" s="340"/>
      <c r="EE333" s="340"/>
      <c r="EF333" s="340"/>
      <c r="EG333" s="340"/>
      <c r="EH333" s="340"/>
      <c r="EI333" s="338"/>
      <c r="EJ333" s="338"/>
      <c r="EK333" s="338"/>
      <c r="EL333" s="338"/>
      <c r="EM333" s="338"/>
      <c r="EN333" s="338"/>
      <c r="EO333" s="338"/>
      <c r="EP333" s="338"/>
      <c r="EQ333" s="338"/>
      <c r="ER333" s="338"/>
      <c r="ES333" s="338"/>
    </row>
    <row r="334" spans="1:149" ht="30">
      <c r="D334" s="74" t="str">
        <f t="shared" si="94"/>
        <v>4216p</v>
      </c>
      <c r="E334" s="78" t="s">
        <v>248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50833.333333333336</v>
      </c>
      <c r="CM334" s="105">
        <v>50833.333333333336</v>
      </c>
      <c r="CN334" s="105">
        <v>50833.333333333336</v>
      </c>
      <c r="CO334" s="105">
        <v>50833.333333333336</v>
      </c>
      <c r="CP334" s="105">
        <v>50833.333333333336</v>
      </c>
      <c r="CQ334" s="105">
        <v>50833.333333333336</v>
      </c>
      <c r="CR334" s="105">
        <v>50833.333333333336</v>
      </c>
      <c r="CS334" s="105">
        <v>50833.333333333336</v>
      </c>
      <c r="CT334" s="105">
        <v>50833.333333333336</v>
      </c>
      <c r="CU334" s="105">
        <v>50833.333333333336</v>
      </c>
      <c r="CV334" s="105">
        <v>50833.333333333336</v>
      </c>
      <c r="CW334" s="106">
        <v>50833.333333333336</v>
      </c>
      <c r="CX334" s="314">
        <v>54166.666666666664</v>
      </c>
      <c r="CY334" s="317">
        <v>54166.666666666664</v>
      </c>
      <c r="CZ334" s="317">
        <v>54166.666666666664</v>
      </c>
      <c r="DA334" s="317">
        <v>54166.666666666664</v>
      </c>
      <c r="DB334" s="317">
        <v>54166.666666666664</v>
      </c>
      <c r="DC334" s="317">
        <v>54166.666666666664</v>
      </c>
      <c r="DD334" s="317">
        <v>54166.666666666664</v>
      </c>
      <c r="DE334" s="317">
        <v>54166.666666666664</v>
      </c>
      <c r="DF334" s="317">
        <v>54166.666666666664</v>
      </c>
      <c r="DG334" s="317">
        <v>54166.666666666664</v>
      </c>
      <c r="DH334" s="317">
        <v>54166.666666666664</v>
      </c>
      <c r="DI334" s="313">
        <v>54166.666666666664</v>
      </c>
      <c r="DJ334" s="104">
        <v>50000</v>
      </c>
      <c r="DK334" s="105">
        <v>50000</v>
      </c>
      <c r="DL334" s="105">
        <v>50000</v>
      </c>
      <c r="DM334" s="105">
        <v>50000</v>
      </c>
      <c r="DN334" s="105">
        <v>50000</v>
      </c>
      <c r="DO334" s="105">
        <v>50000</v>
      </c>
      <c r="DP334" s="105">
        <v>50000</v>
      </c>
      <c r="DQ334" s="105">
        <v>50000</v>
      </c>
      <c r="DR334" s="105">
        <v>50000</v>
      </c>
      <c r="DS334" s="105">
        <v>50000</v>
      </c>
      <c r="DT334" s="105">
        <v>50000</v>
      </c>
      <c r="DU334" s="106">
        <v>50000</v>
      </c>
      <c r="DV334" s="340"/>
      <c r="DW334" s="340"/>
      <c r="DX334" s="340"/>
      <c r="DY334" s="340"/>
      <c r="DZ334" s="340"/>
      <c r="EA334" s="340"/>
      <c r="EB334" s="340"/>
      <c r="EC334" s="340"/>
      <c r="ED334" s="340"/>
      <c r="EE334" s="340"/>
      <c r="EF334" s="340"/>
      <c r="EG334" s="340"/>
      <c r="EH334" s="340"/>
      <c r="EI334" s="338"/>
      <c r="EJ334" s="338"/>
      <c r="EK334" s="338"/>
      <c r="EL334" s="338"/>
      <c r="EM334" s="338"/>
      <c r="EN334" s="338"/>
      <c r="EO334" s="338"/>
      <c r="EP334" s="338"/>
      <c r="EQ334" s="338"/>
      <c r="ER334" s="338"/>
      <c r="ES334" s="338"/>
    </row>
    <row r="335" spans="1:149" ht="30">
      <c r="D335" s="74" t="str">
        <f t="shared" si="94"/>
        <v>4217p</v>
      </c>
      <c r="E335" s="78" t="s">
        <v>250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251666.66666666666</v>
      </c>
      <c r="CM335" s="105">
        <v>251666.66666666666</v>
      </c>
      <c r="CN335" s="105">
        <v>251666.66666666666</v>
      </c>
      <c r="CO335" s="105">
        <v>251666.66666666666</v>
      </c>
      <c r="CP335" s="105">
        <v>251666.66666666666</v>
      </c>
      <c r="CQ335" s="105">
        <v>251666.66666666666</v>
      </c>
      <c r="CR335" s="105">
        <v>251666.66666666666</v>
      </c>
      <c r="CS335" s="105">
        <v>251666.66666666666</v>
      </c>
      <c r="CT335" s="105">
        <v>251666.66666666666</v>
      </c>
      <c r="CU335" s="105">
        <v>251666.66666666666</v>
      </c>
      <c r="CV335" s="105">
        <v>251666.66666666666</v>
      </c>
      <c r="CW335" s="106">
        <v>251666.66666666666</v>
      </c>
      <c r="CX335" s="314">
        <v>258333.33333333334</v>
      </c>
      <c r="CY335" s="317">
        <v>258333.33333333334</v>
      </c>
      <c r="CZ335" s="317">
        <v>258333.33333333334</v>
      </c>
      <c r="DA335" s="317">
        <v>258333.33333333334</v>
      </c>
      <c r="DB335" s="317">
        <v>258333.33333333334</v>
      </c>
      <c r="DC335" s="317">
        <v>258333.33333333334</v>
      </c>
      <c r="DD335" s="317">
        <v>258333.33333333334</v>
      </c>
      <c r="DE335" s="317">
        <v>258333.33333333334</v>
      </c>
      <c r="DF335" s="317">
        <v>258333.33333333334</v>
      </c>
      <c r="DG335" s="317">
        <v>258333.33333333334</v>
      </c>
      <c r="DH335" s="317">
        <v>258333.33333333334</v>
      </c>
      <c r="DI335" s="313">
        <v>258333.33333333334</v>
      </c>
      <c r="DJ335" s="104">
        <v>269218.75</v>
      </c>
      <c r="DK335" s="105">
        <v>269218.75</v>
      </c>
      <c r="DL335" s="105">
        <v>269218.75</v>
      </c>
      <c r="DM335" s="105">
        <v>269218.75</v>
      </c>
      <c r="DN335" s="105">
        <v>269218.75</v>
      </c>
      <c r="DO335" s="105">
        <v>269218.75</v>
      </c>
      <c r="DP335" s="105">
        <v>269218.75</v>
      </c>
      <c r="DQ335" s="105">
        <v>269218.75</v>
      </c>
      <c r="DR335" s="105">
        <v>269218.75</v>
      </c>
      <c r="DS335" s="105">
        <v>269218.75</v>
      </c>
      <c r="DT335" s="105">
        <v>269218.75</v>
      </c>
      <c r="DU335" s="106">
        <v>269218.75</v>
      </c>
      <c r="DV335" s="340"/>
      <c r="DW335" s="340"/>
      <c r="DX335" s="340"/>
      <c r="DY335" s="340"/>
      <c r="DZ335" s="340"/>
      <c r="EA335" s="340"/>
      <c r="EB335" s="340"/>
      <c r="EC335" s="340"/>
      <c r="ED335" s="340"/>
      <c r="EE335" s="340"/>
      <c r="EF335" s="340"/>
      <c r="EG335" s="340"/>
      <c r="EH335" s="340"/>
      <c r="EI335" s="338"/>
      <c r="EJ335" s="338"/>
      <c r="EK335" s="338"/>
      <c r="EL335" s="338"/>
      <c r="EM335" s="338"/>
      <c r="EN335" s="338"/>
      <c r="EO335" s="338"/>
      <c r="EP335" s="338"/>
      <c r="EQ335" s="338"/>
      <c r="ER335" s="338"/>
      <c r="ES335" s="338"/>
    </row>
    <row r="336" spans="1:149" s="9" customFormat="1">
      <c r="A336" s="140"/>
      <c r="B336" s="140"/>
      <c r="C336" s="140">
        <v>422</v>
      </c>
      <c r="D336" s="140" t="str">
        <f t="shared" ref="D336:D345" si="107">+CONCATENATE(D121,"p")</f>
        <v>422p</v>
      </c>
      <c r="E336" s="141" t="s">
        <v>252</v>
      </c>
      <c r="F336" s="142"/>
      <c r="G336" s="143"/>
      <c r="H336" s="143"/>
      <c r="I336" s="143"/>
      <c r="J336" s="143"/>
      <c r="K336" s="143"/>
      <c r="L336" s="143"/>
      <c r="M336" s="143"/>
      <c r="N336" s="143"/>
      <c r="O336" s="143"/>
      <c r="P336" s="143"/>
      <c r="Q336" s="144"/>
      <c r="R336" s="142"/>
      <c r="S336" s="143"/>
      <c r="T336" s="143"/>
      <c r="U336" s="143"/>
      <c r="V336" s="143"/>
      <c r="W336" s="143"/>
      <c r="X336" s="143"/>
      <c r="Y336" s="143"/>
      <c r="Z336" s="143"/>
      <c r="AA336" s="143"/>
      <c r="AB336" s="143"/>
      <c r="AC336" s="144"/>
      <c r="AD336" s="142"/>
      <c r="AE336" s="143"/>
      <c r="AF336" s="143"/>
      <c r="AG336" s="143"/>
      <c r="AH336" s="143"/>
      <c r="AI336" s="143"/>
      <c r="AJ336" s="143"/>
      <c r="AK336" s="143"/>
      <c r="AL336" s="143"/>
      <c r="AM336" s="143"/>
      <c r="AN336" s="143"/>
      <c r="AO336" s="144"/>
      <c r="AP336" s="142"/>
      <c r="AQ336" s="143"/>
      <c r="AR336" s="143"/>
      <c r="AS336" s="143"/>
      <c r="AT336" s="143"/>
      <c r="AU336" s="143"/>
      <c r="AV336" s="143"/>
      <c r="AW336" s="143"/>
      <c r="AX336" s="143"/>
      <c r="AY336" s="143"/>
      <c r="AZ336" s="143"/>
      <c r="BA336" s="144"/>
      <c r="BB336" s="142"/>
      <c r="BC336" s="143"/>
      <c r="BD336" s="143"/>
      <c r="BE336" s="143"/>
      <c r="BF336" s="143"/>
      <c r="BG336" s="143"/>
      <c r="BH336" s="143"/>
      <c r="BI336" s="143"/>
      <c r="BJ336" s="143"/>
      <c r="BK336" s="143"/>
      <c r="BL336" s="143"/>
      <c r="BM336" s="144"/>
      <c r="BN336" s="142"/>
      <c r="BO336" s="143"/>
      <c r="BP336" s="143"/>
      <c r="BQ336" s="143"/>
      <c r="BR336" s="143"/>
      <c r="BS336" s="143"/>
      <c r="BT336" s="143"/>
      <c r="BU336" s="143"/>
      <c r="BV336" s="143"/>
      <c r="BW336" s="143"/>
      <c r="BX336" s="143"/>
      <c r="BY336" s="144"/>
      <c r="BZ336" s="142"/>
      <c r="CA336" s="143"/>
      <c r="CB336" s="143"/>
      <c r="CC336" s="143"/>
      <c r="CD336" s="143"/>
      <c r="CE336" s="143"/>
      <c r="CF336" s="143"/>
      <c r="CG336" s="143"/>
      <c r="CH336" s="143"/>
      <c r="CI336" s="143"/>
      <c r="CJ336" s="143"/>
      <c r="CK336" s="143"/>
      <c r="CL336" s="142">
        <f t="shared" ref="CL336:CX336" si="108">+SUM(CL337:CL341)</f>
        <v>1280004.1666666665</v>
      </c>
      <c r="CM336" s="143">
        <f t="shared" si="108"/>
        <v>1280004.1666666665</v>
      </c>
      <c r="CN336" s="143">
        <f t="shared" si="108"/>
        <v>1280004.1666666665</v>
      </c>
      <c r="CO336" s="143">
        <f t="shared" si="108"/>
        <v>1280004.1666666665</v>
      </c>
      <c r="CP336" s="143">
        <f t="shared" si="108"/>
        <v>1280004.1666666665</v>
      </c>
      <c r="CQ336" s="143">
        <f t="shared" si="108"/>
        <v>1280004.1666666665</v>
      </c>
      <c r="CR336" s="143">
        <f t="shared" si="108"/>
        <v>1280004.1666666665</v>
      </c>
      <c r="CS336" s="143">
        <f t="shared" si="108"/>
        <v>1280004.1666666665</v>
      </c>
      <c r="CT336" s="143">
        <f t="shared" si="108"/>
        <v>1280004.1666666665</v>
      </c>
      <c r="CU336" s="143">
        <f t="shared" si="108"/>
        <v>1280004.1666666665</v>
      </c>
      <c r="CV336" s="143">
        <f t="shared" si="108"/>
        <v>1280004.1666666665</v>
      </c>
      <c r="CW336" s="144">
        <f t="shared" si="108"/>
        <v>1280004.1666666665</v>
      </c>
      <c r="CX336" s="315">
        <f t="shared" si="108"/>
        <v>1438177</v>
      </c>
      <c r="CY336" s="318">
        <f t="shared" ref="CY336:DI336" si="109">+SUM(CY337:CY341)</f>
        <v>1438177</v>
      </c>
      <c r="CZ336" s="318">
        <f t="shared" si="109"/>
        <v>1438177</v>
      </c>
      <c r="DA336" s="318">
        <f t="shared" si="109"/>
        <v>1438177</v>
      </c>
      <c r="DB336" s="318">
        <f t="shared" si="109"/>
        <v>1438177</v>
      </c>
      <c r="DC336" s="318">
        <f t="shared" si="109"/>
        <v>1438177</v>
      </c>
      <c r="DD336" s="318">
        <f t="shared" si="109"/>
        <v>1438177</v>
      </c>
      <c r="DE336" s="318">
        <f t="shared" si="109"/>
        <v>1438177</v>
      </c>
      <c r="DF336" s="318">
        <f t="shared" si="109"/>
        <v>1438177</v>
      </c>
      <c r="DG336" s="318">
        <f t="shared" si="109"/>
        <v>1438177</v>
      </c>
      <c r="DH336" s="318">
        <f t="shared" si="109"/>
        <v>1438177</v>
      </c>
      <c r="DI336" s="316">
        <f t="shared" si="109"/>
        <v>1438177</v>
      </c>
      <c r="DJ336" s="142">
        <f>+SUM(DJ337:DJ341)</f>
        <v>1620000</v>
      </c>
      <c r="DK336" s="143">
        <f t="shared" ref="DK336:DU336" si="110">+SUM(DK337:DK341)</f>
        <v>1620000</v>
      </c>
      <c r="DL336" s="143">
        <f t="shared" si="110"/>
        <v>1620000</v>
      </c>
      <c r="DM336" s="143">
        <f t="shared" si="110"/>
        <v>1620000</v>
      </c>
      <c r="DN336" s="143">
        <f t="shared" si="110"/>
        <v>1620000</v>
      </c>
      <c r="DO336" s="143">
        <f t="shared" si="110"/>
        <v>1620000</v>
      </c>
      <c r="DP336" s="143">
        <f t="shared" si="110"/>
        <v>1620000</v>
      </c>
      <c r="DQ336" s="143">
        <f t="shared" si="110"/>
        <v>1620000</v>
      </c>
      <c r="DR336" s="143">
        <f t="shared" si="110"/>
        <v>1620000</v>
      </c>
      <c r="DS336" s="143">
        <f t="shared" si="110"/>
        <v>1620000</v>
      </c>
      <c r="DT336" s="143">
        <f t="shared" si="110"/>
        <v>1620000</v>
      </c>
      <c r="DU336" s="144">
        <f t="shared" si="110"/>
        <v>1620000</v>
      </c>
      <c r="DV336" s="341">
        <v>1900841.6666666667</v>
      </c>
      <c r="DW336" s="341">
        <v>1900841.6666666667</v>
      </c>
      <c r="DX336" s="341">
        <v>1900841.6666666667</v>
      </c>
      <c r="DY336" s="341">
        <v>1900841.6666666667</v>
      </c>
      <c r="DZ336" s="341">
        <v>1900841.6666666667</v>
      </c>
      <c r="EA336" s="341">
        <v>1900841.6666666667</v>
      </c>
      <c r="EB336" s="341">
        <v>1900841.6666666667</v>
      </c>
      <c r="EC336" s="341">
        <v>1900841.6666666667</v>
      </c>
      <c r="ED336" s="341">
        <v>1900841.6666666667</v>
      </c>
      <c r="EE336" s="341">
        <v>1900841.6666666667</v>
      </c>
      <c r="EF336" s="341">
        <v>1900841.6666666667</v>
      </c>
      <c r="EG336" s="341">
        <v>1900841.6666666667</v>
      </c>
      <c r="EH336" s="341">
        <v>1716373.3333333333</v>
      </c>
      <c r="EI336" s="341">
        <v>1716373.3333333333</v>
      </c>
      <c r="EJ336" s="341">
        <v>1716373.3333333333</v>
      </c>
      <c r="EK336" s="340">
        <v>1716373.3333333333</v>
      </c>
      <c r="EL336" s="341">
        <v>1716373.3333333333</v>
      </c>
      <c r="EM336" s="341">
        <v>1716373.3333333333</v>
      </c>
      <c r="EN336" s="341">
        <v>1716373.3333333333</v>
      </c>
      <c r="EO336" s="341">
        <v>1716373.3333333333</v>
      </c>
      <c r="EP336" s="341">
        <v>1716373.3333333333</v>
      </c>
      <c r="EQ336" s="341">
        <v>1716373.3333333333</v>
      </c>
      <c r="ER336" s="341">
        <v>1716373.3333333333</v>
      </c>
      <c r="ES336" s="341">
        <v>1716373.3333333333</v>
      </c>
    </row>
    <row r="337" spans="1:149">
      <c r="D337" s="74" t="str">
        <f t="shared" si="107"/>
        <v>4221p</v>
      </c>
      <c r="E337" s="78" t="s">
        <v>254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/>
      <c r="CM337" s="105"/>
      <c r="CN337" s="105"/>
      <c r="CO337" s="105"/>
      <c r="CP337" s="105"/>
      <c r="CQ337" s="105"/>
      <c r="CR337" s="105"/>
      <c r="CS337" s="105"/>
      <c r="CT337" s="105"/>
      <c r="CU337" s="105"/>
      <c r="CV337" s="105"/>
      <c r="CW337" s="106"/>
      <c r="CX337" s="314">
        <v>0</v>
      </c>
      <c r="CY337" s="317">
        <v>0</v>
      </c>
      <c r="CZ337" s="317">
        <v>0</v>
      </c>
      <c r="DA337" s="317">
        <v>0</v>
      </c>
      <c r="DB337" s="317">
        <v>0</v>
      </c>
      <c r="DC337" s="317">
        <v>0</v>
      </c>
      <c r="DD337" s="317">
        <v>0</v>
      </c>
      <c r="DE337" s="317">
        <v>0</v>
      </c>
      <c r="DF337" s="317">
        <v>0</v>
      </c>
      <c r="DG337" s="317">
        <v>0</v>
      </c>
      <c r="DH337" s="317">
        <v>0</v>
      </c>
      <c r="DI337" s="313">
        <v>0</v>
      </c>
      <c r="DJ337" s="104">
        <v>0</v>
      </c>
      <c r="DK337" s="105">
        <v>0</v>
      </c>
      <c r="DL337" s="105">
        <v>0</v>
      </c>
      <c r="DM337" s="105">
        <v>0</v>
      </c>
      <c r="DN337" s="105">
        <v>0</v>
      </c>
      <c r="DO337" s="105">
        <v>0</v>
      </c>
      <c r="DP337" s="105">
        <v>0</v>
      </c>
      <c r="DQ337" s="105">
        <v>0</v>
      </c>
      <c r="DR337" s="105">
        <v>0</v>
      </c>
      <c r="DS337" s="105">
        <v>0</v>
      </c>
      <c r="DT337" s="105">
        <v>0</v>
      </c>
      <c r="DU337" s="106">
        <v>0</v>
      </c>
      <c r="DV337" s="340"/>
      <c r="DW337" s="340"/>
      <c r="DX337" s="340"/>
      <c r="DY337" s="340"/>
      <c r="DZ337" s="340"/>
      <c r="EA337" s="340"/>
      <c r="EB337" s="340"/>
      <c r="EC337" s="340"/>
      <c r="ED337" s="340"/>
      <c r="EE337" s="340"/>
      <c r="EF337" s="340"/>
      <c r="EG337" s="340"/>
      <c r="EH337" s="340"/>
      <c r="EI337" s="338"/>
      <c r="EJ337" s="338"/>
      <c r="EK337" s="338"/>
      <c r="EL337" s="338"/>
      <c r="EM337" s="338"/>
      <c r="EN337" s="338"/>
      <c r="EO337" s="338"/>
      <c r="EP337" s="338"/>
      <c r="EQ337" s="338"/>
      <c r="ER337" s="338"/>
      <c r="ES337" s="338"/>
    </row>
    <row r="338" spans="1:149" ht="30">
      <c r="D338" s="74" t="str">
        <f t="shared" si="107"/>
        <v>4222p</v>
      </c>
      <c r="E338" s="78" t="s">
        <v>256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238337.5</v>
      </c>
      <c r="CM338" s="105">
        <v>238337.5</v>
      </c>
      <c r="CN338" s="105">
        <v>238337.5</v>
      </c>
      <c r="CO338" s="105">
        <v>238337.5</v>
      </c>
      <c r="CP338" s="105">
        <v>238337.5</v>
      </c>
      <c r="CQ338" s="105">
        <v>238337.5</v>
      </c>
      <c r="CR338" s="105">
        <v>238337.5</v>
      </c>
      <c r="CS338" s="105">
        <v>238337.5</v>
      </c>
      <c r="CT338" s="105">
        <v>238337.5</v>
      </c>
      <c r="CU338" s="105">
        <v>238337.5</v>
      </c>
      <c r="CV338" s="105">
        <v>238337.5</v>
      </c>
      <c r="CW338" s="106">
        <v>238337.5</v>
      </c>
      <c r="CX338" s="314">
        <v>606785.68544768298</v>
      </c>
      <c r="CY338" s="317">
        <v>606785.68544768298</v>
      </c>
      <c r="CZ338" s="317">
        <v>606785.68544768298</v>
      </c>
      <c r="DA338" s="317">
        <v>606785.68544768298</v>
      </c>
      <c r="DB338" s="317">
        <v>606785.68544768298</v>
      </c>
      <c r="DC338" s="317">
        <v>606785.68544768298</v>
      </c>
      <c r="DD338" s="317">
        <v>606785.68544768298</v>
      </c>
      <c r="DE338" s="317">
        <v>606785.68544768298</v>
      </c>
      <c r="DF338" s="317">
        <v>606785.68544768298</v>
      </c>
      <c r="DG338" s="317">
        <v>606785.68544768298</v>
      </c>
      <c r="DH338" s="317">
        <v>606785.68544768298</v>
      </c>
      <c r="DI338" s="313">
        <v>606785.68544768298</v>
      </c>
      <c r="DJ338" s="104">
        <v>620000</v>
      </c>
      <c r="DK338" s="105">
        <v>620000</v>
      </c>
      <c r="DL338" s="105">
        <v>620000</v>
      </c>
      <c r="DM338" s="105">
        <v>620000</v>
      </c>
      <c r="DN338" s="105">
        <v>620000</v>
      </c>
      <c r="DO338" s="105">
        <v>620000</v>
      </c>
      <c r="DP338" s="105">
        <v>620000</v>
      </c>
      <c r="DQ338" s="105">
        <v>620000</v>
      </c>
      <c r="DR338" s="105">
        <v>620000</v>
      </c>
      <c r="DS338" s="105">
        <v>620000</v>
      </c>
      <c r="DT338" s="105">
        <v>620000</v>
      </c>
      <c r="DU338" s="106">
        <v>620000</v>
      </c>
      <c r="DV338" s="340"/>
      <c r="DW338" s="340"/>
      <c r="DX338" s="340"/>
      <c r="DY338" s="340"/>
      <c r="DZ338" s="340"/>
      <c r="EA338" s="340"/>
      <c r="EB338" s="340"/>
      <c r="EC338" s="340"/>
      <c r="ED338" s="340"/>
      <c r="EE338" s="340"/>
      <c r="EF338" s="340"/>
      <c r="EG338" s="340"/>
      <c r="EH338" s="340"/>
      <c r="EI338" s="338"/>
      <c r="EJ338" s="338"/>
      <c r="EK338" s="338"/>
      <c r="EL338" s="338"/>
      <c r="EM338" s="338"/>
      <c r="EN338" s="338"/>
      <c r="EO338" s="338"/>
      <c r="EP338" s="338"/>
      <c r="EQ338" s="338"/>
      <c r="ER338" s="338"/>
      <c r="ES338" s="338"/>
    </row>
    <row r="339" spans="1:149">
      <c r="D339" s="74" t="str">
        <f t="shared" si="107"/>
        <v>4223p</v>
      </c>
      <c r="E339" s="78" t="s">
        <v>258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/>
      <c r="CM339" s="105"/>
      <c r="CN339" s="105"/>
      <c r="CO339" s="105"/>
      <c r="CP339" s="105"/>
      <c r="CQ339" s="105"/>
      <c r="CR339" s="105"/>
      <c r="CS339" s="105"/>
      <c r="CT339" s="105"/>
      <c r="CU339" s="105"/>
      <c r="CV339" s="105"/>
      <c r="CW339" s="106"/>
      <c r="CX339" s="314">
        <v>0</v>
      </c>
      <c r="CY339" s="317">
        <v>0</v>
      </c>
      <c r="CZ339" s="317">
        <v>0</v>
      </c>
      <c r="DA339" s="317">
        <v>0</v>
      </c>
      <c r="DB339" s="317">
        <v>0</v>
      </c>
      <c r="DC339" s="317">
        <v>0</v>
      </c>
      <c r="DD339" s="317">
        <v>0</v>
      </c>
      <c r="DE339" s="317">
        <v>0</v>
      </c>
      <c r="DF339" s="317">
        <v>0</v>
      </c>
      <c r="DG339" s="317">
        <v>0</v>
      </c>
      <c r="DH339" s="317">
        <v>0</v>
      </c>
      <c r="DI339" s="313">
        <v>0</v>
      </c>
      <c r="DJ339" s="104">
        <v>0</v>
      </c>
      <c r="DK339" s="105">
        <v>0</v>
      </c>
      <c r="DL339" s="105">
        <v>0</v>
      </c>
      <c r="DM339" s="105">
        <v>0</v>
      </c>
      <c r="DN339" s="105">
        <v>0</v>
      </c>
      <c r="DO339" s="105">
        <v>0</v>
      </c>
      <c r="DP339" s="105">
        <v>0</v>
      </c>
      <c r="DQ339" s="105">
        <v>0</v>
      </c>
      <c r="DR339" s="105">
        <v>0</v>
      </c>
      <c r="DS339" s="105">
        <v>0</v>
      </c>
      <c r="DT339" s="105">
        <v>0</v>
      </c>
      <c r="DU339" s="106">
        <v>0</v>
      </c>
      <c r="DV339" s="340"/>
      <c r="DW339" s="340"/>
      <c r="DX339" s="340"/>
      <c r="DY339" s="340"/>
      <c r="DZ339" s="340"/>
      <c r="EA339" s="340"/>
      <c r="EB339" s="340"/>
      <c r="EC339" s="340"/>
      <c r="ED339" s="340"/>
      <c r="EE339" s="340"/>
      <c r="EF339" s="340"/>
      <c r="EG339" s="340"/>
      <c r="EH339" s="340"/>
      <c r="EI339" s="338"/>
      <c r="EJ339" s="338"/>
      <c r="EK339" s="338"/>
      <c r="EL339" s="338"/>
      <c r="EM339" s="338"/>
      <c r="EN339" s="338"/>
      <c r="EO339" s="338"/>
      <c r="EP339" s="338"/>
      <c r="EQ339" s="338"/>
      <c r="ER339" s="338"/>
      <c r="ES339" s="338"/>
    </row>
    <row r="340" spans="1:149">
      <c r="D340" s="74" t="str">
        <f t="shared" si="107"/>
        <v>4224p</v>
      </c>
      <c r="E340" s="78" t="s">
        <v>260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1041666.6666666666</v>
      </c>
      <c r="CM340" s="105">
        <v>1041666.6666666666</v>
      </c>
      <c r="CN340" s="105">
        <v>1041666.6666666666</v>
      </c>
      <c r="CO340" s="105">
        <v>1041666.6666666666</v>
      </c>
      <c r="CP340" s="105">
        <v>1041666.6666666666</v>
      </c>
      <c r="CQ340" s="105">
        <v>1041666.6666666666</v>
      </c>
      <c r="CR340" s="105">
        <v>1041666.6666666666</v>
      </c>
      <c r="CS340" s="105">
        <v>1041666.6666666666</v>
      </c>
      <c r="CT340" s="105">
        <v>1041666.6666666666</v>
      </c>
      <c r="CU340" s="105">
        <v>1041666.6666666666</v>
      </c>
      <c r="CV340" s="105">
        <v>1041666.6666666666</v>
      </c>
      <c r="CW340" s="106">
        <v>1041666.6666666666</v>
      </c>
      <c r="CX340" s="314">
        <v>831391.31455231691</v>
      </c>
      <c r="CY340" s="317">
        <v>831391.31455231691</v>
      </c>
      <c r="CZ340" s="317">
        <v>831391.31455231691</v>
      </c>
      <c r="DA340" s="317">
        <v>831391.31455231691</v>
      </c>
      <c r="DB340" s="317">
        <v>831391.31455231691</v>
      </c>
      <c r="DC340" s="317">
        <v>831391.31455231691</v>
      </c>
      <c r="DD340" s="317">
        <v>831391.31455231691</v>
      </c>
      <c r="DE340" s="317">
        <v>831391.31455231691</v>
      </c>
      <c r="DF340" s="317">
        <v>831391.31455231691</v>
      </c>
      <c r="DG340" s="317">
        <v>831391.31455231691</v>
      </c>
      <c r="DH340" s="317">
        <v>831391.31455231691</v>
      </c>
      <c r="DI340" s="313">
        <v>831391.31455231691</v>
      </c>
      <c r="DJ340" s="104">
        <v>1000000</v>
      </c>
      <c r="DK340" s="105">
        <v>1000000</v>
      </c>
      <c r="DL340" s="105">
        <v>1000000</v>
      </c>
      <c r="DM340" s="105">
        <v>1000000</v>
      </c>
      <c r="DN340" s="105">
        <v>1000000</v>
      </c>
      <c r="DO340" s="105">
        <v>1000000</v>
      </c>
      <c r="DP340" s="105">
        <v>1000000</v>
      </c>
      <c r="DQ340" s="105">
        <v>1000000</v>
      </c>
      <c r="DR340" s="105">
        <v>1000000</v>
      </c>
      <c r="DS340" s="105">
        <v>1000000</v>
      </c>
      <c r="DT340" s="105">
        <v>1000000</v>
      </c>
      <c r="DU340" s="106">
        <v>1000000</v>
      </c>
      <c r="DV340" s="340"/>
      <c r="DW340" s="340"/>
      <c r="DX340" s="340"/>
      <c r="DY340" s="340"/>
      <c r="DZ340" s="340"/>
      <c r="EA340" s="340"/>
      <c r="EB340" s="340"/>
      <c r="EC340" s="340"/>
      <c r="ED340" s="340"/>
      <c r="EE340" s="340"/>
      <c r="EF340" s="340"/>
      <c r="EG340" s="340"/>
      <c r="EH340" s="340"/>
      <c r="EI340" s="338"/>
      <c r="EJ340" s="338"/>
      <c r="EK340" s="338"/>
      <c r="EL340" s="338"/>
      <c r="EM340" s="338"/>
      <c r="EN340" s="338"/>
      <c r="EO340" s="338"/>
      <c r="EP340" s="338"/>
      <c r="EQ340" s="338"/>
      <c r="ER340" s="338"/>
      <c r="ES340" s="338"/>
    </row>
    <row r="341" spans="1:149">
      <c r="D341" s="74" t="str">
        <f t="shared" si="107"/>
        <v>4225p</v>
      </c>
      <c r="E341" s="78" t="s">
        <v>232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/>
      <c r="CM341" s="105"/>
      <c r="CN341" s="105"/>
      <c r="CO341" s="105"/>
      <c r="CP341" s="105"/>
      <c r="CQ341" s="105"/>
      <c r="CR341" s="105"/>
      <c r="CS341" s="105"/>
      <c r="CT341" s="105"/>
      <c r="CU341" s="105"/>
      <c r="CV341" s="105"/>
      <c r="CW341" s="106"/>
      <c r="CX341" s="314">
        <v>0</v>
      </c>
      <c r="CY341" s="317">
        <v>0</v>
      </c>
      <c r="CZ341" s="317">
        <v>0</v>
      </c>
      <c r="DA341" s="317">
        <v>0</v>
      </c>
      <c r="DB341" s="317">
        <v>0</v>
      </c>
      <c r="DC341" s="317">
        <v>0</v>
      </c>
      <c r="DD341" s="317">
        <v>0</v>
      </c>
      <c r="DE341" s="317">
        <v>0</v>
      </c>
      <c r="DF341" s="317">
        <v>0</v>
      </c>
      <c r="DG341" s="317">
        <v>0</v>
      </c>
      <c r="DH341" s="317">
        <v>0</v>
      </c>
      <c r="DI341" s="313">
        <v>0</v>
      </c>
      <c r="DJ341" s="104">
        <v>0</v>
      </c>
      <c r="DK341" s="105">
        <v>0</v>
      </c>
      <c r="DL341" s="105">
        <v>0</v>
      </c>
      <c r="DM341" s="105">
        <v>0</v>
      </c>
      <c r="DN341" s="105">
        <v>0</v>
      </c>
      <c r="DO341" s="105">
        <v>0</v>
      </c>
      <c r="DP341" s="105">
        <v>0</v>
      </c>
      <c r="DQ341" s="105">
        <v>0</v>
      </c>
      <c r="DR341" s="105">
        <v>0</v>
      </c>
      <c r="DS341" s="105">
        <v>0</v>
      </c>
      <c r="DT341" s="105">
        <v>0</v>
      </c>
      <c r="DU341" s="106">
        <v>0</v>
      </c>
      <c r="DV341" s="340"/>
      <c r="DW341" s="340"/>
      <c r="DX341" s="340"/>
      <c r="DY341" s="340"/>
      <c r="DZ341" s="340"/>
      <c r="EA341" s="340"/>
      <c r="EB341" s="340"/>
      <c r="EC341" s="340"/>
      <c r="ED341" s="340"/>
      <c r="EE341" s="340"/>
      <c r="EF341" s="340"/>
      <c r="EG341" s="340"/>
      <c r="EH341" s="340"/>
      <c r="EI341" s="338"/>
      <c r="EJ341" s="338"/>
      <c r="EK341" s="338"/>
      <c r="EL341" s="338"/>
      <c r="EM341" s="338"/>
      <c r="EN341" s="338"/>
      <c r="EO341" s="338"/>
      <c r="EP341" s="338"/>
      <c r="EQ341" s="338"/>
      <c r="ER341" s="338"/>
      <c r="ES341" s="338"/>
    </row>
    <row r="342" spans="1:149" s="9" customFormat="1" ht="30">
      <c r="A342" s="140"/>
      <c r="B342" s="140"/>
      <c r="C342" s="140">
        <v>423</v>
      </c>
      <c r="D342" s="140" t="str">
        <f t="shared" si="107"/>
        <v>423p</v>
      </c>
      <c r="E342" s="141" t="s">
        <v>263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111">+SUM(CL343:CL349)</f>
        <v>33408639.758333333</v>
      </c>
      <c r="CM342" s="143">
        <f t="shared" si="111"/>
        <v>33408639.758333333</v>
      </c>
      <c r="CN342" s="143">
        <f t="shared" si="111"/>
        <v>33408639.758333333</v>
      </c>
      <c r="CO342" s="143">
        <f t="shared" si="111"/>
        <v>33408639.758333333</v>
      </c>
      <c r="CP342" s="143">
        <f t="shared" si="111"/>
        <v>33408639.758333333</v>
      </c>
      <c r="CQ342" s="143">
        <f t="shared" si="111"/>
        <v>33408639.758333333</v>
      </c>
      <c r="CR342" s="143">
        <f t="shared" si="111"/>
        <v>33408639.758333333</v>
      </c>
      <c r="CS342" s="143">
        <f t="shared" si="111"/>
        <v>33408639.758333333</v>
      </c>
      <c r="CT342" s="143">
        <f t="shared" si="111"/>
        <v>33408639.758333333</v>
      </c>
      <c r="CU342" s="143">
        <f t="shared" si="111"/>
        <v>33408639.758333333</v>
      </c>
      <c r="CV342" s="143">
        <f t="shared" si="111"/>
        <v>33408639.758333333</v>
      </c>
      <c r="CW342" s="144">
        <f t="shared" si="111"/>
        <v>33408639.758333333</v>
      </c>
      <c r="CX342" s="315">
        <f t="shared" si="111"/>
        <v>33110022.91416667</v>
      </c>
      <c r="CY342" s="318">
        <f t="shared" ref="CY342:DI342" si="112">+SUM(CY343:CY349)</f>
        <v>33110022.91416667</v>
      </c>
      <c r="CZ342" s="318">
        <f t="shared" si="112"/>
        <v>33110022.91416667</v>
      </c>
      <c r="DA342" s="318">
        <f t="shared" si="112"/>
        <v>33110022.91416667</v>
      </c>
      <c r="DB342" s="318">
        <f t="shared" si="112"/>
        <v>33110022.91416667</v>
      </c>
      <c r="DC342" s="318">
        <f t="shared" si="112"/>
        <v>33110022.91416667</v>
      </c>
      <c r="DD342" s="318">
        <f t="shared" si="112"/>
        <v>33110022.91416667</v>
      </c>
      <c r="DE342" s="318">
        <f t="shared" si="112"/>
        <v>33110022.91416667</v>
      </c>
      <c r="DF342" s="318">
        <f t="shared" si="112"/>
        <v>33110022.91416667</v>
      </c>
      <c r="DG342" s="318">
        <f t="shared" si="112"/>
        <v>33110022.91416667</v>
      </c>
      <c r="DH342" s="318">
        <f t="shared" si="112"/>
        <v>33110022.91416667</v>
      </c>
      <c r="DI342" s="316">
        <f t="shared" si="112"/>
        <v>33110022.91416667</v>
      </c>
      <c r="DJ342" s="142">
        <f>+SUM(DJ343:DJ349)</f>
        <v>33537908.333333332</v>
      </c>
      <c r="DK342" s="143">
        <f t="shared" ref="DK342:DU342" si="113">+SUM(DK343:DK349)</f>
        <v>33537908.333333332</v>
      </c>
      <c r="DL342" s="143">
        <f t="shared" si="113"/>
        <v>33537908.333333332</v>
      </c>
      <c r="DM342" s="143">
        <f t="shared" si="113"/>
        <v>33537908.333333332</v>
      </c>
      <c r="DN342" s="143">
        <f t="shared" si="113"/>
        <v>33537908.333333332</v>
      </c>
      <c r="DO342" s="143">
        <f t="shared" si="113"/>
        <v>33537908.333333332</v>
      </c>
      <c r="DP342" s="143">
        <f t="shared" si="113"/>
        <v>33537908.333333332</v>
      </c>
      <c r="DQ342" s="143">
        <f t="shared" si="113"/>
        <v>33537908.333333332</v>
      </c>
      <c r="DR342" s="143">
        <f t="shared" si="113"/>
        <v>33537908.333333332</v>
      </c>
      <c r="DS342" s="143">
        <f t="shared" si="113"/>
        <v>33537908.333333332</v>
      </c>
      <c r="DT342" s="143">
        <f t="shared" si="113"/>
        <v>33537908.333333332</v>
      </c>
      <c r="DU342" s="144">
        <f t="shared" si="113"/>
        <v>33537908.333333332</v>
      </c>
      <c r="DV342" s="348">
        <v>34500752.947499998</v>
      </c>
      <c r="DW342" s="348">
        <v>34500752.947499998</v>
      </c>
      <c r="DX342" s="348">
        <v>34500752.947499998</v>
      </c>
      <c r="DY342" s="348">
        <v>34500752.947499998</v>
      </c>
      <c r="DZ342" s="348">
        <v>34500752.947499998</v>
      </c>
      <c r="EA342" s="348">
        <v>34500752.947499998</v>
      </c>
      <c r="EB342" s="348">
        <v>34500752.947499998</v>
      </c>
      <c r="EC342" s="348">
        <v>34500752.947499998</v>
      </c>
      <c r="ED342" s="348">
        <v>34500752.947499998</v>
      </c>
      <c r="EE342" s="348">
        <v>34500752.947499998</v>
      </c>
      <c r="EF342" s="348">
        <v>34500752.947499998</v>
      </c>
      <c r="EG342" s="348">
        <v>34500752.947499998</v>
      </c>
      <c r="EH342" s="348">
        <v>34262500</v>
      </c>
      <c r="EI342" s="348">
        <v>34262500</v>
      </c>
      <c r="EJ342" s="348">
        <v>34262500</v>
      </c>
      <c r="EK342" s="107">
        <v>34262500</v>
      </c>
      <c r="EL342" s="348">
        <v>34262500</v>
      </c>
      <c r="EM342" s="348">
        <v>34262500</v>
      </c>
      <c r="EN342" s="348">
        <v>34262500</v>
      </c>
      <c r="EO342" s="348">
        <v>34262500</v>
      </c>
      <c r="EP342" s="348">
        <v>34262500</v>
      </c>
      <c r="EQ342" s="348">
        <v>34262500</v>
      </c>
      <c r="ER342" s="348">
        <v>34262500</v>
      </c>
      <c r="ES342" s="348">
        <v>34262500</v>
      </c>
    </row>
    <row r="343" spans="1:149">
      <c r="D343" s="74" t="str">
        <f t="shared" si="107"/>
        <v>4231p</v>
      </c>
      <c r="E343" s="78" t="s">
        <v>265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>
        <v>17362470.083333332</v>
      </c>
      <c r="CM343" s="105">
        <v>17362470.083333332</v>
      </c>
      <c r="CN343" s="105">
        <v>17362470.083333332</v>
      </c>
      <c r="CO343" s="105">
        <v>17362470.083333332</v>
      </c>
      <c r="CP343" s="105">
        <v>17362470.083333332</v>
      </c>
      <c r="CQ343" s="105">
        <v>17362470.083333332</v>
      </c>
      <c r="CR343" s="105">
        <v>17362470.083333332</v>
      </c>
      <c r="CS343" s="105">
        <v>17362470.083333332</v>
      </c>
      <c r="CT343" s="105">
        <v>17362470.083333332</v>
      </c>
      <c r="CU343" s="105">
        <v>17362470.083333332</v>
      </c>
      <c r="CV343" s="105">
        <v>17362470.083333332</v>
      </c>
      <c r="CW343" s="106">
        <v>17362470.083333332</v>
      </c>
      <c r="CX343" s="314">
        <v>18679724.210000001</v>
      </c>
      <c r="CY343" s="317">
        <v>18679724.210000001</v>
      </c>
      <c r="CZ343" s="317">
        <v>18679724.210000001</v>
      </c>
      <c r="DA343" s="317">
        <v>18679724.210000001</v>
      </c>
      <c r="DB343" s="317">
        <v>18679724.210000001</v>
      </c>
      <c r="DC343" s="317">
        <v>18679724.210000001</v>
      </c>
      <c r="DD343" s="317">
        <v>18679724.210000001</v>
      </c>
      <c r="DE343" s="317">
        <v>18679724.210000001</v>
      </c>
      <c r="DF343" s="317">
        <v>18679724.210000001</v>
      </c>
      <c r="DG343" s="317">
        <v>18679724.210000001</v>
      </c>
      <c r="DH343" s="317">
        <v>18679724.210000001</v>
      </c>
      <c r="DI343" s="313">
        <v>18679724.210000001</v>
      </c>
      <c r="DJ343" s="104">
        <v>19047125.850833334</v>
      </c>
      <c r="DK343" s="105">
        <v>19047125.850833334</v>
      </c>
      <c r="DL343" s="105">
        <v>19047125.850833334</v>
      </c>
      <c r="DM343" s="105">
        <v>19047125.850833334</v>
      </c>
      <c r="DN343" s="105">
        <v>19047125.850833334</v>
      </c>
      <c r="DO343" s="105">
        <v>19047125.850833334</v>
      </c>
      <c r="DP343" s="105">
        <v>19047125.850833334</v>
      </c>
      <c r="DQ343" s="105">
        <v>19047125.850833334</v>
      </c>
      <c r="DR343" s="105">
        <v>19047125.850833334</v>
      </c>
      <c r="DS343" s="105">
        <v>19047125.850833334</v>
      </c>
      <c r="DT343" s="105">
        <v>19047125.850833334</v>
      </c>
      <c r="DU343" s="106">
        <v>19047125.850833334</v>
      </c>
      <c r="DV343" s="340"/>
      <c r="DW343" s="340"/>
      <c r="DX343" s="340"/>
      <c r="DY343" s="340"/>
      <c r="DZ343" s="340"/>
      <c r="EA343" s="340"/>
      <c r="EB343" s="340"/>
      <c r="EC343" s="340"/>
      <c r="ED343" s="340"/>
      <c r="EE343" s="340"/>
      <c r="EF343" s="340"/>
      <c r="EG343" s="340"/>
      <c r="EH343" s="340"/>
      <c r="EI343" s="338"/>
      <c r="EJ343" s="338"/>
      <c r="EK343" s="338"/>
      <c r="EL343" s="338"/>
      <c r="EM343" s="338"/>
      <c r="EN343" s="338"/>
      <c r="EO343" s="338"/>
      <c r="EP343" s="338"/>
      <c r="EQ343" s="338"/>
      <c r="ER343" s="338"/>
      <c r="ES343" s="338"/>
    </row>
    <row r="344" spans="1:149">
      <c r="D344" s="74" t="str">
        <f t="shared" si="107"/>
        <v>4232p</v>
      </c>
      <c r="E344" s="78" t="s">
        <v>267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6959019.666666667</v>
      </c>
      <c r="CM344" s="105">
        <v>6959019.666666667</v>
      </c>
      <c r="CN344" s="105">
        <v>6959019.666666667</v>
      </c>
      <c r="CO344" s="105">
        <v>6959019.666666667</v>
      </c>
      <c r="CP344" s="105">
        <v>6959019.666666667</v>
      </c>
      <c r="CQ344" s="105">
        <v>6959019.666666667</v>
      </c>
      <c r="CR344" s="105">
        <v>6959019.666666667</v>
      </c>
      <c r="CS344" s="105">
        <v>6959019.666666667</v>
      </c>
      <c r="CT344" s="105">
        <v>6959019.666666667</v>
      </c>
      <c r="CU344" s="105">
        <v>6959019.666666667</v>
      </c>
      <c r="CV344" s="105">
        <v>6959019.666666667</v>
      </c>
      <c r="CW344" s="106">
        <v>6959019.666666667</v>
      </c>
      <c r="CX344" s="314">
        <v>6037116.8783333339</v>
      </c>
      <c r="CY344" s="317">
        <v>6037116.8783333339</v>
      </c>
      <c r="CZ344" s="317">
        <v>6037116.8783333339</v>
      </c>
      <c r="DA344" s="317">
        <v>6037116.8783333339</v>
      </c>
      <c r="DB344" s="317">
        <v>6037116.8783333339</v>
      </c>
      <c r="DC344" s="317">
        <v>6037116.8783333339</v>
      </c>
      <c r="DD344" s="317">
        <v>6037116.8783333339</v>
      </c>
      <c r="DE344" s="317">
        <v>6037116.8783333339</v>
      </c>
      <c r="DF344" s="317">
        <v>6037116.8783333339</v>
      </c>
      <c r="DG344" s="317">
        <v>6037116.8783333339</v>
      </c>
      <c r="DH344" s="317">
        <v>6037116.8783333339</v>
      </c>
      <c r="DI344" s="313">
        <v>6037116.8783333339</v>
      </c>
      <c r="DJ344" s="104">
        <v>5964869.2575000003</v>
      </c>
      <c r="DK344" s="105">
        <v>5964869.2575000003</v>
      </c>
      <c r="DL344" s="105">
        <v>5964869.2575000003</v>
      </c>
      <c r="DM344" s="105">
        <v>5964869.2575000003</v>
      </c>
      <c r="DN344" s="105">
        <v>5964869.2575000003</v>
      </c>
      <c r="DO344" s="105">
        <v>5964869.2575000003</v>
      </c>
      <c r="DP344" s="105">
        <v>5964869.2575000003</v>
      </c>
      <c r="DQ344" s="105">
        <v>5964869.2575000003</v>
      </c>
      <c r="DR344" s="105">
        <v>5964869.2575000003</v>
      </c>
      <c r="DS344" s="105">
        <v>5964869.2575000003</v>
      </c>
      <c r="DT344" s="105">
        <v>5964869.2575000003</v>
      </c>
      <c r="DU344" s="106">
        <v>5964869.2575000003</v>
      </c>
      <c r="DV344" s="340"/>
      <c r="DW344" s="340"/>
      <c r="DX344" s="340"/>
      <c r="DY344" s="340"/>
      <c r="DZ344" s="340"/>
      <c r="EA344" s="340"/>
      <c r="EB344" s="340"/>
      <c r="EC344" s="340"/>
      <c r="ED344" s="340"/>
      <c r="EE344" s="340"/>
      <c r="EF344" s="340"/>
      <c r="EG344" s="340"/>
      <c r="EH344" s="340"/>
      <c r="EI344" s="338"/>
      <c r="EJ344" s="338"/>
      <c r="EK344" s="338"/>
      <c r="EL344" s="338"/>
      <c r="EM344" s="338"/>
      <c r="EN344" s="338"/>
      <c r="EO344" s="338"/>
      <c r="EP344" s="338"/>
      <c r="EQ344" s="338"/>
      <c r="ER344" s="338"/>
      <c r="ES344" s="338"/>
    </row>
    <row r="345" spans="1:149">
      <c r="D345" s="74" t="str">
        <f t="shared" si="107"/>
        <v>4233p</v>
      </c>
      <c r="E345" s="78" t="s">
        <v>269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6982405.75</v>
      </c>
      <c r="CM345" s="105">
        <v>6982405.75</v>
      </c>
      <c r="CN345" s="105">
        <v>6982405.75</v>
      </c>
      <c r="CO345" s="105">
        <v>6982405.75</v>
      </c>
      <c r="CP345" s="105">
        <v>6982405.75</v>
      </c>
      <c r="CQ345" s="105">
        <v>6982405.75</v>
      </c>
      <c r="CR345" s="105">
        <v>6982405.75</v>
      </c>
      <c r="CS345" s="105">
        <v>6982405.75</v>
      </c>
      <c r="CT345" s="105">
        <v>6982405.75</v>
      </c>
      <c r="CU345" s="105">
        <v>6982405.75</v>
      </c>
      <c r="CV345" s="105">
        <v>6982405.75</v>
      </c>
      <c r="CW345" s="106">
        <v>6982405.75</v>
      </c>
      <c r="CX345" s="314">
        <v>6561091.7974999994</v>
      </c>
      <c r="CY345" s="317">
        <v>6561091.7974999994</v>
      </c>
      <c r="CZ345" s="317">
        <v>6561091.7974999994</v>
      </c>
      <c r="DA345" s="317">
        <v>6561091.7974999994</v>
      </c>
      <c r="DB345" s="317">
        <v>6561091.7974999994</v>
      </c>
      <c r="DC345" s="317">
        <v>6561091.7974999994</v>
      </c>
      <c r="DD345" s="317">
        <v>6561091.7974999994</v>
      </c>
      <c r="DE345" s="317">
        <v>6561091.7974999994</v>
      </c>
      <c r="DF345" s="317">
        <v>6561091.7974999994</v>
      </c>
      <c r="DG345" s="317">
        <v>6561091.7974999994</v>
      </c>
      <c r="DH345" s="317">
        <v>6561091.7974999994</v>
      </c>
      <c r="DI345" s="313">
        <v>6561091.7974999994</v>
      </c>
      <c r="DJ345" s="104">
        <v>6609745.8483333336</v>
      </c>
      <c r="DK345" s="105">
        <v>6609745.8483333336</v>
      </c>
      <c r="DL345" s="105">
        <v>6609745.8483333336</v>
      </c>
      <c r="DM345" s="105">
        <v>6609745.8483333336</v>
      </c>
      <c r="DN345" s="105">
        <v>6609745.8483333336</v>
      </c>
      <c r="DO345" s="105">
        <v>6609745.8483333336</v>
      </c>
      <c r="DP345" s="105">
        <v>6609745.8483333336</v>
      </c>
      <c r="DQ345" s="105">
        <v>6609745.8483333336</v>
      </c>
      <c r="DR345" s="105">
        <v>6609745.8483333336</v>
      </c>
      <c r="DS345" s="105">
        <v>6609745.8483333336</v>
      </c>
      <c r="DT345" s="105">
        <v>6609745.8483333336</v>
      </c>
      <c r="DU345" s="106">
        <v>6609745.8483333336</v>
      </c>
      <c r="DV345" s="340"/>
      <c r="DW345" s="340"/>
      <c r="DX345" s="340"/>
      <c r="DY345" s="340"/>
      <c r="DZ345" s="340"/>
      <c r="EA345" s="340"/>
      <c r="EB345" s="340"/>
      <c r="EC345" s="340"/>
      <c r="ED345" s="340"/>
      <c r="EE345" s="340"/>
      <c r="EF345" s="340"/>
      <c r="EG345" s="340"/>
      <c r="EH345" s="340"/>
      <c r="EI345" s="338"/>
      <c r="EJ345" s="338"/>
      <c r="EK345" s="338"/>
      <c r="EL345" s="338"/>
      <c r="EM345" s="338"/>
      <c r="EN345" s="338"/>
      <c r="EO345" s="338"/>
      <c r="EP345" s="338"/>
      <c r="EQ345" s="338"/>
      <c r="ER345" s="338"/>
      <c r="ES345" s="338"/>
    </row>
    <row r="346" spans="1:149">
      <c r="D346" s="74" t="str">
        <f t="shared" ref="D346:D403" si="114">+CONCATENATE(D131,"p")</f>
        <v>4234p</v>
      </c>
      <c r="E346" s="78" t="s">
        <v>65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1059053.8333333333</v>
      </c>
      <c r="CM346" s="105">
        <v>1059053.8333333333</v>
      </c>
      <c r="CN346" s="105">
        <v>1059053.8333333333</v>
      </c>
      <c r="CO346" s="105">
        <v>1059053.8333333333</v>
      </c>
      <c r="CP346" s="105">
        <v>1059053.8333333333</v>
      </c>
      <c r="CQ346" s="105">
        <v>1059053.8333333333</v>
      </c>
      <c r="CR346" s="105">
        <v>1059053.8333333333</v>
      </c>
      <c r="CS346" s="105">
        <v>1059053.8333333333</v>
      </c>
      <c r="CT346" s="105">
        <v>1059053.8333333333</v>
      </c>
      <c r="CU346" s="105">
        <v>1059053.8333333333</v>
      </c>
      <c r="CV346" s="105">
        <v>1059053.8333333333</v>
      </c>
      <c r="CW346" s="106">
        <v>1059053.8333333333</v>
      </c>
      <c r="CX346" s="314">
        <v>828921.01083333336</v>
      </c>
      <c r="CY346" s="317">
        <v>828921.01083333336</v>
      </c>
      <c r="CZ346" s="317">
        <v>828921.01083333336</v>
      </c>
      <c r="DA346" s="317">
        <v>828921.01083333336</v>
      </c>
      <c r="DB346" s="317">
        <v>828921.01083333336</v>
      </c>
      <c r="DC346" s="317">
        <v>828921.01083333336</v>
      </c>
      <c r="DD346" s="317">
        <v>828921.01083333336</v>
      </c>
      <c r="DE346" s="317">
        <v>828921.01083333336</v>
      </c>
      <c r="DF346" s="317">
        <v>828921.01083333336</v>
      </c>
      <c r="DG346" s="317">
        <v>828921.01083333336</v>
      </c>
      <c r="DH346" s="317">
        <v>828921.01083333336</v>
      </c>
      <c r="DI346" s="313">
        <v>828921.01083333336</v>
      </c>
      <c r="DJ346" s="104">
        <v>873475.01166666672</v>
      </c>
      <c r="DK346" s="105">
        <v>873475.01166666672</v>
      </c>
      <c r="DL346" s="105">
        <v>873475.01166666672</v>
      </c>
      <c r="DM346" s="105">
        <v>873475.01166666672</v>
      </c>
      <c r="DN346" s="105">
        <v>873475.01166666672</v>
      </c>
      <c r="DO346" s="105">
        <v>873475.01166666672</v>
      </c>
      <c r="DP346" s="105">
        <v>873475.01166666672</v>
      </c>
      <c r="DQ346" s="105">
        <v>873475.01166666672</v>
      </c>
      <c r="DR346" s="105">
        <v>873475.01166666672</v>
      </c>
      <c r="DS346" s="105">
        <v>873475.01166666672</v>
      </c>
      <c r="DT346" s="105">
        <v>873475.01166666672</v>
      </c>
      <c r="DU346" s="106">
        <v>873475.01166666672</v>
      </c>
      <c r="DV346" s="340"/>
      <c r="DW346" s="340"/>
      <c r="DX346" s="340"/>
      <c r="DY346" s="340"/>
      <c r="DZ346" s="340"/>
      <c r="EA346" s="340"/>
      <c r="EB346" s="340"/>
      <c r="EC346" s="340"/>
      <c r="ED346" s="340"/>
      <c r="EE346" s="340"/>
      <c r="EF346" s="340"/>
      <c r="EG346" s="340"/>
      <c r="EH346" s="340"/>
      <c r="EI346" s="338"/>
      <c r="EJ346" s="338"/>
      <c r="EK346" s="338"/>
      <c r="EL346" s="338"/>
      <c r="EM346" s="338"/>
      <c r="EN346" s="338"/>
      <c r="EO346" s="338"/>
      <c r="EP346" s="338"/>
      <c r="EQ346" s="338"/>
      <c r="ER346" s="338"/>
      <c r="ES346" s="338"/>
    </row>
    <row r="347" spans="1:149">
      <c r="D347" s="74" t="str">
        <f t="shared" si="114"/>
        <v>4235p</v>
      </c>
      <c r="E347" s="78" t="s">
        <v>272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324063.75</v>
      </c>
      <c r="CM347" s="105">
        <v>324063.75</v>
      </c>
      <c r="CN347" s="105">
        <v>324063.75</v>
      </c>
      <c r="CO347" s="105">
        <v>324063.75</v>
      </c>
      <c r="CP347" s="105">
        <v>324063.75</v>
      </c>
      <c r="CQ347" s="105">
        <v>324063.75</v>
      </c>
      <c r="CR347" s="105">
        <v>324063.75</v>
      </c>
      <c r="CS347" s="105">
        <v>324063.75</v>
      </c>
      <c r="CT347" s="105">
        <v>324063.75</v>
      </c>
      <c r="CU347" s="105">
        <v>324063.75</v>
      </c>
      <c r="CV347" s="105">
        <v>324063.75</v>
      </c>
      <c r="CW347" s="106">
        <v>324063.75</v>
      </c>
      <c r="CX347" s="314">
        <v>213409.87</v>
      </c>
      <c r="CY347" s="317">
        <v>213409.87</v>
      </c>
      <c r="CZ347" s="317">
        <v>213409.87</v>
      </c>
      <c r="DA347" s="317">
        <v>213409.87</v>
      </c>
      <c r="DB347" s="317">
        <v>213409.87</v>
      </c>
      <c r="DC347" s="317">
        <v>213409.87</v>
      </c>
      <c r="DD347" s="317">
        <v>213409.87</v>
      </c>
      <c r="DE347" s="317">
        <v>213409.87</v>
      </c>
      <c r="DF347" s="317">
        <v>213409.87</v>
      </c>
      <c r="DG347" s="317">
        <v>213409.87</v>
      </c>
      <c r="DH347" s="317">
        <v>213409.87</v>
      </c>
      <c r="DI347" s="313">
        <v>213409.87</v>
      </c>
      <c r="DJ347" s="104">
        <v>220426.52416666667</v>
      </c>
      <c r="DK347" s="105">
        <v>220426.52416666667</v>
      </c>
      <c r="DL347" s="105">
        <v>220426.52416666667</v>
      </c>
      <c r="DM347" s="105">
        <v>220426.52416666667</v>
      </c>
      <c r="DN347" s="105">
        <v>220426.52416666667</v>
      </c>
      <c r="DO347" s="105">
        <v>220426.52416666667</v>
      </c>
      <c r="DP347" s="105">
        <v>220426.52416666667</v>
      </c>
      <c r="DQ347" s="105">
        <v>220426.52416666667</v>
      </c>
      <c r="DR347" s="105">
        <v>220426.52416666667</v>
      </c>
      <c r="DS347" s="105">
        <v>220426.52416666667</v>
      </c>
      <c r="DT347" s="105">
        <v>220426.52416666667</v>
      </c>
      <c r="DU347" s="106">
        <v>220426.52416666667</v>
      </c>
      <c r="DV347" s="340"/>
      <c r="DW347" s="340"/>
      <c r="DX347" s="340"/>
      <c r="DY347" s="340"/>
      <c r="DZ347" s="340"/>
      <c r="EA347" s="340"/>
      <c r="EB347" s="340"/>
      <c r="EC347" s="340"/>
      <c r="ED347" s="340"/>
      <c r="EE347" s="340"/>
      <c r="EF347" s="340"/>
      <c r="EG347" s="340"/>
      <c r="EH347" s="340"/>
      <c r="EI347" s="338"/>
      <c r="EJ347" s="338"/>
      <c r="EK347" s="338"/>
      <c r="EL347" s="338"/>
      <c r="EM347" s="338"/>
      <c r="EN347" s="338"/>
      <c r="EO347" s="338"/>
      <c r="EP347" s="338"/>
      <c r="EQ347" s="338"/>
      <c r="ER347" s="338"/>
      <c r="ES347" s="338"/>
    </row>
    <row r="348" spans="1:149">
      <c r="D348" s="74" t="str">
        <f t="shared" si="114"/>
        <v>4236p</v>
      </c>
      <c r="E348" s="78" t="s">
        <v>274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721626.67499999993</v>
      </c>
      <c r="CM348" s="105">
        <v>721626.67499999993</v>
      </c>
      <c r="CN348" s="105">
        <v>721626.67499999993</v>
      </c>
      <c r="CO348" s="105">
        <v>721626.67499999993</v>
      </c>
      <c r="CP348" s="105">
        <v>721626.67499999993</v>
      </c>
      <c r="CQ348" s="105">
        <v>721626.67499999993</v>
      </c>
      <c r="CR348" s="105">
        <v>721626.67499999993</v>
      </c>
      <c r="CS348" s="105">
        <v>721626.67499999993</v>
      </c>
      <c r="CT348" s="105">
        <v>721626.67499999993</v>
      </c>
      <c r="CU348" s="105">
        <v>721626.67499999993</v>
      </c>
      <c r="CV348" s="105">
        <v>721626.67499999993</v>
      </c>
      <c r="CW348" s="106">
        <v>721626.67499999993</v>
      </c>
      <c r="CX348" s="314">
        <v>789759.14749999996</v>
      </c>
      <c r="CY348" s="317">
        <v>789759.14749999996</v>
      </c>
      <c r="CZ348" s="317">
        <v>789759.14749999996</v>
      </c>
      <c r="DA348" s="317">
        <v>789759.14749999996</v>
      </c>
      <c r="DB348" s="317">
        <v>789759.14749999996</v>
      </c>
      <c r="DC348" s="317">
        <v>789759.14749999996</v>
      </c>
      <c r="DD348" s="317">
        <v>789759.14749999996</v>
      </c>
      <c r="DE348" s="317">
        <v>789759.14749999996</v>
      </c>
      <c r="DF348" s="317">
        <v>789759.14749999996</v>
      </c>
      <c r="DG348" s="317">
        <v>789759.14749999996</v>
      </c>
      <c r="DH348" s="317">
        <v>789759.14749999996</v>
      </c>
      <c r="DI348" s="313">
        <v>789759.14749999996</v>
      </c>
      <c r="DJ348" s="104">
        <v>822265.84083333332</v>
      </c>
      <c r="DK348" s="105">
        <v>822265.84083333332</v>
      </c>
      <c r="DL348" s="105">
        <v>822265.84083333332</v>
      </c>
      <c r="DM348" s="105">
        <v>822265.84083333332</v>
      </c>
      <c r="DN348" s="105">
        <v>822265.84083333332</v>
      </c>
      <c r="DO348" s="105">
        <v>822265.84083333332</v>
      </c>
      <c r="DP348" s="105">
        <v>822265.84083333332</v>
      </c>
      <c r="DQ348" s="105">
        <v>822265.84083333332</v>
      </c>
      <c r="DR348" s="105">
        <v>822265.84083333332</v>
      </c>
      <c r="DS348" s="105">
        <v>822265.84083333332</v>
      </c>
      <c r="DT348" s="105">
        <v>822265.84083333332</v>
      </c>
      <c r="DU348" s="106">
        <v>822265.84083333332</v>
      </c>
      <c r="DV348" s="340"/>
      <c r="DW348" s="340"/>
      <c r="DX348" s="340"/>
      <c r="DY348" s="340"/>
      <c r="DZ348" s="340"/>
      <c r="EA348" s="340"/>
      <c r="EB348" s="340"/>
      <c r="EC348" s="340"/>
      <c r="ED348" s="340"/>
      <c r="EE348" s="340"/>
      <c r="EF348" s="340"/>
      <c r="EG348" s="340"/>
      <c r="EH348" s="340"/>
      <c r="EI348" s="338"/>
      <c r="EJ348" s="338"/>
      <c r="EK348" s="338"/>
      <c r="EL348" s="338"/>
      <c r="EM348" s="338"/>
      <c r="EN348" s="338"/>
      <c r="EO348" s="338"/>
      <c r="EP348" s="338"/>
      <c r="EQ348" s="338"/>
      <c r="ER348" s="338"/>
      <c r="ES348" s="338"/>
    </row>
    <row r="349" spans="1:149" ht="30">
      <c r="D349" s="74" t="str">
        <f t="shared" si="114"/>
        <v>4237p</v>
      </c>
      <c r="E349" s="78" t="s">
        <v>276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/>
      <c r="CM349" s="105"/>
      <c r="CN349" s="105"/>
      <c r="CO349" s="105"/>
      <c r="CP349" s="105"/>
      <c r="CQ349" s="105"/>
      <c r="CR349" s="105"/>
      <c r="CS349" s="105"/>
      <c r="CT349" s="105"/>
      <c r="CU349" s="105"/>
      <c r="CV349" s="105"/>
      <c r="CW349" s="106"/>
      <c r="CX349" s="314">
        <v>0</v>
      </c>
      <c r="CY349" s="317">
        <v>0</v>
      </c>
      <c r="CZ349" s="317">
        <v>0</v>
      </c>
      <c r="DA349" s="317">
        <v>0</v>
      </c>
      <c r="DB349" s="317">
        <v>0</v>
      </c>
      <c r="DC349" s="317">
        <v>0</v>
      </c>
      <c r="DD349" s="317">
        <v>0</v>
      </c>
      <c r="DE349" s="317">
        <v>0</v>
      </c>
      <c r="DF349" s="317">
        <v>0</v>
      </c>
      <c r="DG349" s="317">
        <v>0</v>
      </c>
      <c r="DH349" s="317">
        <v>0</v>
      </c>
      <c r="DI349" s="313">
        <v>0</v>
      </c>
      <c r="DJ349" s="104">
        <v>0</v>
      </c>
      <c r="DK349" s="105">
        <v>0</v>
      </c>
      <c r="DL349" s="105">
        <v>0</v>
      </c>
      <c r="DM349" s="105">
        <v>0</v>
      </c>
      <c r="DN349" s="105">
        <v>0</v>
      </c>
      <c r="DO349" s="105">
        <v>0</v>
      </c>
      <c r="DP349" s="105">
        <v>0</v>
      </c>
      <c r="DQ349" s="105">
        <v>0</v>
      </c>
      <c r="DR349" s="105">
        <v>0</v>
      </c>
      <c r="DS349" s="105">
        <v>0</v>
      </c>
      <c r="DT349" s="105">
        <v>0</v>
      </c>
      <c r="DU349" s="106">
        <v>0</v>
      </c>
      <c r="DV349" s="340"/>
      <c r="DW349" s="340"/>
      <c r="DX349" s="340"/>
      <c r="DY349" s="340"/>
      <c r="DZ349" s="340"/>
      <c r="EA349" s="340"/>
      <c r="EB349" s="340"/>
      <c r="EC349" s="340"/>
      <c r="ED349" s="340"/>
      <c r="EE349" s="340"/>
      <c r="EF349" s="340"/>
      <c r="EG349" s="340"/>
      <c r="EH349" s="340"/>
      <c r="EI349" s="338"/>
      <c r="EJ349" s="338"/>
      <c r="EK349" s="338"/>
      <c r="EL349" s="338"/>
      <c r="EM349" s="338"/>
      <c r="EN349" s="338"/>
      <c r="EO349" s="338"/>
      <c r="EP349" s="338"/>
      <c r="EQ349" s="338"/>
      <c r="ER349" s="338"/>
      <c r="ES349" s="338"/>
    </row>
    <row r="350" spans="1:149" s="9" customFormat="1" ht="30">
      <c r="A350" s="140"/>
      <c r="B350" s="140"/>
      <c r="C350" s="140">
        <v>424</v>
      </c>
      <c r="D350" s="140" t="str">
        <f t="shared" si="114"/>
        <v>424p</v>
      </c>
      <c r="E350" s="141" t="s">
        <v>278</v>
      </c>
      <c r="F350" s="142"/>
      <c r="G350" s="143"/>
      <c r="H350" s="143"/>
      <c r="I350" s="143"/>
      <c r="J350" s="143"/>
      <c r="K350" s="143"/>
      <c r="L350" s="143"/>
      <c r="M350" s="143"/>
      <c r="N350" s="143"/>
      <c r="O350" s="143"/>
      <c r="P350" s="143"/>
      <c r="Q350" s="144"/>
      <c r="R350" s="142"/>
      <c r="S350" s="143"/>
      <c r="T350" s="143"/>
      <c r="U350" s="143"/>
      <c r="V350" s="143"/>
      <c r="W350" s="143"/>
      <c r="X350" s="143"/>
      <c r="Y350" s="143"/>
      <c r="Z350" s="143"/>
      <c r="AA350" s="143"/>
      <c r="AB350" s="143"/>
      <c r="AC350" s="144"/>
      <c r="AD350" s="142"/>
      <c r="AE350" s="143"/>
      <c r="AF350" s="143"/>
      <c r="AG350" s="143"/>
      <c r="AH350" s="143"/>
      <c r="AI350" s="143"/>
      <c r="AJ350" s="143"/>
      <c r="AK350" s="143"/>
      <c r="AL350" s="143"/>
      <c r="AM350" s="143"/>
      <c r="AN350" s="143"/>
      <c r="AO350" s="144"/>
      <c r="AP350" s="142"/>
      <c r="AQ350" s="143"/>
      <c r="AR350" s="143"/>
      <c r="AS350" s="143"/>
      <c r="AT350" s="143"/>
      <c r="AU350" s="143"/>
      <c r="AV350" s="143"/>
      <c r="AW350" s="143"/>
      <c r="AX350" s="143"/>
      <c r="AY350" s="143"/>
      <c r="AZ350" s="143"/>
      <c r="BA350" s="144"/>
      <c r="BB350" s="142"/>
      <c r="BC350" s="143"/>
      <c r="BD350" s="143"/>
      <c r="BE350" s="143"/>
      <c r="BF350" s="143"/>
      <c r="BG350" s="143"/>
      <c r="BH350" s="143"/>
      <c r="BI350" s="143"/>
      <c r="BJ350" s="143"/>
      <c r="BK350" s="143"/>
      <c r="BL350" s="143"/>
      <c r="BM350" s="144"/>
      <c r="BN350" s="142"/>
      <c r="BO350" s="143"/>
      <c r="BP350" s="143"/>
      <c r="BQ350" s="143"/>
      <c r="BR350" s="143"/>
      <c r="BS350" s="143"/>
      <c r="BT350" s="143"/>
      <c r="BU350" s="143"/>
      <c r="BV350" s="143"/>
      <c r="BW350" s="143"/>
      <c r="BX350" s="143"/>
      <c r="BY350" s="144"/>
      <c r="BZ350" s="142"/>
      <c r="CA350" s="143"/>
      <c r="CB350" s="143"/>
      <c r="CC350" s="143"/>
      <c r="CD350" s="143"/>
      <c r="CE350" s="143"/>
      <c r="CF350" s="143"/>
      <c r="CG350" s="143"/>
      <c r="CH350" s="143"/>
      <c r="CI350" s="143"/>
      <c r="CJ350" s="143"/>
      <c r="CK350" s="143"/>
      <c r="CL350" s="142">
        <f t="shared" ref="CL350:CX350" si="115">+CL351</f>
        <v>1133333.3333333333</v>
      </c>
      <c r="CM350" s="143">
        <f t="shared" si="115"/>
        <v>1133333.3333333333</v>
      </c>
      <c r="CN350" s="143">
        <f t="shared" si="115"/>
        <v>1133333.3333333333</v>
      </c>
      <c r="CO350" s="143">
        <f t="shared" si="115"/>
        <v>1133333.3333333333</v>
      </c>
      <c r="CP350" s="143">
        <f t="shared" si="115"/>
        <v>1133333.3333333333</v>
      </c>
      <c r="CQ350" s="143">
        <f t="shared" si="115"/>
        <v>1133333.3333333333</v>
      </c>
      <c r="CR350" s="143">
        <f t="shared" si="115"/>
        <v>1133333.3333333333</v>
      </c>
      <c r="CS350" s="143">
        <f t="shared" si="115"/>
        <v>1133333.3333333333</v>
      </c>
      <c r="CT350" s="143">
        <f t="shared" si="115"/>
        <v>1133333.3333333333</v>
      </c>
      <c r="CU350" s="143">
        <f t="shared" si="115"/>
        <v>1133333.3333333333</v>
      </c>
      <c r="CV350" s="143">
        <f t="shared" si="115"/>
        <v>1133333.3333333333</v>
      </c>
      <c r="CW350" s="144">
        <f t="shared" si="115"/>
        <v>1133333.3333333333</v>
      </c>
      <c r="CX350" s="315">
        <f t="shared" si="115"/>
        <v>1208333.3333333333</v>
      </c>
      <c r="CY350" s="318">
        <f t="shared" ref="CY350:DI350" si="116">+CY351</f>
        <v>1208333.3333333333</v>
      </c>
      <c r="CZ350" s="318">
        <f t="shared" si="116"/>
        <v>1208333.3333333333</v>
      </c>
      <c r="DA350" s="318">
        <f t="shared" si="116"/>
        <v>1208333.3333333333</v>
      </c>
      <c r="DB350" s="318">
        <f t="shared" si="116"/>
        <v>1208333.3333333333</v>
      </c>
      <c r="DC350" s="318">
        <f t="shared" si="116"/>
        <v>1208333.3333333333</v>
      </c>
      <c r="DD350" s="318">
        <f t="shared" si="116"/>
        <v>1208333.3333333333</v>
      </c>
      <c r="DE350" s="318">
        <f t="shared" si="116"/>
        <v>1208333.3333333333</v>
      </c>
      <c r="DF350" s="318">
        <f t="shared" si="116"/>
        <v>1208333.3333333333</v>
      </c>
      <c r="DG350" s="318">
        <f t="shared" si="116"/>
        <v>1208333.3333333333</v>
      </c>
      <c r="DH350" s="318">
        <f t="shared" si="116"/>
        <v>1208333.3333333333</v>
      </c>
      <c r="DI350" s="316">
        <f t="shared" si="116"/>
        <v>1208333.3333333333</v>
      </c>
      <c r="DJ350" s="142">
        <f>+DJ351</f>
        <v>1250000</v>
      </c>
      <c r="DK350" s="143">
        <f t="shared" ref="DK350:DU350" si="117">+DK351</f>
        <v>1250000</v>
      </c>
      <c r="DL350" s="143">
        <f t="shared" si="117"/>
        <v>1250000</v>
      </c>
      <c r="DM350" s="143">
        <f t="shared" si="117"/>
        <v>1250000</v>
      </c>
      <c r="DN350" s="143">
        <f t="shared" si="117"/>
        <v>1250000</v>
      </c>
      <c r="DO350" s="143">
        <f t="shared" si="117"/>
        <v>1250000</v>
      </c>
      <c r="DP350" s="143">
        <f t="shared" si="117"/>
        <v>1250000</v>
      </c>
      <c r="DQ350" s="143">
        <f t="shared" si="117"/>
        <v>1250000</v>
      </c>
      <c r="DR350" s="143">
        <f t="shared" si="117"/>
        <v>1250000</v>
      </c>
      <c r="DS350" s="143">
        <f t="shared" si="117"/>
        <v>1250000</v>
      </c>
      <c r="DT350" s="143">
        <f t="shared" si="117"/>
        <v>1250000</v>
      </c>
      <c r="DU350" s="144">
        <f t="shared" si="117"/>
        <v>1250000</v>
      </c>
      <c r="DV350" s="348">
        <v>1250083.3333333333</v>
      </c>
      <c r="DW350" s="348">
        <v>1250083.3333333333</v>
      </c>
      <c r="DX350" s="348">
        <v>1250083.3333333333</v>
      </c>
      <c r="DY350" s="348">
        <v>1250083.3333333333</v>
      </c>
      <c r="DZ350" s="348">
        <v>1250083.3333333333</v>
      </c>
      <c r="EA350" s="348">
        <v>1250083.3333333333</v>
      </c>
      <c r="EB350" s="348">
        <v>1250083.3333333333</v>
      </c>
      <c r="EC350" s="348">
        <v>1250083.3333333333</v>
      </c>
      <c r="ED350" s="348">
        <v>1250083.3333333333</v>
      </c>
      <c r="EE350" s="348">
        <v>1250083.3333333333</v>
      </c>
      <c r="EF350" s="348">
        <v>1250083.3333333333</v>
      </c>
      <c r="EG350" s="348">
        <v>1250083.3333333333</v>
      </c>
      <c r="EH350" s="348">
        <v>1327583.3333333333</v>
      </c>
      <c r="EI350" s="348">
        <v>1327583.3333333333</v>
      </c>
      <c r="EJ350" s="348">
        <v>1327583.3333333333</v>
      </c>
      <c r="EK350" s="107">
        <v>1327583.3333333333</v>
      </c>
      <c r="EL350" s="348">
        <v>1327583.3333333333</v>
      </c>
      <c r="EM350" s="348">
        <v>1327583.3333333333</v>
      </c>
      <c r="EN350" s="348">
        <v>1327583.3333333333</v>
      </c>
      <c r="EO350" s="348">
        <v>1327583.3333333333</v>
      </c>
      <c r="EP350" s="348">
        <v>1327583.3333333333</v>
      </c>
      <c r="EQ350" s="348">
        <v>1327583.3333333333</v>
      </c>
      <c r="ER350" s="348">
        <v>1327583.3333333333</v>
      </c>
      <c r="ES350" s="348">
        <v>1327583.3333333333</v>
      </c>
    </row>
    <row r="351" spans="1:149">
      <c r="D351" s="74" t="str">
        <f t="shared" si="114"/>
        <v>4241p</v>
      </c>
      <c r="E351" s="78" t="s">
        <v>280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1133333.3333333333</v>
      </c>
      <c r="CM351" s="105">
        <v>1133333.3333333333</v>
      </c>
      <c r="CN351" s="105">
        <v>1133333.3333333333</v>
      </c>
      <c r="CO351" s="105">
        <v>1133333.3333333333</v>
      </c>
      <c r="CP351" s="105">
        <v>1133333.3333333333</v>
      </c>
      <c r="CQ351" s="105">
        <v>1133333.3333333333</v>
      </c>
      <c r="CR351" s="105">
        <v>1133333.3333333333</v>
      </c>
      <c r="CS351" s="105">
        <v>1133333.3333333333</v>
      </c>
      <c r="CT351" s="105">
        <v>1133333.3333333333</v>
      </c>
      <c r="CU351" s="105">
        <v>1133333.3333333333</v>
      </c>
      <c r="CV351" s="105">
        <v>1133333.3333333333</v>
      </c>
      <c r="CW351" s="106">
        <v>1133333.3333333333</v>
      </c>
      <c r="CX351" s="314">
        <v>1208333.3333333333</v>
      </c>
      <c r="CY351" s="317">
        <v>1208333.3333333333</v>
      </c>
      <c r="CZ351" s="317">
        <v>1208333.3333333333</v>
      </c>
      <c r="DA351" s="317">
        <v>1208333.3333333333</v>
      </c>
      <c r="DB351" s="317">
        <v>1208333.3333333333</v>
      </c>
      <c r="DC351" s="317">
        <v>1208333.3333333333</v>
      </c>
      <c r="DD351" s="317">
        <v>1208333.3333333333</v>
      </c>
      <c r="DE351" s="317">
        <v>1208333.3333333333</v>
      </c>
      <c r="DF351" s="317">
        <v>1208333.3333333333</v>
      </c>
      <c r="DG351" s="317">
        <v>1208333.3333333333</v>
      </c>
      <c r="DH351" s="317">
        <v>1208333.3333333333</v>
      </c>
      <c r="DI351" s="313">
        <v>1208333.3333333333</v>
      </c>
      <c r="DJ351" s="104">
        <v>1250000</v>
      </c>
      <c r="DK351" s="105">
        <v>1250000</v>
      </c>
      <c r="DL351" s="105">
        <v>1250000</v>
      </c>
      <c r="DM351" s="105">
        <v>1250000</v>
      </c>
      <c r="DN351" s="105">
        <v>1250000</v>
      </c>
      <c r="DO351" s="105">
        <v>1250000</v>
      </c>
      <c r="DP351" s="105">
        <v>1250000</v>
      </c>
      <c r="DQ351" s="105">
        <v>1250000</v>
      </c>
      <c r="DR351" s="105">
        <v>1250000</v>
      </c>
      <c r="DS351" s="105">
        <v>1250000</v>
      </c>
      <c r="DT351" s="105">
        <v>1250000</v>
      </c>
      <c r="DU351" s="106">
        <v>1250000</v>
      </c>
      <c r="DV351" s="340"/>
      <c r="DW351" s="340"/>
      <c r="DX351" s="340"/>
      <c r="DY351" s="340"/>
      <c r="DZ351" s="340"/>
      <c r="EA351" s="340"/>
      <c r="EB351" s="340"/>
      <c r="EC351" s="340"/>
      <c r="ED351" s="340"/>
      <c r="EE351" s="340"/>
      <c r="EF351" s="340"/>
      <c r="EG351" s="340"/>
      <c r="EH351" s="340"/>
      <c r="EI351" s="340"/>
      <c r="EJ351" s="340"/>
      <c r="EK351" s="340"/>
      <c r="EL351" s="340"/>
      <c r="EM351" s="340"/>
      <c r="EN351" s="340"/>
      <c r="EO351" s="340"/>
      <c r="EP351" s="340"/>
      <c r="EQ351" s="340"/>
      <c r="ER351" s="340"/>
      <c r="ES351" s="340"/>
    </row>
    <row r="352" spans="1:149" s="9" customFormat="1" ht="30">
      <c r="A352" s="140"/>
      <c r="B352" s="140"/>
      <c r="C352" s="140">
        <v>425</v>
      </c>
      <c r="D352" s="140" t="str">
        <f t="shared" si="114"/>
        <v>425p</v>
      </c>
      <c r="E352" s="141" t="s">
        <v>282</v>
      </c>
      <c r="F352" s="142"/>
      <c r="G352" s="143"/>
      <c r="H352" s="143"/>
      <c r="I352" s="143"/>
      <c r="J352" s="143"/>
      <c r="K352" s="143"/>
      <c r="L352" s="143"/>
      <c r="M352" s="143"/>
      <c r="N352" s="143"/>
      <c r="O352" s="143"/>
      <c r="P352" s="143"/>
      <c r="Q352" s="144"/>
      <c r="R352" s="142"/>
      <c r="S352" s="143"/>
      <c r="T352" s="143"/>
      <c r="U352" s="143"/>
      <c r="V352" s="143"/>
      <c r="W352" s="143"/>
      <c r="X352" s="143"/>
      <c r="Y352" s="143"/>
      <c r="Z352" s="143"/>
      <c r="AA352" s="143"/>
      <c r="AB352" s="143"/>
      <c r="AC352" s="144"/>
      <c r="AD352" s="142"/>
      <c r="AE352" s="143"/>
      <c r="AF352" s="143"/>
      <c r="AG352" s="143"/>
      <c r="AH352" s="143"/>
      <c r="AI352" s="143"/>
      <c r="AJ352" s="143"/>
      <c r="AK352" s="143"/>
      <c r="AL352" s="143"/>
      <c r="AM352" s="143"/>
      <c r="AN352" s="143"/>
      <c r="AO352" s="144"/>
      <c r="AP352" s="142"/>
      <c r="AQ352" s="143"/>
      <c r="AR352" s="143"/>
      <c r="AS352" s="143"/>
      <c r="AT352" s="143"/>
      <c r="AU352" s="143"/>
      <c r="AV352" s="143"/>
      <c r="AW352" s="143"/>
      <c r="AX352" s="143"/>
      <c r="AY352" s="143"/>
      <c r="AZ352" s="143"/>
      <c r="BA352" s="144"/>
      <c r="BB352" s="142"/>
      <c r="BC352" s="143"/>
      <c r="BD352" s="143"/>
      <c r="BE352" s="143"/>
      <c r="BF352" s="143"/>
      <c r="BG352" s="143"/>
      <c r="BH352" s="143"/>
      <c r="BI352" s="143"/>
      <c r="BJ352" s="143"/>
      <c r="BK352" s="143"/>
      <c r="BL352" s="143"/>
      <c r="BM352" s="144"/>
      <c r="BN352" s="142"/>
      <c r="BO352" s="143"/>
      <c r="BP352" s="143"/>
      <c r="BQ352" s="143"/>
      <c r="BR352" s="143"/>
      <c r="BS352" s="143"/>
      <c r="BT352" s="143"/>
      <c r="BU352" s="143"/>
      <c r="BV352" s="143"/>
      <c r="BW352" s="143"/>
      <c r="BX352" s="143"/>
      <c r="BY352" s="144"/>
      <c r="BZ352" s="142"/>
      <c r="CA352" s="143"/>
      <c r="CB352" s="143"/>
      <c r="CC352" s="143"/>
      <c r="CD352" s="143"/>
      <c r="CE352" s="143"/>
      <c r="CF352" s="143"/>
      <c r="CG352" s="143"/>
      <c r="CH352" s="143"/>
      <c r="CI352" s="143"/>
      <c r="CJ352" s="143"/>
      <c r="CK352" s="143"/>
      <c r="CL352" s="142">
        <f t="shared" ref="CL352:CX352" si="118">+SUM(CL353:CL355)</f>
        <v>583333.33333333326</v>
      </c>
      <c r="CM352" s="143">
        <f t="shared" si="118"/>
        <v>583333.33333333326</v>
      </c>
      <c r="CN352" s="143">
        <f t="shared" si="118"/>
        <v>583333.33333333326</v>
      </c>
      <c r="CO352" s="143">
        <f t="shared" si="118"/>
        <v>583333.33333333326</v>
      </c>
      <c r="CP352" s="143">
        <f t="shared" si="118"/>
        <v>583333.33333333326</v>
      </c>
      <c r="CQ352" s="143">
        <f t="shared" si="118"/>
        <v>583333.33333333326</v>
      </c>
      <c r="CR352" s="143">
        <f t="shared" si="118"/>
        <v>583333.33333333326</v>
      </c>
      <c r="CS352" s="143">
        <f t="shared" si="118"/>
        <v>583333.33333333326</v>
      </c>
      <c r="CT352" s="143">
        <f t="shared" si="118"/>
        <v>583333.33333333326</v>
      </c>
      <c r="CU352" s="143">
        <f t="shared" si="118"/>
        <v>583333.33333333326</v>
      </c>
      <c r="CV352" s="143">
        <f t="shared" si="118"/>
        <v>583333.33333333326</v>
      </c>
      <c r="CW352" s="144">
        <f t="shared" si="118"/>
        <v>583333.33333333326</v>
      </c>
      <c r="CX352" s="315">
        <f t="shared" si="118"/>
        <v>583333.33333333326</v>
      </c>
      <c r="CY352" s="318">
        <f t="shared" ref="CY352:DI352" si="119">+SUM(CY353:CY355)</f>
        <v>583333.33333333326</v>
      </c>
      <c r="CZ352" s="318">
        <f t="shared" si="119"/>
        <v>583333.33333333326</v>
      </c>
      <c r="DA352" s="318">
        <f t="shared" si="119"/>
        <v>583333.33333333326</v>
      </c>
      <c r="DB352" s="318">
        <f t="shared" si="119"/>
        <v>583333.33333333326</v>
      </c>
      <c r="DC352" s="318">
        <f t="shared" si="119"/>
        <v>583333.33333333326</v>
      </c>
      <c r="DD352" s="318">
        <f t="shared" si="119"/>
        <v>583333.33333333326</v>
      </c>
      <c r="DE352" s="318">
        <f t="shared" si="119"/>
        <v>583333.33333333326</v>
      </c>
      <c r="DF352" s="318">
        <f t="shared" si="119"/>
        <v>583333.33333333326</v>
      </c>
      <c r="DG352" s="318">
        <f t="shared" si="119"/>
        <v>583333.33333333326</v>
      </c>
      <c r="DH352" s="318">
        <f t="shared" si="119"/>
        <v>583333.33333333326</v>
      </c>
      <c r="DI352" s="316">
        <f t="shared" si="119"/>
        <v>583333.33333333326</v>
      </c>
      <c r="DJ352" s="142">
        <f>+SUM(DJ353:DJ355)</f>
        <v>618333.33333333326</v>
      </c>
      <c r="DK352" s="143">
        <f t="shared" ref="DK352:DU352" si="120">+SUM(DK353:DK355)</f>
        <v>618333.33333333326</v>
      </c>
      <c r="DL352" s="143">
        <f t="shared" si="120"/>
        <v>618333.33333333326</v>
      </c>
      <c r="DM352" s="143">
        <f t="shared" si="120"/>
        <v>618333.33333333326</v>
      </c>
      <c r="DN352" s="143">
        <f t="shared" si="120"/>
        <v>618333.33333333326</v>
      </c>
      <c r="DO352" s="143">
        <f t="shared" si="120"/>
        <v>618333.33333333326</v>
      </c>
      <c r="DP352" s="143">
        <f t="shared" si="120"/>
        <v>618333.33333333326</v>
      </c>
      <c r="DQ352" s="143">
        <f t="shared" si="120"/>
        <v>618333.33333333326</v>
      </c>
      <c r="DR352" s="143">
        <f t="shared" si="120"/>
        <v>618333.33333333326</v>
      </c>
      <c r="DS352" s="143">
        <f t="shared" si="120"/>
        <v>618333.33333333326</v>
      </c>
      <c r="DT352" s="143">
        <f t="shared" si="120"/>
        <v>618333.33333333326</v>
      </c>
      <c r="DU352" s="144">
        <f t="shared" si="120"/>
        <v>618333.33333333326</v>
      </c>
      <c r="DV352" s="348">
        <v>663871.66666666663</v>
      </c>
      <c r="DW352" s="348">
        <v>663871.66666666663</v>
      </c>
      <c r="DX352" s="348">
        <v>663871.66666666663</v>
      </c>
      <c r="DY352" s="348">
        <v>663871.66666666663</v>
      </c>
      <c r="DZ352" s="348">
        <v>663871.66666666663</v>
      </c>
      <c r="EA352" s="348">
        <v>663871.66666666663</v>
      </c>
      <c r="EB352" s="348">
        <v>663871.66666666663</v>
      </c>
      <c r="EC352" s="348">
        <v>663871.66666666663</v>
      </c>
      <c r="ED352" s="348">
        <v>663871.66666666663</v>
      </c>
      <c r="EE352" s="348">
        <v>663871.66666666663</v>
      </c>
      <c r="EF352" s="348">
        <v>663871.66666666663</v>
      </c>
      <c r="EG352" s="348">
        <v>663871.66666666663</v>
      </c>
      <c r="EH352" s="348">
        <v>710416.66666666663</v>
      </c>
      <c r="EI352" s="348">
        <v>710416.66666666663</v>
      </c>
      <c r="EJ352" s="348">
        <v>710416.66666666663</v>
      </c>
      <c r="EK352" s="107">
        <v>710416.66666666663</v>
      </c>
      <c r="EL352" s="348">
        <v>710416.66666666663</v>
      </c>
      <c r="EM352" s="348">
        <v>710416.66666666663</v>
      </c>
      <c r="EN352" s="348">
        <v>710416.66666666663</v>
      </c>
      <c r="EO352" s="348">
        <v>710416.66666666663</v>
      </c>
      <c r="EP352" s="348">
        <v>710416.66666666663</v>
      </c>
      <c r="EQ352" s="348">
        <v>710416.66666666663</v>
      </c>
      <c r="ER352" s="348">
        <v>710416.66666666663</v>
      </c>
      <c r="ES352" s="348">
        <v>710416.66666666663</v>
      </c>
    </row>
    <row r="353" spans="1:149">
      <c r="D353" s="74" t="str">
        <f t="shared" si="114"/>
        <v>4251p</v>
      </c>
      <c r="E353" s="78" t="s">
        <v>284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108333.33333333333</v>
      </c>
      <c r="CM353" s="105">
        <v>108333.33333333333</v>
      </c>
      <c r="CN353" s="105">
        <v>108333.33333333333</v>
      </c>
      <c r="CO353" s="105">
        <v>108333.33333333333</v>
      </c>
      <c r="CP353" s="105">
        <v>108333.33333333333</v>
      </c>
      <c r="CQ353" s="105">
        <v>108333.33333333333</v>
      </c>
      <c r="CR353" s="105">
        <v>108333.33333333333</v>
      </c>
      <c r="CS353" s="105">
        <v>108333.33333333333</v>
      </c>
      <c r="CT353" s="105">
        <v>108333.33333333333</v>
      </c>
      <c r="CU353" s="105">
        <v>108333.33333333333</v>
      </c>
      <c r="CV353" s="105">
        <v>108333.33333333333</v>
      </c>
      <c r="CW353" s="106">
        <v>108333.33333333333</v>
      </c>
      <c r="CX353" s="314">
        <v>108333.33333333333</v>
      </c>
      <c r="CY353" s="317">
        <v>108333.33333333333</v>
      </c>
      <c r="CZ353" s="317">
        <v>108333.33333333333</v>
      </c>
      <c r="DA353" s="317">
        <v>108333.33333333333</v>
      </c>
      <c r="DB353" s="317">
        <v>108333.33333333333</v>
      </c>
      <c r="DC353" s="317">
        <v>108333.33333333333</v>
      </c>
      <c r="DD353" s="317">
        <v>108333.33333333333</v>
      </c>
      <c r="DE353" s="317">
        <v>108333.33333333333</v>
      </c>
      <c r="DF353" s="317">
        <v>108333.33333333333</v>
      </c>
      <c r="DG353" s="317">
        <v>108333.33333333333</v>
      </c>
      <c r="DH353" s="317">
        <v>108333.33333333333</v>
      </c>
      <c r="DI353" s="313">
        <v>108333.33333333333</v>
      </c>
      <c r="DJ353" s="104">
        <v>114166.66666666667</v>
      </c>
      <c r="DK353" s="105">
        <v>114166.66666666667</v>
      </c>
      <c r="DL353" s="105">
        <v>114166.66666666667</v>
      </c>
      <c r="DM353" s="105">
        <v>114166.66666666667</v>
      </c>
      <c r="DN353" s="105">
        <v>114166.66666666667</v>
      </c>
      <c r="DO353" s="105">
        <v>114166.66666666667</v>
      </c>
      <c r="DP353" s="105">
        <v>114166.66666666667</v>
      </c>
      <c r="DQ353" s="105">
        <v>114166.66666666667</v>
      </c>
      <c r="DR353" s="105">
        <v>114166.66666666667</v>
      </c>
      <c r="DS353" s="105">
        <v>114166.66666666667</v>
      </c>
      <c r="DT353" s="105">
        <v>114166.66666666667</v>
      </c>
      <c r="DU353" s="106">
        <v>114166.66666666667</v>
      </c>
      <c r="DV353" s="340"/>
      <c r="DW353" s="340"/>
      <c r="DX353" s="340"/>
      <c r="DY353" s="340"/>
      <c r="DZ353" s="340"/>
      <c r="EA353" s="340"/>
      <c r="EB353" s="340"/>
      <c r="EC353" s="340"/>
      <c r="ED353" s="340"/>
      <c r="EE353" s="340"/>
      <c r="EF353" s="340"/>
      <c r="EG353" s="340"/>
      <c r="EH353" s="340"/>
      <c r="EI353" s="338"/>
      <c r="EJ353" s="338"/>
      <c r="EK353" s="338"/>
      <c r="EL353" s="338"/>
      <c r="EM353" s="338"/>
      <c r="EN353" s="338"/>
      <c r="EO353" s="338"/>
      <c r="EP353" s="338"/>
      <c r="EQ353" s="338"/>
      <c r="ER353" s="338"/>
      <c r="ES353" s="338"/>
    </row>
    <row r="354" spans="1:149" ht="30">
      <c r="D354" s="74" t="str">
        <f t="shared" si="114"/>
        <v>4252p</v>
      </c>
      <c r="E354" s="78" t="s">
        <v>286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193750</v>
      </c>
      <c r="CM354" s="105">
        <v>193750</v>
      </c>
      <c r="CN354" s="105">
        <v>193750</v>
      </c>
      <c r="CO354" s="105">
        <v>193750</v>
      </c>
      <c r="CP354" s="105">
        <v>193750</v>
      </c>
      <c r="CQ354" s="105">
        <v>193750</v>
      </c>
      <c r="CR354" s="105">
        <v>193750</v>
      </c>
      <c r="CS354" s="105">
        <v>193750</v>
      </c>
      <c r="CT354" s="105">
        <v>193750</v>
      </c>
      <c r="CU354" s="105">
        <v>193750</v>
      </c>
      <c r="CV354" s="105">
        <v>193750</v>
      </c>
      <c r="CW354" s="106">
        <v>193750</v>
      </c>
      <c r="CX354" s="314">
        <v>193750</v>
      </c>
      <c r="CY354" s="317">
        <v>193750</v>
      </c>
      <c r="CZ354" s="317">
        <v>193750</v>
      </c>
      <c r="DA354" s="317">
        <v>193750</v>
      </c>
      <c r="DB354" s="317">
        <v>193750</v>
      </c>
      <c r="DC354" s="317">
        <v>193750</v>
      </c>
      <c r="DD354" s="317">
        <v>193750</v>
      </c>
      <c r="DE354" s="317">
        <v>193750</v>
      </c>
      <c r="DF354" s="317">
        <v>193750</v>
      </c>
      <c r="DG354" s="317">
        <v>193750</v>
      </c>
      <c r="DH354" s="317">
        <v>193750</v>
      </c>
      <c r="DI354" s="313">
        <v>193750</v>
      </c>
      <c r="DJ354" s="104">
        <v>202083.33333333334</v>
      </c>
      <c r="DK354" s="105">
        <v>202083.33333333334</v>
      </c>
      <c r="DL354" s="105">
        <v>202083.33333333334</v>
      </c>
      <c r="DM354" s="105">
        <v>202083.33333333334</v>
      </c>
      <c r="DN354" s="105">
        <v>202083.33333333334</v>
      </c>
      <c r="DO354" s="105">
        <v>202083.33333333334</v>
      </c>
      <c r="DP354" s="105">
        <v>202083.33333333334</v>
      </c>
      <c r="DQ354" s="105">
        <v>202083.33333333334</v>
      </c>
      <c r="DR354" s="105">
        <v>202083.33333333334</v>
      </c>
      <c r="DS354" s="105">
        <v>202083.33333333334</v>
      </c>
      <c r="DT354" s="105">
        <v>202083.33333333334</v>
      </c>
      <c r="DU354" s="106">
        <v>202083.33333333334</v>
      </c>
      <c r="DV354" s="340"/>
      <c r="DW354" s="340"/>
      <c r="DX354" s="340"/>
      <c r="DY354" s="340"/>
      <c r="DZ354" s="340"/>
      <c r="EA354" s="340"/>
      <c r="EB354" s="340"/>
      <c r="EC354" s="340"/>
      <c r="ED354" s="340"/>
      <c r="EE354" s="340"/>
      <c r="EF354" s="340"/>
      <c r="EG354" s="340"/>
      <c r="EH354" s="340"/>
      <c r="EI354" s="338"/>
      <c r="EJ354" s="338"/>
      <c r="EK354" s="338"/>
      <c r="EL354" s="338"/>
      <c r="EM354" s="338"/>
      <c r="EN354" s="338"/>
      <c r="EO354" s="338"/>
      <c r="EP354" s="338"/>
      <c r="EQ354" s="338"/>
      <c r="ER354" s="338"/>
      <c r="ES354" s="338"/>
    </row>
    <row r="355" spans="1:149" ht="30">
      <c r="D355" s="74" t="str">
        <f t="shared" si="114"/>
        <v>4253p</v>
      </c>
      <c r="E355" s="78" t="s">
        <v>288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281250</v>
      </c>
      <c r="CM355" s="105">
        <v>281250</v>
      </c>
      <c r="CN355" s="105">
        <v>281250</v>
      </c>
      <c r="CO355" s="105">
        <v>281250</v>
      </c>
      <c r="CP355" s="105">
        <v>281250</v>
      </c>
      <c r="CQ355" s="105">
        <v>281250</v>
      </c>
      <c r="CR355" s="105">
        <v>281250</v>
      </c>
      <c r="CS355" s="105">
        <v>281250</v>
      </c>
      <c r="CT355" s="105">
        <v>281250</v>
      </c>
      <c r="CU355" s="105">
        <v>281250</v>
      </c>
      <c r="CV355" s="105">
        <v>281250</v>
      </c>
      <c r="CW355" s="106">
        <v>281250</v>
      </c>
      <c r="CX355" s="314">
        <v>281250</v>
      </c>
      <c r="CY355" s="317">
        <v>281250</v>
      </c>
      <c r="CZ355" s="317">
        <v>281250</v>
      </c>
      <c r="DA355" s="317">
        <v>281250</v>
      </c>
      <c r="DB355" s="317">
        <v>281250</v>
      </c>
      <c r="DC355" s="317">
        <v>281250</v>
      </c>
      <c r="DD355" s="317">
        <v>281250</v>
      </c>
      <c r="DE355" s="317">
        <v>281250</v>
      </c>
      <c r="DF355" s="317">
        <v>281250</v>
      </c>
      <c r="DG355" s="317">
        <v>281250</v>
      </c>
      <c r="DH355" s="317">
        <v>281250</v>
      </c>
      <c r="DI355" s="313">
        <v>281250</v>
      </c>
      <c r="DJ355" s="104">
        <v>302083.33333333331</v>
      </c>
      <c r="DK355" s="105">
        <v>302083.33333333331</v>
      </c>
      <c r="DL355" s="105">
        <v>302083.33333333331</v>
      </c>
      <c r="DM355" s="105">
        <v>302083.33333333331</v>
      </c>
      <c r="DN355" s="105">
        <v>302083.33333333331</v>
      </c>
      <c r="DO355" s="105">
        <v>302083.33333333331</v>
      </c>
      <c r="DP355" s="105">
        <v>302083.33333333331</v>
      </c>
      <c r="DQ355" s="105">
        <v>302083.33333333331</v>
      </c>
      <c r="DR355" s="105">
        <v>302083.33333333331</v>
      </c>
      <c r="DS355" s="105">
        <v>302083.33333333331</v>
      </c>
      <c r="DT355" s="105">
        <v>302083.33333333331</v>
      </c>
      <c r="DU355" s="106">
        <v>302083.33333333331</v>
      </c>
      <c r="DV355" s="340"/>
      <c r="DW355" s="340"/>
      <c r="DX355" s="340"/>
      <c r="DY355" s="340"/>
      <c r="DZ355" s="340"/>
      <c r="EA355" s="340"/>
      <c r="EB355" s="340"/>
      <c r="EC355" s="340"/>
      <c r="ED355" s="340"/>
      <c r="EE355" s="340"/>
      <c r="EF355" s="340"/>
      <c r="EG355" s="340"/>
      <c r="EH355" s="340"/>
      <c r="EI355" s="338"/>
      <c r="EJ355" s="338"/>
      <c r="EK355" s="338"/>
      <c r="EL355" s="338"/>
      <c r="EM355" s="338"/>
      <c r="EN355" s="338"/>
      <c r="EO355" s="338"/>
      <c r="EP355" s="338"/>
      <c r="EQ355" s="338"/>
      <c r="ER355" s="338"/>
      <c r="ES355" s="338"/>
    </row>
    <row r="356" spans="1:149" s="9" customFormat="1" ht="45">
      <c r="A356" s="140" t="s">
        <v>96</v>
      </c>
      <c r="B356" s="140">
        <v>43</v>
      </c>
      <c r="C356" s="140"/>
      <c r="D356" s="140" t="str">
        <f t="shared" si="114"/>
        <v>43p</v>
      </c>
      <c r="E356" s="141" t="s">
        <v>290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121">+CL357+CL367</f>
        <v>7656724.8525</v>
      </c>
      <c r="CM356" s="143">
        <f t="shared" si="121"/>
        <v>7656724.8525</v>
      </c>
      <c r="CN356" s="143">
        <f t="shared" si="121"/>
        <v>7656724.8525</v>
      </c>
      <c r="CO356" s="143">
        <f t="shared" si="121"/>
        <v>7656724.8525</v>
      </c>
      <c r="CP356" s="143">
        <f t="shared" si="121"/>
        <v>7656724.8525</v>
      </c>
      <c r="CQ356" s="143">
        <f t="shared" si="121"/>
        <v>7656724.8525</v>
      </c>
      <c r="CR356" s="143">
        <f t="shared" si="121"/>
        <v>7656724.8525</v>
      </c>
      <c r="CS356" s="143">
        <f t="shared" si="121"/>
        <v>7656724.8525</v>
      </c>
      <c r="CT356" s="143">
        <f t="shared" si="121"/>
        <v>7656724.8525</v>
      </c>
      <c r="CU356" s="143">
        <f t="shared" si="121"/>
        <v>7656724.8525</v>
      </c>
      <c r="CV356" s="143">
        <f t="shared" si="121"/>
        <v>7656724.8525</v>
      </c>
      <c r="CW356" s="144">
        <f t="shared" si="121"/>
        <v>7656724.8525</v>
      </c>
      <c r="CX356" s="315">
        <f t="shared" si="121"/>
        <v>8288399.6951821186</v>
      </c>
      <c r="CY356" s="318">
        <f t="shared" ref="CY356:DH356" si="122">+CY357+CY367</f>
        <v>8288399.6951821186</v>
      </c>
      <c r="CZ356" s="318">
        <f t="shared" si="122"/>
        <v>8288399.6951821186</v>
      </c>
      <c r="DA356" s="318">
        <f t="shared" si="122"/>
        <v>8288399.6951821186</v>
      </c>
      <c r="DB356" s="318">
        <f t="shared" si="122"/>
        <v>8288399.6951821186</v>
      </c>
      <c r="DC356" s="318">
        <f t="shared" si="122"/>
        <v>8288399.6951821186</v>
      </c>
      <c r="DD356" s="318">
        <f t="shared" si="122"/>
        <v>8288399.6951821186</v>
      </c>
      <c r="DE356" s="318">
        <f t="shared" si="122"/>
        <v>8288399.6951821186</v>
      </c>
      <c r="DF356" s="318">
        <f t="shared" si="122"/>
        <v>8288399.6951821186</v>
      </c>
      <c r="DG356" s="318">
        <f t="shared" si="122"/>
        <v>8288399.6951821186</v>
      </c>
      <c r="DH356" s="318">
        <f t="shared" si="122"/>
        <v>8288399.6951821186</v>
      </c>
      <c r="DI356" s="316">
        <f>+DI357+DI367</f>
        <v>8287650.975182116</v>
      </c>
      <c r="DJ356" s="142">
        <f>+DJ357+DJ367</f>
        <v>10691224.718333334</v>
      </c>
      <c r="DK356" s="143">
        <f t="shared" ref="DK356:DU356" si="123">+DK357+DK367</f>
        <v>10691224.718333334</v>
      </c>
      <c r="DL356" s="143">
        <f t="shared" si="123"/>
        <v>10691224.718333334</v>
      </c>
      <c r="DM356" s="143">
        <f t="shared" si="123"/>
        <v>10691224.718333334</v>
      </c>
      <c r="DN356" s="143">
        <f t="shared" si="123"/>
        <v>10691224.718333334</v>
      </c>
      <c r="DO356" s="143">
        <f t="shared" si="123"/>
        <v>10691224.718333334</v>
      </c>
      <c r="DP356" s="143">
        <f t="shared" si="123"/>
        <v>10691224.718333334</v>
      </c>
      <c r="DQ356" s="143">
        <f t="shared" si="123"/>
        <v>10691224.718333334</v>
      </c>
      <c r="DR356" s="143">
        <f t="shared" si="123"/>
        <v>10691224.718333334</v>
      </c>
      <c r="DS356" s="143">
        <f t="shared" si="123"/>
        <v>10691224.718333334</v>
      </c>
      <c r="DT356" s="143">
        <f t="shared" si="123"/>
        <v>10691224.718333334</v>
      </c>
      <c r="DU356" s="144">
        <f t="shared" si="123"/>
        <v>10691224.718333334</v>
      </c>
      <c r="DV356" s="348">
        <v>12196628.3375</v>
      </c>
      <c r="DW356" s="348">
        <v>12196628.3375</v>
      </c>
      <c r="DX356" s="348">
        <v>12196628.3375</v>
      </c>
      <c r="DY356" s="348">
        <v>12196628.3375</v>
      </c>
      <c r="DZ356" s="348">
        <v>12196628.3375</v>
      </c>
      <c r="EA356" s="348">
        <v>12196628.3375</v>
      </c>
      <c r="EB356" s="348">
        <v>12196628.3375</v>
      </c>
      <c r="EC356" s="348">
        <v>12196628.3375</v>
      </c>
      <c r="ED356" s="348">
        <v>12196628.3375</v>
      </c>
      <c r="EE356" s="348">
        <v>12196628.3375</v>
      </c>
      <c r="EF356" s="348">
        <v>12196628.3375</v>
      </c>
      <c r="EG356" s="348">
        <v>12196628.3375</v>
      </c>
      <c r="EH356" s="348">
        <v>13691666.67</v>
      </c>
      <c r="EI356" s="348">
        <v>13691666.67</v>
      </c>
      <c r="EJ356" s="348">
        <v>13691666.67</v>
      </c>
      <c r="EK356" s="348">
        <v>13691666.67</v>
      </c>
      <c r="EL356" s="348">
        <v>13691666.67</v>
      </c>
      <c r="EM356" s="348">
        <v>13691666.67</v>
      </c>
      <c r="EN356" s="348">
        <v>13691666.67</v>
      </c>
      <c r="EO356" s="348">
        <v>13691666.67</v>
      </c>
      <c r="EP356" s="348">
        <v>13691666.67</v>
      </c>
      <c r="EQ356" s="348">
        <v>13691666.67</v>
      </c>
      <c r="ER356" s="348">
        <v>13691666.67</v>
      </c>
      <c r="ES356" s="348">
        <v>13691666.67</v>
      </c>
    </row>
    <row r="357" spans="1:149" s="9" customFormat="1" ht="45">
      <c r="A357" s="140" t="s">
        <v>96</v>
      </c>
      <c r="B357" s="140" t="s">
        <v>96</v>
      </c>
      <c r="C357" s="140">
        <v>431</v>
      </c>
      <c r="D357" s="140" t="str">
        <f t="shared" si="114"/>
        <v>431p</v>
      </c>
      <c r="E357" s="141" t="s">
        <v>290</v>
      </c>
      <c r="F357" s="142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4"/>
      <c r="R357" s="142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4"/>
      <c r="AD357" s="142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4"/>
      <c r="AP357" s="142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4"/>
      <c r="BB357" s="142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4"/>
      <c r="BN357" s="142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4"/>
      <c r="BZ357" s="142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2">
        <f t="shared" ref="CL357:CX357" si="124">+SUM(CL358:CL366)</f>
        <v>7635891.519166667</v>
      </c>
      <c r="CM357" s="143">
        <f t="shared" si="124"/>
        <v>7635891.519166667</v>
      </c>
      <c r="CN357" s="143">
        <f t="shared" si="124"/>
        <v>7635891.519166667</v>
      </c>
      <c r="CO357" s="143">
        <f t="shared" si="124"/>
        <v>7635891.519166667</v>
      </c>
      <c r="CP357" s="143">
        <f t="shared" si="124"/>
        <v>7635891.519166667</v>
      </c>
      <c r="CQ357" s="143">
        <f t="shared" si="124"/>
        <v>7635891.519166667</v>
      </c>
      <c r="CR357" s="143">
        <f t="shared" si="124"/>
        <v>7635891.519166667</v>
      </c>
      <c r="CS357" s="143">
        <f t="shared" si="124"/>
        <v>7635891.519166667</v>
      </c>
      <c r="CT357" s="143">
        <f t="shared" si="124"/>
        <v>7635891.519166667</v>
      </c>
      <c r="CU357" s="143">
        <f t="shared" si="124"/>
        <v>7635891.519166667</v>
      </c>
      <c r="CV357" s="143">
        <f t="shared" si="124"/>
        <v>7635891.519166667</v>
      </c>
      <c r="CW357" s="144">
        <f t="shared" si="124"/>
        <v>7635891.519166667</v>
      </c>
      <c r="CX357" s="315">
        <f t="shared" si="124"/>
        <v>8102373.0414896114</v>
      </c>
      <c r="CY357" s="318">
        <f t="shared" ref="CY357:DI357" si="125">+SUM(CY358:CY366)</f>
        <v>8102373.0414896114</v>
      </c>
      <c r="CZ357" s="318">
        <f t="shared" si="125"/>
        <v>8102373.0414896114</v>
      </c>
      <c r="DA357" s="318">
        <f t="shared" si="125"/>
        <v>8102373.0414896114</v>
      </c>
      <c r="DB357" s="318">
        <f t="shared" si="125"/>
        <v>8102373.0414896114</v>
      </c>
      <c r="DC357" s="318">
        <f t="shared" si="125"/>
        <v>8102373.0414896114</v>
      </c>
      <c r="DD357" s="318">
        <f t="shared" si="125"/>
        <v>8102373.0414896114</v>
      </c>
      <c r="DE357" s="318">
        <f t="shared" si="125"/>
        <v>8102373.0414896114</v>
      </c>
      <c r="DF357" s="318">
        <f t="shared" si="125"/>
        <v>8102373.0414896114</v>
      </c>
      <c r="DG357" s="318">
        <f t="shared" si="125"/>
        <v>8102373.0414896114</v>
      </c>
      <c r="DH357" s="318">
        <f t="shared" si="125"/>
        <v>8102373.0414896114</v>
      </c>
      <c r="DI357" s="316">
        <f t="shared" si="125"/>
        <v>8101624.3214896088</v>
      </c>
      <c r="DJ357" s="142">
        <f>+SUM(DJ358:DJ366)</f>
        <v>10655599.718333334</v>
      </c>
      <c r="DK357" s="143">
        <f t="shared" ref="DK357:DU357" si="126">+SUM(DK358:DK366)</f>
        <v>10655599.718333334</v>
      </c>
      <c r="DL357" s="143">
        <f t="shared" si="126"/>
        <v>10655599.718333334</v>
      </c>
      <c r="DM357" s="143">
        <f t="shared" si="126"/>
        <v>10655599.718333334</v>
      </c>
      <c r="DN357" s="143">
        <f t="shared" si="126"/>
        <v>10655599.718333334</v>
      </c>
      <c r="DO357" s="143">
        <f t="shared" si="126"/>
        <v>10655599.718333334</v>
      </c>
      <c r="DP357" s="143">
        <f t="shared" si="126"/>
        <v>10655599.718333334</v>
      </c>
      <c r="DQ357" s="143">
        <f t="shared" si="126"/>
        <v>10655599.718333334</v>
      </c>
      <c r="DR357" s="143">
        <f t="shared" si="126"/>
        <v>10655599.718333334</v>
      </c>
      <c r="DS357" s="143">
        <f t="shared" si="126"/>
        <v>10655599.718333334</v>
      </c>
      <c r="DT357" s="143">
        <f t="shared" si="126"/>
        <v>10655599.718333334</v>
      </c>
      <c r="DU357" s="144">
        <f t="shared" si="126"/>
        <v>10655599.718333334</v>
      </c>
      <c r="DV357" s="348">
        <v>12101836.670833334</v>
      </c>
      <c r="DW357" s="348">
        <v>12101836.670833334</v>
      </c>
      <c r="DX357" s="348">
        <v>12101836.670833334</v>
      </c>
      <c r="DY357" s="348">
        <v>12101836.670833334</v>
      </c>
      <c r="DZ357" s="348">
        <v>12101836.670833334</v>
      </c>
      <c r="EA357" s="348">
        <v>12101836.670833334</v>
      </c>
      <c r="EB357" s="348">
        <v>12101836.670833334</v>
      </c>
      <c r="EC357" s="348">
        <v>12101836.670833334</v>
      </c>
      <c r="ED357" s="348">
        <v>12101836.670833334</v>
      </c>
      <c r="EE357" s="348">
        <v>12101836.670833334</v>
      </c>
      <c r="EF357" s="348">
        <v>12101836.670833334</v>
      </c>
      <c r="EG357" s="348">
        <v>12101836.670833334</v>
      </c>
      <c r="EH357" s="341">
        <v>13558333.33</v>
      </c>
      <c r="EI357" s="341">
        <v>13558333.33</v>
      </c>
      <c r="EJ357" s="341">
        <v>13558333.33</v>
      </c>
      <c r="EK357" s="341">
        <v>13558333.33</v>
      </c>
      <c r="EL357" s="341">
        <v>13558333.33</v>
      </c>
      <c r="EM357" s="341">
        <v>13558333.33</v>
      </c>
      <c r="EN357" s="341">
        <v>13558333.33</v>
      </c>
      <c r="EO357" s="341">
        <v>13558333.33</v>
      </c>
      <c r="EP357" s="341">
        <v>13558333.33</v>
      </c>
      <c r="EQ357" s="341">
        <v>13558333.33</v>
      </c>
      <c r="ER357" s="341">
        <v>13558333.33</v>
      </c>
      <c r="ES357" s="341">
        <v>13558333.33</v>
      </c>
    </row>
    <row r="358" spans="1:149">
      <c r="D358" s="74" t="str">
        <f t="shared" si="114"/>
        <v>4311p</v>
      </c>
      <c r="E358" s="78" t="s">
        <v>292</v>
      </c>
      <c r="F358" s="104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6"/>
      <c r="R358" s="104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6"/>
      <c r="AD358" s="104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6"/>
      <c r="AP358" s="104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6"/>
      <c r="BB358" s="104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6"/>
      <c r="BN358" s="104"/>
      <c r="BO358" s="105"/>
      <c r="BP358" s="105"/>
      <c r="BQ358" s="105"/>
      <c r="BR358" s="105"/>
      <c r="BS358" s="105"/>
      <c r="BT358" s="105"/>
      <c r="BU358" s="105"/>
      <c r="BV358" s="105"/>
      <c r="BW358" s="105"/>
      <c r="BX358" s="105"/>
      <c r="BY358" s="106"/>
      <c r="BZ358" s="104"/>
      <c r="CA358" s="105"/>
      <c r="CB358" s="105"/>
      <c r="CC358" s="105"/>
      <c r="CD358" s="105"/>
      <c r="CE358" s="105"/>
      <c r="CF358" s="105"/>
      <c r="CG358" s="105"/>
      <c r="CH358" s="105"/>
      <c r="CI358" s="105"/>
      <c r="CJ358" s="105"/>
      <c r="CK358" s="105"/>
      <c r="CL358" s="104">
        <v>5053750</v>
      </c>
      <c r="CM358" s="105">
        <v>5053750</v>
      </c>
      <c r="CN358" s="105">
        <v>5053750</v>
      </c>
      <c r="CO358" s="105">
        <v>5053750</v>
      </c>
      <c r="CP358" s="105">
        <v>5053750</v>
      </c>
      <c r="CQ358" s="105">
        <v>5053750</v>
      </c>
      <c r="CR358" s="105">
        <v>5053750</v>
      </c>
      <c r="CS358" s="105">
        <v>5053750</v>
      </c>
      <c r="CT358" s="105">
        <v>5053750</v>
      </c>
      <c r="CU358" s="105">
        <v>5053750</v>
      </c>
      <c r="CV358" s="105">
        <v>5053750</v>
      </c>
      <c r="CW358" s="106">
        <v>5053750</v>
      </c>
      <c r="CX358" s="314">
        <v>5084273.0662195422</v>
      </c>
      <c r="CY358" s="317">
        <v>5084273.0662195422</v>
      </c>
      <c r="CZ358" s="317">
        <v>5084273.0662195422</v>
      </c>
      <c r="DA358" s="317">
        <v>5084273.0662195422</v>
      </c>
      <c r="DB358" s="317">
        <v>5084273.0662195422</v>
      </c>
      <c r="DC358" s="317">
        <v>5084273.0662195422</v>
      </c>
      <c r="DD358" s="317">
        <v>5084273.0662195422</v>
      </c>
      <c r="DE358" s="317">
        <v>5084273.0662195422</v>
      </c>
      <c r="DF358" s="317">
        <v>5084273.0662195422</v>
      </c>
      <c r="DG358" s="317">
        <v>5084273.0662195422</v>
      </c>
      <c r="DH358" s="317">
        <v>5084273.0662195422</v>
      </c>
      <c r="DI358" s="313">
        <v>5083524.3462195396</v>
      </c>
      <c r="DJ358" s="104">
        <v>5223333.333333333</v>
      </c>
      <c r="DK358" s="105">
        <v>5223333.333333333</v>
      </c>
      <c r="DL358" s="105">
        <v>5223333.333333333</v>
      </c>
      <c r="DM358" s="105">
        <v>5223333.333333333</v>
      </c>
      <c r="DN358" s="105">
        <v>5223333.333333333</v>
      </c>
      <c r="DO358" s="105">
        <v>5223333.333333333</v>
      </c>
      <c r="DP358" s="105">
        <v>5223333.333333333</v>
      </c>
      <c r="DQ358" s="105">
        <v>5223333.333333333</v>
      </c>
      <c r="DR358" s="105">
        <v>5223333.333333333</v>
      </c>
      <c r="DS358" s="105">
        <v>5223333.333333333</v>
      </c>
      <c r="DT358" s="105">
        <v>5223333.333333333</v>
      </c>
      <c r="DU358" s="106">
        <v>5223333.333333333</v>
      </c>
      <c r="DV358" s="340"/>
      <c r="DW358" s="340"/>
      <c r="DX358" s="340"/>
      <c r="DY358" s="340"/>
      <c r="DZ358" s="340"/>
      <c r="EA358" s="340"/>
      <c r="EB358" s="340"/>
      <c r="EC358" s="340"/>
      <c r="ED358" s="340"/>
      <c r="EE358" s="340"/>
      <c r="EF358" s="340"/>
      <c r="EG358" s="340"/>
      <c r="EH358" s="340"/>
      <c r="EI358" s="338"/>
      <c r="EJ358" s="338"/>
      <c r="EK358" s="338"/>
      <c r="EL358" s="338"/>
      <c r="EM358" s="338"/>
      <c r="EN358" s="338"/>
      <c r="EO358" s="338"/>
      <c r="EP358" s="338"/>
      <c r="EQ358" s="338"/>
      <c r="ER358" s="338"/>
      <c r="ES358" s="338"/>
    </row>
    <row r="359" spans="1:149">
      <c r="D359" s="74" t="str">
        <f t="shared" si="114"/>
        <v>4312p</v>
      </c>
      <c r="E359" s="78" t="s">
        <v>294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112916.66666666667</v>
      </c>
      <c r="CM359" s="105">
        <v>112916.66666666667</v>
      </c>
      <c r="CN359" s="105">
        <v>112916.66666666667</v>
      </c>
      <c r="CO359" s="105">
        <v>112916.66666666667</v>
      </c>
      <c r="CP359" s="105">
        <v>112916.66666666667</v>
      </c>
      <c r="CQ359" s="105">
        <v>112916.66666666667</v>
      </c>
      <c r="CR359" s="105">
        <v>112916.66666666667</v>
      </c>
      <c r="CS359" s="105">
        <v>112916.66666666667</v>
      </c>
      <c r="CT359" s="105">
        <v>112916.66666666667</v>
      </c>
      <c r="CU359" s="105">
        <v>112916.66666666667</v>
      </c>
      <c r="CV359" s="105">
        <v>112916.66666666667</v>
      </c>
      <c r="CW359" s="106">
        <v>112916.66666666667</v>
      </c>
      <c r="CX359" s="314">
        <v>379802.90894799092</v>
      </c>
      <c r="CY359" s="317">
        <v>379802.90894799092</v>
      </c>
      <c r="CZ359" s="317">
        <v>379802.90894799092</v>
      </c>
      <c r="DA359" s="317">
        <v>379802.90894799092</v>
      </c>
      <c r="DB359" s="317">
        <v>379802.90894799092</v>
      </c>
      <c r="DC359" s="317">
        <v>379802.90894799092</v>
      </c>
      <c r="DD359" s="317">
        <v>379802.90894799092</v>
      </c>
      <c r="DE359" s="317">
        <v>379802.90894799092</v>
      </c>
      <c r="DF359" s="317">
        <v>379802.90894799092</v>
      </c>
      <c r="DG359" s="317">
        <v>379802.90894799092</v>
      </c>
      <c r="DH359" s="317">
        <v>379802.90894799092</v>
      </c>
      <c r="DI359" s="313">
        <v>379802.90894799092</v>
      </c>
      <c r="DJ359" s="104">
        <v>1586343.5</v>
      </c>
      <c r="DK359" s="105">
        <v>1586343.5</v>
      </c>
      <c r="DL359" s="105">
        <v>1586343.5</v>
      </c>
      <c r="DM359" s="105">
        <v>1586343.5</v>
      </c>
      <c r="DN359" s="105">
        <v>1586343.5</v>
      </c>
      <c r="DO359" s="105">
        <v>1586343.5</v>
      </c>
      <c r="DP359" s="105">
        <v>1586343.5</v>
      </c>
      <c r="DQ359" s="105">
        <v>1586343.5</v>
      </c>
      <c r="DR359" s="105">
        <v>1586343.5</v>
      </c>
      <c r="DS359" s="105">
        <v>1586343.5</v>
      </c>
      <c r="DT359" s="105">
        <v>1586343.5</v>
      </c>
      <c r="DU359" s="106">
        <v>1586343.5</v>
      </c>
      <c r="DV359" s="340"/>
      <c r="DW359" s="340"/>
      <c r="DX359" s="340"/>
      <c r="DY359" s="340"/>
      <c r="DZ359" s="340"/>
      <c r="EA359" s="340"/>
      <c r="EB359" s="340"/>
      <c r="EC359" s="340"/>
      <c r="ED359" s="340"/>
      <c r="EE359" s="340"/>
      <c r="EF359" s="340"/>
      <c r="EG359" s="340"/>
      <c r="EH359" s="340"/>
      <c r="EI359" s="338"/>
      <c r="EJ359" s="338"/>
      <c r="EK359" s="338"/>
      <c r="EL359" s="338"/>
      <c r="EM359" s="338"/>
      <c r="EN359" s="338"/>
      <c r="EO359" s="338"/>
      <c r="EP359" s="338"/>
      <c r="EQ359" s="338"/>
      <c r="ER359" s="338"/>
      <c r="ES359" s="338"/>
    </row>
    <row r="360" spans="1:149" ht="30">
      <c r="D360" s="74" t="str">
        <f t="shared" si="114"/>
        <v>4313p</v>
      </c>
      <c r="E360" s="78" t="s">
        <v>296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270250</v>
      </c>
      <c r="CM360" s="105">
        <v>270250</v>
      </c>
      <c r="CN360" s="105">
        <v>270250</v>
      </c>
      <c r="CO360" s="105">
        <v>270250</v>
      </c>
      <c r="CP360" s="105">
        <v>270250</v>
      </c>
      <c r="CQ360" s="105">
        <v>270250</v>
      </c>
      <c r="CR360" s="105">
        <v>270250</v>
      </c>
      <c r="CS360" s="105">
        <v>270250</v>
      </c>
      <c r="CT360" s="105">
        <v>270250</v>
      </c>
      <c r="CU360" s="105">
        <v>270250</v>
      </c>
      <c r="CV360" s="105">
        <v>270250</v>
      </c>
      <c r="CW360" s="106">
        <v>270250</v>
      </c>
      <c r="CX360" s="314">
        <v>271612.39996062481</v>
      </c>
      <c r="CY360" s="317">
        <v>271612.39996062481</v>
      </c>
      <c r="CZ360" s="317">
        <v>271612.39996062481</v>
      </c>
      <c r="DA360" s="317">
        <v>271612.39996062481</v>
      </c>
      <c r="DB360" s="317">
        <v>271612.39996062481</v>
      </c>
      <c r="DC360" s="317">
        <v>271612.39996062481</v>
      </c>
      <c r="DD360" s="317">
        <v>271612.39996062481</v>
      </c>
      <c r="DE360" s="317">
        <v>271612.39996062481</v>
      </c>
      <c r="DF360" s="317">
        <v>271612.39996062481</v>
      </c>
      <c r="DG360" s="317">
        <v>271612.39996062481</v>
      </c>
      <c r="DH360" s="317">
        <v>271612.39996062481</v>
      </c>
      <c r="DI360" s="313">
        <v>271612.39996062481</v>
      </c>
      <c r="DJ360" s="104">
        <v>282833.33333333331</v>
      </c>
      <c r="DK360" s="105">
        <v>282833.33333333331</v>
      </c>
      <c r="DL360" s="105">
        <v>282833.33333333331</v>
      </c>
      <c r="DM360" s="105">
        <v>282833.33333333331</v>
      </c>
      <c r="DN360" s="105">
        <v>282833.33333333331</v>
      </c>
      <c r="DO360" s="105">
        <v>282833.33333333331</v>
      </c>
      <c r="DP360" s="105">
        <v>282833.33333333331</v>
      </c>
      <c r="DQ360" s="105">
        <v>282833.33333333331</v>
      </c>
      <c r="DR360" s="105">
        <v>282833.33333333331</v>
      </c>
      <c r="DS360" s="105">
        <v>282833.33333333331</v>
      </c>
      <c r="DT360" s="105">
        <v>282833.33333333331</v>
      </c>
      <c r="DU360" s="106">
        <v>282833.33333333331</v>
      </c>
      <c r="DV360" s="340"/>
      <c r="DW360" s="340"/>
      <c r="DX360" s="340"/>
      <c r="DY360" s="340"/>
      <c r="DZ360" s="340"/>
      <c r="EA360" s="340"/>
      <c r="EB360" s="340"/>
      <c r="EC360" s="340"/>
      <c r="ED360" s="340"/>
      <c r="EE360" s="340"/>
      <c r="EF360" s="340"/>
      <c r="EG360" s="340"/>
      <c r="EH360" s="340"/>
      <c r="EI360" s="338"/>
      <c r="EJ360" s="338"/>
      <c r="EK360" s="338"/>
      <c r="EL360" s="338"/>
      <c r="EM360" s="338"/>
      <c r="EN360" s="338"/>
      <c r="EO360" s="338"/>
      <c r="EP360" s="338"/>
      <c r="EQ360" s="338"/>
      <c r="ER360" s="338"/>
      <c r="ES360" s="338"/>
    </row>
    <row r="361" spans="1:149" ht="30">
      <c r="D361" s="74" t="str">
        <f t="shared" si="114"/>
        <v>4314p</v>
      </c>
      <c r="E361" s="78" t="s">
        <v>298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211218.84833333336</v>
      </c>
      <c r="CM361" s="105">
        <v>211218.84833333336</v>
      </c>
      <c r="CN361" s="105">
        <v>211218.84833333336</v>
      </c>
      <c r="CO361" s="105">
        <v>211218.84833333336</v>
      </c>
      <c r="CP361" s="105">
        <v>211218.84833333336</v>
      </c>
      <c r="CQ361" s="105">
        <v>211218.84833333336</v>
      </c>
      <c r="CR361" s="105">
        <v>211218.84833333336</v>
      </c>
      <c r="CS361" s="105">
        <v>211218.84833333336</v>
      </c>
      <c r="CT361" s="105">
        <v>211218.84833333336</v>
      </c>
      <c r="CU361" s="105">
        <v>211218.84833333336</v>
      </c>
      <c r="CV361" s="105">
        <v>211218.84833333336</v>
      </c>
      <c r="CW361" s="106">
        <v>211218.84833333336</v>
      </c>
      <c r="CX361" s="314">
        <v>202904.1621001664</v>
      </c>
      <c r="CY361" s="317">
        <v>202904.1621001664</v>
      </c>
      <c r="CZ361" s="317">
        <v>202904.1621001664</v>
      </c>
      <c r="DA361" s="317">
        <v>202904.1621001664</v>
      </c>
      <c r="DB361" s="317">
        <v>202904.1621001664</v>
      </c>
      <c r="DC361" s="317">
        <v>202904.1621001664</v>
      </c>
      <c r="DD361" s="317">
        <v>202904.1621001664</v>
      </c>
      <c r="DE361" s="317">
        <v>202904.1621001664</v>
      </c>
      <c r="DF361" s="317">
        <v>202904.1621001664</v>
      </c>
      <c r="DG361" s="317">
        <v>202904.1621001664</v>
      </c>
      <c r="DH361" s="317">
        <v>202904.1621001664</v>
      </c>
      <c r="DI361" s="313">
        <v>202904.1621001664</v>
      </c>
      <c r="DJ361" s="104">
        <v>254355.37749999997</v>
      </c>
      <c r="DK361" s="105">
        <v>254355.37749999997</v>
      </c>
      <c r="DL361" s="105">
        <v>254355.37749999997</v>
      </c>
      <c r="DM361" s="105">
        <v>254355.37749999997</v>
      </c>
      <c r="DN361" s="105">
        <v>254355.37749999997</v>
      </c>
      <c r="DO361" s="105">
        <v>254355.37749999997</v>
      </c>
      <c r="DP361" s="105">
        <v>254355.37749999997</v>
      </c>
      <c r="DQ361" s="105">
        <v>254355.37749999997</v>
      </c>
      <c r="DR361" s="105">
        <v>254355.37749999997</v>
      </c>
      <c r="DS361" s="105">
        <v>254355.37749999997</v>
      </c>
      <c r="DT361" s="105">
        <v>254355.37749999997</v>
      </c>
      <c r="DU361" s="106">
        <v>254355.37749999997</v>
      </c>
      <c r="DV361" s="340"/>
      <c r="DW361" s="340"/>
      <c r="DX361" s="340"/>
      <c r="DY361" s="340"/>
      <c r="DZ361" s="340"/>
      <c r="EA361" s="340"/>
      <c r="EB361" s="340"/>
      <c r="EC361" s="340"/>
      <c r="ED361" s="340"/>
      <c r="EE361" s="340"/>
      <c r="EF361" s="340"/>
      <c r="EG361" s="340"/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</row>
    <row r="362" spans="1:149" ht="30">
      <c r="D362" s="74" t="str">
        <f t="shared" si="114"/>
        <v>4315p</v>
      </c>
      <c r="E362" s="78" t="s">
        <v>300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>
        <v>291915.28166666668</v>
      </c>
      <c r="CM362" s="105">
        <v>291915.28166666668</v>
      </c>
      <c r="CN362" s="105">
        <v>291915.28166666668</v>
      </c>
      <c r="CO362" s="105">
        <v>291915.28166666668</v>
      </c>
      <c r="CP362" s="105">
        <v>291915.28166666668</v>
      </c>
      <c r="CQ362" s="105">
        <v>291915.28166666668</v>
      </c>
      <c r="CR362" s="105">
        <v>291915.28166666668</v>
      </c>
      <c r="CS362" s="105">
        <v>291915.28166666668</v>
      </c>
      <c r="CT362" s="105">
        <v>291915.28166666668</v>
      </c>
      <c r="CU362" s="105">
        <v>291915.28166666668</v>
      </c>
      <c r="CV362" s="105">
        <v>291915.28166666668</v>
      </c>
      <c r="CW362" s="106">
        <v>291915.28166666668</v>
      </c>
      <c r="CX362" s="314">
        <v>306527.95618361421</v>
      </c>
      <c r="CY362" s="317">
        <v>306527.95618361421</v>
      </c>
      <c r="CZ362" s="317">
        <v>306527.95618361421</v>
      </c>
      <c r="DA362" s="317">
        <v>306527.95618361421</v>
      </c>
      <c r="DB362" s="317">
        <v>306527.95618361421</v>
      </c>
      <c r="DC362" s="317">
        <v>306527.95618361421</v>
      </c>
      <c r="DD362" s="317">
        <v>306527.95618361421</v>
      </c>
      <c r="DE362" s="317">
        <v>306527.95618361421</v>
      </c>
      <c r="DF362" s="317">
        <v>306527.95618361421</v>
      </c>
      <c r="DG362" s="317">
        <v>306527.95618361421</v>
      </c>
      <c r="DH362" s="317">
        <v>306527.95618361421</v>
      </c>
      <c r="DI362" s="313">
        <v>306527.95618361421</v>
      </c>
      <c r="DJ362" s="104">
        <v>381658.78583333333</v>
      </c>
      <c r="DK362" s="105">
        <v>381658.78583333333</v>
      </c>
      <c r="DL362" s="105">
        <v>381658.78583333333</v>
      </c>
      <c r="DM362" s="105">
        <v>381658.78583333333</v>
      </c>
      <c r="DN362" s="105">
        <v>381658.78583333333</v>
      </c>
      <c r="DO362" s="105">
        <v>381658.78583333333</v>
      </c>
      <c r="DP362" s="105">
        <v>381658.78583333333</v>
      </c>
      <c r="DQ362" s="105">
        <v>381658.78583333333</v>
      </c>
      <c r="DR362" s="105">
        <v>381658.78583333333</v>
      </c>
      <c r="DS362" s="105">
        <v>381658.78583333333</v>
      </c>
      <c r="DT362" s="105">
        <v>381658.78583333333</v>
      </c>
      <c r="DU362" s="106">
        <v>381658.78583333333</v>
      </c>
      <c r="DV362" s="340"/>
      <c r="DW362" s="340"/>
      <c r="DX362" s="340"/>
      <c r="DY362" s="340"/>
      <c r="DZ362" s="340"/>
      <c r="EA362" s="340"/>
      <c r="EB362" s="340"/>
      <c r="EC362" s="340"/>
      <c r="ED362" s="340"/>
      <c r="EE362" s="340"/>
      <c r="EF362" s="340"/>
      <c r="EG362" s="340"/>
      <c r="EH362" s="340"/>
      <c r="EI362" s="338"/>
      <c r="EJ362" s="338"/>
      <c r="EK362" s="338"/>
      <c r="EL362" s="338"/>
      <c r="EM362" s="338"/>
      <c r="EN362" s="338"/>
      <c r="EO362" s="338"/>
      <c r="EP362" s="338"/>
      <c r="EQ362" s="338"/>
      <c r="ER362" s="338"/>
      <c r="ES362" s="338"/>
    </row>
    <row r="363" spans="1:149" ht="30">
      <c r="D363" s="74" t="str">
        <f t="shared" si="114"/>
        <v>4316p</v>
      </c>
      <c r="E363" s="78" t="s">
        <v>302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>
        <v>31916.666666666668</v>
      </c>
      <c r="CM363" s="105">
        <v>31916.666666666668</v>
      </c>
      <c r="CN363" s="105">
        <v>31916.666666666668</v>
      </c>
      <c r="CO363" s="105">
        <v>31916.666666666668</v>
      </c>
      <c r="CP363" s="105">
        <v>31916.666666666668</v>
      </c>
      <c r="CQ363" s="105">
        <v>31916.666666666668</v>
      </c>
      <c r="CR363" s="105">
        <v>31916.666666666668</v>
      </c>
      <c r="CS363" s="105">
        <v>31916.666666666668</v>
      </c>
      <c r="CT363" s="105">
        <v>31916.666666666668</v>
      </c>
      <c r="CU363" s="105">
        <v>31916.666666666668</v>
      </c>
      <c r="CV363" s="105">
        <v>31916.666666666668</v>
      </c>
      <c r="CW363" s="106">
        <v>31916.666666666668</v>
      </c>
      <c r="CX363" s="314">
        <v>95730.020462700966</v>
      </c>
      <c r="CY363" s="317">
        <v>95730.020462700966</v>
      </c>
      <c r="CZ363" s="317">
        <v>95730.020462700966</v>
      </c>
      <c r="DA363" s="317">
        <v>95730.020462700966</v>
      </c>
      <c r="DB363" s="317">
        <v>95730.020462700966</v>
      </c>
      <c r="DC363" s="317">
        <v>95730.020462700966</v>
      </c>
      <c r="DD363" s="317">
        <v>95730.020462700966</v>
      </c>
      <c r="DE363" s="317">
        <v>95730.020462700966</v>
      </c>
      <c r="DF363" s="317">
        <v>95730.020462700966</v>
      </c>
      <c r="DG363" s="317">
        <v>95730.020462700966</v>
      </c>
      <c r="DH363" s="317">
        <v>95730.020462700966</v>
      </c>
      <c r="DI363" s="313">
        <v>95730.020462700966</v>
      </c>
      <c r="DJ363" s="104">
        <v>91041.666666666672</v>
      </c>
      <c r="DK363" s="105">
        <v>91041.666666666672</v>
      </c>
      <c r="DL363" s="105">
        <v>91041.666666666672</v>
      </c>
      <c r="DM363" s="105">
        <v>91041.666666666672</v>
      </c>
      <c r="DN363" s="105">
        <v>91041.666666666672</v>
      </c>
      <c r="DO363" s="105">
        <v>91041.666666666672</v>
      </c>
      <c r="DP363" s="105">
        <v>91041.666666666672</v>
      </c>
      <c r="DQ363" s="105">
        <v>91041.666666666672</v>
      </c>
      <c r="DR363" s="105">
        <v>91041.666666666672</v>
      </c>
      <c r="DS363" s="105">
        <v>91041.666666666672</v>
      </c>
      <c r="DT363" s="105">
        <v>91041.666666666672</v>
      </c>
      <c r="DU363" s="106">
        <v>91041.666666666672</v>
      </c>
      <c r="DV363" s="340"/>
      <c r="DW363" s="340"/>
      <c r="DX363" s="340"/>
      <c r="DY363" s="340"/>
      <c r="DZ363" s="340"/>
      <c r="EA363" s="340"/>
      <c r="EB363" s="340"/>
      <c r="EC363" s="340"/>
      <c r="ED363" s="340"/>
      <c r="EE363" s="340"/>
      <c r="EF363" s="340"/>
      <c r="EG363" s="340"/>
      <c r="EH363" s="340"/>
      <c r="EI363" s="338"/>
      <c r="EJ363" s="338"/>
      <c r="EK363" s="338"/>
      <c r="EL363" s="338"/>
      <c r="EM363" s="338"/>
      <c r="EN363" s="338"/>
      <c r="EO363" s="338"/>
      <c r="EP363" s="338"/>
      <c r="EQ363" s="338"/>
      <c r="ER363" s="338"/>
      <c r="ES363" s="338"/>
    </row>
    <row r="364" spans="1:149" ht="30">
      <c r="D364" s="74" t="str">
        <f t="shared" si="114"/>
        <v>4317p</v>
      </c>
      <c r="E364" s="78" t="s">
        <v>304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87300</v>
      </c>
      <c r="CM364" s="105">
        <v>87300</v>
      </c>
      <c r="CN364" s="105">
        <v>87300</v>
      </c>
      <c r="CO364" s="105">
        <v>87300</v>
      </c>
      <c r="CP364" s="105">
        <v>87300</v>
      </c>
      <c r="CQ364" s="105">
        <v>87300</v>
      </c>
      <c r="CR364" s="105">
        <v>87300</v>
      </c>
      <c r="CS364" s="105">
        <v>87300</v>
      </c>
      <c r="CT364" s="105">
        <v>87300</v>
      </c>
      <c r="CU364" s="105">
        <v>87300</v>
      </c>
      <c r="CV364" s="105">
        <v>87300</v>
      </c>
      <c r="CW364" s="106">
        <v>87300</v>
      </c>
      <c r="CX364" s="314">
        <v>755012.08940762596</v>
      </c>
      <c r="CY364" s="317">
        <v>755012.08940762596</v>
      </c>
      <c r="CZ364" s="317">
        <v>755012.08940762596</v>
      </c>
      <c r="DA364" s="317">
        <v>755012.08940762596</v>
      </c>
      <c r="DB364" s="317">
        <v>755012.08940762596</v>
      </c>
      <c r="DC364" s="317">
        <v>755012.08940762596</v>
      </c>
      <c r="DD364" s="317">
        <v>755012.08940762596</v>
      </c>
      <c r="DE364" s="317">
        <v>755012.08940762596</v>
      </c>
      <c r="DF364" s="317">
        <v>755012.08940762596</v>
      </c>
      <c r="DG364" s="317">
        <v>755012.08940762596</v>
      </c>
      <c r="DH364" s="317">
        <v>755012.08940762596</v>
      </c>
      <c r="DI364" s="313">
        <v>755012.08940762596</v>
      </c>
      <c r="DJ364" s="104">
        <v>733666.66666666663</v>
      </c>
      <c r="DK364" s="105">
        <v>733666.66666666663</v>
      </c>
      <c r="DL364" s="105">
        <v>733666.66666666663</v>
      </c>
      <c r="DM364" s="105">
        <v>733666.66666666663</v>
      </c>
      <c r="DN364" s="105">
        <v>733666.66666666663</v>
      </c>
      <c r="DO364" s="105">
        <v>733666.66666666663</v>
      </c>
      <c r="DP364" s="105">
        <v>733666.66666666663</v>
      </c>
      <c r="DQ364" s="105">
        <v>733666.66666666663</v>
      </c>
      <c r="DR364" s="105">
        <v>733666.66666666663</v>
      </c>
      <c r="DS364" s="105">
        <v>733666.66666666663</v>
      </c>
      <c r="DT364" s="105">
        <v>733666.66666666663</v>
      </c>
      <c r="DU364" s="106">
        <v>733666.66666666663</v>
      </c>
      <c r="DV364" s="340"/>
      <c r="DW364" s="340"/>
      <c r="DX364" s="340"/>
      <c r="DY364" s="340"/>
      <c r="DZ364" s="340"/>
      <c r="EA364" s="340"/>
      <c r="EB364" s="340"/>
      <c r="EC364" s="340"/>
      <c r="ED364" s="340"/>
      <c r="EE364" s="340"/>
      <c r="EF364" s="340"/>
      <c r="EG364" s="340"/>
      <c r="EH364" s="340"/>
      <c r="EI364" s="338"/>
      <c r="EJ364" s="338"/>
      <c r="EK364" s="338"/>
      <c r="EL364" s="338"/>
      <c r="EM364" s="338"/>
      <c r="EN364" s="338"/>
      <c r="EO364" s="338"/>
      <c r="EP364" s="338"/>
      <c r="EQ364" s="338"/>
      <c r="ER364" s="338"/>
      <c r="ES364" s="338"/>
    </row>
    <row r="365" spans="1:149">
      <c r="D365" s="74" t="str">
        <f t="shared" si="114"/>
        <v>4318p</v>
      </c>
      <c r="E365" s="78" t="s">
        <v>306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1415750</v>
      </c>
      <c r="CM365" s="105">
        <v>1415750</v>
      </c>
      <c r="CN365" s="105">
        <v>1415750</v>
      </c>
      <c r="CO365" s="105">
        <v>1415750</v>
      </c>
      <c r="CP365" s="105">
        <v>1415750</v>
      </c>
      <c r="CQ365" s="105">
        <v>1415750</v>
      </c>
      <c r="CR365" s="105">
        <v>1415750</v>
      </c>
      <c r="CS365" s="105">
        <v>1415750</v>
      </c>
      <c r="CT365" s="105">
        <v>1415750</v>
      </c>
      <c r="CU365" s="105">
        <v>1415750</v>
      </c>
      <c r="CV365" s="105">
        <v>1415750</v>
      </c>
      <c r="CW365" s="106">
        <v>1415750</v>
      </c>
      <c r="CX365" s="314">
        <v>744893.74616509536</v>
      </c>
      <c r="CY365" s="317">
        <v>744893.74616509536</v>
      </c>
      <c r="CZ365" s="317">
        <v>744893.74616509536</v>
      </c>
      <c r="DA365" s="317">
        <v>744893.74616509536</v>
      </c>
      <c r="DB365" s="317">
        <v>744893.74616509536</v>
      </c>
      <c r="DC365" s="317">
        <v>744893.74616509536</v>
      </c>
      <c r="DD365" s="317">
        <v>744893.74616509536</v>
      </c>
      <c r="DE365" s="317">
        <v>744893.74616509536</v>
      </c>
      <c r="DF365" s="317">
        <v>744893.74616509536</v>
      </c>
      <c r="DG365" s="317">
        <v>744893.74616509536</v>
      </c>
      <c r="DH365" s="317">
        <v>744893.74616509536</v>
      </c>
      <c r="DI365" s="313">
        <v>744893.74616509536</v>
      </c>
      <c r="DJ365" s="104">
        <v>734362.96666666667</v>
      </c>
      <c r="DK365" s="105">
        <v>734362.96666666667</v>
      </c>
      <c r="DL365" s="105">
        <v>734362.96666666667</v>
      </c>
      <c r="DM365" s="105">
        <v>734362.96666666667</v>
      </c>
      <c r="DN365" s="105">
        <v>734362.96666666667</v>
      </c>
      <c r="DO365" s="105">
        <v>734362.96666666667</v>
      </c>
      <c r="DP365" s="105">
        <v>734362.96666666667</v>
      </c>
      <c r="DQ365" s="105">
        <v>734362.96666666667</v>
      </c>
      <c r="DR365" s="105">
        <v>734362.96666666667</v>
      </c>
      <c r="DS365" s="105">
        <v>734362.96666666667</v>
      </c>
      <c r="DT365" s="105">
        <v>734362.96666666667</v>
      </c>
      <c r="DU365" s="106">
        <v>734362.96666666667</v>
      </c>
      <c r="DV365" s="340"/>
      <c r="DW365" s="340"/>
      <c r="DX365" s="340"/>
      <c r="DY365" s="340"/>
      <c r="DZ365" s="340"/>
      <c r="EA365" s="340"/>
      <c r="EB365" s="340"/>
      <c r="EC365" s="340"/>
      <c r="ED365" s="340"/>
      <c r="EE365" s="340"/>
      <c r="EF365" s="340"/>
      <c r="EG365" s="340"/>
      <c r="EH365" s="340"/>
      <c r="EI365" s="338"/>
      <c r="EJ365" s="338"/>
      <c r="EK365" s="338"/>
      <c r="EL365" s="338"/>
      <c r="EM365" s="338"/>
      <c r="EN365" s="338"/>
      <c r="EO365" s="338"/>
      <c r="EP365" s="338"/>
      <c r="EQ365" s="338"/>
      <c r="ER365" s="338"/>
      <c r="ES365" s="338"/>
    </row>
    <row r="366" spans="1:149">
      <c r="D366" s="74" t="str">
        <f t="shared" si="114"/>
        <v>4319p</v>
      </c>
      <c r="E366" s="78" t="s">
        <v>308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160874.05583333332</v>
      </c>
      <c r="CM366" s="105">
        <v>160874.05583333332</v>
      </c>
      <c r="CN366" s="105">
        <v>160874.05583333332</v>
      </c>
      <c r="CO366" s="105">
        <v>160874.05583333332</v>
      </c>
      <c r="CP366" s="105">
        <v>160874.05583333332</v>
      </c>
      <c r="CQ366" s="105">
        <v>160874.05583333332</v>
      </c>
      <c r="CR366" s="105">
        <v>160874.05583333332</v>
      </c>
      <c r="CS366" s="105">
        <v>160874.05583333332</v>
      </c>
      <c r="CT366" s="105">
        <v>160874.05583333332</v>
      </c>
      <c r="CU366" s="105">
        <v>160874.05583333332</v>
      </c>
      <c r="CV366" s="105">
        <v>160874.05583333332</v>
      </c>
      <c r="CW366" s="106">
        <v>160874.05583333332</v>
      </c>
      <c r="CX366" s="314">
        <v>261616.69204225147</v>
      </c>
      <c r="CY366" s="317">
        <v>261616.69204225147</v>
      </c>
      <c r="CZ366" s="317">
        <v>261616.69204225147</v>
      </c>
      <c r="DA366" s="317">
        <v>261616.69204225147</v>
      </c>
      <c r="DB366" s="317">
        <v>261616.69204225147</v>
      </c>
      <c r="DC366" s="317">
        <v>261616.69204225147</v>
      </c>
      <c r="DD366" s="317">
        <v>261616.69204225147</v>
      </c>
      <c r="DE366" s="317">
        <v>261616.69204225147</v>
      </c>
      <c r="DF366" s="317">
        <v>261616.69204225147</v>
      </c>
      <c r="DG366" s="317">
        <v>261616.69204225147</v>
      </c>
      <c r="DH366" s="317">
        <v>261616.69204225147</v>
      </c>
      <c r="DI366" s="313">
        <v>261616.69204225147</v>
      </c>
      <c r="DJ366" s="104">
        <v>1368004.0883333334</v>
      </c>
      <c r="DK366" s="105">
        <v>1368004.0883333334</v>
      </c>
      <c r="DL366" s="105">
        <v>1368004.0883333334</v>
      </c>
      <c r="DM366" s="105">
        <v>1368004.0883333334</v>
      </c>
      <c r="DN366" s="105">
        <v>1368004.0883333334</v>
      </c>
      <c r="DO366" s="105">
        <v>1368004.0883333334</v>
      </c>
      <c r="DP366" s="105">
        <v>1368004.0883333334</v>
      </c>
      <c r="DQ366" s="105">
        <v>1368004.0883333334</v>
      </c>
      <c r="DR366" s="105">
        <v>1368004.0883333334</v>
      </c>
      <c r="DS366" s="105">
        <v>1368004.0883333334</v>
      </c>
      <c r="DT366" s="105">
        <v>1368004.0883333334</v>
      </c>
      <c r="DU366" s="106">
        <v>1368004.0883333334</v>
      </c>
      <c r="DV366" s="340"/>
      <c r="DW366" s="340"/>
      <c r="DX366" s="340"/>
      <c r="DY366" s="340"/>
      <c r="DZ366" s="340"/>
      <c r="EA366" s="340"/>
      <c r="EB366" s="340"/>
      <c r="EC366" s="340"/>
      <c r="ED366" s="340"/>
      <c r="EE366" s="340"/>
      <c r="EF366" s="340"/>
      <c r="EG366" s="340"/>
      <c r="EH366" s="340"/>
      <c r="EI366" s="338"/>
      <c r="EJ366" s="338"/>
      <c r="EK366" s="338"/>
      <c r="EL366" s="338"/>
      <c r="EM366" s="338"/>
      <c r="EN366" s="338"/>
      <c r="EO366" s="338"/>
      <c r="EP366" s="338"/>
      <c r="EQ366" s="338"/>
      <c r="ER366" s="338"/>
      <c r="ES366" s="338"/>
    </row>
    <row r="367" spans="1:149" s="9" customFormat="1">
      <c r="A367" s="140" t="s">
        <v>96</v>
      </c>
      <c r="B367" s="140" t="s">
        <v>96</v>
      </c>
      <c r="C367" s="140">
        <v>432</v>
      </c>
      <c r="D367" s="140" t="str">
        <f t="shared" si="114"/>
        <v>432p</v>
      </c>
      <c r="E367" s="141" t="s">
        <v>310</v>
      </c>
      <c r="F367" s="142"/>
      <c r="G367" s="143"/>
      <c r="H367" s="143"/>
      <c r="I367" s="143"/>
      <c r="J367" s="143"/>
      <c r="K367" s="143"/>
      <c r="L367" s="143"/>
      <c r="M367" s="143"/>
      <c r="N367" s="143"/>
      <c r="O367" s="143"/>
      <c r="P367" s="143"/>
      <c r="Q367" s="144"/>
      <c r="R367" s="142"/>
      <c r="S367" s="143"/>
      <c r="T367" s="143"/>
      <c r="U367" s="143"/>
      <c r="V367" s="143"/>
      <c r="W367" s="143"/>
      <c r="X367" s="143"/>
      <c r="Y367" s="143"/>
      <c r="Z367" s="143"/>
      <c r="AA367" s="143"/>
      <c r="AB367" s="143"/>
      <c r="AC367" s="144"/>
      <c r="AD367" s="142"/>
      <c r="AE367" s="143"/>
      <c r="AF367" s="143"/>
      <c r="AG367" s="143"/>
      <c r="AH367" s="143"/>
      <c r="AI367" s="143"/>
      <c r="AJ367" s="143"/>
      <c r="AK367" s="143"/>
      <c r="AL367" s="143"/>
      <c r="AM367" s="143"/>
      <c r="AN367" s="143"/>
      <c r="AO367" s="144"/>
      <c r="AP367" s="142"/>
      <c r="AQ367" s="143"/>
      <c r="AR367" s="143"/>
      <c r="AS367" s="143"/>
      <c r="AT367" s="143"/>
      <c r="AU367" s="143"/>
      <c r="AV367" s="143"/>
      <c r="AW367" s="143"/>
      <c r="AX367" s="143"/>
      <c r="AY367" s="143"/>
      <c r="AZ367" s="143"/>
      <c r="BA367" s="144"/>
      <c r="BB367" s="142"/>
      <c r="BC367" s="143"/>
      <c r="BD367" s="143"/>
      <c r="BE367" s="143"/>
      <c r="BF367" s="143"/>
      <c r="BG367" s="143"/>
      <c r="BH367" s="143"/>
      <c r="BI367" s="143"/>
      <c r="BJ367" s="143"/>
      <c r="BK367" s="143"/>
      <c r="BL367" s="143"/>
      <c r="BM367" s="144"/>
      <c r="BN367" s="142"/>
      <c r="BO367" s="143"/>
      <c r="BP367" s="143"/>
      <c r="BQ367" s="143"/>
      <c r="BR367" s="143"/>
      <c r="BS367" s="143"/>
      <c r="BT367" s="143"/>
      <c r="BU367" s="143"/>
      <c r="BV367" s="143"/>
      <c r="BW367" s="143"/>
      <c r="BX367" s="143"/>
      <c r="BY367" s="144"/>
      <c r="BZ367" s="142"/>
      <c r="CA367" s="143"/>
      <c r="CB367" s="143"/>
      <c r="CC367" s="143"/>
      <c r="CD367" s="143"/>
      <c r="CE367" s="143"/>
      <c r="CF367" s="143"/>
      <c r="CG367" s="143"/>
      <c r="CH367" s="143"/>
      <c r="CI367" s="143"/>
      <c r="CJ367" s="143"/>
      <c r="CK367" s="143"/>
      <c r="CL367" s="142">
        <f t="shared" ref="CL367:CX367" si="127">+SUM(CL368:CL373)</f>
        <v>20833.333333333332</v>
      </c>
      <c r="CM367" s="143">
        <f t="shared" si="127"/>
        <v>20833.333333333332</v>
      </c>
      <c r="CN367" s="143">
        <f t="shared" si="127"/>
        <v>20833.333333333332</v>
      </c>
      <c r="CO367" s="143">
        <f t="shared" si="127"/>
        <v>20833.333333333332</v>
      </c>
      <c r="CP367" s="143">
        <f t="shared" si="127"/>
        <v>20833.333333333332</v>
      </c>
      <c r="CQ367" s="143">
        <f t="shared" si="127"/>
        <v>20833.333333333332</v>
      </c>
      <c r="CR367" s="143">
        <f t="shared" si="127"/>
        <v>20833.333333333332</v>
      </c>
      <c r="CS367" s="143">
        <f t="shared" si="127"/>
        <v>20833.333333333332</v>
      </c>
      <c r="CT367" s="143">
        <f t="shared" si="127"/>
        <v>20833.333333333332</v>
      </c>
      <c r="CU367" s="143">
        <f t="shared" si="127"/>
        <v>20833.333333333332</v>
      </c>
      <c r="CV367" s="143">
        <f t="shared" si="127"/>
        <v>20833.333333333332</v>
      </c>
      <c r="CW367" s="144">
        <f t="shared" si="127"/>
        <v>20833.333333333332</v>
      </c>
      <c r="CX367" s="315">
        <f t="shared" si="127"/>
        <v>186026.65369250745</v>
      </c>
      <c r="CY367" s="318">
        <f t="shared" ref="CY367:DI367" si="128">+SUM(CY368:CY373)</f>
        <v>186026.65369250745</v>
      </c>
      <c r="CZ367" s="318">
        <f t="shared" si="128"/>
        <v>186026.65369250745</v>
      </c>
      <c r="DA367" s="318">
        <f t="shared" si="128"/>
        <v>186026.65369250745</v>
      </c>
      <c r="DB367" s="318">
        <f t="shared" si="128"/>
        <v>186026.65369250745</v>
      </c>
      <c r="DC367" s="318">
        <f t="shared" si="128"/>
        <v>186026.65369250745</v>
      </c>
      <c r="DD367" s="318">
        <f t="shared" si="128"/>
        <v>186026.65369250745</v>
      </c>
      <c r="DE367" s="318">
        <f t="shared" si="128"/>
        <v>186026.65369250745</v>
      </c>
      <c r="DF367" s="318">
        <f t="shared" si="128"/>
        <v>186026.65369250745</v>
      </c>
      <c r="DG367" s="318">
        <f t="shared" si="128"/>
        <v>186026.65369250745</v>
      </c>
      <c r="DH367" s="318">
        <f t="shared" si="128"/>
        <v>186026.65369250745</v>
      </c>
      <c r="DI367" s="316">
        <f t="shared" si="128"/>
        <v>186026.65369250745</v>
      </c>
      <c r="DJ367" s="142">
        <f>+SUM(DJ368:DJ373)</f>
        <v>35625</v>
      </c>
      <c r="DK367" s="143">
        <f t="shared" ref="DK367:DU367" si="129">+SUM(DK368:DK373)</f>
        <v>35625</v>
      </c>
      <c r="DL367" s="143">
        <f t="shared" si="129"/>
        <v>35625</v>
      </c>
      <c r="DM367" s="143">
        <f t="shared" si="129"/>
        <v>35625</v>
      </c>
      <c r="DN367" s="143">
        <f t="shared" si="129"/>
        <v>35625</v>
      </c>
      <c r="DO367" s="143">
        <f t="shared" si="129"/>
        <v>35625</v>
      </c>
      <c r="DP367" s="143">
        <f t="shared" si="129"/>
        <v>35625</v>
      </c>
      <c r="DQ367" s="143">
        <f t="shared" si="129"/>
        <v>35625</v>
      </c>
      <c r="DR367" s="143">
        <f t="shared" si="129"/>
        <v>35625</v>
      </c>
      <c r="DS367" s="143">
        <f t="shared" si="129"/>
        <v>35625</v>
      </c>
      <c r="DT367" s="143">
        <f t="shared" si="129"/>
        <v>35625</v>
      </c>
      <c r="DU367" s="144">
        <f t="shared" si="129"/>
        <v>35625</v>
      </c>
      <c r="DV367" s="341">
        <v>94791.666666666672</v>
      </c>
      <c r="DW367" s="341">
        <v>94791.666666666672</v>
      </c>
      <c r="DX367" s="341">
        <v>94791.666666666672</v>
      </c>
      <c r="DY367" s="341">
        <v>94791.666666666672</v>
      </c>
      <c r="DZ367" s="341">
        <v>94791.666666666672</v>
      </c>
      <c r="EA367" s="341">
        <v>94791.666666666672</v>
      </c>
      <c r="EB367" s="341">
        <v>94791.666666666672</v>
      </c>
      <c r="EC367" s="341">
        <v>94791.666666666672</v>
      </c>
      <c r="ED367" s="341">
        <v>94791.666666666672</v>
      </c>
      <c r="EE367" s="341">
        <v>94791.666666666672</v>
      </c>
      <c r="EF367" s="341">
        <v>94791.666666666672</v>
      </c>
      <c r="EG367" s="341">
        <v>94791.666666666672</v>
      </c>
      <c r="EH367" s="341">
        <v>141666.67000000001</v>
      </c>
      <c r="EI367" s="341">
        <v>141666.67000000001</v>
      </c>
      <c r="EJ367" s="341">
        <v>141666.67000000001</v>
      </c>
      <c r="EK367" s="341">
        <v>141666.67000000001</v>
      </c>
      <c r="EL367" s="341">
        <v>141666.67000000001</v>
      </c>
      <c r="EM367" s="341">
        <v>141666.67000000001</v>
      </c>
      <c r="EN367" s="341">
        <v>141666.67000000001</v>
      </c>
      <c r="EO367" s="341">
        <v>141666.67000000001</v>
      </c>
      <c r="EP367" s="341">
        <v>141666.67000000001</v>
      </c>
      <c r="EQ367" s="341">
        <v>141666.67000000001</v>
      </c>
      <c r="ER367" s="341">
        <v>141666.67000000001</v>
      </c>
      <c r="ES367" s="341">
        <v>141666.67000000001</v>
      </c>
    </row>
    <row r="368" spans="1:149" ht="30">
      <c r="D368" s="74" t="str">
        <f t="shared" si="114"/>
        <v>4321p</v>
      </c>
      <c r="E368" s="78" t="s">
        <v>312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/>
      <c r="CM368" s="105"/>
      <c r="CN368" s="105"/>
      <c r="CO368" s="105"/>
      <c r="CP368" s="105"/>
      <c r="CQ368" s="105"/>
      <c r="CR368" s="105"/>
      <c r="CS368" s="105"/>
      <c r="CT368" s="105"/>
      <c r="CU368" s="105"/>
      <c r="CV368" s="105"/>
      <c r="CW368" s="106"/>
      <c r="CX368" s="314">
        <v>0</v>
      </c>
      <c r="CY368" s="317">
        <v>0</v>
      </c>
      <c r="CZ368" s="317">
        <v>0</v>
      </c>
      <c r="DA368" s="317">
        <v>0</v>
      </c>
      <c r="DB368" s="317">
        <v>0</v>
      </c>
      <c r="DC368" s="317">
        <v>0</v>
      </c>
      <c r="DD368" s="317">
        <v>0</v>
      </c>
      <c r="DE368" s="317">
        <v>0</v>
      </c>
      <c r="DF368" s="317">
        <v>0</v>
      </c>
      <c r="DG368" s="317">
        <v>0</v>
      </c>
      <c r="DH368" s="317">
        <v>0</v>
      </c>
      <c r="DI368" s="313">
        <v>0</v>
      </c>
      <c r="DJ368" s="104">
        <v>0</v>
      </c>
      <c r="DK368" s="105">
        <v>0</v>
      </c>
      <c r="DL368" s="105">
        <v>0</v>
      </c>
      <c r="DM368" s="105">
        <v>0</v>
      </c>
      <c r="DN368" s="105">
        <v>0</v>
      </c>
      <c r="DO368" s="105">
        <v>0</v>
      </c>
      <c r="DP368" s="105">
        <v>0</v>
      </c>
      <c r="DQ368" s="105">
        <v>0</v>
      </c>
      <c r="DR368" s="105">
        <v>0</v>
      </c>
      <c r="DS368" s="105">
        <v>0</v>
      </c>
      <c r="DT368" s="105">
        <v>0</v>
      </c>
      <c r="DU368" s="106">
        <v>0</v>
      </c>
      <c r="DV368" s="340"/>
      <c r="DW368" s="340"/>
      <c r="DX368" s="340"/>
      <c r="DY368" s="340"/>
      <c r="DZ368" s="340"/>
      <c r="EA368" s="340"/>
      <c r="EB368" s="340"/>
      <c r="EC368" s="340"/>
      <c r="ED368" s="340"/>
      <c r="EE368" s="340"/>
      <c r="EF368" s="340"/>
      <c r="EG368" s="340"/>
      <c r="EH368" s="340"/>
      <c r="EI368" s="338"/>
      <c r="EJ368" s="338"/>
      <c r="EK368" s="338"/>
      <c r="EL368" s="338"/>
      <c r="EM368" s="338"/>
      <c r="EN368" s="338"/>
      <c r="EO368" s="338"/>
      <c r="EP368" s="338"/>
      <c r="EQ368" s="338"/>
      <c r="ER368" s="338"/>
      <c r="ES368" s="338"/>
    </row>
    <row r="369" spans="1:149">
      <c r="D369" s="74" t="str">
        <f t="shared" si="114"/>
        <v>4322p</v>
      </c>
      <c r="E369" s="78" t="s">
        <v>314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/>
      <c r="CM369" s="105"/>
      <c r="CN369" s="105"/>
      <c r="CO369" s="105"/>
      <c r="CP369" s="105"/>
      <c r="CQ369" s="105"/>
      <c r="CR369" s="105"/>
      <c r="CS369" s="105"/>
      <c r="CT369" s="105"/>
      <c r="CU369" s="105"/>
      <c r="CV369" s="105"/>
      <c r="CW369" s="106"/>
      <c r="CX369" s="314">
        <v>0</v>
      </c>
      <c r="CY369" s="317">
        <v>0</v>
      </c>
      <c r="CZ369" s="317">
        <v>0</v>
      </c>
      <c r="DA369" s="317">
        <v>0</v>
      </c>
      <c r="DB369" s="317">
        <v>0</v>
      </c>
      <c r="DC369" s="317">
        <v>0</v>
      </c>
      <c r="DD369" s="317">
        <v>0</v>
      </c>
      <c r="DE369" s="317">
        <v>0</v>
      </c>
      <c r="DF369" s="317">
        <v>0</v>
      </c>
      <c r="DG369" s="317">
        <v>0</v>
      </c>
      <c r="DH369" s="317">
        <v>0</v>
      </c>
      <c r="DI369" s="313">
        <v>0</v>
      </c>
      <c r="DJ369" s="104">
        <v>0</v>
      </c>
      <c r="DK369" s="105">
        <v>0</v>
      </c>
      <c r="DL369" s="105">
        <v>0</v>
      </c>
      <c r="DM369" s="105">
        <v>0</v>
      </c>
      <c r="DN369" s="105">
        <v>0</v>
      </c>
      <c r="DO369" s="105">
        <v>0</v>
      </c>
      <c r="DP369" s="105">
        <v>0</v>
      </c>
      <c r="DQ369" s="105">
        <v>0</v>
      </c>
      <c r="DR369" s="105">
        <v>0</v>
      </c>
      <c r="DS369" s="105">
        <v>0</v>
      </c>
      <c r="DT369" s="105">
        <v>0</v>
      </c>
      <c r="DU369" s="106">
        <v>0</v>
      </c>
      <c r="DV369" s="340"/>
      <c r="DW369" s="340"/>
      <c r="DX369" s="340"/>
      <c r="DY369" s="340"/>
      <c r="DZ369" s="340"/>
      <c r="EA369" s="340"/>
      <c r="EB369" s="340"/>
      <c r="EC369" s="340"/>
      <c r="ED369" s="340"/>
      <c r="EE369" s="340"/>
      <c r="EF369" s="340"/>
      <c r="EG369" s="340"/>
      <c r="EH369" s="340"/>
      <c r="EI369" s="338"/>
      <c r="EJ369" s="338"/>
      <c r="EK369" s="338"/>
      <c r="EL369" s="338"/>
      <c r="EM369" s="338"/>
      <c r="EN369" s="338"/>
      <c r="EO369" s="338"/>
      <c r="EP369" s="338"/>
      <c r="EQ369" s="338"/>
      <c r="ER369" s="338"/>
      <c r="ES369" s="338"/>
    </row>
    <row r="370" spans="1:149" ht="30">
      <c r="D370" s="74" t="str">
        <f t="shared" si="114"/>
        <v>4323p</v>
      </c>
      <c r="E370" s="78" t="s">
        <v>316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/>
      <c r="CM370" s="105"/>
      <c r="CN370" s="105"/>
      <c r="CO370" s="105"/>
      <c r="CP370" s="105"/>
      <c r="CQ370" s="105"/>
      <c r="CR370" s="105"/>
      <c r="CS370" s="105"/>
      <c r="CT370" s="105"/>
      <c r="CU370" s="105"/>
      <c r="CV370" s="105"/>
      <c r="CW370" s="106"/>
      <c r="CX370" s="314">
        <v>0</v>
      </c>
      <c r="CY370" s="317">
        <v>0</v>
      </c>
      <c r="CZ370" s="317">
        <v>0</v>
      </c>
      <c r="DA370" s="317">
        <v>0</v>
      </c>
      <c r="DB370" s="317">
        <v>0</v>
      </c>
      <c r="DC370" s="317">
        <v>0</v>
      </c>
      <c r="DD370" s="317">
        <v>0</v>
      </c>
      <c r="DE370" s="317">
        <v>0</v>
      </c>
      <c r="DF370" s="317">
        <v>0</v>
      </c>
      <c r="DG370" s="317">
        <v>0</v>
      </c>
      <c r="DH370" s="317">
        <v>0</v>
      </c>
      <c r="DI370" s="313">
        <v>0</v>
      </c>
      <c r="DJ370" s="104">
        <v>0</v>
      </c>
      <c r="DK370" s="105">
        <v>0</v>
      </c>
      <c r="DL370" s="105">
        <v>0</v>
      </c>
      <c r="DM370" s="105">
        <v>0</v>
      </c>
      <c r="DN370" s="105">
        <v>0</v>
      </c>
      <c r="DO370" s="105">
        <v>0</v>
      </c>
      <c r="DP370" s="105">
        <v>0</v>
      </c>
      <c r="DQ370" s="105">
        <v>0</v>
      </c>
      <c r="DR370" s="105">
        <v>0</v>
      </c>
      <c r="DS370" s="105">
        <v>0</v>
      </c>
      <c r="DT370" s="105">
        <v>0</v>
      </c>
      <c r="DU370" s="106">
        <v>0</v>
      </c>
      <c r="DV370" s="340"/>
      <c r="DW370" s="340"/>
      <c r="DX370" s="340"/>
      <c r="DY370" s="340"/>
      <c r="DZ370" s="340"/>
      <c r="EA370" s="340"/>
      <c r="EB370" s="340"/>
      <c r="EC370" s="340"/>
      <c r="ED370" s="340"/>
      <c r="EE370" s="340"/>
      <c r="EF370" s="340"/>
      <c r="EG370" s="340"/>
      <c r="EH370" s="340"/>
      <c r="EI370" s="338"/>
      <c r="EJ370" s="338"/>
      <c r="EK370" s="338"/>
      <c r="EL370" s="338"/>
      <c r="EM370" s="338"/>
      <c r="EN370" s="338"/>
      <c r="EO370" s="338"/>
      <c r="EP370" s="338"/>
      <c r="EQ370" s="338"/>
      <c r="ER370" s="338"/>
      <c r="ES370" s="338"/>
    </row>
    <row r="371" spans="1:149">
      <c r="D371" s="74" t="str">
        <f t="shared" si="114"/>
        <v>4324p</v>
      </c>
      <c r="E371" s="78" t="s">
        <v>318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20833.333333333332</v>
      </c>
      <c r="CM371" s="105">
        <v>20833.333333333332</v>
      </c>
      <c r="CN371" s="105">
        <v>20833.333333333332</v>
      </c>
      <c r="CO371" s="105">
        <v>20833.333333333332</v>
      </c>
      <c r="CP371" s="105">
        <v>20833.333333333332</v>
      </c>
      <c r="CQ371" s="105">
        <v>20833.333333333332</v>
      </c>
      <c r="CR371" s="105">
        <v>20833.333333333332</v>
      </c>
      <c r="CS371" s="105">
        <v>20833.333333333332</v>
      </c>
      <c r="CT371" s="105">
        <v>20833.333333333332</v>
      </c>
      <c r="CU371" s="105">
        <v>20833.333333333332</v>
      </c>
      <c r="CV371" s="105">
        <v>20833.333333333332</v>
      </c>
      <c r="CW371" s="106">
        <v>20833.333333333332</v>
      </c>
      <c r="CX371" s="314">
        <v>155209.55905985044</v>
      </c>
      <c r="CY371" s="317">
        <v>155209.55905985044</v>
      </c>
      <c r="CZ371" s="317">
        <v>155209.55905985044</v>
      </c>
      <c r="DA371" s="317">
        <v>155209.55905985044</v>
      </c>
      <c r="DB371" s="317">
        <v>155209.55905985044</v>
      </c>
      <c r="DC371" s="317">
        <v>155209.55905985044</v>
      </c>
      <c r="DD371" s="317">
        <v>155209.55905985044</v>
      </c>
      <c r="DE371" s="317">
        <v>155209.55905985044</v>
      </c>
      <c r="DF371" s="317">
        <v>155209.55905985044</v>
      </c>
      <c r="DG371" s="317">
        <v>155209.55905985044</v>
      </c>
      <c r="DH371" s="317">
        <v>155209.55905985044</v>
      </c>
      <c r="DI371" s="313">
        <v>155209.55905985044</v>
      </c>
      <c r="DJ371" s="104">
        <v>35625</v>
      </c>
      <c r="DK371" s="105">
        <v>35625</v>
      </c>
      <c r="DL371" s="105">
        <v>35625</v>
      </c>
      <c r="DM371" s="105">
        <v>35625</v>
      </c>
      <c r="DN371" s="105">
        <v>35625</v>
      </c>
      <c r="DO371" s="105">
        <v>35625</v>
      </c>
      <c r="DP371" s="105">
        <v>35625</v>
      </c>
      <c r="DQ371" s="105">
        <v>35625</v>
      </c>
      <c r="DR371" s="105">
        <v>35625</v>
      </c>
      <c r="DS371" s="105">
        <v>35625</v>
      </c>
      <c r="DT371" s="105">
        <v>35625</v>
      </c>
      <c r="DU371" s="106">
        <v>35625</v>
      </c>
      <c r="DV371" s="340"/>
      <c r="DW371" s="340"/>
      <c r="DX371" s="340"/>
      <c r="DY371" s="340"/>
      <c r="DZ371" s="340"/>
      <c r="EA371" s="340"/>
      <c r="EB371" s="340"/>
      <c r="EC371" s="340"/>
      <c r="ED371" s="340"/>
      <c r="EE371" s="340"/>
      <c r="EF371" s="340"/>
      <c r="EG371" s="340"/>
      <c r="EH371" s="340"/>
      <c r="EI371" s="338"/>
      <c r="EJ371" s="338"/>
      <c r="EK371" s="338"/>
      <c r="EL371" s="338"/>
      <c r="EM371" s="338"/>
      <c r="EN371" s="338"/>
      <c r="EO371" s="338"/>
      <c r="EP371" s="338"/>
      <c r="EQ371" s="338"/>
      <c r="ER371" s="338"/>
      <c r="ES371" s="338"/>
    </row>
    <row r="372" spans="1:149">
      <c r="D372" s="74" t="str">
        <f t="shared" si="114"/>
        <v>4325p</v>
      </c>
      <c r="E372" s="78" t="s">
        <v>320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/>
      <c r="CM372" s="105"/>
      <c r="CN372" s="105"/>
      <c r="CO372" s="105"/>
      <c r="CP372" s="105"/>
      <c r="CQ372" s="105"/>
      <c r="CR372" s="105"/>
      <c r="CS372" s="105"/>
      <c r="CT372" s="105"/>
      <c r="CU372" s="105"/>
      <c r="CV372" s="105"/>
      <c r="CW372" s="106"/>
      <c r="CX372" s="314">
        <v>2106.7388384172764</v>
      </c>
      <c r="CY372" s="317">
        <v>2106.7388384172764</v>
      </c>
      <c r="CZ372" s="317">
        <v>2106.7388384172764</v>
      </c>
      <c r="DA372" s="317">
        <v>2106.7388384172764</v>
      </c>
      <c r="DB372" s="317">
        <v>2106.7388384172764</v>
      </c>
      <c r="DC372" s="317">
        <v>2106.7388384172764</v>
      </c>
      <c r="DD372" s="317">
        <v>2106.7388384172764</v>
      </c>
      <c r="DE372" s="317">
        <v>2106.7388384172764</v>
      </c>
      <c r="DF372" s="317">
        <v>2106.7388384172764</v>
      </c>
      <c r="DG372" s="317">
        <v>2106.7388384172764</v>
      </c>
      <c r="DH372" s="317">
        <v>2106.7388384172764</v>
      </c>
      <c r="DI372" s="313">
        <v>2106.7388384172764</v>
      </c>
      <c r="DJ372" s="104">
        <v>0</v>
      </c>
      <c r="DK372" s="105">
        <v>0</v>
      </c>
      <c r="DL372" s="105">
        <v>0</v>
      </c>
      <c r="DM372" s="105">
        <v>0</v>
      </c>
      <c r="DN372" s="105">
        <v>0</v>
      </c>
      <c r="DO372" s="105">
        <v>0</v>
      </c>
      <c r="DP372" s="105">
        <v>0</v>
      </c>
      <c r="DQ372" s="105">
        <v>0</v>
      </c>
      <c r="DR372" s="105">
        <v>0</v>
      </c>
      <c r="DS372" s="105">
        <v>0</v>
      </c>
      <c r="DT372" s="105">
        <v>0</v>
      </c>
      <c r="DU372" s="106">
        <v>0</v>
      </c>
      <c r="DV372" s="340"/>
      <c r="DW372" s="340"/>
      <c r="DX372" s="340"/>
      <c r="DY372" s="340"/>
      <c r="DZ372" s="340"/>
      <c r="EA372" s="340"/>
      <c r="EB372" s="340"/>
      <c r="EC372" s="340"/>
      <c r="ED372" s="340"/>
      <c r="EE372" s="340"/>
      <c r="EF372" s="340"/>
      <c r="EG372" s="340"/>
      <c r="EH372" s="340"/>
      <c r="EI372" s="338"/>
      <c r="EJ372" s="338"/>
      <c r="EK372" s="338"/>
      <c r="EL372" s="338"/>
      <c r="EM372" s="338"/>
      <c r="EN372" s="338"/>
      <c r="EO372" s="338"/>
      <c r="EP372" s="338"/>
      <c r="EQ372" s="338"/>
      <c r="ER372" s="338"/>
      <c r="ES372" s="338"/>
    </row>
    <row r="373" spans="1:149">
      <c r="D373" s="74" t="str">
        <f t="shared" si="114"/>
        <v>4326p</v>
      </c>
      <c r="E373" s="78" t="s">
        <v>322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/>
      <c r="CM373" s="105"/>
      <c r="CN373" s="105"/>
      <c r="CO373" s="105"/>
      <c r="CP373" s="105"/>
      <c r="CQ373" s="105"/>
      <c r="CR373" s="105"/>
      <c r="CS373" s="105"/>
      <c r="CT373" s="105"/>
      <c r="CU373" s="105"/>
      <c r="CV373" s="105"/>
      <c r="CW373" s="106"/>
      <c r="CX373" s="314">
        <v>28710.355794239727</v>
      </c>
      <c r="CY373" s="317">
        <v>28710.355794239727</v>
      </c>
      <c r="CZ373" s="317">
        <v>28710.355794239727</v>
      </c>
      <c r="DA373" s="317">
        <v>28710.355794239727</v>
      </c>
      <c r="DB373" s="317">
        <v>28710.355794239727</v>
      </c>
      <c r="DC373" s="317">
        <v>28710.355794239727</v>
      </c>
      <c r="DD373" s="317">
        <v>28710.355794239727</v>
      </c>
      <c r="DE373" s="317">
        <v>28710.355794239727</v>
      </c>
      <c r="DF373" s="317">
        <v>28710.355794239727</v>
      </c>
      <c r="DG373" s="317">
        <v>28710.355794239727</v>
      </c>
      <c r="DH373" s="317">
        <v>28710.355794239727</v>
      </c>
      <c r="DI373" s="313">
        <v>28710.355794239727</v>
      </c>
      <c r="DJ373" s="104">
        <v>0</v>
      </c>
      <c r="DK373" s="105">
        <v>0</v>
      </c>
      <c r="DL373" s="105">
        <v>0</v>
      </c>
      <c r="DM373" s="105">
        <v>0</v>
      </c>
      <c r="DN373" s="105">
        <v>0</v>
      </c>
      <c r="DO373" s="105">
        <v>0</v>
      </c>
      <c r="DP373" s="105">
        <v>0</v>
      </c>
      <c r="DQ373" s="105">
        <v>0</v>
      </c>
      <c r="DR373" s="105">
        <v>0</v>
      </c>
      <c r="DS373" s="105">
        <v>0</v>
      </c>
      <c r="DT373" s="105">
        <v>0</v>
      </c>
      <c r="DU373" s="106">
        <v>0</v>
      </c>
      <c r="DV373" s="340"/>
      <c r="DW373" s="340"/>
      <c r="DX373" s="340"/>
      <c r="DY373" s="340"/>
      <c r="DZ373" s="340"/>
      <c r="EA373" s="340"/>
      <c r="EB373" s="340"/>
      <c r="EC373" s="340"/>
      <c r="ED373" s="340"/>
      <c r="EE373" s="340"/>
      <c r="EF373" s="340"/>
      <c r="EG373" s="340"/>
      <c r="EH373" s="340"/>
      <c r="EI373" s="338"/>
      <c r="EJ373" s="338"/>
      <c r="EK373" s="338"/>
      <c r="EL373" s="338"/>
      <c r="EM373" s="338"/>
      <c r="EN373" s="338"/>
      <c r="EO373" s="338"/>
      <c r="EP373" s="338"/>
      <c r="EQ373" s="338"/>
      <c r="ER373" s="338"/>
      <c r="ES373" s="338"/>
    </row>
    <row r="374" spans="1:149" s="9" customFormat="1">
      <c r="A374" s="140"/>
      <c r="B374" s="140"/>
      <c r="C374" s="140">
        <v>441</v>
      </c>
      <c r="D374" s="140" t="str">
        <f t="shared" si="114"/>
        <v>44p</v>
      </c>
      <c r="E374" s="141" t="s">
        <v>555</v>
      </c>
      <c r="F374" s="142"/>
      <c r="G374" s="143"/>
      <c r="H374" s="143"/>
      <c r="I374" s="143"/>
      <c r="J374" s="143"/>
      <c r="K374" s="143"/>
      <c r="L374" s="143"/>
      <c r="M374" s="143"/>
      <c r="N374" s="143"/>
      <c r="O374" s="143"/>
      <c r="P374" s="143"/>
      <c r="Q374" s="144"/>
      <c r="R374" s="142"/>
      <c r="S374" s="143"/>
      <c r="T374" s="143"/>
      <c r="U374" s="143"/>
      <c r="V374" s="143"/>
      <c r="W374" s="143"/>
      <c r="X374" s="143"/>
      <c r="Y374" s="143"/>
      <c r="Z374" s="143"/>
      <c r="AA374" s="143"/>
      <c r="AB374" s="143"/>
      <c r="AC374" s="144"/>
      <c r="AD374" s="142"/>
      <c r="AE374" s="143"/>
      <c r="AF374" s="143"/>
      <c r="AG374" s="143"/>
      <c r="AH374" s="143"/>
      <c r="AI374" s="143"/>
      <c r="AJ374" s="143"/>
      <c r="AK374" s="143"/>
      <c r="AL374" s="143"/>
      <c r="AM374" s="143"/>
      <c r="AN374" s="143"/>
      <c r="AO374" s="144"/>
      <c r="AP374" s="142"/>
      <c r="AQ374" s="143"/>
      <c r="AR374" s="143"/>
      <c r="AS374" s="143"/>
      <c r="AT374" s="143"/>
      <c r="AU374" s="143"/>
      <c r="AV374" s="143"/>
      <c r="AW374" s="143"/>
      <c r="AX374" s="143"/>
      <c r="AY374" s="143"/>
      <c r="AZ374" s="143"/>
      <c r="BA374" s="144"/>
      <c r="BB374" s="142"/>
      <c r="BC374" s="143"/>
      <c r="BD374" s="143"/>
      <c r="BE374" s="143"/>
      <c r="BF374" s="143"/>
      <c r="BG374" s="143"/>
      <c r="BH374" s="143"/>
      <c r="BI374" s="143"/>
      <c r="BJ374" s="143"/>
      <c r="BK374" s="143"/>
      <c r="BL374" s="143"/>
      <c r="BM374" s="144"/>
      <c r="BN374" s="142"/>
      <c r="BO374" s="143"/>
      <c r="BP374" s="143"/>
      <c r="BQ374" s="143"/>
      <c r="BR374" s="143"/>
      <c r="BS374" s="143"/>
      <c r="BT374" s="143"/>
      <c r="BU374" s="143"/>
      <c r="BV374" s="143"/>
      <c r="BW374" s="143"/>
      <c r="BX374" s="143"/>
      <c r="BY374" s="144"/>
      <c r="BZ374" s="142"/>
      <c r="CA374" s="143"/>
      <c r="CB374" s="143"/>
      <c r="CC374" s="143"/>
      <c r="CD374" s="143"/>
      <c r="CE374" s="143"/>
      <c r="CF374" s="143"/>
      <c r="CG374" s="143"/>
      <c r="CH374" s="143"/>
      <c r="CI374" s="143"/>
      <c r="CJ374" s="143"/>
      <c r="CK374" s="143"/>
      <c r="CL374" s="142"/>
      <c r="CM374" s="143"/>
      <c r="CN374" s="143"/>
      <c r="CO374" s="143"/>
      <c r="CP374" s="143"/>
      <c r="CQ374" s="143"/>
      <c r="CR374" s="143"/>
      <c r="CS374" s="143"/>
      <c r="CT374" s="143"/>
      <c r="CU374" s="143"/>
      <c r="CV374" s="143"/>
      <c r="CW374" s="144"/>
      <c r="CX374" s="315">
        <v>7522541.6666666651</v>
      </c>
      <c r="CY374" s="318">
        <v>7522541.6666666651</v>
      </c>
      <c r="CZ374" s="318">
        <v>7522541.6666666651</v>
      </c>
      <c r="DA374" s="318">
        <v>7522541.6666666651</v>
      </c>
      <c r="DB374" s="318">
        <v>7522541.6666666651</v>
      </c>
      <c r="DC374" s="318">
        <v>7522541.6666666651</v>
      </c>
      <c r="DD374" s="318">
        <v>7522541.6666666651</v>
      </c>
      <c r="DE374" s="318">
        <v>7522541.6666666651</v>
      </c>
      <c r="DF374" s="318">
        <v>7522541.6666666651</v>
      </c>
      <c r="DG374" s="318">
        <v>7522541.6666666651</v>
      </c>
      <c r="DH374" s="318">
        <v>7522541.6666666651</v>
      </c>
      <c r="DI374" s="316">
        <v>7522541.6666666651</v>
      </c>
      <c r="DJ374" s="142">
        <v>23724756.416666668</v>
      </c>
      <c r="DK374" s="143">
        <v>23724756.416666668</v>
      </c>
      <c r="DL374" s="143">
        <v>23724756.416666668</v>
      </c>
      <c r="DM374" s="143">
        <v>23724756.416666668</v>
      </c>
      <c r="DN374" s="143">
        <v>23724756.416666668</v>
      </c>
      <c r="DO374" s="143">
        <v>23724756.416666668</v>
      </c>
      <c r="DP374" s="143">
        <v>23724756.416666668</v>
      </c>
      <c r="DQ374" s="143">
        <v>23724756.416666668</v>
      </c>
      <c r="DR374" s="143">
        <v>23724756.416666668</v>
      </c>
      <c r="DS374" s="143">
        <v>23724756.416666668</v>
      </c>
      <c r="DT374" s="143">
        <v>23724756.416666668</v>
      </c>
      <c r="DU374" s="144">
        <v>23724756.416666668</v>
      </c>
      <c r="DV374" s="341">
        <v>27904816.666666668</v>
      </c>
      <c r="DW374" s="341">
        <v>27904816.666666668</v>
      </c>
      <c r="DX374" s="341">
        <v>27904816.666666668</v>
      </c>
      <c r="DY374" s="341">
        <v>27904816.666666668</v>
      </c>
      <c r="DZ374" s="341">
        <v>27904816.666666668</v>
      </c>
      <c r="EA374" s="341">
        <v>27904816.666666668</v>
      </c>
      <c r="EB374" s="341">
        <v>27904816.666666668</v>
      </c>
      <c r="EC374" s="341">
        <v>27904816.666666668</v>
      </c>
      <c r="ED374" s="341">
        <v>27904816.666666668</v>
      </c>
      <c r="EE374" s="341">
        <v>27904816.666666668</v>
      </c>
      <c r="EF374" s="341">
        <v>27904816.666666668</v>
      </c>
      <c r="EG374" s="341">
        <v>27904816.666666668</v>
      </c>
      <c r="EH374" s="341">
        <v>14153930</v>
      </c>
      <c r="EI374" s="341">
        <v>14153930</v>
      </c>
      <c r="EJ374" s="341">
        <v>14153930</v>
      </c>
      <c r="EK374" s="340">
        <v>14153930</v>
      </c>
      <c r="EL374" s="341">
        <v>14153930</v>
      </c>
      <c r="EM374" s="341">
        <v>14153930</v>
      </c>
      <c r="EN374" s="341">
        <v>33025836.670000002</v>
      </c>
      <c r="EO374" s="341">
        <v>33025836.670000002</v>
      </c>
      <c r="EP374" s="341">
        <v>33025836.670000002</v>
      </c>
      <c r="EQ374" s="341">
        <v>33025836.670000002</v>
      </c>
      <c r="ER374" s="341">
        <v>33025836.670000002</v>
      </c>
      <c r="ES374" s="341">
        <v>33025836.670000002</v>
      </c>
    </row>
    <row r="375" spans="1:149" s="9" customFormat="1" ht="30">
      <c r="A375" s="140"/>
      <c r="B375" s="140"/>
      <c r="C375" s="140">
        <v>441</v>
      </c>
      <c r="D375" s="140" t="str">
        <f t="shared" si="114"/>
        <v>440p</v>
      </c>
      <c r="E375" s="141" t="s">
        <v>425</v>
      </c>
      <c r="F375" s="142"/>
      <c r="G375" s="143"/>
      <c r="H375" s="143"/>
      <c r="I375" s="143"/>
      <c r="J375" s="143"/>
      <c r="K375" s="143"/>
      <c r="L375" s="143"/>
      <c r="M375" s="143"/>
      <c r="N375" s="143"/>
      <c r="O375" s="143"/>
      <c r="P375" s="143"/>
      <c r="Q375" s="144"/>
      <c r="R375" s="142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4"/>
      <c r="AD375" s="142"/>
      <c r="AE375" s="143"/>
      <c r="AF375" s="143"/>
      <c r="AG375" s="143"/>
      <c r="AH375" s="143"/>
      <c r="AI375" s="143"/>
      <c r="AJ375" s="143"/>
      <c r="AK375" s="143"/>
      <c r="AL375" s="143"/>
      <c r="AM375" s="143"/>
      <c r="AN375" s="143"/>
      <c r="AO375" s="144"/>
      <c r="AP375" s="142"/>
      <c r="AQ375" s="143"/>
      <c r="AR375" s="143"/>
      <c r="AS375" s="143"/>
      <c r="AT375" s="143"/>
      <c r="AU375" s="143"/>
      <c r="AV375" s="143"/>
      <c r="AW375" s="143"/>
      <c r="AX375" s="143"/>
      <c r="AY375" s="143"/>
      <c r="AZ375" s="143"/>
      <c r="BA375" s="144"/>
      <c r="BB375" s="142"/>
      <c r="BC375" s="143"/>
      <c r="BD375" s="143"/>
      <c r="BE375" s="143"/>
      <c r="BF375" s="143"/>
      <c r="BG375" s="143"/>
      <c r="BH375" s="143"/>
      <c r="BI375" s="143"/>
      <c r="BJ375" s="143"/>
      <c r="BK375" s="143"/>
      <c r="BL375" s="143"/>
      <c r="BM375" s="144"/>
      <c r="BN375" s="142"/>
      <c r="BO375" s="143"/>
      <c r="BP375" s="143"/>
      <c r="BQ375" s="143"/>
      <c r="BR375" s="143"/>
      <c r="BS375" s="143"/>
      <c r="BT375" s="143"/>
      <c r="BU375" s="143"/>
      <c r="BV375" s="143"/>
      <c r="BW375" s="143"/>
      <c r="BX375" s="143"/>
      <c r="BY375" s="144"/>
      <c r="BZ375" s="142"/>
      <c r="CA375" s="143"/>
      <c r="CB375" s="143"/>
      <c r="CC375" s="143"/>
      <c r="CD375" s="143"/>
      <c r="CE375" s="143"/>
      <c r="CF375" s="143"/>
      <c r="CG375" s="143"/>
      <c r="CH375" s="143"/>
      <c r="CI375" s="143"/>
      <c r="CJ375" s="143"/>
      <c r="CK375" s="143"/>
      <c r="CL375" s="142">
        <f t="shared" ref="CL375:CX375" si="130">+SUM(CL376:CL384)</f>
        <v>5664403.9874999989</v>
      </c>
      <c r="CM375" s="143">
        <f t="shared" si="130"/>
        <v>5664403.9874999989</v>
      </c>
      <c r="CN375" s="143">
        <f t="shared" si="130"/>
        <v>5664403.9874999989</v>
      </c>
      <c r="CO375" s="143">
        <f t="shared" si="130"/>
        <v>5664403.9874999989</v>
      </c>
      <c r="CP375" s="143">
        <f t="shared" si="130"/>
        <v>5664403.9874999989</v>
      </c>
      <c r="CQ375" s="143">
        <f t="shared" si="130"/>
        <v>5664403.9874999989</v>
      </c>
      <c r="CR375" s="143">
        <f t="shared" si="130"/>
        <v>5664403.9874999989</v>
      </c>
      <c r="CS375" s="143">
        <f t="shared" si="130"/>
        <v>5664403.9874999989</v>
      </c>
      <c r="CT375" s="143">
        <f t="shared" si="130"/>
        <v>5664403.9874999989</v>
      </c>
      <c r="CU375" s="143">
        <f t="shared" si="130"/>
        <v>5664403.9874999989</v>
      </c>
      <c r="CV375" s="143">
        <f t="shared" si="130"/>
        <v>5664403.9874999989</v>
      </c>
      <c r="CW375" s="144">
        <f t="shared" si="130"/>
        <v>5664403.9874999989</v>
      </c>
      <c r="CX375" s="315">
        <f t="shared" si="130"/>
        <v>862330.27666666661</v>
      </c>
      <c r="CY375" s="318">
        <f t="shared" ref="CY375:DI375" si="131">+SUM(CY376:CY384)</f>
        <v>862330.27666666661</v>
      </c>
      <c r="CZ375" s="318">
        <f t="shared" si="131"/>
        <v>862330.27666666661</v>
      </c>
      <c r="DA375" s="318">
        <f t="shared" si="131"/>
        <v>862330.27666666661</v>
      </c>
      <c r="DB375" s="318">
        <f t="shared" si="131"/>
        <v>862330.27666666661</v>
      </c>
      <c r="DC375" s="318">
        <f t="shared" si="131"/>
        <v>862330.27666666661</v>
      </c>
      <c r="DD375" s="318">
        <f t="shared" si="131"/>
        <v>862330.27666666661</v>
      </c>
      <c r="DE375" s="318">
        <f t="shared" si="131"/>
        <v>862330.27666666661</v>
      </c>
      <c r="DF375" s="318">
        <f t="shared" si="131"/>
        <v>862330.27666666661</v>
      </c>
      <c r="DG375" s="318">
        <f t="shared" si="131"/>
        <v>862330.27666666661</v>
      </c>
      <c r="DH375" s="318">
        <f t="shared" si="131"/>
        <v>862330.27666666661</v>
      </c>
      <c r="DI375" s="316">
        <f t="shared" si="131"/>
        <v>862330.27666666661</v>
      </c>
      <c r="DJ375" s="142">
        <f>+SUM(DJ376:DJ384)</f>
        <v>1154156.4341666666</v>
      </c>
      <c r="DK375" s="143">
        <f t="shared" ref="DK375:DU375" si="132">+SUM(DK376:DK384)</f>
        <v>1154156.4341666666</v>
      </c>
      <c r="DL375" s="143">
        <f t="shared" si="132"/>
        <v>1154156.4341666666</v>
      </c>
      <c r="DM375" s="143">
        <f t="shared" si="132"/>
        <v>1154156.4341666666</v>
      </c>
      <c r="DN375" s="143">
        <f t="shared" si="132"/>
        <v>1154156.4341666666</v>
      </c>
      <c r="DO375" s="143">
        <f t="shared" si="132"/>
        <v>1154156.4341666666</v>
      </c>
      <c r="DP375" s="143">
        <f t="shared" si="132"/>
        <v>1154156.4341666666</v>
      </c>
      <c r="DQ375" s="143">
        <f t="shared" si="132"/>
        <v>1154156.4341666666</v>
      </c>
      <c r="DR375" s="143">
        <f t="shared" si="132"/>
        <v>1154156.4341666666</v>
      </c>
      <c r="DS375" s="143">
        <f t="shared" si="132"/>
        <v>1154156.4341666666</v>
      </c>
      <c r="DT375" s="143">
        <f t="shared" si="132"/>
        <v>1154156.4341666666</v>
      </c>
      <c r="DU375" s="144">
        <f t="shared" si="132"/>
        <v>1154156.4341666666</v>
      </c>
      <c r="DV375" s="341">
        <v>3369359.2083333335</v>
      </c>
      <c r="DW375" s="341">
        <v>3369359.2083333335</v>
      </c>
      <c r="DX375" s="341">
        <v>3369359.2083333335</v>
      </c>
      <c r="DY375" s="341">
        <v>3369359.2083333335</v>
      </c>
      <c r="DZ375" s="341">
        <v>3369359.2083333335</v>
      </c>
      <c r="EA375" s="341">
        <v>3369359.2083333335</v>
      </c>
      <c r="EB375" s="341">
        <v>3369359.2083333335</v>
      </c>
      <c r="EC375" s="341">
        <v>3369359.2083333335</v>
      </c>
      <c r="ED375" s="341">
        <v>3369359.2083333335</v>
      </c>
      <c r="EE375" s="341">
        <v>3369359.2083333335</v>
      </c>
      <c r="EF375" s="341">
        <v>3369359.2083333335</v>
      </c>
      <c r="EG375" s="341">
        <v>3369359.2083333335</v>
      </c>
      <c r="EH375" s="341">
        <v>2407128.2200000002</v>
      </c>
      <c r="EI375" s="341">
        <v>2407128.2200000002</v>
      </c>
      <c r="EJ375" s="341">
        <v>2407128.2200000002</v>
      </c>
      <c r="EK375" s="340">
        <v>2407128.2200000002</v>
      </c>
      <c r="EL375" s="341">
        <v>2407128.2200000002</v>
      </c>
      <c r="EM375" s="341">
        <v>2407128.2200000002</v>
      </c>
      <c r="EN375" s="341">
        <v>3610692.33</v>
      </c>
      <c r="EO375" s="341">
        <v>3610692.33</v>
      </c>
      <c r="EP375" s="341">
        <v>3610692.33</v>
      </c>
      <c r="EQ375" s="341">
        <v>3610692.33</v>
      </c>
      <c r="ER375" s="341">
        <v>3610692.33</v>
      </c>
      <c r="ES375" s="341">
        <v>3610692.33</v>
      </c>
    </row>
    <row r="376" spans="1:149" ht="30">
      <c r="D376" s="74" t="str">
        <f t="shared" si="114"/>
        <v>4411p</v>
      </c>
      <c r="E376" s="78" t="s">
        <v>326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>
        <v>2236700</v>
      </c>
      <c r="CM376" s="105">
        <v>2236700</v>
      </c>
      <c r="CN376" s="105">
        <v>2236700</v>
      </c>
      <c r="CO376" s="105">
        <v>2236700</v>
      </c>
      <c r="CP376" s="105">
        <v>2236700</v>
      </c>
      <c r="CQ376" s="105">
        <v>2236700</v>
      </c>
      <c r="CR376" s="105">
        <v>2236700</v>
      </c>
      <c r="CS376" s="105">
        <v>2236700</v>
      </c>
      <c r="CT376" s="105">
        <v>2236700</v>
      </c>
      <c r="CU376" s="105">
        <v>2236700</v>
      </c>
      <c r="CV376" s="105">
        <v>2236700</v>
      </c>
      <c r="CW376" s="106">
        <v>2236700</v>
      </c>
      <c r="CX376" s="314">
        <v>0</v>
      </c>
      <c r="CY376" s="317">
        <v>0</v>
      </c>
      <c r="CZ376" s="317">
        <v>0</v>
      </c>
      <c r="DA376" s="317">
        <v>0</v>
      </c>
      <c r="DB376" s="317">
        <v>0</v>
      </c>
      <c r="DC376" s="317">
        <v>0</v>
      </c>
      <c r="DD376" s="317">
        <v>0</v>
      </c>
      <c r="DE376" s="317">
        <v>0</v>
      </c>
      <c r="DF376" s="317">
        <v>0</v>
      </c>
      <c r="DG376" s="317">
        <v>0</v>
      </c>
      <c r="DH376" s="317">
        <v>0</v>
      </c>
      <c r="DI376" s="313">
        <v>0</v>
      </c>
      <c r="DJ376" s="104">
        <v>12291.666666666666</v>
      </c>
      <c r="DK376" s="105">
        <v>12291.666666666666</v>
      </c>
      <c r="DL376" s="105">
        <v>12291.666666666666</v>
      </c>
      <c r="DM376" s="105">
        <v>12291.666666666666</v>
      </c>
      <c r="DN376" s="105">
        <v>12291.666666666666</v>
      </c>
      <c r="DO376" s="105">
        <v>12291.666666666666</v>
      </c>
      <c r="DP376" s="105">
        <v>12291.666666666666</v>
      </c>
      <c r="DQ376" s="105">
        <v>12291.666666666666</v>
      </c>
      <c r="DR376" s="105">
        <v>12291.666666666666</v>
      </c>
      <c r="DS376" s="105">
        <v>12291.666666666666</v>
      </c>
      <c r="DT376" s="105">
        <v>12291.666666666666</v>
      </c>
      <c r="DU376" s="106">
        <v>12291.666666666666</v>
      </c>
      <c r="DV376" s="340"/>
      <c r="DW376" s="340"/>
      <c r="DX376" s="340"/>
      <c r="DY376" s="340"/>
      <c r="DZ376" s="340"/>
      <c r="EA376" s="340"/>
      <c r="EB376" s="340"/>
      <c r="EC376" s="340"/>
      <c r="ED376" s="340"/>
      <c r="EE376" s="340"/>
      <c r="EF376" s="340"/>
      <c r="EG376" s="340"/>
      <c r="EH376" s="340"/>
      <c r="EI376" s="338"/>
      <c r="EJ376" s="338"/>
      <c r="EK376" s="338"/>
      <c r="EL376" s="338"/>
      <c r="EM376" s="338"/>
      <c r="EN376" s="338"/>
      <c r="EO376" s="338"/>
      <c r="EP376" s="338"/>
      <c r="EQ376" s="338"/>
      <c r="ER376" s="338"/>
      <c r="ES376" s="338"/>
    </row>
    <row r="377" spans="1:149">
      <c r="D377" s="74" t="str">
        <f t="shared" si="114"/>
        <v>4412p</v>
      </c>
      <c r="E377" s="78" t="s">
        <v>328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594416.66666666663</v>
      </c>
      <c r="CM377" s="105">
        <v>594416.66666666663</v>
      </c>
      <c r="CN377" s="105">
        <v>594416.66666666663</v>
      </c>
      <c r="CO377" s="105">
        <v>594416.66666666663</v>
      </c>
      <c r="CP377" s="105">
        <v>594416.66666666663</v>
      </c>
      <c r="CQ377" s="105">
        <v>594416.66666666663</v>
      </c>
      <c r="CR377" s="105">
        <v>594416.66666666663</v>
      </c>
      <c r="CS377" s="105">
        <v>594416.66666666663</v>
      </c>
      <c r="CT377" s="105">
        <v>594416.66666666663</v>
      </c>
      <c r="CU377" s="105">
        <v>594416.66666666663</v>
      </c>
      <c r="CV377" s="105">
        <v>594416.66666666663</v>
      </c>
      <c r="CW377" s="106">
        <v>594416.66666666663</v>
      </c>
      <c r="CX377" s="314">
        <v>117613.29480916439</v>
      </c>
      <c r="CY377" s="317">
        <v>117613.29480916439</v>
      </c>
      <c r="CZ377" s="317">
        <v>117613.29480916439</v>
      </c>
      <c r="DA377" s="317">
        <v>117613.29480916439</v>
      </c>
      <c r="DB377" s="317">
        <v>117613.29480916439</v>
      </c>
      <c r="DC377" s="317">
        <v>117613.29480916439</v>
      </c>
      <c r="DD377" s="317">
        <v>117613.29480916439</v>
      </c>
      <c r="DE377" s="317">
        <v>117613.29480916439</v>
      </c>
      <c r="DF377" s="317">
        <v>117613.29480916439</v>
      </c>
      <c r="DG377" s="317">
        <v>117613.29480916439</v>
      </c>
      <c r="DH377" s="317">
        <v>117613.29480916439</v>
      </c>
      <c r="DI377" s="313">
        <v>117613.29480916439</v>
      </c>
      <c r="DJ377" s="104">
        <v>107500</v>
      </c>
      <c r="DK377" s="105">
        <v>107500</v>
      </c>
      <c r="DL377" s="105">
        <v>107500</v>
      </c>
      <c r="DM377" s="105">
        <v>107500</v>
      </c>
      <c r="DN377" s="105">
        <v>107500</v>
      </c>
      <c r="DO377" s="105">
        <v>107500</v>
      </c>
      <c r="DP377" s="105">
        <v>107500</v>
      </c>
      <c r="DQ377" s="105">
        <v>107500</v>
      </c>
      <c r="DR377" s="105">
        <v>107500</v>
      </c>
      <c r="DS377" s="105">
        <v>107500</v>
      </c>
      <c r="DT377" s="105">
        <v>107500</v>
      </c>
      <c r="DU377" s="106">
        <v>107500</v>
      </c>
      <c r="DV377" s="340"/>
      <c r="DW377" s="340"/>
      <c r="DX377" s="340"/>
      <c r="DY377" s="340"/>
      <c r="DZ377" s="340"/>
      <c r="EA377" s="340"/>
      <c r="EB377" s="340"/>
      <c r="EC377" s="340"/>
      <c r="ED377" s="340"/>
      <c r="EE377" s="340"/>
      <c r="EF377" s="340"/>
      <c r="EG377" s="340"/>
      <c r="EH377" s="340"/>
      <c r="EI377" s="338"/>
      <c r="EJ377" s="338"/>
      <c r="EK377" s="338"/>
      <c r="EL377" s="338"/>
      <c r="EM377" s="338"/>
      <c r="EN377" s="338"/>
      <c r="EO377" s="338"/>
      <c r="EP377" s="338"/>
      <c r="EQ377" s="338"/>
      <c r="ER377" s="338"/>
      <c r="ES377" s="338"/>
    </row>
    <row r="378" spans="1:149">
      <c r="D378" s="74" t="str">
        <f t="shared" si="114"/>
        <v>4413p</v>
      </c>
      <c r="E378" s="78" t="s">
        <v>330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>
        <v>2233758.3333333335</v>
      </c>
      <c r="CM378" s="105">
        <v>2233758.3333333335</v>
      </c>
      <c r="CN378" s="105">
        <v>2233758.3333333335</v>
      </c>
      <c r="CO378" s="105">
        <v>2233758.3333333335</v>
      </c>
      <c r="CP378" s="105">
        <v>2233758.3333333335</v>
      </c>
      <c r="CQ378" s="105">
        <v>2233758.3333333335</v>
      </c>
      <c r="CR378" s="105">
        <v>2233758.3333333335</v>
      </c>
      <c r="CS378" s="105">
        <v>2233758.3333333335</v>
      </c>
      <c r="CT378" s="105">
        <v>2233758.3333333335</v>
      </c>
      <c r="CU378" s="105">
        <v>2233758.3333333335</v>
      </c>
      <c r="CV378" s="105">
        <v>2233758.3333333335</v>
      </c>
      <c r="CW378" s="106">
        <v>2233758.3333333335</v>
      </c>
      <c r="CX378" s="314">
        <v>79324.214022424232</v>
      </c>
      <c r="CY378" s="317">
        <v>79324.214022424232</v>
      </c>
      <c r="CZ378" s="317">
        <v>79324.214022424232</v>
      </c>
      <c r="DA378" s="317">
        <v>79324.214022424232</v>
      </c>
      <c r="DB378" s="317">
        <v>79324.214022424232</v>
      </c>
      <c r="DC378" s="317">
        <v>79324.214022424232</v>
      </c>
      <c r="DD378" s="317">
        <v>79324.214022424232</v>
      </c>
      <c r="DE378" s="317">
        <v>79324.214022424232</v>
      </c>
      <c r="DF378" s="317">
        <v>79324.214022424232</v>
      </c>
      <c r="DG378" s="317">
        <v>79324.214022424232</v>
      </c>
      <c r="DH378" s="317">
        <v>79324.214022424232</v>
      </c>
      <c r="DI378" s="313">
        <v>79324.214022424232</v>
      </c>
      <c r="DJ378" s="104">
        <v>97158.333333333328</v>
      </c>
      <c r="DK378" s="105">
        <v>97158.333333333328</v>
      </c>
      <c r="DL378" s="105">
        <v>97158.333333333328</v>
      </c>
      <c r="DM378" s="105">
        <v>97158.333333333328</v>
      </c>
      <c r="DN378" s="105">
        <v>97158.333333333328</v>
      </c>
      <c r="DO378" s="105">
        <v>97158.333333333328</v>
      </c>
      <c r="DP378" s="105">
        <v>97158.333333333328</v>
      </c>
      <c r="DQ378" s="105">
        <v>97158.333333333328</v>
      </c>
      <c r="DR378" s="105">
        <v>97158.333333333328</v>
      </c>
      <c r="DS378" s="105">
        <v>97158.333333333328</v>
      </c>
      <c r="DT378" s="105">
        <v>97158.333333333328</v>
      </c>
      <c r="DU378" s="106">
        <v>97158.333333333328</v>
      </c>
      <c r="DV378" s="340"/>
      <c r="DW378" s="340"/>
      <c r="DX378" s="340"/>
      <c r="DY378" s="340"/>
      <c r="DZ378" s="340"/>
      <c r="EA378" s="340"/>
      <c r="EB378" s="340"/>
      <c r="EC378" s="340"/>
      <c r="ED378" s="340"/>
      <c r="EE378" s="340"/>
      <c r="EF378" s="340"/>
      <c r="EG378" s="340"/>
      <c r="EH378" s="340"/>
      <c r="EI378" s="338"/>
      <c r="EJ378" s="338"/>
      <c r="EK378" s="338"/>
      <c r="EL378" s="338"/>
      <c r="EM378" s="338"/>
      <c r="EN378" s="338"/>
      <c r="EO378" s="338"/>
      <c r="EP378" s="338"/>
      <c r="EQ378" s="338"/>
      <c r="ER378" s="338"/>
      <c r="ES378" s="338"/>
    </row>
    <row r="379" spans="1:149">
      <c r="D379" s="74" t="str">
        <f t="shared" si="114"/>
        <v>4414p</v>
      </c>
      <c r="E379" s="78" t="s">
        <v>332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>
        <v>54350</v>
      </c>
      <c r="CM379" s="105">
        <v>54350</v>
      </c>
      <c r="CN379" s="105">
        <v>54350</v>
      </c>
      <c r="CO379" s="105">
        <v>54350</v>
      </c>
      <c r="CP379" s="105">
        <v>54350</v>
      </c>
      <c r="CQ379" s="105">
        <v>54350</v>
      </c>
      <c r="CR379" s="105">
        <v>54350</v>
      </c>
      <c r="CS379" s="105">
        <v>54350</v>
      </c>
      <c r="CT379" s="105">
        <v>54350</v>
      </c>
      <c r="CU379" s="105">
        <v>54350</v>
      </c>
      <c r="CV379" s="105">
        <v>54350</v>
      </c>
      <c r="CW379" s="106">
        <v>54350</v>
      </c>
      <c r="CX379" s="314">
        <v>51249.018233773408</v>
      </c>
      <c r="CY379" s="317">
        <v>51249.018233773408</v>
      </c>
      <c r="CZ379" s="317">
        <v>51249.018233773408</v>
      </c>
      <c r="DA379" s="317">
        <v>51249.018233773408</v>
      </c>
      <c r="DB379" s="317">
        <v>51249.018233773408</v>
      </c>
      <c r="DC379" s="317">
        <v>51249.018233773408</v>
      </c>
      <c r="DD379" s="317">
        <v>51249.018233773408</v>
      </c>
      <c r="DE379" s="317">
        <v>51249.018233773408</v>
      </c>
      <c r="DF379" s="317">
        <v>51249.018233773408</v>
      </c>
      <c r="DG379" s="317">
        <v>51249.018233773408</v>
      </c>
      <c r="DH379" s="317">
        <v>51249.018233773408</v>
      </c>
      <c r="DI379" s="313">
        <v>51249.018233773408</v>
      </c>
      <c r="DJ379" s="104">
        <v>52016.666666666664</v>
      </c>
      <c r="DK379" s="105">
        <v>52016.666666666664</v>
      </c>
      <c r="DL379" s="105">
        <v>52016.666666666664</v>
      </c>
      <c r="DM379" s="105">
        <v>52016.666666666664</v>
      </c>
      <c r="DN379" s="105">
        <v>52016.666666666664</v>
      </c>
      <c r="DO379" s="105">
        <v>52016.666666666664</v>
      </c>
      <c r="DP379" s="105">
        <v>52016.666666666664</v>
      </c>
      <c r="DQ379" s="105">
        <v>52016.666666666664</v>
      </c>
      <c r="DR379" s="105">
        <v>52016.666666666664</v>
      </c>
      <c r="DS379" s="105">
        <v>52016.666666666664</v>
      </c>
      <c r="DT379" s="105">
        <v>52016.666666666664</v>
      </c>
      <c r="DU379" s="106">
        <v>52016.666666666664</v>
      </c>
      <c r="DV379" s="340"/>
      <c r="DW379" s="340"/>
      <c r="DX379" s="340"/>
      <c r="DY379" s="340"/>
      <c r="DZ379" s="340"/>
      <c r="EA379" s="340"/>
      <c r="EB379" s="340"/>
      <c r="EC379" s="340"/>
      <c r="ED379" s="340"/>
      <c r="EE379" s="340"/>
      <c r="EF379" s="340"/>
      <c r="EG379" s="340"/>
      <c r="EH379" s="340"/>
      <c r="EI379" s="338"/>
      <c r="EJ379" s="338"/>
      <c r="EK379" s="338"/>
      <c r="EL379" s="338"/>
      <c r="EM379" s="338"/>
      <c r="EN379" s="338"/>
      <c r="EO379" s="338"/>
      <c r="EP379" s="338"/>
      <c r="EQ379" s="338"/>
      <c r="ER379" s="338"/>
      <c r="ES379" s="338"/>
    </row>
    <row r="380" spans="1:149">
      <c r="D380" s="74" t="str">
        <f t="shared" si="114"/>
        <v>4415p</v>
      </c>
      <c r="E380" s="78" t="s">
        <v>334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v>453751.5708333333</v>
      </c>
      <c r="CM380" s="105">
        <v>453751.5708333333</v>
      </c>
      <c r="CN380" s="105">
        <v>453751.5708333333</v>
      </c>
      <c r="CO380" s="105">
        <v>453751.5708333333</v>
      </c>
      <c r="CP380" s="105">
        <v>453751.5708333333</v>
      </c>
      <c r="CQ380" s="105">
        <v>453751.5708333333</v>
      </c>
      <c r="CR380" s="105">
        <v>453751.5708333333</v>
      </c>
      <c r="CS380" s="105">
        <v>453751.5708333333</v>
      </c>
      <c r="CT380" s="105">
        <v>453751.5708333333</v>
      </c>
      <c r="CU380" s="105">
        <v>453751.5708333333</v>
      </c>
      <c r="CV380" s="105">
        <v>453751.5708333333</v>
      </c>
      <c r="CW380" s="106">
        <v>453751.5708333333</v>
      </c>
      <c r="CX380" s="314">
        <v>499741.32811873348</v>
      </c>
      <c r="CY380" s="317">
        <v>499741.32811873348</v>
      </c>
      <c r="CZ380" s="317">
        <v>499741.32811873348</v>
      </c>
      <c r="DA380" s="317">
        <v>499741.32811873348</v>
      </c>
      <c r="DB380" s="317">
        <v>499741.32811873348</v>
      </c>
      <c r="DC380" s="317">
        <v>499741.32811873348</v>
      </c>
      <c r="DD380" s="317">
        <v>499741.32811873348</v>
      </c>
      <c r="DE380" s="317">
        <v>499741.32811873348</v>
      </c>
      <c r="DF380" s="317">
        <v>499741.32811873348</v>
      </c>
      <c r="DG380" s="317">
        <v>499741.32811873348</v>
      </c>
      <c r="DH380" s="317">
        <v>499741.32811873348</v>
      </c>
      <c r="DI380" s="313">
        <v>499741.32811873348</v>
      </c>
      <c r="DJ380" s="104">
        <v>695586.18499999994</v>
      </c>
      <c r="DK380" s="105">
        <v>695586.18499999994</v>
      </c>
      <c r="DL380" s="105">
        <v>695586.18499999994</v>
      </c>
      <c r="DM380" s="105">
        <v>695586.18499999994</v>
      </c>
      <c r="DN380" s="105">
        <v>695586.18499999994</v>
      </c>
      <c r="DO380" s="105">
        <v>695586.18499999994</v>
      </c>
      <c r="DP380" s="105">
        <v>695586.18499999994</v>
      </c>
      <c r="DQ380" s="105">
        <v>695586.18499999994</v>
      </c>
      <c r="DR380" s="105">
        <v>695586.18499999994</v>
      </c>
      <c r="DS380" s="105">
        <v>695586.18499999994</v>
      </c>
      <c r="DT380" s="105">
        <v>695586.18499999994</v>
      </c>
      <c r="DU380" s="106">
        <v>695586.18499999994</v>
      </c>
      <c r="DV380" s="340"/>
      <c r="DW380" s="340"/>
      <c r="DX380" s="340"/>
      <c r="DY380" s="340"/>
      <c r="DZ380" s="340"/>
      <c r="EA380" s="340"/>
      <c r="EB380" s="340"/>
      <c r="EC380" s="340"/>
      <c r="ED380" s="340"/>
      <c r="EE380" s="340"/>
      <c r="EF380" s="340"/>
      <c r="EG380" s="340"/>
      <c r="EH380" s="340"/>
      <c r="EI380" s="338"/>
      <c r="EJ380" s="338"/>
      <c r="EK380" s="338"/>
      <c r="EL380" s="338"/>
      <c r="EM380" s="338"/>
      <c r="EN380" s="338"/>
      <c r="EO380" s="338"/>
      <c r="EP380" s="338"/>
      <c r="EQ380" s="338"/>
      <c r="ER380" s="338"/>
      <c r="ES380" s="338"/>
    </row>
    <row r="381" spans="1:149">
      <c r="D381" s="74" t="str">
        <f t="shared" si="114"/>
        <v>4416p</v>
      </c>
      <c r="E381" s="78" t="s">
        <v>336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>
        <v>83094.083333333328</v>
      </c>
      <c r="CM381" s="105">
        <v>83094.083333333328</v>
      </c>
      <c r="CN381" s="105">
        <v>83094.083333333328</v>
      </c>
      <c r="CO381" s="105">
        <v>83094.083333333328</v>
      </c>
      <c r="CP381" s="105">
        <v>83094.083333333328</v>
      </c>
      <c r="CQ381" s="105">
        <v>83094.083333333328</v>
      </c>
      <c r="CR381" s="105">
        <v>83094.083333333328</v>
      </c>
      <c r="CS381" s="105">
        <v>83094.083333333328</v>
      </c>
      <c r="CT381" s="105">
        <v>83094.083333333328</v>
      </c>
      <c r="CU381" s="105">
        <v>83094.083333333328</v>
      </c>
      <c r="CV381" s="105">
        <v>83094.083333333328</v>
      </c>
      <c r="CW381" s="106">
        <v>83094.083333333328</v>
      </c>
      <c r="CX381" s="314">
        <v>102086.89323030265</v>
      </c>
      <c r="CY381" s="317">
        <v>102086.89323030265</v>
      </c>
      <c r="CZ381" s="317">
        <v>102086.89323030265</v>
      </c>
      <c r="DA381" s="317">
        <v>102086.89323030265</v>
      </c>
      <c r="DB381" s="317">
        <v>102086.89323030265</v>
      </c>
      <c r="DC381" s="317">
        <v>102086.89323030265</v>
      </c>
      <c r="DD381" s="317">
        <v>102086.89323030265</v>
      </c>
      <c r="DE381" s="317">
        <v>102086.89323030265</v>
      </c>
      <c r="DF381" s="317">
        <v>102086.89323030265</v>
      </c>
      <c r="DG381" s="317">
        <v>102086.89323030265</v>
      </c>
      <c r="DH381" s="317">
        <v>102086.89323030265</v>
      </c>
      <c r="DI381" s="313">
        <v>102086.89323030265</v>
      </c>
      <c r="DJ381" s="104">
        <v>174020.24916666668</v>
      </c>
      <c r="DK381" s="105">
        <v>174020.24916666668</v>
      </c>
      <c r="DL381" s="105">
        <v>174020.24916666668</v>
      </c>
      <c r="DM381" s="105">
        <v>174020.24916666668</v>
      </c>
      <c r="DN381" s="105">
        <v>174020.24916666668</v>
      </c>
      <c r="DO381" s="105">
        <v>174020.24916666668</v>
      </c>
      <c r="DP381" s="105">
        <v>174020.24916666668</v>
      </c>
      <c r="DQ381" s="105">
        <v>174020.24916666668</v>
      </c>
      <c r="DR381" s="105">
        <v>174020.24916666668</v>
      </c>
      <c r="DS381" s="105">
        <v>174020.24916666668</v>
      </c>
      <c r="DT381" s="105">
        <v>174020.24916666668</v>
      </c>
      <c r="DU381" s="106">
        <v>174020.24916666668</v>
      </c>
      <c r="DV381" s="340"/>
      <c r="DW381" s="340"/>
      <c r="DX381" s="340"/>
      <c r="DY381" s="340"/>
      <c r="DZ381" s="340"/>
      <c r="EA381" s="340"/>
      <c r="EB381" s="340"/>
      <c r="EC381" s="340"/>
      <c r="ED381" s="340"/>
      <c r="EE381" s="340"/>
      <c r="EF381" s="340"/>
      <c r="EG381" s="340"/>
      <c r="EH381" s="340"/>
      <c r="EI381" s="338"/>
      <c r="EJ381" s="338"/>
      <c r="EK381" s="338"/>
      <c r="EL381" s="338"/>
      <c r="EM381" s="338"/>
      <c r="EN381" s="338"/>
      <c r="EO381" s="338"/>
      <c r="EP381" s="338"/>
      <c r="EQ381" s="338"/>
      <c r="ER381" s="338"/>
      <c r="ES381" s="338"/>
    </row>
    <row r="382" spans="1:149">
      <c r="D382" s="74" t="str">
        <f t="shared" si="114"/>
        <v>4417p</v>
      </c>
      <c r="E382" s="78" t="s">
        <v>338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8333.3333333333339</v>
      </c>
      <c r="CM382" s="105">
        <v>8333.3333333333339</v>
      </c>
      <c r="CN382" s="105">
        <v>8333.3333333333339</v>
      </c>
      <c r="CO382" s="105">
        <v>8333.3333333333339</v>
      </c>
      <c r="CP382" s="105">
        <v>8333.3333333333339</v>
      </c>
      <c r="CQ382" s="105">
        <v>8333.3333333333339</v>
      </c>
      <c r="CR382" s="105">
        <v>8333.3333333333339</v>
      </c>
      <c r="CS382" s="105">
        <v>8333.3333333333339</v>
      </c>
      <c r="CT382" s="105">
        <v>8333.3333333333339</v>
      </c>
      <c r="CU382" s="105">
        <v>8333.3333333333339</v>
      </c>
      <c r="CV382" s="105">
        <v>8333.3333333333339</v>
      </c>
      <c r="CW382" s="106">
        <v>8333.3333333333339</v>
      </c>
      <c r="CX382" s="314">
        <v>12315.528252268523</v>
      </c>
      <c r="CY382" s="317">
        <v>12315.528252268523</v>
      </c>
      <c r="CZ382" s="317">
        <v>12315.528252268523</v>
      </c>
      <c r="DA382" s="317">
        <v>12315.528252268523</v>
      </c>
      <c r="DB382" s="317">
        <v>12315.528252268523</v>
      </c>
      <c r="DC382" s="317">
        <v>12315.528252268523</v>
      </c>
      <c r="DD382" s="317">
        <v>12315.528252268523</v>
      </c>
      <c r="DE382" s="317">
        <v>12315.528252268523</v>
      </c>
      <c r="DF382" s="317">
        <v>12315.528252268523</v>
      </c>
      <c r="DG382" s="317">
        <v>12315.528252268523</v>
      </c>
      <c r="DH382" s="317">
        <v>12315.528252268523</v>
      </c>
      <c r="DI382" s="313">
        <v>12315.528252268523</v>
      </c>
      <c r="DJ382" s="104">
        <v>15583.333333333334</v>
      </c>
      <c r="DK382" s="105">
        <v>15583.333333333334</v>
      </c>
      <c r="DL382" s="105">
        <v>15583.333333333334</v>
      </c>
      <c r="DM382" s="105">
        <v>15583.333333333334</v>
      </c>
      <c r="DN382" s="105">
        <v>15583.333333333334</v>
      </c>
      <c r="DO382" s="105">
        <v>15583.333333333334</v>
      </c>
      <c r="DP382" s="105">
        <v>15583.333333333334</v>
      </c>
      <c r="DQ382" s="105">
        <v>15583.333333333334</v>
      </c>
      <c r="DR382" s="105">
        <v>15583.333333333334</v>
      </c>
      <c r="DS382" s="105">
        <v>15583.333333333334</v>
      </c>
      <c r="DT382" s="105">
        <v>15583.333333333334</v>
      </c>
      <c r="DU382" s="106">
        <v>15583.333333333334</v>
      </c>
      <c r="DV382" s="340"/>
      <c r="DW382" s="340"/>
      <c r="DX382" s="340"/>
      <c r="DY382" s="340"/>
      <c r="DZ382" s="340"/>
      <c r="EA382" s="340"/>
      <c r="EB382" s="340"/>
      <c r="EC382" s="340"/>
      <c r="ED382" s="340"/>
      <c r="EE382" s="340"/>
      <c r="EF382" s="340"/>
      <c r="EG382" s="340"/>
      <c r="EH382" s="340"/>
      <c r="EI382" s="338"/>
      <c r="EJ382" s="338"/>
      <c r="EK382" s="338"/>
      <c r="EL382" s="338"/>
      <c r="EM382" s="338"/>
      <c r="EN382" s="338"/>
      <c r="EO382" s="338"/>
      <c r="EP382" s="338"/>
      <c r="EQ382" s="338"/>
      <c r="ER382" s="338"/>
      <c r="ES382" s="338"/>
    </row>
    <row r="383" spans="1:149" ht="30">
      <c r="D383" s="74" t="str">
        <f t="shared" si="114"/>
        <v>4418p</v>
      </c>
      <c r="E383" s="78" t="s">
        <v>340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/>
      <c r="CM383" s="105"/>
      <c r="CN383" s="105"/>
      <c r="CO383" s="105"/>
      <c r="CP383" s="105"/>
      <c r="CQ383" s="105"/>
      <c r="CR383" s="105"/>
      <c r="CS383" s="105"/>
      <c r="CT383" s="105"/>
      <c r="CU383" s="105"/>
      <c r="CV383" s="105"/>
      <c r="CW383" s="106"/>
      <c r="CX383" s="314">
        <v>0</v>
      </c>
      <c r="CY383" s="317">
        <v>0</v>
      </c>
      <c r="CZ383" s="317">
        <v>0</v>
      </c>
      <c r="DA383" s="317">
        <v>0</v>
      </c>
      <c r="DB383" s="317">
        <v>0</v>
      </c>
      <c r="DC383" s="317">
        <v>0</v>
      </c>
      <c r="DD383" s="317">
        <v>0</v>
      </c>
      <c r="DE383" s="317">
        <v>0</v>
      </c>
      <c r="DF383" s="317">
        <v>0</v>
      </c>
      <c r="DG383" s="317">
        <v>0</v>
      </c>
      <c r="DH383" s="317">
        <v>0</v>
      </c>
      <c r="DI383" s="313">
        <v>0</v>
      </c>
      <c r="DJ383" s="104">
        <v>0</v>
      </c>
      <c r="DK383" s="105">
        <v>0</v>
      </c>
      <c r="DL383" s="105">
        <v>0</v>
      </c>
      <c r="DM383" s="105">
        <v>0</v>
      </c>
      <c r="DN383" s="105">
        <v>0</v>
      </c>
      <c r="DO383" s="105">
        <v>0</v>
      </c>
      <c r="DP383" s="105">
        <v>0</v>
      </c>
      <c r="DQ383" s="105">
        <v>0</v>
      </c>
      <c r="DR383" s="105">
        <v>0</v>
      </c>
      <c r="DS383" s="105">
        <v>0</v>
      </c>
      <c r="DT383" s="105">
        <v>0</v>
      </c>
      <c r="DU383" s="106">
        <v>0</v>
      </c>
      <c r="DV383" s="340"/>
      <c r="DW383" s="340"/>
      <c r="DX383" s="340"/>
      <c r="DY383" s="340"/>
      <c r="DZ383" s="340"/>
      <c r="EA383" s="340"/>
      <c r="EB383" s="340"/>
      <c r="EC383" s="340"/>
      <c r="ED383" s="340"/>
      <c r="EE383" s="340"/>
      <c r="EF383" s="340"/>
      <c r="EG383" s="340"/>
      <c r="EH383" s="340"/>
      <c r="EI383" s="338"/>
      <c r="EJ383" s="338"/>
      <c r="EK383" s="338"/>
      <c r="EL383" s="338"/>
      <c r="EM383" s="338"/>
      <c r="EN383" s="338"/>
      <c r="EO383" s="338"/>
      <c r="EP383" s="338"/>
      <c r="EQ383" s="338"/>
      <c r="ER383" s="338"/>
      <c r="ES383" s="338"/>
    </row>
    <row r="384" spans="1:149">
      <c r="D384" s="74" t="str">
        <f t="shared" si="114"/>
        <v>4419p</v>
      </c>
      <c r="E384" s="78" t="s">
        <v>342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4">
        <v>0</v>
      </c>
      <c r="CY384" s="317">
        <v>0</v>
      </c>
      <c r="CZ384" s="317">
        <v>0</v>
      </c>
      <c r="DA384" s="317">
        <v>0</v>
      </c>
      <c r="DB384" s="317">
        <v>0</v>
      </c>
      <c r="DC384" s="317">
        <v>0</v>
      </c>
      <c r="DD384" s="317">
        <v>0</v>
      </c>
      <c r="DE384" s="317">
        <v>0</v>
      </c>
      <c r="DF384" s="317">
        <v>0</v>
      </c>
      <c r="DG384" s="317">
        <v>0</v>
      </c>
      <c r="DH384" s="317">
        <v>0</v>
      </c>
      <c r="DI384" s="313">
        <v>0</v>
      </c>
      <c r="DJ384" s="104"/>
      <c r="DK384" s="105"/>
      <c r="DL384" s="105"/>
      <c r="DM384" s="105"/>
      <c r="DN384" s="105"/>
      <c r="DO384" s="105"/>
      <c r="DP384" s="105"/>
      <c r="DQ384" s="105"/>
      <c r="DR384" s="105"/>
      <c r="DS384" s="105"/>
      <c r="DT384" s="105"/>
      <c r="DU384" s="106"/>
      <c r="DV384" s="340"/>
      <c r="DW384" s="340"/>
      <c r="DX384" s="340"/>
      <c r="DY384" s="340"/>
      <c r="DZ384" s="340"/>
      <c r="EA384" s="340"/>
      <c r="EB384" s="340"/>
      <c r="EC384" s="340"/>
      <c r="ED384" s="340"/>
      <c r="EE384" s="340"/>
      <c r="EF384" s="340"/>
      <c r="EG384" s="340"/>
      <c r="EH384" s="340"/>
      <c r="EI384" s="338"/>
      <c r="EJ384" s="338"/>
      <c r="EK384" s="338"/>
      <c r="EL384" s="338"/>
      <c r="EM384" s="338"/>
      <c r="EN384" s="338"/>
      <c r="EO384" s="338"/>
      <c r="EP384" s="338"/>
      <c r="EQ384" s="338"/>
      <c r="ER384" s="338"/>
      <c r="ES384" s="338"/>
    </row>
    <row r="385" spans="1:150" s="9" customFormat="1">
      <c r="A385" s="140" t="s">
        <v>96</v>
      </c>
      <c r="B385" s="140">
        <v>45</v>
      </c>
      <c r="C385" s="140"/>
      <c r="D385" s="140" t="str">
        <f t="shared" si="114"/>
        <v>p</v>
      </c>
      <c r="E385" s="141" t="s">
        <v>344</v>
      </c>
      <c r="F385" s="142"/>
      <c r="G385" s="143"/>
      <c r="H385" s="143"/>
      <c r="I385" s="143"/>
      <c r="J385" s="143"/>
      <c r="K385" s="143"/>
      <c r="L385" s="143"/>
      <c r="M385" s="143"/>
      <c r="N385" s="143"/>
      <c r="O385" s="143"/>
      <c r="P385" s="143"/>
      <c r="Q385" s="144"/>
      <c r="R385" s="142"/>
      <c r="S385" s="143"/>
      <c r="T385" s="143"/>
      <c r="U385" s="143"/>
      <c r="V385" s="143"/>
      <c r="W385" s="143"/>
      <c r="X385" s="143"/>
      <c r="Y385" s="143"/>
      <c r="Z385" s="143"/>
      <c r="AA385" s="143"/>
      <c r="AB385" s="143"/>
      <c r="AC385" s="144"/>
      <c r="AD385" s="142"/>
      <c r="AE385" s="143"/>
      <c r="AF385" s="143"/>
      <c r="AG385" s="143"/>
      <c r="AH385" s="143"/>
      <c r="AI385" s="143"/>
      <c r="AJ385" s="143"/>
      <c r="AK385" s="143"/>
      <c r="AL385" s="143"/>
      <c r="AM385" s="143"/>
      <c r="AN385" s="143"/>
      <c r="AO385" s="144"/>
      <c r="AP385" s="142"/>
      <c r="AQ385" s="143"/>
      <c r="AR385" s="143"/>
      <c r="AS385" s="143"/>
      <c r="AT385" s="143"/>
      <c r="AU385" s="143"/>
      <c r="AV385" s="143"/>
      <c r="AW385" s="143"/>
      <c r="AX385" s="143"/>
      <c r="AY385" s="143"/>
      <c r="AZ385" s="143"/>
      <c r="BA385" s="144"/>
      <c r="BB385" s="142"/>
      <c r="BC385" s="143"/>
      <c r="BD385" s="143"/>
      <c r="BE385" s="143"/>
      <c r="BF385" s="143"/>
      <c r="BG385" s="143"/>
      <c r="BH385" s="143"/>
      <c r="BI385" s="143"/>
      <c r="BJ385" s="143"/>
      <c r="BK385" s="143"/>
      <c r="BL385" s="143"/>
      <c r="BM385" s="144"/>
      <c r="BN385" s="142"/>
      <c r="BO385" s="143"/>
      <c r="BP385" s="143"/>
      <c r="BQ385" s="143"/>
      <c r="BR385" s="143"/>
      <c r="BS385" s="143"/>
      <c r="BT385" s="143"/>
      <c r="BU385" s="143"/>
      <c r="BV385" s="143"/>
      <c r="BW385" s="143"/>
      <c r="BX385" s="143"/>
      <c r="BY385" s="144"/>
      <c r="BZ385" s="142"/>
      <c r="CA385" s="143"/>
      <c r="CB385" s="143"/>
      <c r="CC385" s="143"/>
      <c r="CD385" s="143"/>
      <c r="CE385" s="143"/>
      <c r="CF385" s="143"/>
      <c r="CG385" s="143"/>
      <c r="CH385" s="143"/>
      <c r="CI385" s="143"/>
      <c r="CJ385" s="143"/>
      <c r="CK385" s="143"/>
      <c r="CL385" s="142">
        <f>+CL386</f>
        <v>143333.33333333334</v>
      </c>
      <c r="CM385" s="143">
        <f t="shared" ref="CM385:DI385" si="133">+CM386</f>
        <v>143333.33333333334</v>
      </c>
      <c r="CN385" s="143">
        <f t="shared" si="133"/>
        <v>143333.33333333334</v>
      </c>
      <c r="CO385" s="143">
        <f t="shared" si="133"/>
        <v>143333.33333333334</v>
      </c>
      <c r="CP385" s="143">
        <f t="shared" si="133"/>
        <v>143333.33333333334</v>
      </c>
      <c r="CQ385" s="143">
        <f t="shared" si="133"/>
        <v>143333.33333333334</v>
      </c>
      <c r="CR385" s="143">
        <f t="shared" si="133"/>
        <v>143333.33333333334</v>
      </c>
      <c r="CS385" s="143">
        <f t="shared" si="133"/>
        <v>143333.33333333334</v>
      </c>
      <c r="CT385" s="143">
        <f t="shared" si="133"/>
        <v>143333.33333333334</v>
      </c>
      <c r="CU385" s="143">
        <f t="shared" si="133"/>
        <v>143333.33333333334</v>
      </c>
      <c r="CV385" s="143">
        <f t="shared" si="133"/>
        <v>143333.33333333334</v>
      </c>
      <c r="CW385" s="144">
        <f t="shared" si="133"/>
        <v>143333.33333333334</v>
      </c>
      <c r="CX385" s="315">
        <f t="shared" si="133"/>
        <v>178333.33333333334</v>
      </c>
      <c r="CY385" s="318">
        <f t="shared" si="133"/>
        <v>178333.33333333334</v>
      </c>
      <c r="CZ385" s="318">
        <f t="shared" si="133"/>
        <v>178333.33333333334</v>
      </c>
      <c r="DA385" s="318">
        <f t="shared" si="133"/>
        <v>178333.33333333334</v>
      </c>
      <c r="DB385" s="318">
        <f t="shared" si="133"/>
        <v>178333.33333333334</v>
      </c>
      <c r="DC385" s="318">
        <f t="shared" si="133"/>
        <v>178333.33333333334</v>
      </c>
      <c r="DD385" s="318">
        <f t="shared" si="133"/>
        <v>178333.33333333334</v>
      </c>
      <c r="DE385" s="318">
        <f t="shared" si="133"/>
        <v>178333.33333333334</v>
      </c>
      <c r="DF385" s="318">
        <f t="shared" si="133"/>
        <v>178333.33333333334</v>
      </c>
      <c r="DG385" s="318">
        <f t="shared" si="133"/>
        <v>178333.33333333334</v>
      </c>
      <c r="DH385" s="318">
        <f t="shared" si="133"/>
        <v>178333.33333333334</v>
      </c>
      <c r="DI385" s="316">
        <f t="shared" si="133"/>
        <v>178333.33333333334</v>
      </c>
      <c r="DJ385" s="142">
        <f>+DJ386</f>
        <v>187500</v>
      </c>
      <c r="DK385" s="143">
        <f t="shared" ref="DK385:DU385" si="134">+DK386</f>
        <v>187500</v>
      </c>
      <c r="DL385" s="143">
        <f t="shared" si="134"/>
        <v>187500</v>
      </c>
      <c r="DM385" s="143">
        <f t="shared" si="134"/>
        <v>187500</v>
      </c>
      <c r="DN385" s="143">
        <f t="shared" si="134"/>
        <v>187500</v>
      </c>
      <c r="DO385" s="143">
        <f t="shared" si="134"/>
        <v>187500</v>
      </c>
      <c r="DP385" s="143">
        <f t="shared" si="134"/>
        <v>187500</v>
      </c>
      <c r="DQ385" s="143">
        <f t="shared" si="134"/>
        <v>187500</v>
      </c>
      <c r="DR385" s="143">
        <f t="shared" si="134"/>
        <v>187500</v>
      </c>
      <c r="DS385" s="143">
        <f t="shared" si="134"/>
        <v>187500</v>
      </c>
      <c r="DT385" s="143">
        <f t="shared" si="134"/>
        <v>187500</v>
      </c>
      <c r="DU385" s="144">
        <f t="shared" si="134"/>
        <v>187500</v>
      </c>
      <c r="DV385" s="341">
        <v>195833.33333333334</v>
      </c>
      <c r="DW385" s="341">
        <v>195833.33333333334</v>
      </c>
      <c r="DX385" s="341">
        <v>195833.33333333334</v>
      </c>
      <c r="DY385" s="341">
        <v>195833.33333333334</v>
      </c>
      <c r="DZ385" s="341">
        <v>195833.33333333334</v>
      </c>
      <c r="EA385" s="341">
        <v>195833.33333333334</v>
      </c>
      <c r="EB385" s="341">
        <v>195833.33333333334</v>
      </c>
      <c r="EC385" s="341">
        <v>195833.33333333334</v>
      </c>
      <c r="ED385" s="341">
        <v>195833.33333333334</v>
      </c>
      <c r="EE385" s="341">
        <v>195833.33333333334</v>
      </c>
      <c r="EF385" s="341">
        <v>195833.33333333334</v>
      </c>
      <c r="EG385" s="341">
        <v>195833.33333333334</v>
      </c>
      <c r="EH385" s="341">
        <v>202083.33333333334</v>
      </c>
      <c r="EI385" s="341">
        <v>202083.33333333334</v>
      </c>
      <c r="EJ385" s="341">
        <v>202083.33333333334</v>
      </c>
      <c r="EK385" s="340">
        <v>202083.33333333334</v>
      </c>
      <c r="EL385" s="341">
        <v>202083.33333333334</v>
      </c>
      <c r="EM385" s="341">
        <v>202083.33333333334</v>
      </c>
      <c r="EN385" s="341">
        <v>202083.33333333334</v>
      </c>
      <c r="EO385" s="341">
        <v>202083.33333333334</v>
      </c>
      <c r="EP385" s="341">
        <v>202083.33333333334</v>
      </c>
      <c r="EQ385" s="341">
        <v>202083.33333333334</v>
      </c>
      <c r="ER385" s="341">
        <v>202083.33333333334</v>
      </c>
      <c r="ES385" s="341">
        <v>202083.33333333334</v>
      </c>
    </row>
    <row r="386" spans="1:150">
      <c r="C386" s="74">
        <v>451</v>
      </c>
      <c r="D386" s="74" t="str">
        <f t="shared" si="114"/>
        <v>451p</v>
      </c>
      <c r="E386" s="78" t="s">
        <v>117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f>++SUM(CL387:CL391)</f>
        <v>143333.33333333334</v>
      </c>
      <c r="CM386" s="105">
        <f t="shared" ref="CM386:DI386" si="135">++SUM(CM387:CM391)</f>
        <v>143333.33333333334</v>
      </c>
      <c r="CN386" s="105">
        <f t="shared" si="135"/>
        <v>143333.33333333334</v>
      </c>
      <c r="CO386" s="105">
        <f t="shared" si="135"/>
        <v>143333.33333333334</v>
      </c>
      <c r="CP386" s="105">
        <f t="shared" si="135"/>
        <v>143333.33333333334</v>
      </c>
      <c r="CQ386" s="105">
        <f t="shared" si="135"/>
        <v>143333.33333333334</v>
      </c>
      <c r="CR386" s="105">
        <f t="shared" si="135"/>
        <v>143333.33333333334</v>
      </c>
      <c r="CS386" s="105">
        <f t="shared" si="135"/>
        <v>143333.33333333334</v>
      </c>
      <c r="CT386" s="105">
        <f t="shared" si="135"/>
        <v>143333.33333333334</v>
      </c>
      <c r="CU386" s="105">
        <f t="shared" si="135"/>
        <v>143333.33333333334</v>
      </c>
      <c r="CV386" s="105">
        <f t="shared" si="135"/>
        <v>143333.33333333334</v>
      </c>
      <c r="CW386" s="106">
        <f t="shared" si="135"/>
        <v>143333.33333333334</v>
      </c>
      <c r="CX386" s="314">
        <f t="shared" si="135"/>
        <v>178333.33333333334</v>
      </c>
      <c r="CY386" s="317">
        <f t="shared" si="135"/>
        <v>178333.33333333334</v>
      </c>
      <c r="CZ386" s="317">
        <f t="shared" si="135"/>
        <v>178333.33333333334</v>
      </c>
      <c r="DA386" s="317">
        <f t="shared" si="135"/>
        <v>178333.33333333334</v>
      </c>
      <c r="DB386" s="317">
        <f t="shared" si="135"/>
        <v>178333.33333333334</v>
      </c>
      <c r="DC386" s="317">
        <f t="shared" si="135"/>
        <v>178333.33333333334</v>
      </c>
      <c r="DD386" s="317">
        <f t="shared" si="135"/>
        <v>178333.33333333334</v>
      </c>
      <c r="DE386" s="317">
        <f t="shared" si="135"/>
        <v>178333.33333333334</v>
      </c>
      <c r="DF386" s="317">
        <f t="shared" si="135"/>
        <v>178333.33333333334</v>
      </c>
      <c r="DG386" s="317">
        <f t="shared" si="135"/>
        <v>178333.33333333334</v>
      </c>
      <c r="DH386" s="317">
        <f t="shared" si="135"/>
        <v>178333.33333333334</v>
      </c>
      <c r="DI386" s="313">
        <f t="shared" si="135"/>
        <v>178333.33333333334</v>
      </c>
      <c r="DJ386" s="104">
        <f>+SUM(DJ387:DJ391)</f>
        <v>187500</v>
      </c>
      <c r="DK386" s="105">
        <f t="shared" ref="DK386:DU386" si="136">+SUM(DK387:DK391)</f>
        <v>187500</v>
      </c>
      <c r="DL386" s="105">
        <f t="shared" si="136"/>
        <v>187500</v>
      </c>
      <c r="DM386" s="105">
        <f t="shared" si="136"/>
        <v>187500</v>
      </c>
      <c r="DN386" s="105">
        <f t="shared" si="136"/>
        <v>187500</v>
      </c>
      <c r="DO386" s="105">
        <f t="shared" si="136"/>
        <v>187500</v>
      </c>
      <c r="DP386" s="105">
        <f t="shared" si="136"/>
        <v>187500</v>
      </c>
      <c r="DQ386" s="105">
        <f t="shared" si="136"/>
        <v>187500</v>
      </c>
      <c r="DR386" s="105">
        <f t="shared" si="136"/>
        <v>187500</v>
      </c>
      <c r="DS386" s="105">
        <f t="shared" si="136"/>
        <v>187500</v>
      </c>
      <c r="DT386" s="105">
        <f t="shared" si="136"/>
        <v>187500</v>
      </c>
      <c r="DU386" s="106">
        <f t="shared" si="136"/>
        <v>187500</v>
      </c>
      <c r="DV386" s="341">
        <v>195833.33333333334</v>
      </c>
      <c r="DW386" s="341">
        <v>195833.33333333334</v>
      </c>
      <c r="DX386" s="341">
        <v>195833.33333333334</v>
      </c>
      <c r="DY386" s="341">
        <v>195833.33333333334</v>
      </c>
      <c r="DZ386" s="341">
        <v>195833.33333333334</v>
      </c>
      <c r="EA386" s="341">
        <v>195833.33333333334</v>
      </c>
      <c r="EB386" s="341">
        <v>195833.33333333334</v>
      </c>
      <c r="EC386" s="341">
        <v>195833.33333333334</v>
      </c>
      <c r="ED386" s="341">
        <v>195833.33333333334</v>
      </c>
      <c r="EE386" s="341">
        <v>195833.33333333334</v>
      </c>
      <c r="EF386" s="341">
        <v>195833.33333333334</v>
      </c>
      <c r="EG386" s="341">
        <v>195833.33333333334</v>
      </c>
      <c r="EH386" s="340"/>
      <c r="EI386" s="338"/>
      <c r="EJ386" s="338"/>
      <c r="EK386" s="338"/>
      <c r="EL386" s="338"/>
      <c r="EM386" s="338"/>
      <c r="EN386" s="338"/>
      <c r="EO386" s="338"/>
      <c r="EP386" s="338"/>
      <c r="EQ386" s="338"/>
      <c r="ER386" s="338"/>
      <c r="ES386" s="338"/>
    </row>
    <row r="387" spans="1:150" ht="30">
      <c r="D387" s="74" t="str">
        <f t="shared" si="114"/>
        <v>4511p</v>
      </c>
      <c r="E387" s="78" t="s">
        <v>346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/>
      <c r="CM387" s="105"/>
      <c r="CN387" s="105"/>
      <c r="CO387" s="105"/>
      <c r="CP387" s="105"/>
      <c r="CQ387" s="105"/>
      <c r="CR387" s="105"/>
      <c r="CS387" s="105"/>
      <c r="CT387" s="105"/>
      <c r="CU387" s="105"/>
      <c r="CV387" s="105"/>
      <c r="CW387" s="106"/>
      <c r="CX387" s="314">
        <v>0</v>
      </c>
      <c r="CY387" s="317">
        <v>0</v>
      </c>
      <c r="CZ387" s="317">
        <v>0</v>
      </c>
      <c r="DA387" s="317">
        <v>0</v>
      </c>
      <c r="DB387" s="317">
        <v>0</v>
      </c>
      <c r="DC387" s="317">
        <v>0</v>
      </c>
      <c r="DD387" s="317">
        <v>0</v>
      </c>
      <c r="DE387" s="317">
        <v>0</v>
      </c>
      <c r="DF387" s="317">
        <v>0</v>
      </c>
      <c r="DG387" s="317">
        <v>0</v>
      </c>
      <c r="DH387" s="317">
        <v>0</v>
      </c>
      <c r="DI387" s="313">
        <v>0</v>
      </c>
      <c r="DJ387" s="104">
        <v>0</v>
      </c>
      <c r="DK387" s="105">
        <v>0</v>
      </c>
      <c r="DL387" s="105">
        <v>0</v>
      </c>
      <c r="DM387" s="105">
        <v>0</v>
      </c>
      <c r="DN387" s="105">
        <v>0</v>
      </c>
      <c r="DO387" s="105">
        <v>0</v>
      </c>
      <c r="DP387" s="105">
        <v>0</v>
      </c>
      <c r="DQ387" s="105">
        <v>0</v>
      </c>
      <c r="DR387" s="105">
        <v>0</v>
      </c>
      <c r="DS387" s="105">
        <v>0</v>
      </c>
      <c r="DT387" s="105">
        <v>0</v>
      </c>
      <c r="DU387" s="106">
        <v>0</v>
      </c>
      <c r="DV387" s="340"/>
      <c r="DW387" s="340"/>
      <c r="DX387" s="340"/>
      <c r="DY387" s="340"/>
      <c r="DZ387" s="340"/>
      <c r="EA387" s="340"/>
      <c r="EB387" s="340"/>
      <c r="EC387" s="340"/>
      <c r="ED387" s="340"/>
      <c r="EE387" s="340"/>
      <c r="EF387" s="340"/>
      <c r="EG387" s="340"/>
      <c r="EH387" s="340"/>
      <c r="EI387" s="338"/>
      <c r="EJ387" s="338"/>
      <c r="EK387" s="338"/>
      <c r="EL387" s="338"/>
      <c r="EM387" s="338"/>
      <c r="EN387" s="338"/>
      <c r="EO387" s="338"/>
      <c r="EP387" s="338"/>
      <c r="EQ387" s="338"/>
      <c r="ER387" s="338"/>
      <c r="ES387" s="338"/>
    </row>
    <row r="388" spans="1:150" ht="30">
      <c r="D388" s="74" t="str">
        <f t="shared" si="114"/>
        <v>4512p</v>
      </c>
      <c r="E388" s="78" t="s">
        <v>348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/>
      <c r="CM388" s="105"/>
      <c r="CN388" s="105"/>
      <c r="CO388" s="105"/>
      <c r="CP388" s="105"/>
      <c r="CQ388" s="105"/>
      <c r="CR388" s="105"/>
      <c r="CS388" s="105"/>
      <c r="CT388" s="105"/>
      <c r="CU388" s="105"/>
      <c r="CV388" s="105"/>
      <c r="CW388" s="106"/>
      <c r="CX388" s="314">
        <v>0</v>
      </c>
      <c r="CY388" s="317">
        <v>0</v>
      </c>
      <c r="CZ388" s="317">
        <v>0</v>
      </c>
      <c r="DA388" s="317">
        <v>0</v>
      </c>
      <c r="DB388" s="317">
        <v>0</v>
      </c>
      <c r="DC388" s="317">
        <v>0</v>
      </c>
      <c r="DD388" s="317">
        <v>0</v>
      </c>
      <c r="DE388" s="317">
        <v>0</v>
      </c>
      <c r="DF388" s="317">
        <v>0</v>
      </c>
      <c r="DG388" s="317">
        <v>0</v>
      </c>
      <c r="DH388" s="317">
        <v>0</v>
      </c>
      <c r="DI388" s="313">
        <v>0</v>
      </c>
      <c r="DJ388" s="104">
        <v>0</v>
      </c>
      <c r="DK388" s="105">
        <v>0</v>
      </c>
      <c r="DL388" s="105">
        <v>0</v>
      </c>
      <c r="DM388" s="105">
        <v>0</v>
      </c>
      <c r="DN388" s="105">
        <v>0</v>
      </c>
      <c r="DO388" s="105">
        <v>0</v>
      </c>
      <c r="DP388" s="105">
        <v>0</v>
      </c>
      <c r="DQ388" s="105">
        <v>0</v>
      </c>
      <c r="DR388" s="105">
        <v>0</v>
      </c>
      <c r="DS388" s="105">
        <v>0</v>
      </c>
      <c r="DT388" s="105">
        <v>0</v>
      </c>
      <c r="DU388" s="106">
        <v>0</v>
      </c>
      <c r="DV388" s="340"/>
      <c r="DW388" s="340"/>
      <c r="DX388" s="340"/>
      <c r="DY388" s="340"/>
      <c r="DZ388" s="340"/>
      <c r="EA388" s="340"/>
      <c r="EB388" s="340"/>
      <c r="EC388" s="340"/>
      <c r="ED388" s="340"/>
      <c r="EE388" s="340"/>
      <c r="EF388" s="340"/>
      <c r="EG388" s="340"/>
      <c r="EH388" s="340"/>
      <c r="EI388" s="338"/>
      <c r="EJ388" s="338"/>
      <c r="EK388" s="338"/>
      <c r="EL388" s="338"/>
      <c r="EM388" s="338"/>
      <c r="EN388" s="338"/>
      <c r="EO388" s="338"/>
      <c r="EP388" s="338"/>
      <c r="EQ388" s="338"/>
      <c r="ER388" s="338"/>
      <c r="ES388" s="338"/>
    </row>
    <row r="389" spans="1:150">
      <c r="D389" s="74" t="str">
        <f t="shared" si="114"/>
        <v>4513p</v>
      </c>
      <c r="E389" s="78" t="s">
        <v>350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>
        <v>100000</v>
      </c>
      <c r="CM389" s="105">
        <v>100000</v>
      </c>
      <c r="CN389" s="105">
        <v>100000</v>
      </c>
      <c r="CO389" s="105">
        <v>100000</v>
      </c>
      <c r="CP389" s="105">
        <v>100000</v>
      </c>
      <c r="CQ389" s="105">
        <v>100000</v>
      </c>
      <c r="CR389" s="105">
        <v>100000</v>
      </c>
      <c r="CS389" s="105">
        <v>100000</v>
      </c>
      <c r="CT389" s="105">
        <v>100000</v>
      </c>
      <c r="CU389" s="105">
        <v>100000</v>
      </c>
      <c r="CV389" s="105">
        <v>100000</v>
      </c>
      <c r="CW389" s="106">
        <v>100000</v>
      </c>
      <c r="CX389" s="314">
        <v>114166.66666666667</v>
      </c>
      <c r="CY389" s="317">
        <v>114166.66666666667</v>
      </c>
      <c r="CZ389" s="317">
        <v>114166.66666666667</v>
      </c>
      <c r="DA389" s="317">
        <v>114166.66666666667</v>
      </c>
      <c r="DB389" s="317">
        <v>114166.66666666667</v>
      </c>
      <c r="DC389" s="317">
        <v>114166.66666666667</v>
      </c>
      <c r="DD389" s="317">
        <v>114166.66666666667</v>
      </c>
      <c r="DE389" s="317">
        <v>114166.66666666667</v>
      </c>
      <c r="DF389" s="317">
        <v>114166.66666666667</v>
      </c>
      <c r="DG389" s="317">
        <v>114166.66666666667</v>
      </c>
      <c r="DH389" s="317">
        <v>114166.66666666667</v>
      </c>
      <c r="DI389" s="313">
        <v>114166.66666666667</v>
      </c>
      <c r="DJ389" s="104">
        <v>120833.33333333333</v>
      </c>
      <c r="DK389" s="105">
        <v>120833.33333333333</v>
      </c>
      <c r="DL389" s="105">
        <v>120833.33333333333</v>
      </c>
      <c r="DM389" s="105">
        <v>120833.33333333333</v>
      </c>
      <c r="DN389" s="105">
        <v>120833.33333333333</v>
      </c>
      <c r="DO389" s="105">
        <v>120833.33333333333</v>
      </c>
      <c r="DP389" s="105">
        <v>120833.33333333333</v>
      </c>
      <c r="DQ389" s="105">
        <v>120833.33333333333</v>
      </c>
      <c r="DR389" s="105">
        <v>120833.33333333333</v>
      </c>
      <c r="DS389" s="105">
        <v>120833.33333333333</v>
      </c>
      <c r="DT389" s="105">
        <v>120833.33333333333</v>
      </c>
      <c r="DU389" s="106">
        <v>120833.33333333333</v>
      </c>
      <c r="DV389" s="340"/>
      <c r="DW389" s="340"/>
      <c r="DX389" s="340"/>
      <c r="DY389" s="340"/>
      <c r="DZ389" s="340"/>
      <c r="EA389" s="340"/>
      <c r="EB389" s="340"/>
      <c r="EC389" s="340"/>
      <c r="ED389" s="340"/>
      <c r="EE389" s="340"/>
      <c r="EF389" s="340"/>
      <c r="EG389" s="340"/>
      <c r="EH389" s="340"/>
      <c r="EI389" s="338"/>
      <c r="EJ389" s="338"/>
      <c r="EK389" s="338"/>
      <c r="EL389" s="338"/>
      <c r="EM389" s="338"/>
      <c r="EN389" s="338"/>
      <c r="EO389" s="338"/>
      <c r="EP389" s="338"/>
      <c r="EQ389" s="338"/>
      <c r="ER389" s="338"/>
      <c r="ES389" s="338"/>
    </row>
    <row r="390" spans="1:150" ht="45">
      <c r="D390" s="74" t="str">
        <f t="shared" si="114"/>
        <v>4514p</v>
      </c>
      <c r="E390" s="78" t="s">
        <v>352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4">
        <v>0</v>
      </c>
      <c r="CY390" s="317">
        <v>0</v>
      </c>
      <c r="CZ390" s="317">
        <v>0</v>
      </c>
      <c r="DA390" s="317">
        <v>0</v>
      </c>
      <c r="DB390" s="317">
        <v>0</v>
      </c>
      <c r="DC390" s="317">
        <v>0</v>
      </c>
      <c r="DD390" s="317">
        <v>0</v>
      </c>
      <c r="DE390" s="317">
        <v>0</v>
      </c>
      <c r="DF390" s="317">
        <v>0</v>
      </c>
      <c r="DG390" s="317">
        <v>0</v>
      </c>
      <c r="DH390" s="317">
        <v>0</v>
      </c>
      <c r="DI390" s="313">
        <v>0</v>
      </c>
      <c r="DJ390" s="104">
        <v>0</v>
      </c>
      <c r="DK390" s="105">
        <v>0</v>
      </c>
      <c r="DL390" s="105">
        <v>0</v>
      </c>
      <c r="DM390" s="105">
        <v>0</v>
      </c>
      <c r="DN390" s="105">
        <v>0</v>
      </c>
      <c r="DO390" s="105">
        <v>0</v>
      </c>
      <c r="DP390" s="105">
        <v>0</v>
      </c>
      <c r="DQ390" s="105">
        <v>0</v>
      </c>
      <c r="DR390" s="105">
        <v>0</v>
      </c>
      <c r="DS390" s="105">
        <v>0</v>
      </c>
      <c r="DT390" s="105">
        <v>0</v>
      </c>
      <c r="DU390" s="106">
        <v>0</v>
      </c>
      <c r="DV390" s="340"/>
      <c r="DW390" s="340"/>
      <c r="DX390" s="340"/>
      <c r="DY390" s="340"/>
      <c r="DZ390" s="340"/>
      <c r="EA390" s="340"/>
      <c r="EB390" s="340"/>
      <c r="EC390" s="340"/>
      <c r="ED390" s="340"/>
      <c r="EE390" s="340"/>
      <c r="EF390" s="340"/>
      <c r="EG390" s="340"/>
      <c r="EH390" s="340"/>
      <c r="EI390" s="338"/>
      <c r="EJ390" s="338"/>
      <c r="EK390" s="338"/>
      <c r="EL390" s="338"/>
      <c r="EM390" s="338"/>
      <c r="EN390" s="338"/>
      <c r="EO390" s="338"/>
      <c r="EP390" s="338"/>
      <c r="EQ390" s="338"/>
      <c r="ER390" s="338"/>
      <c r="ES390" s="338"/>
    </row>
    <row r="391" spans="1:150">
      <c r="D391" s="74" t="str">
        <f t="shared" si="114"/>
        <v>4515p</v>
      </c>
      <c r="E391" s="78" t="s">
        <v>354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>
        <v>43333.333333333336</v>
      </c>
      <c r="CM391" s="105">
        <v>43333.333333333336</v>
      </c>
      <c r="CN391" s="105">
        <v>43333.333333333336</v>
      </c>
      <c r="CO391" s="105">
        <v>43333.333333333336</v>
      </c>
      <c r="CP391" s="105">
        <v>43333.333333333336</v>
      </c>
      <c r="CQ391" s="105">
        <v>43333.333333333336</v>
      </c>
      <c r="CR391" s="105">
        <v>43333.333333333336</v>
      </c>
      <c r="CS391" s="105">
        <v>43333.333333333336</v>
      </c>
      <c r="CT391" s="105">
        <v>43333.333333333336</v>
      </c>
      <c r="CU391" s="105">
        <v>43333.333333333336</v>
      </c>
      <c r="CV391" s="105">
        <v>43333.333333333336</v>
      </c>
      <c r="CW391" s="106">
        <v>43333.333333333336</v>
      </c>
      <c r="CX391" s="314">
        <v>64166.666666666664</v>
      </c>
      <c r="CY391" s="317">
        <v>64166.666666666664</v>
      </c>
      <c r="CZ391" s="317">
        <v>64166.666666666664</v>
      </c>
      <c r="DA391" s="317">
        <v>64166.666666666664</v>
      </c>
      <c r="DB391" s="317">
        <v>64166.666666666664</v>
      </c>
      <c r="DC391" s="317">
        <v>64166.666666666664</v>
      </c>
      <c r="DD391" s="317">
        <v>64166.666666666664</v>
      </c>
      <c r="DE391" s="317">
        <v>64166.666666666664</v>
      </c>
      <c r="DF391" s="317">
        <v>64166.666666666664</v>
      </c>
      <c r="DG391" s="317">
        <v>64166.666666666664</v>
      </c>
      <c r="DH391" s="317">
        <v>64166.666666666664</v>
      </c>
      <c r="DI391" s="313">
        <v>64166.666666666664</v>
      </c>
      <c r="DJ391" s="104">
        <v>66666.666666666672</v>
      </c>
      <c r="DK391" s="105">
        <v>66666.666666666672</v>
      </c>
      <c r="DL391" s="105">
        <v>66666.666666666672</v>
      </c>
      <c r="DM391" s="105">
        <v>66666.666666666672</v>
      </c>
      <c r="DN391" s="105">
        <v>66666.666666666672</v>
      </c>
      <c r="DO391" s="105">
        <v>66666.666666666672</v>
      </c>
      <c r="DP391" s="105">
        <v>66666.666666666672</v>
      </c>
      <c r="DQ391" s="105">
        <v>66666.666666666672</v>
      </c>
      <c r="DR391" s="105">
        <v>66666.666666666672</v>
      </c>
      <c r="DS391" s="105">
        <v>66666.666666666672</v>
      </c>
      <c r="DT391" s="105">
        <v>66666.666666666672</v>
      </c>
      <c r="DU391" s="106">
        <v>66666.666666666672</v>
      </c>
      <c r="DV391" s="340"/>
      <c r="DW391" s="340"/>
      <c r="DX391" s="340"/>
      <c r="DY391" s="340"/>
      <c r="DZ391" s="340"/>
      <c r="EA391" s="340"/>
      <c r="EB391" s="340"/>
      <c r="EC391" s="340"/>
      <c r="ED391" s="340"/>
      <c r="EE391" s="340"/>
      <c r="EF391" s="340"/>
      <c r="EG391" s="340"/>
      <c r="EH391" s="340"/>
      <c r="EI391" s="338"/>
      <c r="EJ391" s="338"/>
      <c r="EK391" s="338"/>
      <c r="EL391" s="338"/>
      <c r="EM391" s="338"/>
      <c r="EN391" s="338"/>
      <c r="EO391" s="338"/>
      <c r="EP391" s="338"/>
      <c r="EQ391" s="338"/>
      <c r="ER391" s="338"/>
      <c r="ES391" s="338"/>
    </row>
    <row r="392" spans="1:150" s="9" customFormat="1">
      <c r="A392" s="140" t="s">
        <v>96</v>
      </c>
      <c r="B392" s="140">
        <v>46</v>
      </c>
      <c r="C392" s="140"/>
      <c r="D392" s="140" t="str">
        <f t="shared" si="114"/>
        <v>p</v>
      </c>
      <c r="E392" s="141" t="s">
        <v>356</v>
      </c>
      <c r="F392" s="142"/>
      <c r="G392" s="143"/>
      <c r="H392" s="143"/>
      <c r="I392" s="143"/>
      <c r="J392" s="143"/>
      <c r="K392" s="143"/>
      <c r="L392" s="143"/>
      <c r="M392" s="143"/>
      <c r="N392" s="143"/>
      <c r="O392" s="143"/>
      <c r="P392" s="143"/>
      <c r="Q392" s="144"/>
      <c r="R392" s="142"/>
      <c r="S392" s="143"/>
      <c r="T392" s="143"/>
      <c r="U392" s="143"/>
      <c r="V392" s="143"/>
      <c r="W392" s="143"/>
      <c r="X392" s="143"/>
      <c r="Y392" s="143"/>
      <c r="Z392" s="143"/>
      <c r="AA392" s="143"/>
      <c r="AB392" s="143"/>
      <c r="AC392" s="144"/>
      <c r="AD392" s="142"/>
      <c r="AE392" s="143"/>
      <c r="AF392" s="143"/>
      <c r="AG392" s="143"/>
      <c r="AH392" s="143"/>
      <c r="AI392" s="143"/>
      <c r="AJ392" s="143"/>
      <c r="AK392" s="143"/>
      <c r="AL392" s="143"/>
      <c r="AM392" s="143"/>
      <c r="AN392" s="143"/>
      <c r="AO392" s="144"/>
      <c r="AP392" s="142"/>
      <c r="AQ392" s="143"/>
      <c r="AR392" s="143"/>
      <c r="AS392" s="143"/>
      <c r="AT392" s="143"/>
      <c r="AU392" s="143"/>
      <c r="AV392" s="143"/>
      <c r="AW392" s="143"/>
      <c r="AX392" s="143"/>
      <c r="AY392" s="143"/>
      <c r="AZ392" s="143"/>
      <c r="BA392" s="144"/>
      <c r="BB392" s="142"/>
      <c r="BC392" s="143"/>
      <c r="BD392" s="143"/>
      <c r="BE392" s="143"/>
      <c r="BF392" s="143"/>
      <c r="BG392" s="143"/>
      <c r="BH392" s="143"/>
      <c r="BI392" s="143"/>
      <c r="BJ392" s="143"/>
      <c r="BK392" s="143"/>
      <c r="BL392" s="143"/>
      <c r="BM392" s="144"/>
      <c r="BN392" s="142"/>
      <c r="BO392" s="143"/>
      <c r="BP392" s="143"/>
      <c r="BQ392" s="143"/>
      <c r="BR392" s="143"/>
      <c r="BS392" s="143"/>
      <c r="BT392" s="143"/>
      <c r="BU392" s="143"/>
      <c r="BV392" s="143"/>
      <c r="BW392" s="143"/>
      <c r="BX392" s="143"/>
      <c r="BY392" s="144"/>
      <c r="BZ392" s="142"/>
      <c r="CA392" s="143"/>
      <c r="CB392" s="143"/>
      <c r="CC392" s="143"/>
      <c r="CD392" s="143"/>
      <c r="CE392" s="143"/>
      <c r="CF392" s="143"/>
      <c r="CG392" s="143"/>
      <c r="CH392" s="143"/>
      <c r="CI392" s="143"/>
      <c r="CJ392" s="143"/>
      <c r="CK392" s="143"/>
      <c r="CL392" s="142">
        <f t="shared" ref="CL392:CX392" si="137">+CL393+CL396+CL399</f>
        <v>9889761</v>
      </c>
      <c r="CM392" s="143">
        <f t="shared" si="137"/>
        <v>9889761</v>
      </c>
      <c r="CN392" s="143">
        <f t="shared" si="137"/>
        <v>9889761</v>
      </c>
      <c r="CO392" s="143">
        <f t="shared" si="137"/>
        <v>9889761</v>
      </c>
      <c r="CP392" s="143">
        <f t="shared" si="137"/>
        <v>9889761</v>
      </c>
      <c r="CQ392" s="143">
        <f t="shared" si="137"/>
        <v>9889761</v>
      </c>
      <c r="CR392" s="143">
        <f t="shared" si="137"/>
        <v>9889761</v>
      </c>
      <c r="CS392" s="143">
        <f t="shared" si="137"/>
        <v>9889761</v>
      </c>
      <c r="CT392" s="143">
        <f t="shared" si="137"/>
        <v>9889761</v>
      </c>
      <c r="CU392" s="143">
        <f t="shared" si="137"/>
        <v>9889761</v>
      </c>
      <c r="CV392" s="143">
        <f t="shared" si="137"/>
        <v>9889761</v>
      </c>
      <c r="CW392" s="144">
        <f t="shared" si="137"/>
        <v>9889761</v>
      </c>
      <c r="CX392" s="315">
        <f t="shared" si="137"/>
        <v>14285575.4575</v>
      </c>
      <c r="CY392" s="318">
        <f t="shared" ref="CY392:DI392" si="138">+CY393+CY396+CY399</f>
        <v>14285575.4575</v>
      </c>
      <c r="CZ392" s="318">
        <f t="shared" si="138"/>
        <v>14285575.4575</v>
      </c>
      <c r="DA392" s="318">
        <f t="shared" si="138"/>
        <v>14285575.4575</v>
      </c>
      <c r="DB392" s="318">
        <f t="shared" si="138"/>
        <v>14285575.4575</v>
      </c>
      <c r="DC392" s="318">
        <f t="shared" si="138"/>
        <v>14285575.4575</v>
      </c>
      <c r="DD392" s="318">
        <f t="shared" si="138"/>
        <v>14285575.4575</v>
      </c>
      <c r="DE392" s="318">
        <f t="shared" si="138"/>
        <v>14285575.4575</v>
      </c>
      <c r="DF392" s="318">
        <f t="shared" si="138"/>
        <v>14285575.4575</v>
      </c>
      <c r="DG392" s="318">
        <f t="shared" si="138"/>
        <v>14285575.4575</v>
      </c>
      <c r="DH392" s="318">
        <f t="shared" si="138"/>
        <v>14285575.4575</v>
      </c>
      <c r="DI392" s="316">
        <f t="shared" si="138"/>
        <v>14285575.4575</v>
      </c>
      <c r="DJ392" s="142">
        <f>+DJ393+DJ396+DJ399</f>
        <v>33191007.030833334</v>
      </c>
      <c r="DK392" s="143">
        <f t="shared" ref="DK392:DU392" si="139">+DK393+DK396+DK399</f>
        <v>33191007.030833334</v>
      </c>
      <c r="DL392" s="143">
        <f t="shared" si="139"/>
        <v>33191007.030833334</v>
      </c>
      <c r="DM392" s="143">
        <f t="shared" si="139"/>
        <v>33191007.030833334</v>
      </c>
      <c r="DN392" s="143">
        <f t="shared" si="139"/>
        <v>33191007.030833334</v>
      </c>
      <c r="DO392" s="143">
        <f t="shared" si="139"/>
        <v>33191007.030833334</v>
      </c>
      <c r="DP392" s="143">
        <f t="shared" si="139"/>
        <v>33191007.030833334</v>
      </c>
      <c r="DQ392" s="143">
        <f t="shared" si="139"/>
        <v>33191007.030833334</v>
      </c>
      <c r="DR392" s="143">
        <f t="shared" si="139"/>
        <v>33191007.030833334</v>
      </c>
      <c r="DS392" s="143">
        <f t="shared" si="139"/>
        <v>33191007.030833334</v>
      </c>
      <c r="DT392" s="143">
        <f t="shared" si="139"/>
        <v>33191007.030833334</v>
      </c>
      <c r="DU392" s="143">
        <f t="shared" si="139"/>
        <v>33191007.030833334</v>
      </c>
      <c r="DV392" s="397">
        <f>DV393+DV396+DV399</f>
        <v>32768615.2925</v>
      </c>
      <c r="DW392" s="397">
        <f t="shared" ref="DW392:ES392" si="140">DW393+DW396+DW399</f>
        <v>32768615.2925</v>
      </c>
      <c r="DX392" s="397">
        <f t="shared" si="140"/>
        <v>32768615.2925</v>
      </c>
      <c r="DY392" s="397">
        <f t="shared" si="140"/>
        <v>32768615.2925</v>
      </c>
      <c r="DZ392" s="397">
        <f t="shared" si="140"/>
        <v>32768615.2925</v>
      </c>
      <c r="EA392" s="397">
        <f t="shared" si="140"/>
        <v>32768615.2925</v>
      </c>
      <c r="EB392" s="397">
        <f t="shared" si="140"/>
        <v>32768615.2925</v>
      </c>
      <c r="EC392" s="397">
        <f t="shared" si="140"/>
        <v>32768615.2925</v>
      </c>
      <c r="ED392" s="397">
        <f t="shared" si="140"/>
        <v>32768615.2925</v>
      </c>
      <c r="EE392" s="397">
        <f t="shared" si="140"/>
        <v>32768615.2925</v>
      </c>
      <c r="EF392" s="397">
        <f t="shared" si="140"/>
        <v>32768615.2925</v>
      </c>
      <c r="EG392" s="397">
        <f t="shared" si="140"/>
        <v>32768615.2925</v>
      </c>
      <c r="EH392" s="397">
        <f t="shared" si="140"/>
        <v>4617467.5633333325</v>
      </c>
      <c r="EI392" s="397">
        <f t="shared" si="140"/>
        <v>5248180.4533333331</v>
      </c>
      <c r="EJ392" s="397">
        <f t="shared" si="140"/>
        <v>18465645.143333334</v>
      </c>
      <c r="EK392" s="414">
        <f t="shared" si="140"/>
        <v>67460865.603333324</v>
      </c>
      <c r="EL392" s="397">
        <f t="shared" si="140"/>
        <v>10247541.783333333</v>
      </c>
      <c r="EM392" s="397">
        <f t="shared" si="140"/>
        <v>16046343.563333331</v>
      </c>
      <c r="EN392" s="397">
        <f t="shared" si="140"/>
        <v>23103608.363333337</v>
      </c>
      <c r="EO392" s="397">
        <f t="shared" si="140"/>
        <v>16877006.883333333</v>
      </c>
      <c r="EP392" s="397">
        <f t="shared" si="140"/>
        <v>17318908.093333334</v>
      </c>
      <c r="EQ392" s="397">
        <f t="shared" si="140"/>
        <v>9686739.4033333324</v>
      </c>
      <c r="ER392" s="397">
        <f t="shared" si="140"/>
        <v>11714826.133333333</v>
      </c>
      <c r="ES392" s="397">
        <f t="shared" si="140"/>
        <v>19628370.163333334</v>
      </c>
    </row>
    <row r="393" spans="1:150" s="9" customFormat="1">
      <c r="A393" s="140"/>
      <c r="B393" s="140"/>
      <c r="C393" s="140">
        <v>461</v>
      </c>
      <c r="D393" s="140" t="str">
        <f t="shared" si="114"/>
        <v>461p</v>
      </c>
      <c r="E393" s="141" t="s">
        <v>358</v>
      </c>
      <c r="F393" s="142"/>
      <c r="G393" s="143"/>
      <c r="H393" s="143"/>
      <c r="I393" s="143"/>
      <c r="J393" s="143"/>
      <c r="K393" s="143"/>
      <c r="L393" s="143"/>
      <c r="M393" s="143"/>
      <c r="N393" s="143"/>
      <c r="O393" s="143"/>
      <c r="P393" s="143"/>
      <c r="Q393" s="144"/>
      <c r="R393" s="142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4"/>
      <c r="AD393" s="142"/>
      <c r="AE393" s="143"/>
      <c r="AF393" s="143"/>
      <c r="AG393" s="143"/>
      <c r="AH393" s="143"/>
      <c r="AI393" s="143"/>
      <c r="AJ393" s="143"/>
      <c r="AK393" s="143"/>
      <c r="AL393" s="143"/>
      <c r="AM393" s="143"/>
      <c r="AN393" s="143"/>
      <c r="AO393" s="144"/>
      <c r="AP393" s="142"/>
      <c r="AQ393" s="143"/>
      <c r="AR393" s="143"/>
      <c r="AS393" s="143"/>
      <c r="AT393" s="143"/>
      <c r="AU393" s="143"/>
      <c r="AV393" s="143"/>
      <c r="AW393" s="143"/>
      <c r="AX393" s="143"/>
      <c r="AY393" s="143"/>
      <c r="AZ393" s="143"/>
      <c r="BA393" s="144"/>
      <c r="BB393" s="142"/>
      <c r="BC393" s="143"/>
      <c r="BD393" s="143"/>
      <c r="BE393" s="143"/>
      <c r="BF393" s="143"/>
      <c r="BG393" s="143"/>
      <c r="BH393" s="143"/>
      <c r="BI393" s="143"/>
      <c r="BJ393" s="143"/>
      <c r="BK393" s="143"/>
      <c r="BL393" s="143"/>
      <c r="BM393" s="144"/>
      <c r="BN393" s="142"/>
      <c r="BO393" s="143"/>
      <c r="BP393" s="143"/>
      <c r="BQ393" s="143"/>
      <c r="BR393" s="143"/>
      <c r="BS393" s="143"/>
      <c r="BT393" s="143"/>
      <c r="BU393" s="143"/>
      <c r="BV393" s="143"/>
      <c r="BW393" s="143"/>
      <c r="BX393" s="143"/>
      <c r="BY393" s="144"/>
      <c r="BZ393" s="142"/>
      <c r="CA393" s="143"/>
      <c r="CB393" s="143"/>
      <c r="CC393" s="143"/>
      <c r="CD393" s="143"/>
      <c r="CE393" s="143"/>
      <c r="CF393" s="143"/>
      <c r="CG393" s="143"/>
      <c r="CH393" s="143"/>
      <c r="CI393" s="143"/>
      <c r="CJ393" s="143"/>
      <c r="CK393" s="143"/>
      <c r="CL393" s="142">
        <f t="shared" ref="CL393:CX393" si="141">+SUM(CL394:CL395)</f>
        <v>7208333.333333333</v>
      </c>
      <c r="CM393" s="143">
        <f t="shared" si="141"/>
        <v>7208333.333333333</v>
      </c>
      <c r="CN393" s="143">
        <f t="shared" si="141"/>
        <v>7208333.333333333</v>
      </c>
      <c r="CO393" s="143">
        <f t="shared" si="141"/>
        <v>7208333.333333333</v>
      </c>
      <c r="CP393" s="143">
        <f t="shared" si="141"/>
        <v>7208333.333333333</v>
      </c>
      <c r="CQ393" s="143">
        <f t="shared" si="141"/>
        <v>7208333.333333333</v>
      </c>
      <c r="CR393" s="143">
        <f t="shared" si="141"/>
        <v>7208333.333333333</v>
      </c>
      <c r="CS393" s="143">
        <f t="shared" si="141"/>
        <v>7208333.333333333</v>
      </c>
      <c r="CT393" s="143">
        <f t="shared" si="141"/>
        <v>7208333.333333333</v>
      </c>
      <c r="CU393" s="143">
        <f t="shared" si="141"/>
        <v>7208333.333333333</v>
      </c>
      <c r="CV393" s="143">
        <f t="shared" si="141"/>
        <v>7208333.333333333</v>
      </c>
      <c r="CW393" s="144">
        <f t="shared" si="141"/>
        <v>7208333.333333333</v>
      </c>
      <c r="CX393" s="315">
        <f t="shared" si="141"/>
        <v>11507395.460000001</v>
      </c>
      <c r="CY393" s="318">
        <f t="shared" ref="CY393:DI393" si="142">+SUM(CY394:CY395)</f>
        <v>11507395.460000001</v>
      </c>
      <c r="CZ393" s="318">
        <f t="shared" si="142"/>
        <v>11507395.460000001</v>
      </c>
      <c r="DA393" s="318">
        <f t="shared" si="142"/>
        <v>11507395.460000001</v>
      </c>
      <c r="DB393" s="318">
        <f t="shared" si="142"/>
        <v>11507395.460000001</v>
      </c>
      <c r="DC393" s="318">
        <f t="shared" si="142"/>
        <v>11507395.460000001</v>
      </c>
      <c r="DD393" s="318">
        <f t="shared" si="142"/>
        <v>11507395.460000001</v>
      </c>
      <c r="DE393" s="318">
        <f t="shared" si="142"/>
        <v>11507395.460000001</v>
      </c>
      <c r="DF393" s="318">
        <f t="shared" si="142"/>
        <v>11507395.460000001</v>
      </c>
      <c r="DG393" s="318">
        <f t="shared" si="142"/>
        <v>11507395.460000001</v>
      </c>
      <c r="DH393" s="318">
        <f t="shared" si="142"/>
        <v>11507395.460000001</v>
      </c>
      <c r="DI393" s="316">
        <f t="shared" si="142"/>
        <v>11507395.460000001</v>
      </c>
      <c r="DJ393" s="142">
        <f>+SUM(DJ394:DJ395)</f>
        <v>30373417.030833334</v>
      </c>
      <c r="DK393" s="143">
        <f t="shared" ref="DK393:ES393" si="143">+SUM(DK394:DK395)</f>
        <v>30373417.030833334</v>
      </c>
      <c r="DL393" s="143">
        <f t="shared" si="143"/>
        <v>30373417.030833334</v>
      </c>
      <c r="DM393" s="143">
        <f t="shared" si="143"/>
        <v>30373417.030833334</v>
      </c>
      <c r="DN393" s="143">
        <f t="shared" si="143"/>
        <v>30373417.030833334</v>
      </c>
      <c r="DO393" s="143">
        <f t="shared" si="143"/>
        <v>30373417.030833334</v>
      </c>
      <c r="DP393" s="143">
        <f t="shared" si="143"/>
        <v>30373417.030833334</v>
      </c>
      <c r="DQ393" s="143">
        <f t="shared" si="143"/>
        <v>30373417.030833334</v>
      </c>
      <c r="DR393" s="143">
        <f t="shared" si="143"/>
        <v>30373417.030833334</v>
      </c>
      <c r="DS393" s="143">
        <f t="shared" si="143"/>
        <v>30373417.030833334</v>
      </c>
      <c r="DT393" s="143">
        <f t="shared" si="143"/>
        <v>30373417.030833334</v>
      </c>
      <c r="DU393" s="143">
        <f t="shared" si="143"/>
        <v>30373417.030833334</v>
      </c>
      <c r="DV393" s="143">
        <f t="shared" si="143"/>
        <v>29487385.678333335</v>
      </c>
      <c r="DW393" s="143">
        <f t="shared" si="143"/>
        <v>29487385.678333335</v>
      </c>
      <c r="DX393" s="143">
        <f t="shared" si="143"/>
        <v>29487385.678333335</v>
      </c>
      <c r="DY393" s="143">
        <f t="shared" si="143"/>
        <v>29487385.678333335</v>
      </c>
      <c r="DZ393" s="143">
        <f t="shared" si="143"/>
        <v>29487385.678333335</v>
      </c>
      <c r="EA393" s="143">
        <f t="shared" si="143"/>
        <v>29487385.678333335</v>
      </c>
      <c r="EB393" s="143">
        <f t="shared" si="143"/>
        <v>29487385.678333335</v>
      </c>
      <c r="EC393" s="143">
        <f t="shared" si="143"/>
        <v>29487385.678333335</v>
      </c>
      <c r="ED393" s="143">
        <f t="shared" si="143"/>
        <v>29487385.678333335</v>
      </c>
      <c r="EE393" s="143">
        <f>+SUM(EE394:EE395)</f>
        <v>29487385.678333335</v>
      </c>
      <c r="EF393" s="143">
        <f t="shared" si="143"/>
        <v>29487385.678333335</v>
      </c>
      <c r="EG393" s="143">
        <f t="shared" si="143"/>
        <v>29487385.678333335</v>
      </c>
      <c r="EH393" s="143">
        <f t="shared" si="143"/>
        <v>1807759.33</v>
      </c>
      <c r="EI393" s="143">
        <f t="shared" si="143"/>
        <v>2438472.2200000002</v>
      </c>
      <c r="EJ393" s="143">
        <f t="shared" si="143"/>
        <v>15655936.91</v>
      </c>
      <c r="EK393" s="105">
        <f t="shared" si="143"/>
        <v>64651157.369999997</v>
      </c>
      <c r="EL393" s="143">
        <f t="shared" si="143"/>
        <v>7437833.5500000007</v>
      </c>
      <c r="EM393" s="143">
        <f t="shared" si="143"/>
        <v>13236635.329999998</v>
      </c>
      <c r="EN393" s="143">
        <f t="shared" si="143"/>
        <v>20293900.130000003</v>
      </c>
      <c r="EO393" s="143">
        <f t="shared" si="143"/>
        <v>14067298.649999999</v>
      </c>
      <c r="EP393" s="143">
        <f t="shared" si="143"/>
        <v>14509199.859999999</v>
      </c>
      <c r="EQ393" s="143">
        <f t="shared" si="143"/>
        <v>6877031.1699999999</v>
      </c>
      <c r="ER393" s="143">
        <f t="shared" si="143"/>
        <v>8905117.9000000004</v>
      </c>
      <c r="ES393" s="143">
        <f t="shared" si="143"/>
        <v>16818661.93</v>
      </c>
    </row>
    <row r="394" spans="1:150" ht="30">
      <c r="D394" s="74" t="str">
        <f t="shared" si="114"/>
        <v>4611p</v>
      </c>
      <c r="E394" s="78" t="s">
        <v>359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>
        <v>1983333.3333333333</v>
      </c>
      <c r="CM394" s="105">
        <v>1983333.3333333333</v>
      </c>
      <c r="CN394" s="105">
        <v>1983333.3333333333</v>
      </c>
      <c r="CO394" s="105">
        <v>1983333.3333333333</v>
      </c>
      <c r="CP394" s="105">
        <v>1983333.3333333333</v>
      </c>
      <c r="CQ394" s="105">
        <v>1983333.3333333333</v>
      </c>
      <c r="CR394" s="105">
        <v>1983333.3333333333</v>
      </c>
      <c r="CS394" s="105">
        <v>1983333.3333333333</v>
      </c>
      <c r="CT394" s="105">
        <v>1983333.3333333333</v>
      </c>
      <c r="CU394" s="105">
        <v>1983333.3333333333</v>
      </c>
      <c r="CV394" s="105">
        <v>1983333.3333333333</v>
      </c>
      <c r="CW394" s="106">
        <v>1983333.3333333333</v>
      </c>
      <c r="CX394" s="314">
        <v>2500695.4391666665</v>
      </c>
      <c r="CY394" s="317">
        <v>2500695.4391666665</v>
      </c>
      <c r="CZ394" s="317">
        <v>2500695.4391666665</v>
      </c>
      <c r="DA394" s="317">
        <v>2500695.4391666665</v>
      </c>
      <c r="DB394" s="317">
        <v>2500695.4391666665</v>
      </c>
      <c r="DC394" s="317">
        <v>2500695.4391666665</v>
      </c>
      <c r="DD394" s="317">
        <v>2500695.4391666665</v>
      </c>
      <c r="DE394" s="317">
        <v>2500695.4391666665</v>
      </c>
      <c r="DF394" s="317">
        <v>2500695.4391666665</v>
      </c>
      <c r="DG394" s="317">
        <v>2500695.4391666665</v>
      </c>
      <c r="DH394" s="317">
        <v>2500695.4391666665</v>
      </c>
      <c r="DI394" s="313">
        <v>2500695.4391666665</v>
      </c>
      <c r="DJ394" s="104">
        <v>3892510.16</v>
      </c>
      <c r="DK394" s="105">
        <v>3892510.16</v>
      </c>
      <c r="DL394" s="105">
        <v>3892510.16</v>
      </c>
      <c r="DM394" s="105">
        <v>3892510.16</v>
      </c>
      <c r="DN394" s="105">
        <v>3892510.16</v>
      </c>
      <c r="DO394" s="105">
        <v>3892510.16</v>
      </c>
      <c r="DP394" s="105">
        <v>3892510.16</v>
      </c>
      <c r="DQ394" s="105">
        <v>3892510.16</v>
      </c>
      <c r="DR394" s="105">
        <v>3892510.16</v>
      </c>
      <c r="DS394" s="105">
        <v>3892510.16</v>
      </c>
      <c r="DT394" s="105">
        <v>3892510.16</v>
      </c>
      <c r="DU394" s="106">
        <v>3892510.16</v>
      </c>
      <c r="DV394" s="340">
        <v>3722931.8866666667</v>
      </c>
      <c r="DW394" s="340">
        <v>3722931.8866666667</v>
      </c>
      <c r="DX394" s="340">
        <v>3722931.8866666667</v>
      </c>
      <c r="DY394" s="340">
        <v>3722931.8866666667</v>
      </c>
      <c r="DZ394" s="340">
        <v>3722931.8866666667</v>
      </c>
      <c r="EA394" s="340">
        <v>3722931.8866666667</v>
      </c>
      <c r="EB394" s="340">
        <v>3722931.8866666667</v>
      </c>
      <c r="EC394" s="340">
        <v>3722931.8866666667</v>
      </c>
      <c r="ED394" s="340">
        <v>3722931.8866666667</v>
      </c>
      <c r="EE394" s="340">
        <v>3722931.8866666667</v>
      </c>
      <c r="EF394" s="340">
        <v>3722931.8866666667</v>
      </c>
      <c r="EG394" s="340">
        <v>3722931.8866666667</v>
      </c>
      <c r="EH394" s="340">
        <v>174340.51</v>
      </c>
      <c r="EI394" s="340">
        <v>177326.85</v>
      </c>
      <c r="EJ394" s="340">
        <v>7687779.1100000003</v>
      </c>
      <c r="EK394" s="340">
        <v>191127.48</v>
      </c>
      <c r="EL394" s="340">
        <v>949797.77</v>
      </c>
      <c r="EM394" s="340">
        <v>2019268.13</v>
      </c>
      <c r="EN394" s="340">
        <v>10660481.32</v>
      </c>
      <c r="EO394" s="340">
        <v>11526152.189999999</v>
      </c>
      <c r="EP394" s="340">
        <v>10016017.119999999</v>
      </c>
      <c r="EQ394" s="340">
        <v>1834828.67</v>
      </c>
      <c r="ER394" s="340">
        <v>2345417.37</v>
      </c>
      <c r="ES394" s="340">
        <v>4329305.63</v>
      </c>
      <c r="ET394" s="307"/>
    </row>
    <row r="395" spans="1:150" ht="30">
      <c r="D395" s="74" t="str">
        <f t="shared" si="114"/>
        <v>4612p</v>
      </c>
      <c r="E395" s="78" t="s">
        <v>361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5225000</v>
      </c>
      <c r="CM395" s="105">
        <v>5225000</v>
      </c>
      <c r="CN395" s="105">
        <v>5225000</v>
      </c>
      <c r="CO395" s="105">
        <v>5225000</v>
      </c>
      <c r="CP395" s="105">
        <v>5225000</v>
      </c>
      <c r="CQ395" s="105">
        <v>5225000</v>
      </c>
      <c r="CR395" s="105">
        <v>5225000</v>
      </c>
      <c r="CS395" s="105">
        <v>5225000</v>
      </c>
      <c r="CT395" s="105">
        <v>5225000</v>
      </c>
      <c r="CU395" s="105">
        <v>5225000</v>
      </c>
      <c r="CV395" s="105">
        <v>5225000</v>
      </c>
      <c r="CW395" s="106">
        <v>5225000</v>
      </c>
      <c r="CX395" s="314">
        <v>9006700.020833334</v>
      </c>
      <c r="CY395" s="317">
        <v>9006700.020833334</v>
      </c>
      <c r="CZ395" s="317">
        <v>9006700.020833334</v>
      </c>
      <c r="DA395" s="317">
        <v>9006700.020833334</v>
      </c>
      <c r="DB395" s="317">
        <v>9006700.020833334</v>
      </c>
      <c r="DC395" s="317">
        <v>9006700.020833334</v>
      </c>
      <c r="DD395" s="317">
        <v>9006700.020833334</v>
      </c>
      <c r="DE395" s="317">
        <v>9006700.020833334</v>
      </c>
      <c r="DF395" s="317">
        <v>9006700.020833334</v>
      </c>
      <c r="DG395" s="317">
        <v>9006700.020833334</v>
      </c>
      <c r="DH395" s="317">
        <v>9006700.020833334</v>
      </c>
      <c r="DI395" s="313">
        <v>9006700.020833334</v>
      </c>
      <c r="DJ395" s="104">
        <v>26480906.870833334</v>
      </c>
      <c r="DK395" s="105">
        <v>26480906.870833334</v>
      </c>
      <c r="DL395" s="105">
        <v>26480906.870833334</v>
      </c>
      <c r="DM395" s="105">
        <v>26480906.870833334</v>
      </c>
      <c r="DN395" s="105">
        <v>26480906.870833334</v>
      </c>
      <c r="DO395" s="105">
        <v>26480906.870833334</v>
      </c>
      <c r="DP395" s="105">
        <v>26480906.870833334</v>
      </c>
      <c r="DQ395" s="105">
        <v>26480906.870833334</v>
      </c>
      <c r="DR395" s="105">
        <v>26480906.870833334</v>
      </c>
      <c r="DS395" s="105">
        <v>26480906.870833334</v>
      </c>
      <c r="DT395" s="105">
        <v>26480906.870833334</v>
      </c>
      <c r="DU395" s="106">
        <v>26480906.870833334</v>
      </c>
      <c r="DV395" s="340">
        <v>25764453.791666668</v>
      </c>
      <c r="DW395" s="340">
        <v>25764453.791666668</v>
      </c>
      <c r="DX395" s="340">
        <v>25764453.791666668</v>
      </c>
      <c r="DY395" s="340">
        <v>25764453.791666668</v>
      </c>
      <c r="DZ395" s="340">
        <v>25764453.791666668</v>
      </c>
      <c r="EA395" s="340">
        <v>25764453.791666668</v>
      </c>
      <c r="EB395" s="340">
        <v>25764453.791666668</v>
      </c>
      <c r="EC395" s="340">
        <v>25764453.791666668</v>
      </c>
      <c r="ED395" s="340">
        <v>25764453.791666668</v>
      </c>
      <c r="EE395" s="340">
        <v>25764453.791666668</v>
      </c>
      <c r="EF395" s="340">
        <v>25764453.791666668</v>
      </c>
      <c r="EG395" s="340">
        <v>25764453.791666668</v>
      </c>
      <c r="EH395" s="340">
        <v>1633418.82</v>
      </c>
      <c r="EI395" s="340">
        <v>2261145.37</v>
      </c>
      <c r="EJ395" s="340">
        <v>7968157.7999999998</v>
      </c>
      <c r="EK395" s="340">
        <v>64460029.890000001</v>
      </c>
      <c r="EL395" s="340">
        <v>6488035.7800000003</v>
      </c>
      <c r="EM395" s="340">
        <v>11217367.199999999</v>
      </c>
      <c r="EN395" s="340">
        <v>9633418.8100000005</v>
      </c>
      <c r="EO395" s="340">
        <v>2541146.46</v>
      </c>
      <c r="EP395" s="340">
        <v>4493182.74</v>
      </c>
      <c r="EQ395" s="340">
        <v>5042202.5</v>
      </c>
      <c r="ER395" s="340">
        <v>6559700.5300000003</v>
      </c>
      <c r="ES395" s="340">
        <v>12489356.300000001</v>
      </c>
      <c r="ET395" s="307"/>
    </row>
    <row r="396" spans="1:150" s="9" customFormat="1">
      <c r="A396" s="140"/>
      <c r="B396" s="140"/>
      <c r="C396" s="140">
        <v>462</v>
      </c>
      <c r="D396" s="140" t="str">
        <f t="shared" si="114"/>
        <v>462p</v>
      </c>
      <c r="E396" s="141" t="s">
        <v>363</v>
      </c>
      <c r="F396" s="142"/>
      <c r="G396" s="143"/>
      <c r="H396" s="143"/>
      <c r="I396" s="143"/>
      <c r="J396" s="143"/>
      <c r="K396" s="143"/>
      <c r="L396" s="143"/>
      <c r="M396" s="143"/>
      <c r="N396" s="143"/>
      <c r="O396" s="143"/>
      <c r="P396" s="143"/>
      <c r="Q396" s="144"/>
      <c r="R396" s="142"/>
      <c r="S396" s="143"/>
      <c r="T396" s="143"/>
      <c r="U396" s="143"/>
      <c r="V396" s="143"/>
      <c r="W396" s="143"/>
      <c r="X396" s="143"/>
      <c r="Y396" s="143"/>
      <c r="Z396" s="143"/>
      <c r="AA396" s="143"/>
      <c r="AB396" s="143"/>
      <c r="AC396" s="144"/>
      <c r="AD396" s="142"/>
      <c r="AE396" s="143"/>
      <c r="AF396" s="143"/>
      <c r="AG396" s="143"/>
      <c r="AH396" s="143"/>
      <c r="AI396" s="143"/>
      <c r="AJ396" s="143"/>
      <c r="AK396" s="143"/>
      <c r="AL396" s="143"/>
      <c r="AM396" s="143"/>
      <c r="AN396" s="143"/>
      <c r="AO396" s="144"/>
      <c r="AP396" s="142"/>
      <c r="AQ396" s="143"/>
      <c r="AR396" s="143"/>
      <c r="AS396" s="143"/>
      <c r="AT396" s="143"/>
      <c r="AU396" s="143"/>
      <c r="AV396" s="143"/>
      <c r="AW396" s="143"/>
      <c r="AX396" s="143"/>
      <c r="AY396" s="143"/>
      <c r="AZ396" s="143"/>
      <c r="BA396" s="144"/>
      <c r="BB396" s="142"/>
      <c r="BC396" s="143"/>
      <c r="BD396" s="143"/>
      <c r="BE396" s="143"/>
      <c r="BF396" s="143"/>
      <c r="BG396" s="143"/>
      <c r="BH396" s="143"/>
      <c r="BI396" s="143"/>
      <c r="BJ396" s="143"/>
      <c r="BK396" s="143"/>
      <c r="BL396" s="143"/>
      <c r="BM396" s="144"/>
      <c r="BN396" s="142"/>
      <c r="BO396" s="143"/>
      <c r="BP396" s="143"/>
      <c r="BQ396" s="143"/>
      <c r="BR396" s="143"/>
      <c r="BS396" s="143"/>
      <c r="BT396" s="143"/>
      <c r="BU396" s="143"/>
      <c r="BV396" s="143"/>
      <c r="BW396" s="143"/>
      <c r="BX396" s="143"/>
      <c r="BY396" s="144"/>
      <c r="BZ396" s="142"/>
      <c r="CA396" s="143"/>
      <c r="CB396" s="143"/>
      <c r="CC396" s="143"/>
      <c r="CD396" s="143"/>
      <c r="CE396" s="143"/>
      <c r="CF396" s="143"/>
      <c r="CG396" s="143"/>
      <c r="CH396" s="143"/>
      <c r="CI396" s="143"/>
      <c r="CJ396" s="143"/>
      <c r="CK396" s="143"/>
      <c r="CL396" s="142">
        <f t="shared" ref="CL396:CX396" si="144">+SUM(CL397:CL398)</f>
        <v>0</v>
      </c>
      <c r="CM396" s="143">
        <f t="shared" si="144"/>
        <v>0</v>
      </c>
      <c r="CN396" s="143">
        <f t="shared" si="144"/>
        <v>0</v>
      </c>
      <c r="CO396" s="143">
        <f t="shared" si="144"/>
        <v>0</v>
      </c>
      <c r="CP396" s="143">
        <f t="shared" si="144"/>
        <v>0</v>
      </c>
      <c r="CQ396" s="143">
        <f t="shared" si="144"/>
        <v>0</v>
      </c>
      <c r="CR396" s="143">
        <f t="shared" si="144"/>
        <v>0</v>
      </c>
      <c r="CS396" s="143">
        <f t="shared" si="144"/>
        <v>0</v>
      </c>
      <c r="CT396" s="143">
        <f t="shared" si="144"/>
        <v>0</v>
      </c>
      <c r="CU396" s="143">
        <f t="shared" si="144"/>
        <v>0</v>
      </c>
      <c r="CV396" s="143">
        <f t="shared" si="144"/>
        <v>0</v>
      </c>
      <c r="CW396" s="144">
        <f t="shared" si="144"/>
        <v>0</v>
      </c>
      <c r="CX396" s="315">
        <f t="shared" si="144"/>
        <v>0</v>
      </c>
      <c r="CY396" s="318">
        <f t="shared" ref="CY396:DI396" si="145">+SUM(CY397:CY398)</f>
        <v>0</v>
      </c>
      <c r="CZ396" s="318">
        <f t="shared" si="145"/>
        <v>0</v>
      </c>
      <c r="DA396" s="318">
        <f t="shared" si="145"/>
        <v>0</v>
      </c>
      <c r="DB396" s="318">
        <f t="shared" si="145"/>
        <v>0</v>
      </c>
      <c r="DC396" s="318">
        <f t="shared" si="145"/>
        <v>0</v>
      </c>
      <c r="DD396" s="318">
        <f t="shared" si="145"/>
        <v>0</v>
      </c>
      <c r="DE396" s="318">
        <f t="shared" si="145"/>
        <v>0</v>
      </c>
      <c r="DF396" s="318">
        <f t="shared" si="145"/>
        <v>0</v>
      </c>
      <c r="DG396" s="318">
        <f t="shared" si="145"/>
        <v>0</v>
      </c>
      <c r="DH396" s="318">
        <f t="shared" si="145"/>
        <v>0</v>
      </c>
      <c r="DI396" s="316">
        <f t="shared" si="145"/>
        <v>0</v>
      </c>
      <c r="DJ396" s="142">
        <f>+SUM(DJ397:DJ398)</f>
        <v>0</v>
      </c>
      <c r="DK396" s="143">
        <f t="shared" ref="DK396:DU396" si="146">+SUM(DK397:DK398)</f>
        <v>0</v>
      </c>
      <c r="DL396" s="143">
        <f t="shared" si="146"/>
        <v>0</v>
      </c>
      <c r="DM396" s="143">
        <f t="shared" si="146"/>
        <v>0</v>
      </c>
      <c r="DN396" s="143">
        <f t="shared" si="146"/>
        <v>0</v>
      </c>
      <c r="DO396" s="143">
        <f t="shared" si="146"/>
        <v>0</v>
      </c>
      <c r="DP396" s="143">
        <f t="shared" si="146"/>
        <v>0</v>
      </c>
      <c r="DQ396" s="143">
        <f t="shared" si="146"/>
        <v>0</v>
      </c>
      <c r="DR396" s="143">
        <f t="shared" si="146"/>
        <v>0</v>
      </c>
      <c r="DS396" s="143">
        <f t="shared" si="146"/>
        <v>0</v>
      </c>
      <c r="DT396" s="143">
        <f t="shared" si="146"/>
        <v>0</v>
      </c>
      <c r="DU396" s="144">
        <f t="shared" si="146"/>
        <v>0</v>
      </c>
      <c r="DV396" s="341">
        <v>0</v>
      </c>
      <c r="DW396" s="341">
        <v>0</v>
      </c>
      <c r="DX396" s="341">
        <v>0</v>
      </c>
      <c r="DY396" s="341">
        <v>0</v>
      </c>
      <c r="DZ396" s="341">
        <v>0</v>
      </c>
      <c r="EA396" s="341">
        <v>0</v>
      </c>
      <c r="EB396" s="341">
        <v>0</v>
      </c>
      <c r="EC396" s="341">
        <v>0</v>
      </c>
      <c r="ED396" s="341">
        <v>0</v>
      </c>
      <c r="EE396" s="341">
        <v>0</v>
      </c>
      <c r="EF396" s="341">
        <v>0</v>
      </c>
      <c r="EG396" s="341">
        <v>0</v>
      </c>
      <c r="EH396" s="341">
        <v>0</v>
      </c>
      <c r="EI396" s="341">
        <v>0</v>
      </c>
      <c r="EJ396" s="341">
        <v>0</v>
      </c>
      <c r="EK396" s="340">
        <v>0</v>
      </c>
      <c r="EL396" s="341">
        <v>0</v>
      </c>
      <c r="EM396" s="341">
        <v>0</v>
      </c>
      <c r="EN396" s="341">
        <v>0</v>
      </c>
      <c r="EO396" s="341">
        <v>0</v>
      </c>
      <c r="EP396" s="341">
        <v>0</v>
      </c>
      <c r="EQ396" s="341">
        <v>0</v>
      </c>
      <c r="ER396" s="341">
        <v>0</v>
      </c>
      <c r="ES396" s="341">
        <v>0</v>
      </c>
    </row>
    <row r="397" spans="1:150">
      <c r="D397" s="74" t="str">
        <f t="shared" si="114"/>
        <v>4621p</v>
      </c>
      <c r="E397" s="78" t="s">
        <v>365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/>
      <c r="CM397" s="105"/>
      <c r="CN397" s="105"/>
      <c r="CO397" s="105"/>
      <c r="CP397" s="105"/>
      <c r="CQ397" s="105"/>
      <c r="CR397" s="105"/>
      <c r="CS397" s="105"/>
      <c r="CT397" s="105"/>
      <c r="CU397" s="105"/>
      <c r="CV397" s="105"/>
      <c r="CW397" s="106"/>
      <c r="CX397" s="314">
        <v>0</v>
      </c>
      <c r="CY397" s="317">
        <v>0</v>
      </c>
      <c r="CZ397" s="317">
        <v>0</v>
      </c>
      <c r="DA397" s="317">
        <v>0</v>
      </c>
      <c r="DB397" s="317">
        <v>0</v>
      </c>
      <c r="DC397" s="317">
        <v>0</v>
      </c>
      <c r="DD397" s="317">
        <v>0</v>
      </c>
      <c r="DE397" s="317">
        <v>0</v>
      </c>
      <c r="DF397" s="317">
        <v>0</v>
      </c>
      <c r="DG397" s="317">
        <v>0</v>
      </c>
      <c r="DH397" s="317">
        <v>0</v>
      </c>
      <c r="DI397" s="313">
        <v>0</v>
      </c>
      <c r="DJ397" s="104"/>
      <c r="DK397" s="105"/>
      <c r="DL397" s="105"/>
      <c r="DM397" s="105"/>
      <c r="DN397" s="105"/>
      <c r="DO397" s="105"/>
      <c r="DP397" s="105"/>
      <c r="DQ397" s="105"/>
      <c r="DR397" s="105"/>
      <c r="DS397" s="105"/>
      <c r="DT397" s="105"/>
      <c r="DU397" s="106"/>
      <c r="DV397" s="340"/>
      <c r="DW397" s="340"/>
      <c r="DX397" s="340"/>
      <c r="DY397" s="340"/>
      <c r="DZ397" s="340"/>
      <c r="EA397" s="340"/>
      <c r="EB397" s="340"/>
      <c r="EC397" s="340"/>
      <c r="ED397" s="340"/>
      <c r="EE397" s="340"/>
      <c r="EF397" s="340"/>
      <c r="EG397" s="340"/>
      <c r="EH397" s="340"/>
      <c r="EI397" s="338"/>
      <c r="EJ397" s="338"/>
      <c r="EK397" s="338"/>
      <c r="EL397" s="338"/>
      <c r="EM397" s="338"/>
      <c r="EN397" s="338"/>
      <c r="EO397" s="338"/>
      <c r="EP397" s="338"/>
      <c r="EQ397" s="338"/>
      <c r="ER397" s="338"/>
      <c r="ES397" s="338"/>
    </row>
    <row r="398" spans="1:150">
      <c r="D398" s="74" t="str">
        <f t="shared" si="114"/>
        <v>4622p</v>
      </c>
      <c r="E398" s="78" t="s">
        <v>367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314">
        <v>0</v>
      </c>
      <c r="CY398" s="317">
        <v>0</v>
      </c>
      <c r="CZ398" s="317">
        <v>0</v>
      </c>
      <c r="DA398" s="317">
        <v>0</v>
      </c>
      <c r="DB398" s="317">
        <v>0</v>
      </c>
      <c r="DC398" s="317">
        <v>0</v>
      </c>
      <c r="DD398" s="317">
        <v>0</v>
      </c>
      <c r="DE398" s="317">
        <v>0</v>
      </c>
      <c r="DF398" s="317">
        <v>0</v>
      </c>
      <c r="DG398" s="317">
        <v>0</v>
      </c>
      <c r="DH398" s="317">
        <v>0</v>
      </c>
      <c r="DI398" s="313">
        <v>0</v>
      </c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DV398" s="340"/>
      <c r="DW398" s="340"/>
      <c r="DX398" s="340"/>
      <c r="DY398" s="340"/>
      <c r="DZ398" s="340"/>
      <c r="EA398" s="340"/>
      <c r="EB398" s="340"/>
      <c r="EC398" s="340"/>
      <c r="ED398" s="340"/>
      <c r="EE398" s="340"/>
      <c r="EF398" s="340"/>
      <c r="EG398" s="340"/>
      <c r="EH398" s="340"/>
      <c r="EI398" s="338"/>
      <c r="EJ398" s="338"/>
      <c r="EK398" s="338"/>
      <c r="EL398" s="338"/>
      <c r="EM398" s="338"/>
      <c r="EN398" s="338"/>
      <c r="EO398" s="338"/>
      <c r="EP398" s="338"/>
      <c r="EQ398" s="338"/>
      <c r="ER398" s="338"/>
      <c r="ES398" s="338"/>
    </row>
    <row r="399" spans="1:150" s="9" customFormat="1" ht="30">
      <c r="A399" s="140"/>
      <c r="B399" s="140"/>
      <c r="C399" s="140">
        <v>463</v>
      </c>
      <c r="D399" s="140" t="str">
        <f t="shared" si="114"/>
        <v>4630p</v>
      </c>
      <c r="E399" s="141" t="s">
        <v>369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v>2681427.6666666665</v>
      </c>
      <c r="CM399" s="143">
        <v>2681427.6666666665</v>
      </c>
      <c r="CN399" s="143">
        <v>2681427.6666666665</v>
      </c>
      <c r="CO399" s="143">
        <v>2681427.6666666665</v>
      </c>
      <c r="CP399" s="143">
        <v>2681427.6666666665</v>
      </c>
      <c r="CQ399" s="143">
        <v>2681427.6666666665</v>
      </c>
      <c r="CR399" s="143">
        <v>2681427.6666666665</v>
      </c>
      <c r="CS399" s="143">
        <v>2681427.6666666665</v>
      </c>
      <c r="CT399" s="143">
        <v>2681427.6666666665</v>
      </c>
      <c r="CU399" s="143">
        <v>2681427.6666666665</v>
      </c>
      <c r="CV399" s="143">
        <v>2681427.6666666665</v>
      </c>
      <c r="CW399" s="144">
        <v>2681427.6666666665</v>
      </c>
      <c r="CX399" s="315">
        <v>2778179.9974999996</v>
      </c>
      <c r="CY399" s="318">
        <v>2778179.9974999996</v>
      </c>
      <c r="CZ399" s="318">
        <v>2778179.9974999996</v>
      </c>
      <c r="DA399" s="318">
        <v>2778179.9974999996</v>
      </c>
      <c r="DB399" s="318">
        <v>2778179.9974999996</v>
      </c>
      <c r="DC399" s="318">
        <v>2778179.9974999996</v>
      </c>
      <c r="DD399" s="318">
        <v>2778179.9974999996</v>
      </c>
      <c r="DE399" s="318">
        <v>2778179.9974999996</v>
      </c>
      <c r="DF399" s="318">
        <v>2778179.9974999996</v>
      </c>
      <c r="DG399" s="318">
        <v>2778179.9974999996</v>
      </c>
      <c r="DH399" s="318">
        <v>2778179.9974999996</v>
      </c>
      <c r="DI399" s="316">
        <v>2778179.9974999996</v>
      </c>
      <c r="DJ399" s="142">
        <v>2817590</v>
      </c>
      <c r="DK399" s="143">
        <v>2817590</v>
      </c>
      <c r="DL399" s="143">
        <v>2817590</v>
      </c>
      <c r="DM399" s="143">
        <v>2817590</v>
      </c>
      <c r="DN399" s="143">
        <v>2817590</v>
      </c>
      <c r="DO399" s="143">
        <v>2817590</v>
      </c>
      <c r="DP399" s="143">
        <v>2817590</v>
      </c>
      <c r="DQ399" s="143">
        <v>2817590</v>
      </c>
      <c r="DR399" s="143">
        <v>2817590</v>
      </c>
      <c r="DS399" s="143">
        <v>2817590</v>
      </c>
      <c r="DT399" s="143">
        <v>2817590</v>
      </c>
      <c r="DU399" s="144">
        <v>2817590</v>
      </c>
      <c r="DV399" s="348">
        <v>3281229.6141666663</v>
      </c>
      <c r="DW399" s="348">
        <v>3281229.6141666663</v>
      </c>
      <c r="DX399" s="348">
        <v>3281229.6141666663</v>
      </c>
      <c r="DY399" s="348">
        <v>3281229.6141666663</v>
      </c>
      <c r="DZ399" s="348">
        <v>3281229.6141666663</v>
      </c>
      <c r="EA399" s="348">
        <v>3281229.6141666663</v>
      </c>
      <c r="EB399" s="348">
        <v>3281229.6141666663</v>
      </c>
      <c r="EC399" s="348">
        <v>3281229.6141666663</v>
      </c>
      <c r="ED399" s="348">
        <v>3281229.6141666663</v>
      </c>
      <c r="EE399" s="348">
        <v>3281229.6141666663</v>
      </c>
      <c r="EF399" s="348">
        <v>3281229.6141666663</v>
      </c>
      <c r="EG399" s="348">
        <v>3281229.6141666663</v>
      </c>
      <c r="EH399" s="348">
        <v>2809708.2333333329</v>
      </c>
      <c r="EI399" s="348">
        <v>2809708.2333333329</v>
      </c>
      <c r="EJ399" s="348">
        <v>2809708.2333333329</v>
      </c>
      <c r="EK399" s="107">
        <v>2809708.2333333329</v>
      </c>
      <c r="EL399" s="348">
        <v>2809708.2333333329</v>
      </c>
      <c r="EM399" s="348">
        <v>2809708.2333333329</v>
      </c>
      <c r="EN399" s="348">
        <v>2809708.2333333329</v>
      </c>
      <c r="EO399" s="348">
        <v>2809708.2333333329</v>
      </c>
      <c r="EP399" s="348">
        <v>2809708.2333333329</v>
      </c>
      <c r="EQ399" s="348">
        <v>2809708.2333333329</v>
      </c>
      <c r="ER399" s="348">
        <v>2809708.2333333329</v>
      </c>
      <c r="ES399" s="348">
        <v>2809708.2333333329</v>
      </c>
    </row>
    <row r="400" spans="1:150" s="9" customFormat="1">
      <c r="A400" s="140" t="s">
        <v>96</v>
      </c>
      <c r="B400" s="140">
        <v>47</v>
      </c>
      <c r="C400" s="140"/>
      <c r="D400" s="140" t="str">
        <f t="shared" si="114"/>
        <v>47p</v>
      </c>
      <c r="E400" s="141" t="s">
        <v>371</v>
      </c>
      <c r="F400" s="142"/>
      <c r="G400" s="143"/>
      <c r="H400" s="143"/>
      <c r="I400" s="143"/>
      <c r="J400" s="143"/>
      <c r="K400" s="143"/>
      <c r="L400" s="143"/>
      <c r="M400" s="143"/>
      <c r="N400" s="143"/>
      <c r="O400" s="143"/>
      <c r="P400" s="143"/>
      <c r="Q400" s="144"/>
      <c r="R400" s="142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4"/>
      <c r="AD400" s="142"/>
      <c r="AE400" s="143"/>
      <c r="AF400" s="143"/>
      <c r="AG400" s="143"/>
      <c r="AH400" s="143"/>
      <c r="AI400" s="143"/>
      <c r="AJ400" s="143"/>
      <c r="AK400" s="143"/>
      <c r="AL400" s="143"/>
      <c r="AM400" s="143"/>
      <c r="AN400" s="143"/>
      <c r="AO400" s="144"/>
      <c r="AP400" s="142"/>
      <c r="AQ400" s="143"/>
      <c r="AR400" s="143"/>
      <c r="AS400" s="143"/>
      <c r="AT400" s="143"/>
      <c r="AU400" s="143"/>
      <c r="AV400" s="143"/>
      <c r="AW400" s="143"/>
      <c r="AX400" s="143"/>
      <c r="AY400" s="143"/>
      <c r="AZ400" s="143"/>
      <c r="BA400" s="144"/>
      <c r="BB400" s="142"/>
      <c r="BC400" s="143"/>
      <c r="BD400" s="143"/>
      <c r="BE400" s="143"/>
      <c r="BF400" s="143"/>
      <c r="BG400" s="143"/>
      <c r="BH400" s="143"/>
      <c r="BI400" s="143"/>
      <c r="BJ400" s="143"/>
      <c r="BK400" s="143"/>
      <c r="BL400" s="143"/>
      <c r="BM400" s="144"/>
      <c r="BN400" s="142"/>
      <c r="BO400" s="143"/>
      <c r="BP400" s="143"/>
      <c r="BQ400" s="143"/>
      <c r="BR400" s="143"/>
      <c r="BS400" s="143"/>
      <c r="BT400" s="143"/>
      <c r="BU400" s="143"/>
      <c r="BV400" s="143"/>
      <c r="BW400" s="143"/>
      <c r="BX400" s="143"/>
      <c r="BY400" s="144"/>
      <c r="BZ400" s="142"/>
      <c r="CA400" s="143"/>
      <c r="CB400" s="143"/>
      <c r="CC400" s="143"/>
      <c r="CD400" s="143"/>
      <c r="CE400" s="143"/>
      <c r="CF400" s="143"/>
      <c r="CG400" s="143"/>
      <c r="CH400" s="143"/>
      <c r="CI400" s="143"/>
      <c r="CJ400" s="143"/>
      <c r="CK400" s="143"/>
      <c r="CL400" s="142">
        <f t="shared" ref="CL400:CX400" si="147">+SUM(CL401:CL403)</f>
        <v>613005.79833333334</v>
      </c>
      <c r="CM400" s="143">
        <f t="shared" si="147"/>
        <v>613005.79833333334</v>
      </c>
      <c r="CN400" s="143">
        <f t="shared" si="147"/>
        <v>613005.79833333334</v>
      </c>
      <c r="CO400" s="143">
        <f t="shared" si="147"/>
        <v>613005.79833333334</v>
      </c>
      <c r="CP400" s="143">
        <f t="shared" si="147"/>
        <v>613005.79833333334</v>
      </c>
      <c r="CQ400" s="143">
        <f t="shared" si="147"/>
        <v>613005.79833333334</v>
      </c>
      <c r="CR400" s="143">
        <f t="shared" si="147"/>
        <v>613005.79833333334</v>
      </c>
      <c r="CS400" s="143">
        <f t="shared" si="147"/>
        <v>613005.79833333334</v>
      </c>
      <c r="CT400" s="143">
        <f t="shared" si="147"/>
        <v>613005.79833333334</v>
      </c>
      <c r="CU400" s="143">
        <f t="shared" si="147"/>
        <v>613005.79833333334</v>
      </c>
      <c r="CV400" s="143">
        <f t="shared" si="147"/>
        <v>613005.79833333334</v>
      </c>
      <c r="CW400" s="144">
        <f t="shared" si="147"/>
        <v>613005.79833333334</v>
      </c>
      <c r="CX400" s="315">
        <f t="shared" si="147"/>
        <v>737887.48083333333</v>
      </c>
      <c r="CY400" s="318">
        <f t="shared" ref="CY400:DI400" si="148">+SUM(CY401:CY403)</f>
        <v>737887.48083333333</v>
      </c>
      <c r="CZ400" s="318">
        <f t="shared" si="148"/>
        <v>737887.48083333333</v>
      </c>
      <c r="DA400" s="318">
        <f t="shared" si="148"/>
        <v>737887.48083333333</v>
      </c>
      <c r="DB400" s="318">
        <f t="shared" si="148"/>
        <v>737887.48083333333</v>
      </c>
      <c r="DC400" s="318">
        <f t="shared" si="148"/>
        <v>737887.48083333333</v>
      </c>
      <c r="DD400" s="318">
        <f t="shared" si="148"/>
        <v>737887.48083333333</v>
      </c>
      <c r="DE400" s="318">
        <f t="shared" si="148"/>
        <v>737887.48083333333</v>
      </c>
      <c r="DF400" s="318">
        <f t="shared" si="148"/>
        <v>737887.48083333333</v>
      </c>
      <c r="DG400" s="318">
        <f t="shared" si="148"/>
        <v>737887.48083333333</v>
      </c>
      <c r="DH400" s="318">
        <f t="shared" si="148"/>
        <v>737887.48083333333</v>
      </c>
      <c r="DI400" s="316">
        <f t="shared" si="148"/>
        <v>737887.48083333333</v>
      </c>
      <c r="DJ400" s="142">
        <f>+SUM(DJ401:DJ403)</f>
        <v>1087930.2858333334</v>
      </c>
      <c r="DK400" s="143">
        <f t="shared" ref="DK400:DU400" si="149">+SUM(DK401:DK403)</f>
        <v>1087930.2858333334</v>
      </c>
      <c r="DL400" s="143">
        <f t="shared" si="149"/>
        <v>1087930.2858333334</v>
      </c>
      <c r="DM400" s="143">
        <f t="shared" si="149"/>
        <v>1087930.2858333334</v>
      </c>
      <c r="DN400" s="143">
        <f t="shared" si="149"/>
        <v>1087930.2858333334</v>
      </c>
      <c r="DO400" s="143">
        <f t="shared" si="149"/>
        <v>1087930.2858333334</v>
      </c>
      <c r="DP400" s="143">
        <f t="shared" si="149"/>
        <v>1087930.2858333334</v>
      </c>
      <c r="DQ400" s="143">
        <f t="shared" si="149"/>
        <v>1087930.2858333334</v>
      </c>
      <c r="DR400" s="143">
        <f t="shared" si="149"/>
        <v>1087930.2858333334</v>
      </c>
      <c r="DS400" s="143">
        <f t="shared" si="149"/>
        <v>1087930.2858333334</v>
      </c>
      <c r="DT400" s="143">
        <f t="shared" si="149"/>
        <v>1087930.2858333334</v>
      </c>
      <c r="DU400" s="144">
        <f t="shared" si="149"/>
        <v>1087930.2858333334</v>
      </c>
      <c r="DV400" s="341">
        <v>1202439.8216666665</v>
      </c>
      <c r="DW400" s="341">
        <v>1202439.8216666665</v>
      </c>
      <c r="DX400" s="341">
        <v>1202439.8216666665</v>
      </c>
      <c r="DY400" s="341">
        <v>1202439.8216666665</v>
      </c>
      <c r="DZ400" s="341">
        <v>1202439.8216666665</v>
      </c>
      <c r="EA400" s="341">
        <v>1202439.8216666665</v>
      </c>
      <c r="EB400" s="341">
        <v>1202439.8216666665</v>
      </c>
      <c r="EC400" s="341">
        <v>1202439.8216666665</v>
      </c>
      <c r="ED400" s="341">
        <v>1202439.8216666665</v>
      </c>
      <c r="EE400" s="341">
        <v>1202439.8216666665</v>
      </c>
      <c r="EF400" s="341">
        <v>1202439.8216666665</v>
      </c>
      <c r="EG400" s="341">
        <v>1202439.8216666665</v>
      </c>
      <c r="EH400" s="341">
        <v>1191556.1566666667</v>
      </c>
      <c r="EI400" s="341">
        <v>1191556.1566666667</v>
      </c>
      <c r="EJ400" s="341">
        <v>1191556.1566666667</v>
      </c>
      <c r="EK400" s="340">
        <v>1191556.1566666667</v>
      </c>
      <c r="EL400" s="341">
        <v>1191556.1566666667</v>
      </c>
      <c r="EM400" s="341">
        <v>1191556.1566666667</v>
      </c>
      <c r="EN400" s="341">
        <v>1191556.1566666667</v>
      </c>
      <c r="EO400" s="341">
        <v>1191556.1566666667</v>
      </c>
      <c r="EP400" s="341">
        <v>1191556.1566666667</v>
      </c>
      <c r="EQ400" s="341">
        <v>1191556.1566666667</v>
      </c>
      <c r="ER400" s="341">
        <v>1191556.1566666667</v>
      </c>
      <c r="ES400" s="341">
        <v>1191556.1566666667</v>
      </c>
    </row>
    <row r="401" spans="1:149">
      <c r="A401" s="74" t="s">
        <v>96</v>
      </c>
      <c r="B401" s="74" t="s">
        <v>96</v>
      </c>
      <c r="C401" s="74">
        <v>471</v>
      </c>
      <c r="D401" s="74" t="str">
        <f t="shared" si="114"/>
        <v>4710p</v>
      </c>
      <c r="E401" s="78" t="s">
        <v>373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579172.46499999997</v>
      </c>
      <c r="CM401" s="105">
        <v>579172.46499999997</v>
      </c>
      <c r="CN401" s="105">
        <v>579172.46499999997</v>
      </c>
      <c r="CO401" s="105">
        <v>579172.46499999997</v>
      </c>
      <c r="CP401" s="105">
        <v>579172.46499999997</v>
      </c>
      <c r="CQ401" s="105">
        <v>579172.46499999997</v>
      </c>
      <c r="CR401" s="105">
        <v>579172.46499999997</v>
      </c>
      <c r="CS401" s="105">
        <v>579172.46499999997</v>
      </c>
      <c r="CT401" s="105">
        <v>579172.46499999997</v>
      </c>
      <c r="CU401" s="105">
        <v>579172.46499999997</v>
      </c>
      <c r="CV401" s="105">
        <v>579172.46499999997</v>
      </c>
      <c r="CW401" s="106">
        <v>579172.46499999997</v>
      </c>
      <c r="CX401" s="314">
        <v>737887.48083333333</v>
      </c>
      <c r="CY401" s="317">
        <v>737887.48083333333</v>
      </c>
      <c r="CZ401" s="317">
        <v>737887.48083333333</v>
      </c>
      <c r="DA401" s="317">
        <v>737887.48083333333</v>
      </c>
      <c r="DB401" s="317">
        <v>737887.48083333333</v>
      </c>
      <c r="DC401" s="317">
        <v>737887.48083333333</v>
      </c>
      <c r="DD401" s="317">
        <v>737887.48083333333</v>
      </c>
      <c r="DE401" s="317">
        <v>737887.48083333333</v>
      </c>
      <c r="DF401" s="317">
        <v>737887.48083333333</v>
      </c>
      <c r="DG401" s="317">
        <v>737887.48083333333</v>
      </c>
      <c r="DH401" s="317">
        <v>737887.48083333333</v>
      </c>
      <c r="DI401" s="313">
        <v>737887.48083333333</v>
      </c>
      <c r="DJ401" s="104">
        <v>1087930.2858333334</v>
      </c>
      <c r="DK401" s="105">
        <v>1087930.2858333334</v>
      </c>
      <c r="DL401" s="105">
        <v>1087930.2858333334</v>
      </c>
      <c r="DM401" s="105">
        <v>1087930.2858333334</v>
      </c>
      <c r="DN401" s="105">
        <v>1087930.2858333334</v>
      </c>
      <c r="DO401" s="105">
        <v>1087930.2858333334</v>
      </c>
      <c r="DP401" s="105">
        <v>1087930.2858333334</v>
      </c>
      <c r="DQ401" s="105">
        <v>1087930.2858333334</v>
      </c>
      <c r="DR401" s="105">
        <v>1087930.2858333334</v>
      </c>
      <c r="DS401" s="105">
        <v>1087930.2858333334</v>
      </c>
      <c r="DT401" s="105">
        <v>1087930.2858333334</v>
      </c>
      <c r="DU401" s="106">
        <v>1087930.2858333334</v>
      </c>
      <c r="DV401" s="340"/>
      <c r="DW401" s="340"/>
      <c r="DX401" s="340"/>
      <c r="DY401" s="340"/>
      <c r="DZ401" s="340"/>
      <c r="EA401" s="340"/>
      <c r="EB401" s="340"/>
      <c r="EC401" s="340"/>
      <c r="ED401" s="340"/>
      <c r="EE401" s="340"/>
      <c r="EF401" s="340"/>
      <c r="EG401" s="340"/>
      <c r="EH401" s="340"/>
      <c r="EI401" s="338"/>
      <c r="EJ401" s="338"/>
      <c r="EK401" s="338"/>
      <c r="EL401" s="338"/>
      <c r="EM401" s="338"/>
      <c r="EN401" s="338"/>
      <c r="EO401" s="338"/>
      <c r="EP401" s="338"/>
      <c r="EQ401" s="338"/>
      <c r="ER401" s="338"/>
      <c r="ES401" s="338"/>
    </row>
    <row r="402" spans="1:149">
      <c r="C402" s="74">
        <v>472</v>
      </c>
      <c r="D402" s="74" t="str">
        <f t="shared" si="114"/>
        <v>4720p</v>
      </c>
      <c r="E402" s="78" t="s">
        <v>375</v>
      </c>
      <c r="F402" s="104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6"/>
      <c r="R402" s="104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6"/>
      <c r="AD402" s="104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6"/>
      <c r="AP402" s="104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6"/>
      <c r="BB402" s="104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6"/>
      <c r="BN402" s="104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6"/>
      <c r="BZ402" s="104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5"/>
      <c r="CK402" s="105"/>
      <c r="CL402" s="104">
        <v>33833.333333333336</v>
      </c>
      <c r="CM402" s="105">
        <v>33833.333333333336</v>
      </c>
      <c r="CN402" s="105">
        <v>33833.333333333336</v>
      </c>
      <c r="CO402" s="105">
        <v>33833.333333333336</v>
      </c>
      <c r="CP402" s="105">
        <v>33833.333333333336</v>
      </c>
      <c r="CQ402" s="105">
        <v>33833.333333333336</v>
      </c>
      <c r="CR402" s="105">
        <v>33833.333333333336</v>
      </c>
      <c r="CS402" s="105">
        <v>33833.333333333336</v>
      </c>
      <c r="CT402" s="105">
        <v>33833.333333333336</v>
      </c>
      <c r="CU402" s="105">
        <v>33833.333333333336</v>
      </c>
      <c r="CV402" s="105">
        <v>33833.333333333336</v>
      </c>
      <c r="CW402" s="106">
        <v>33833.333333333336</v>
      </c>
      <c r="CX402" s="314">
        <v>0</v>
      </c>
      <c r="CY402" s="317">
        <v>0</v>
      </c>
      <c r="CZ402" s="317">
        <v>0</v>
      </c>
      <c r="DA402" s="317">
        <v>0</v>
      </c>
      <c r="DB402" s="317">
        <v>0</v>
      </c>
      <c r="DC402" s="317">
        <v>0</v>
      </c>
      <c r="DD402" s="317">
        <v>0</v>
      </c>
      <c r="DE402" s="317">
        <v>0</v>
      </c>
      <c r="DF402" s="317">
        <v>0</v>
      </c>
      <c r="DG402" s="317">
        <v>0</v>
      </c>
      <c r="DH402" s="317">
        <v>0</v>
      </c>
      <c r="DI402" s="313">
        <v>0</v>
      </c>
      <c r="DJ402" s="104">
        <v>0</v>
      </c>
      <c r="DK402" s="105">
        <v>0</v>
      </c>
      <c r="DL402" s="105">
        <v>0</v>
      </c>
      <c r="DM402" s="105">
        <v>0</v>
      </c>
      <c r="DN402" s="105">
        <v>0</v>
      </c>
      <c r="DO402" s="105">
        <v>0</v>
      </c>
      <c r="DP402" s="105">
        <v>0</v>
      </c>
      <c r="DQ402" s="105">
        <v>0</v>
      </c>
      <c r="DR402" s="105">
        <v>0</v>
      </c>
      <c r="DS402" s="105">
        <v>0</v>
      </c>
      <c r="DT402" s="105">
        <v>0</v>
      </c>
      <c r="DU402" s="106">
        <v>0</v>
      </c>
      <c r="DV402" s="340"/>
      <c r="DW402" s="340"/>
      <c r="DX402" s="340"/>
      <c r="DY402" s="340"/>
      <c r="DZ402" s="340"/>
      <c r="EA402" s="340"/>
      <c r="EB402" s="340"/>
      <c r="EC402" s="340"/>
      <c r="ED402" s="340"/>
      <c r="EE402" s="340"/>
      <c r="EF402" s="340"/>
      <c r="EG402" s="340"/>
      <c r="EH402" s="340"/>
      <c r="EI402" s="338"/>
      <c r="EJ402" s="338"/>
      <c r="EK402" s="338"/>
      <c r="EL402" s="338"/>
      <c r="EM402" s="338"/>
      <c r="EN402" s="338"/>
      <c r="EO402" s="338"/>
      <c r="EP402" s="338"/>
      <c r="EQ402" s="338"/>
      <c r="ER402" s="338"/>
      <c r="ES402" s="338"/>
    </row>
    <row r="403" spans="1:149">
      <c r="C403" s="74">
        <v>473</v>
      </c>
      <c r="D403" s="74" t="str">
        <f t="shared" si="114"/>
        <v>4730p</v>
      </c>
      <c r="E403" s="78" t="s">
        <v>377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>
        <v>0</v>
      </c>
      <c r="DK403" s="105">
        <v>0</v>
      </c>
      <c r="DL403" s="105">
        <v>0</v>
      </c>
      <c r="DM403" s="105">
        <v>0</v>
      </c>
      <c r="DN403" s="105">
        <v>0</v>
      </c>
      <c r="DO403" s="105">
        <v>0</v>
      </c>
      <c r="DP403" s="105">
        <v>0</v>
      </c>
      <c r="DQ403" s="105">
        <v>0</v>
      </c>
      <c r="DR403" s="105">
        <v>0</v>
      </c>
      <c r="DS403" s="105">
        <v>0</v>
      </c>
      <c r="DT403" s="105">
        <v>0</v>
      </c>
      <c r="DU403" s="106">
        <v>0</v>
      </c>
      <c r="DV403" s="340"/>
      <c r="DW403" s="340"/>
      <c r="DX403" s="340"/>
      <c r="DY403" s="340"/>
      <c r="DZ403" s="340"/>
      <c r="EA403" s="340"/>
      <c r="EB403" s="340"/>
      <c r="EC403" s="340"/>
      <c r="ED403" s="340"/>
      <c r="EE403" s="340"/>
      <c r="EF403" s="340"/>
      <c r="EG403" s="340"/>
      <c r="EH403" s="340"/>
      <c r="EI403" s="338"/>
      <c r="EJ403" s="338"/>
      <c r="EK403" s="338"/>
      <c r="EL403" s="338"/>
      <c r="EM403" s="338"/>
      <c r="EN403" s="338"/>
      <c r="EO403" s="338"/>
      <c r="EP403" s="338"/>
      <c r="EQ403" s="338"/>
      <c r="ER403" s="338"/>
      <c r="ES403" s="338"/>
    </row>
    <row r="404" spans="1:149">
      <c r="D404" s="74">
        <v>1005</v>
      </c>
      <c r="E404" s="78" t="s">
        <v>701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104"/>
      <c r="CY404" s="105"/>
      <c r="CZ404" s="105"/>
      <c r="DA404" s="105"/>
      <c r="DB404" s="105"/>
      <c r="DC404" s="105"/>
      <c r="DD404" s="105"/>
      <c r="DE404" s="105"/>
      <c r="DF404" s="105"/>
      <c r="DG404" s="105"/>
      <c r="DH404" s="105"/>
      <c r="DI404" s="106"/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  <c r="EH404" s="340"/>
      <c r="EI404" s="338"/>
      <c r="EJ404" s="338"/>
      <c r="EK404" s="338"/>
      <c r="EL404" s="338"/>
      <c r="EM404" s="338"/>
      <c r="EN404" s="338"/>
      <c r="EO404" s="338"/>
      <c r="EP404" s="338"/>
      <c r="EQ404" s="338"/>
      <c r="ER404" s="338"/>
      <c r="ES404" s="338"/>
    </row>
    <row r="405" spans="1:149">
      <c r="F405" s="104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6"/>
      <c r="R405" s="104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6"/>
      <c r="AD405" s="104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6"/>
      <c r="AP405" s="104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6"/>
      <c r="BB405" s="104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6"/>
      <c r="BN405" s="104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6"/>
      <c r="BZ405" s="104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5"/>
      <c r="CK405" s="105"/>
      <c r="CL405" s="104"/>
      <c r="CM405" s="105"/>
      <c r="CN405" s="105"/>
      <c r="CO405" s="105"/>
      <c r="CP405" s="105"/>
      <c r="CQ405" s="105"/>
      <c r="CR405" s="105"/>
      <c r="CS405" s="105"/>
      <c r="CT405" s="105"/>
      <c r="CU405" s="105"/>
      <c r="CV405" s="105"/>
      <c r="CW405" s="106"/>
      <c r="CX405" s="104"/>
      <c r="CY405" s="105"/>
      <c r="CZ405" s="105"/>
      <c r="DA405" s="105"/>
      <c r="DB405" s="105"/>
      <c r="DC405" s="105"/>
      <c r="DD405" s="105"/>
      <c r="DE405" s="105"/>
      <c r="DF405" s="105"/>
      <c r="DG405" s="105"/>
      <c r="DH405" s="105"/>
      <c r="DI405" s="106"/>
      <c r="DJ405" s="104"/>
      <c r="DK405" s="105"/>
      <c r="DL405" s="105"/>
      <c r="DM405" s="105"/>
      <c r="DN405" s="105"/>
      <c r="DO405" s="105"/>
      <c r="DP405" s="105"/>
      <c r="DQ405" s="105"/>
      <c r="DR405" s="105"/>
      <c r="DS405" s="105"/>
      <c r="DT405" s="105"/>
      <c r="DU405" s="106"/>
      <c r="EH405" s="340"/>
      <c r="EI405" s="338"/>
      <c r="EJ405" s="338"/>
      <c r="EK405" s="338"/>
      <c r="EL405" s="338"/>
      <c r="EM405" s="338"/>
      <c r="EN405" s="338"/>
      <c r="EO405" s="338"/>
      <c r="EP405" s="338"/>
      <c r="EQ405" s="338"/>
      <c r="ER405" s="338"/>
      <c r="ES405" s="338"/>
    </row>
  </sheetData>
  <mergeCells count="22">
    <mergeCell ref="CX215:DI215"/>
    <mergeCell ref="DJ215:DU215"/>
    <mergeCell ref="AP215:BA215"/>
    <mergeCell ref="BB215:BM215"/>
    <mergeCell ref="BN215:BY215"/>
    <mergeCell ref="BZ215:CK215"/>
    <mergeCell ref="CL215:CW215"/>
    <mergeCell ref="E6:E7"/>
    <mergeCell ref="E215:E216"/>
    <mergeCell ref="F215:Q215"/>
    <mergeCell ref="R215:AC215"/>
    <mergeCell ref="AD215:AO215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3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11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2017</v>
      </c>
      <c r="C4" s="56" t="s">
        <v>695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756</v>
      </c>
      <c r="F11" s="12" t="s">
        <v>757</v>
      </c>
      <c r="G11" s="52" t="str">
        <f t="shared" si="0"/>
        <v>Mjesečni podaci 2017</v>
      </c>
    </row>
    <row r="12" spans="2:7">
      <c r="D12" s="41"/>
      <c r="E12" s="11" t="s">
        <v>734</v>
      </c>
      <c r="F12" s="12" t="s">
        <v>735</v>
      </c>
      <c r="G12" s="52" t="str">
        <f t="shared" si="0"/>
        <v>Mjesečni podaci 2016</v>
      </c>
    </row>
    <row r="13" spans="2:7">
      <c r="E13" s="11" t="s">
        <v>705</v>
      </c>
      <c r="F13" s="12" t="s">
        <v>706</v>
      </c>
      <c r="G13" s="52" t="str">
        <f t="shared" si="0"/>
        <v>Mjesečni podaci 2015</v>
      </c>
    </row>
    <row r="14" spans="2:7">
      <c r="E14" s="11" t="s">
        <v>14</v>
      </c>
      <c r="F14" s="12" t="s">
        <v>15</v>
      </c>
      <c r="G14" s="52" t="str">
        <f t="shared" si="0"/>
        <v>Mjesečni podaci 2014</v>
      </c>
    </row>
    <row r="15" spans="2:7">
      <c r="E15" s="11" t="s">
        <v>16</v>
      </c>
      <c r="F15" s="12" t="s">
        <v>17</v>
      </c>
      <c r="G15" s="52" t="str">
        <f t="shared" si="0"/>
        <v>Mjesečni podaci 2013</v>
      </c>
    </row>
    <row r="16" spans="2:7">
      <c r="E16" s="11" t="s">
        <v>758</v>
      </c>
      <c r="F16" s="12" t="s">
        <v>759</v>
      </c>
      <c r="G16" s="52" t="str">
        <f t="shared" si="0"/>
        <v>Mjesečni podaci 2012</v>
      </c>
    </row>
    <row r="17" spans="2:7">
      <c r="E17" s="11" t="s">
        <v>760</v>
      </c>
      <c r="F17" s="12" t="s">
        <v>761</v>
      </c>
      <c r="G17" s="52" t="str">
        <f t="shared" si="0"/>
        <v>Mjesečni podaci 2011</v>
      </c>
    </row>
    <row r="18" spans="2:7">
      <c r="E18" s="11" t="s">
        <v>18</v>
      </c>
      <c r="F18" s="12" t="s">
        <v>410</v>
      </c>
      <c r="G18" s="52" t="str">
        <f t="shared" si="0"/>
        <v>Istorijski podaci, od 2006</v>
      </c>
    </row>
    <row r="19" spans="2:7">
      <c r="E19" s="11" t="s">
        <v>19</v>
      </c>
      <c r="F19" s="12" t="s">
        <v>20</v>
      </c>
      <c r="G19" s="52" t="str">
        <f t="shared" si="0"/>
        <v>Javni dug</v>
      </c>
    </row>
    <row r="20" spans="2:7">
      <c r="E20" s="11" t="s">
        <v>418</v>
      </c>
      <c r="F20" s="12" t="s">
        <v>418</v>
      </c>
      <c r="G20" s="52" t="str">
        <f t="shared" si="0"/>
        <v>Plan</v>
      </c>
    </row>
    <row r="21" spans="2:7">
      <c r="E21" s="11" t="s">
        <v>419</v>
      </c>
      <c r="F21" s="12" t="s">
        <v>420</v>
      </c>
      <c r="G21" s="52" t="str">
        <f t="shared" si="0"/>
        <v>Ostvarenje</v>
      </c>
    </row>
    <row r="22" spans="2:7">
      <c r="D22" s="43"/>
      <c r="E22" s="33" t="s">
        <v>421</v>
      </c>
      <c r="F22" s="34" t="s">
        <v>422</v>
      </c>
      <c r="G22" s="53" t="str">
        <f t="shared" si="0"/>
        <v>Početak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696</v>
      </c>
      <c r="F25" s="16" t="s">
        <v>22</v>
      </c>
      <c r="G25" s="52" t="str">
        <f t="shared" si="0"/>
        <v>Prihodi budžeta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Tekući prihodi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Porezi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Porez na dohodak fizičkih lica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Porez na dobit pravnih lica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>Porez na promet nepokretnosti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Porez na dodatu vrijednost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Akcize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Porez na međunarodnu trgovinu i transakcije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740</v>
      </c>
      <c r="F35" s="22" t="s">
        <v>40</v>
      </c>
      <c r="G35" s="52" t="str">
        <f t="shared" si="0"/>
        <v>Ostali državni porezi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Doprinosi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Doprinosi za penzijsko i invalidsko osiguranje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Doprinosi za zdravstveno osiguranje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Doprinosi za osiguranje od nezaposlenosti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Ostali doprinosi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Takse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Administrativne takse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Sudske takse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Boravišne takse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Registracione takse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Lokalne komunalne takse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Ostale takse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Naknade</v>
      </c>
    </row>
    <row r="49" spans="2:7" ht="23.25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Naknade za korišćenje dobara od opšteg interesa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Naknade za korišćenje prirodnih dobara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Ekološke naknade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Naknade za priređivanje igara na sreću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Naknade za korišćenje građevinskog zemljišta</v>
      </c>
    </row>
    <row r="54" spans="2:7" ht="23.25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Naknade za uređivanje i izgradnju građevinskog zemljišta </v>
      </c>
    </row>
    <row r="55" spans="2:7" ht="34.5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 xml:space="preserve">Naknade za izgradnju i održavanje lokalnih puteva i drugih javnih objekata od opštinskog značaja 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Naknada za puteve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Ostale naknade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Ostali prihodi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Prihodi od kapitala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Novčane kazne i oduzete imovinske koristi</v>
      </c>
    </row>
    <row r="61" spans="2:7" ht="23.25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Prihodi koje organi ostvaruju vršenjem svoje djelatnosti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Samodoprinosi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Ostali prihodi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Primici od prodaje imovine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Primici od prodaje nefinansijske imovine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Primici od prodaje finansijske imovine</v>
      </c>
    </row>
    <row r="67" spans="2:7" ht="23.25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Primici od otplate kredita i sredstva prenesena iz prethodne godine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Primici od otplate kredita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Sredstva prenesena iz prethodne godine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Donacije i transferi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Donacije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Transferi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 xml:space="preserve">Pozajmice i krediti 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Pozajmice i krediti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Pozajmice i krediti od domaćih izvora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Pozajmice i krediti od inostranih izvora</v>
      </c>
    </row>
    <row r="77" spans="2:7">
      <c r="B77" s="20"/>
      <c r="C77" s="44"/>
      <c r="D77" s="44">
        <v>4</v>
      </c>
      <c r="E77" s="15" t="s">
        <v>697</v>
      </c>
      <c r="F77" s="16" t="s">
        <v>123</v>
      </c>
      <c r="G77" s="52" t="str">
        <f t="shared" si="1"/>
        <v>Budžetki izdaci</v>
      </c>
    </row>
    <row r="78" spans="2:7">
      <c r="B78" s="20"/>
      <c r="C78" s="44"/>
      <c r="D78" s="44">
        <v>40</v>
      </c>
      <c r="E78" s="15" t="s">
        <v>423</v>
      </c>
      <c r="F78" s="16" t="s">
        <v>424</v>
      </c>
      <c r="G78" s="52" t="str">
        <f t="shared" si="1"/>
        <v>Tekući budžetski izdaci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Tekući izdaci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Bruto zarade i doprinosi na teret poslodavca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Neto zarade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Porez na zarade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Doprinosi na teret zaposlenog</v>
      </c>
    </row>
    <row r="84" spans="2:7" ht="15.75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Doprinosi na teret poslodavca</v>
      </c>
    </row>
    <row r="85" spans="2:7" ht="15.75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Opštinski prirez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Ostala lična primanja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Naknada za zimnicu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Naknada za stanovanje i odvojen život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Naknada za prevoz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Jubilarne nagrade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Otpremnine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Naknada skupstinskim poslanicima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Ostale naknade</v>
      </c>
    </row>
    <row r="94" spans="2:7">
      <c r="B94" s="25"/>
      <c r="C94" s="49"/>
      <c r="D94" s="49">
        <v>4128</v>
      </c>
      <c r="E94" s="21" t="s">
        <v>737</v>
      </c>
      <c r="F94" s="22" t="s">
        <v>739</v>
      </c>
      <c r="G94" s="52" t="str">
        <f t="shared" si="1"/>
        <v>Ostala prava iz oblasti socijalne zaštite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Rashodi za materijal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Administrativni materijal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Materijal za zdravstvenu zaštitu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Materijal za posebne namjene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Rashodi za energiju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Rashodi za gorivo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Ostali rashodi za materijal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Rashodi za usluge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Službena putovanja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Reprezentacija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Komunikacione usluge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Bankarske usluge i negativne kursne razlike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Usluge prevoza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Advokatske, notarske i pravne usluge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Konsultantske usluge, projekti i studije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Usluge stručnog usavršavanja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Ostale usluge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Rashodi za tekuće održavanje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Tekuće održavanje javne infrastrukture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Tekuće održavanje građevinskih objekata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Tekuće održavanje opreme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Kamate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Kamate rezidentima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Kamate nerezidentima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Renta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Zakup objekata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Zakup opreme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Zakup zemljišta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Subvencije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Subvencije za proizvodnju i pružanje usluga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Izvozne subvencije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Uvozne subvencije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Ostali izdaci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>Izdaci po osnovu isplate ugovora o djelu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Izdaci po osnovu troškova sudskih postupaka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Izrada i održavanje softvera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Osiguranje</v>
      </c>
    </row>
    <row r="132" spans="2:7" ht="23.25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Kontribucije za članstvo u domaćim i međunarodnim organizacijama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Komunalne naknade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Kazne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Takse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Ostalo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Transferi za socijalnu zaštitu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Prava iz oblasti socijalne zaštite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Dječiji dodaci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Boračko invalidska zaštita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Materijalno obezbjeđenje porodice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Porodiljska odsustva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Tuđa njega i pomoć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Ishrana djece u predškolskim ustanovama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Izdržavanje štićenika u domovima</v>
      </c>
    </row>
    <row r="146" spans="2:7">
      <c r="B146" s="25"/>
      <c r="C146" s="49"/>
      <c r="D146" s="49">
        <v>4218</v>
      </c>
      <c r="E146" s="21" t="s">
        <v>737</v>
      </c>
      <c r="F146" s="22" t="s">
        <v>738</v>
      </c>
      <c r="G146" s="52" t="str">
        <f t="shared" si="2"/>
        <v>Ostala prava iz oblasti socijalne zaštite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Sredstva za tehnološke viškove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Garantovane zarade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Otpremnine za tehnološke viškove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Dokup staža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Naknade nezaposlenim licima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Ostalo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Prava iz oblasti penzijskog i invalidskog osiguranja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Starosna penzija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Invalidska penzija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Porodična penzija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Naknade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Dodaci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Ostala prava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Doprinos za zdravstvenu zaštitu penzionera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Ostala prava iz oblasti zdravstvene zaštite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Liječenje van Crne Gore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Ostala prava iz zdravstvenog osiguranja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Ortopedske sprave i pomagala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>Naknade za bolovanje preko 60 dana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Naknade za putne troškove osiguranika</v>
      </c>
    </row>
    <row r="167" spans="2:7" ht="23.25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Transferi institucijama, pojedincima, nevladinom i javnom sektoru </v>
      </c>
    </row>
    <row r="168" spans="2:7" ht="23.25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Transferi institucijama, pojedincima, nevladinom i javnom sektoru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 xml:space="preserve">Transferi za zdravstvenu zaštitu 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Transferi obrazovanju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Transferi institucijama kulture i sporta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Transferi nevladinim organizacijama</v>
      </c>
    </row>
    <row r="173" spans="2:7" ht="23.25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Transferi političkim partijama, strankama i udruženjima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Transferi za jednokratne socijalne pomoći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Transferi za lična primanja pripravnika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Ostali transferi pojedincima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Ostali transferi institucijama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 xml:space="preserve">Ostali transferi </v>
      </c>
    </row>
    <row r="179" spans="2:7" ht="23.25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Transferi Fondu penzijskog i invalidskog osiguranja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Transferi Fondu zdravstva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Transferi zavodu za zapošljavanje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Transferi opštinama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Transferi budžetu države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Transferi javnim preduzećima</v>
      </c>
    </row>
    <row r="185" spans="2:7">
      <c r="B185" s="25"/>
      <c r="C185" s="44" t="s">
        <v>96</v>
      </c>
      <c r="D185" s="44">
        <v>44</v>
      </c>
      <c r="E185" s="15" t="s">
        <v>555</v>
      </c>
      <c r="F185" s="16" t="s">
        <v>325</v>
      </c>
      <c r="G185" s="52" t="str">
        <f t="shared" si="2"/>
        <v>Kapitalni budžet</v>
      </c>
    </row>
    <row r="186" spans="2:7">
      <c r="B186" s="25"/>
      <c r="C186" s="44"/>
      <c r="D186" s="44">
        <v>440</v>
      </c>
      <c r="E186" s="15" t="s">
        <v>425</v>
      </c>
      <c r="F186" s="16" t="s">
        <v>426</v>
      </c>
      <c r="G186" s="52" t="str">
        <f t="shared" si="2"/>
        <v>Kapitalni izdaci u tekućem budžetu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Kapitalni izdaci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Izdaci za infrastrukturu opšeg značaja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Izdaci za lokalnu infrastrukturu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Izdaci za građevinske objekte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Izdaci za uređenje zemljišta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Izdaci za opremu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Izdaci za investiciono održavanje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Izdaci za zalihe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Izdaci za kupovinu hartija od vrijednosti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Ostali kapitalni izdaci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Krediti i pozajmice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Pozajmice i krediti</v>
      </c>
    </row>
    <row r="199" spans="2:7" ht="23.25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Pozajmice i krediti nefinansijskim institucijama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Pozajmice i krediti finansijskim institucijama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Pozajmice i krediti pojedincima</v>
      </c>
    </row>
    <row r="202" spans="2:7" ht="23.25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Pozajmice i krediti vanbudžetskim fondovima i opštinama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Ostale pozajmice i krediti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Otplata dugova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Otplata duga</v>
      </c>
    </row>
    <row r="206" spans="2:7" ht="23.25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Otplata hartija od vrijednosti i kredita rezidentima</v>
      </c>
    </row>
    <row r="207" spans="2:7" ht="23.25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Otplata hartija od vrijednosti i kredita nerezidentima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Otplata garancija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Otplata garancija u zemlji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Otplata garancija u inostranstvu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370</v>
      </c>
      <c r="G211" s="52" t="str">
        <f t="shared" si="3"/>
        <v>Otplata obaveza iz prethodnih godina</v>
      </c>
    </row>
    <row r="212" spans="2:7">
      <c r="B212" s="14"/>
      <c r="C212" s="44"/>
      <c r="D212" s="44">
        <v>47</v>
      </c>
      <c r="E212" s="28" t="s">
        <v>371</v>
      </c>
      <c r="F212" s="29" t="s">
        <v>372</v>
      </c>
      <c r="G212" s="52" t="str">
        <f t="shared" si="3"/>
        <v>Rezerve</v>
      </c>
    </row>
    <row r="213" spans="2:7">
      <c r="B213" s="14" t="s">
        <v>96</v>
      </c>
      <c r="C213" s="49">
        <v>471</v>
      </c>
      <c r="D213" s="49">
        <v>4710</v>
      </c>
      <c r="E213" s="30" t="s">
        <v>373</v>
      </c>
      <c r="F213" s="31" t="s">
        <v>374</v>
      </c>
      <c r="G213" s="52" t="str">
        <f t="shared" si="3"/>
        <v>Tekuća budžetska rezerva</v>
      </c>
    </row>
    <row r="214" spans="2:7">
      <c r="B214" s="25" t="s">
        <v>96</v>
      </c>
      <c r="C214" s="49">
        <v>472</v>
      </c>
      <c r="D214" s="49">
        <v>4720</v>
      </c>
      <c r="E214" s="30" t="s">
        <v>375</v>
      </c>
      <c r="F214" s="31" t="s">
        <v>376</v>
      </c>
      <c r="G214" s="52" t="str">
        <f t="shared" si="3"/>
        <v>Stalna budžetska rezerva</v>
      </c>
    </row>
    <row r="215" spans="2:7">
      <c r="B215" s="25"/>
      <c r="C215" s="49">
        <v>473</v>
      </c>
      <c r="D215" s="51">
        <v>4730</v>
      </c>
      <c r="E215" s="35" t="s">
        <v>377</v>
      </c>
      <c r="F215" s="36" t="s">
        <v>378</v>
      </c>
      <c r="G215" s="53" t="str">
        <f t="shared" si="3"/>
        <v>Ostale rezerve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558</v>
      </c>
      <c r="F217" s="96" t="s">
        <v>559</v>
      </c>
      <c r="G217" s="52" t="str">
        <f t="shared" si="3"/>
        <v>Suficit / deficit</v>
      </c>
    </row>
    <row r="218" spans="2:7">
      <c r="B218" s="25"/>
      <c r="C218" s="49"/>
      <c r="D218" s="49">
        <v>1001</v>
      </c>
      <c r="E218" s="30" t="s">
        <v>560</v>
      </c>
      <c r="F218" s="96" t="s">
        <v>561</v>
      </c>
      <c r="G218" s="52" t="str">
        <f t="shared" si="3"/>
        <v>Primarni bilans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/>
      </c>
    </row>
    <row r="220" spans="2:7">
      <c r="B220" s="25"/>
      <c r="C220" s="49"/>
      <c r="D220" s="49">
        <v>1002</v>
      </c>
      <c r="E220" s="30" t="s">
        <v>556</v>
      </c>
      <c r="F220" s="96" t="s">
        <v>562</v>
      </c>
      <c r="G220" s="52" t="str">
        <f t="shared" si="3"/>
        <v>Nedostajuća sredstva</v>
      </c>
    </row>
    <row r="221" spans="2:7">
      <c r="B221" s="25"/>
      <c r="C221" s="49"/>
      <c r="D221" s="49">
        <v>1003</v>
      </c>
      <c r="E221" s="30" t="s">
        <v>557</v>
      </c>
      <c r="F221" s="96" t="s">
        <v>563</v>
      </c>
      <c r="G221" s="52" t="str">
        <f t="shared" si="3"/>
        <v>Finansiranje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564</v>
      </c>
      <c r="F223" s="96" t="s">
        <v>565</v>
      </c>
      <c r="G223" s="52" t="str">
        <f t="shared" si="3"/>
        <v>Povećanje / smanjenje depozita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701</v>
      </c>
      <c r="F225" s="96" t="s">
        <v>702</v>
      </c>
      <c r="G225" s="52" t="str">
        <f t="shared" si="3"/>
        <v>Neto povećanje obaveza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427</v>
      </c>
      <c r="D229" s="49">
        <v>1</v>
      </c>
      <c r="E229" s="9" t="s">
        <v>379</v>
      </c>
      <c r="F229" s="10" t="s">
        <v>380</v>
      </c>
      <c r="G229" s="52" t="str">
        <f t="shared" si="3"/>
        <v>Januar</v>
      </c>
    </row>
    <row r="230" spans="2:7">
      <c r="C230" s="41" t="s">
        <v>432</v>
      </c>
      <c r="D230" s="49">
        <v>2</v>
      </c>
      <c r="E230" s="9" t="s">
        <v>381</v>
      </c>
      <c r="F230" s="10" t="s">
        <v>382</v>
      </c>
      <c r="G230" s="52" t="str">
        <f t="shared" si="3"/>
        <v>Februar</v>
      </c>
    </row>
    <row r="231" spans="2:7">
      <c r="C231" s="41" t="s">
        <v>433</v>
      </c>
      <c r="D231" s="49">
        <v>3</v>
      </c>
      <c r="E231" s="9" t="s">
        <v>383</v>
      </c>
      <c r="F231" s="10" t="s">
        <v>384</v>
      </c>
      <c r="G231" s="52" t="str">
        <f t="shared" si="3"/>
        <v>Mart</v>
      </c>
    </row>
    <row r="232" spans="2:7">
      <c r="D232" s="49">
        <v>4</v>
      </c>
      <c r="E232" s="9" t="s">
        <v>385</v>
      </c>
      <c r="F232" s="10" t="s">
        <v>385</v>
      </c>
      <c r="G232" s="52" t="str">
        <f t="shared" si="3"/>
        <v>April</v>
      </c>
    </row>
    <row r="233" spans="2:7">
      <c r="D233" s="49">
        <v>5</v>
      </c>
      <c r="E233" s="9" t="s">
        <v>386</v>
      </c>
      <c r="F233" s="10" t="s">
        <v>387</v>
      </c>
      <c r="G233" s="52" t="str">
        <f t="shared" si="3"/>
        <v>Maj</v>
      </c>
    </row>
    <row r="234" spans="2:7">
      <c r="D234" s="49">
        <v>6</v>
      </c>
      <c r="E234" s="9" t="s">
        <v>388</v>
      </c>
      <c r="F234" s="10" t="s">
        <v>389</v>
      </c>
      <c r="G234" s="52" t="str">
        <f t="shared" si="3"/>
        <v>Jun</v>
      </c>
    </row>
    <row r="235" spans="2:7">
      <c r="D235" s="49">
        <v>7</v>
      </c>
      <c r="E235" s="9" t="s">
        <v>390</v>
      </c>
      <c r="F235" s="10" t="s">
        <v>391</v>
      </c>
      <c r="G235" s="52" t="str">
        <f t="shared" si="3"/>
        <v>Jul</v>
      </c>
    </row>
    <row r="236" spans="2:7">
      <c r="D236" s="49">
        <v>8</v>
      </c>
      <c r="E236" s="9" t="s">
        <v>392</v>
      </c>
      <c r="F236" s="10" t="s">
        <v>393</v>
      </c>
      <c r="G236" s="52" t="str">
        <f t="shared" si="3"/>
        <v>Avgust</v>
      </c>
    </row>
    <row r="237" spans="2:7">
      <c r="D237" s="49">
        <v>9</v>
      </c>
      <c r="E237" s="9" t="s">
        <v>394</v>
      </c>
      <c r="F237" s="10" t="s">
        <v>395</v>
      </c>
      <c r="G237" s="52" t="str">
        <f t="shared" si="3"/>
        <v>Septembar</v>
      </c>
    </row>
    <row r="238" spans="2:7">
      <c r="D238" s="49">
        <v>10</v>
      </c>
      <c r="E238" s="9" t="s">
        <v>396</v>
      </c>
      <c r="F238" s="10" t="s">
        <v>397</v>
      </c>
      <c r="G238" s="52" t="str">
        <f t="shared" si="3"/>
        <v>Oktobar</v>
      </c>
    </row>
    <row r="239" spans="2:7">
      <c r="D239" s="49">
        <v>11</v>
      </c>
      <c r="E239" s="9" t="s">
        <v>398</v>
      </c>
      <c r="F239" s="10" t="s">
        <v>399</v>
      </c>
      <c r="G239" s="52" t="str">
        <f t="shared" si="3"/>
        <v>Novembar</v>
      </c>
    </row>
    <row r="240" spans="2:7">
      <c r="D240" s="49">
        <v>12</v>
      </c>
      <c r="E240" s="9" t="s">
        <v>400</v>
      </c>
      <c r="F240" s="10" t="s">
        <v>401</v>
      </c>
      <c r="G240" s="52" t="str">
        <f t="shared" si="3"/>
        <v>Decembar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Novembar</v>
      </c>
    </row>
    <row r="243" spans="4:7">
      <c r="D243" s="49"/>
      <c r="E243" s="9"/>
      <c r="F243" s="10"/>
      <c r="G243" s="52" t="str">
        <f>+CONCATENATE("Jan - ",LEFT(G242,3))</f>
        <v>Jan - Nov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430</v>
      </c>
      <c r="F246" s="10" t="s">
        <v>431</v>
      </c>
      <c r="G246" s="52" t="str">
        <f t="shared" si="3"/>
        <v>BDP</v>
      </c>
    </row>
    <row r="247" spans="4:7">
      <c r="D247" s="46"/>
      <c r="E247" s="9"/>
      <c r="F247" s="10"/>
      <c r="G247" s="52" t="str">
        <f>+CONCATENATE("% ",G246)</f>
        <v>% BDP</v>
      </c>
    </row>
    <row r="248" spans="4:7">
      <c r="D248" s="46"/>
      <c r="E248" s="9"/>
      <c r="F248" s="10"/>
    </row>
    <row r="249" spans="4:7">
      <c r="D249" s="46"/>
      <c r="E249" s="9" t="s">
        <v>569</v>
      </c>
      <c r="F249" s="10" t="s">
        <v>566</v>
      </c>
      <c r="G249" s="52" t="str">
        <f t="shared" si="3"/>
        <v>Ostvarenje budžeta</v>
      </c>
    </row>
    <row r="250" spans="4:7">
      <c r="D250" s="46"/>
      <c r="E250" s="9" t="s">
        <v>567</v>
      </c>
      <c r="F250" s="10" t="s">
        <v>568</v>
      </c>
      <c r="G250" s="52" t="str">
        <f t="shared" si="3"/>
        <v>Plan ostvarenja budžeta</v>
      </c>
    </row>
    <row r="251" spans="4:7">
      <c r="D251" s="46"/>
      <c r="E251" s="9" t="str">
        <f>+CONCATENATE("Analitika za period ",G242)</f>
        <v>Analitika za period Novembar</v>
      </c>
      <c r="F251" s="10" t="str">
        <f>+CONCATENATE("Analytics for period ",G242)</f>
        <v>Analytics for period Novembar</v>
      </c>
      <c r="G251" s="52" t="str">
        <f>+IF(ISBLANK(IF($B$2=1,E251,F251)),"",IF($B$2=1,E251,F251))</f>
        <v>Analitika za period Novembar</v>
      </c>
    </row>
    <row r="252" spans="4:7">
      <c r="D252" s="46"/>
      <c r="E252" s="9" t="str">
        <f>+CONCATENATE("Analitika za period ",G243)</f>
        <v>Analitika za period Jan - Nov</v>
      </c>
      <c r="F252" s="10" t="str">
        <f>+CONCATENATE("Analytics for period ",G243)</f>
        <v>Analytics for period Jan - Nov</v>
      </c>
      <c r="G252" s="52" t="str">
        <f>+IF(ISBLANK(IF($B$2=1,E252,F252)),"",IF($B$2=1,E252,F252))</f>
        <v>Analitika za period Jan - Nov</v>
      </c>
    </row>
    <row r="253" spans="4:7">
      <c r="D253" s="39"/>
      <c r="E253" s="145"/>
      <c r="F253" s="146"/>
      <c r="G253" s="54"/>
    </row>
    <row r="254" spans="4:7">
      <c r="D254" s="46"/>
      <c r="E254" s="9"/>
      <c r="F254" s="10"/>
    </row>
    <row r="255" spans="4:7">
      <c r="D255" s="46"/>
      <c r="E255" s="9" t="s">
        <v>418</v>
      </c>
      <c r="F255" s="10" t="s">
        <v>418</v>
      </c>
      <c r="G255" s="52" t="str">
        <f t="shared" si="3"/>
        <v>Plan</v>
      </c>
    </row>
    <row r="256" spans="4:7">
      <c r="D256" s="46"/>
      <c r="E256" s="9" t="s">
        <v>419</v>
      </c>
      <c r="F256" s="10" t="s">
        <v>420</v>
      </c>
      <c r="G256" s="52" t="str">
        <f t="shared" si="3"/>
        <v>Ostvarenje</v>
      </c>
    </row>
    <row r="257" spans="4:7">
      <c r="D257" s="46"/>
      <c r="E257" s="9"/>
      <c r="F257" s="10"/>
    </row>
    <row r="258" spans="4:7">
      <c r="D258" s="46"/>
      <c r="E258" s="9" t="s">
        <v>692</v>
      </c>
      <c r="F258" s="10" t="s">
        <v>693</v>
      </c>
      <c r="G258" s="52" t="str">
        <f t="shared" si="3"/>
        <v>Odstupanje</v>
      </c>
    </row>
    <row r="259" spans="4:7">
      <c r="D259" s="46"/>
      <c r="E259" s="9"/>
      <c r="F259" s="10"/>
    </row>
    <row r="260" spans="4:7">
      <c r="D260" s="46"/>
      <c r="E260" s="9" t="s">
        <v>698</v>
      </c>
      <c r="F260" s="10" t="s">
        <v>699</v>
      </c>
      <c r="G260" s="52" t="str">
        <f t="shared" si="3"/>
        <v>Realizacija budžeta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429</v>
      </c>
      <c r="E267" s="9" t="s">
        <v>402</v>
      </c>
      <c r="F267" s="10" t="s">
        <v>403</v>
      </c>
      <c r="G267" s="52" t="str">
        <f>+CONCATENATE(IF(ISBLANK(IF($B$2=1,E267,F267)),"",IF($B$2=1,E267,F267))," ",$G$242)</f>
        <v>Prihodi za mjesec Novembar</v>
      </c>
    </row>
    <row r="268" spans="4:7">
      <c r="E268" s="9" t="s">
        <v>404</v>
      </c>
      <c r="F268" s="10" t="s">
        <v>405</v>
      </c>
      <c r="G268" s="52" t="str">
        <f>+CONCATENATE(IF(ISBLANK(IF($B$2=1,E268,F268)),"",IF($B$2=1,E268,F268))," ",$G$242)</f>
        <v>Rashodi za mjesec Novembar</v>
      </c>
    </row>
    <row r="269" spans="4:7">
      <c r="E269" s="9" t="s">
        <v>743</v>
      </c>
      <c r="F269" s="10" t="s">
        <v>406</v>
      </c>
      <c r="G269" s="52" t="str">
        <f>+CONCATENATE(IF(ISBLANK(IF($B$2=1,E269,F269)),"",IF($B$2=1,E269,F269))," ",$G$242)</f>
        <v>Suficit/Deficit za mjesec Novembar</v>
      </c>
    </row>
    <row r="271" spans="4:7">
      <c r="E271" s="9" t="s">
        <v>407</v>
      </c>
      <c r="F271" s="10" t="s">
        <v>411</v>
      </c>
      <c r="G271" s="52" t="str">
        <f>+CONCATENATE(IF(ISBLANK(IF($B$2=1,E271,F271)),"",IF($B$2=1,E271,F271))," ",$G$242)</f>
        <v>Prihodi za period Januar - Novembar</v>
      </c>
    </row>
    <row r="272" spans="4:7">
      <c r="E272" s="9" t="s">
        <v>408</v>
      </c>
      <c r="F272" s="10" t="s">
        <v>412</v>
      </c>
      <c r="G272" s="52" t="str">
        <f>+CONCATENATE(IF(ISBLANK(IF($B$2=1,E272,F272)),"",IF($B$2=1,E272,F272))," ",$G$242)</f>
        <v>Rashodi za period Januar - Novembar</v>
      </c>
    </row>
    <row r="273" spans="5:7">
      <c r="E273" s="9" t="s">
        <v>409</v>
      </c>
      <c r="F273" s="10" t="s">
        <v>413</v>
      </c>
      <c r="G273" s="52" t="str">
        <f>+CONCATENATE(IF(ISBLANK(IF($B$2=1,E273,F273)),"",IF($B$2=1,E273,F273))," ",$G$242)</f>
        <v>Deficit za period Januar - Novembar</v>
      </c>
    </row>
    <row r="275" spans="5:7">
      <c r="E275" s="9" t="s">
        <v>416</v>
      </c>
      <c r="F275" s="10" t="s">
        <v>417</v>
      </c>
      <c r="G275" s="52" t="str">
        <f t="shared" si="3"/>
        <v>Stanje javnog duga (% BDP)</v>
      </c>
    </row>
    <row r="277" spans="5:7">
      <c r="E277" s="9" t="s">
        <v>414</v>
      </c>
      <c r="F277" s="10" t="s">
        <v>415</v>
      </c>
      <c r="G277" s="52" t="str">
        <f t="shared" si="3"/>
        <v>Pregled</v>
      </c>
    </row>
    <row r="279" spans="5:7" ht="60">
      <c r="E279" s="302" t="s">
        <v>703</v>
      </c>
      <c r="F279" s="60" t="s">
        <v>704</v>
      </c>
      <c r="G279" s="61" t="str">
        <f>+IF(ISBLANK(IF($B$2=1,E279,F279)),"",IF($B$2=1,E279,F279))</f>
        <v>Kontakt: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tabSelected="1" workbookViewId="0">
      <pane ySplit="5" topLeftCell="A6" activePane="bottomLeft" state="frozen"/>
      <selection activeCell="DK219" sqref="DK219"/>
      <selection pane="bottomLeft" activeCell="Z19" sqref="Z19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+Master!G267</f>
        <v>Prihodi za mjesec Novembar</v>
      </c>
      <c r="E11" s="158"/>
      <c r="F11" s="158"/>
      <c r="G11" s="158"/>
      <c r="H11" s="319" t="str">
        <f>+Master!G271</f>
        <v>Prihodi za period Januar - Novembar</v>
      </c>
      <c r="I11" s="320"/>
      <c r="J11" s="308"/>
      <c r="K11" s="159"/>
    </row>
    <row r="12" spans="3:11">
      <c r="C12" s="157"/>
      <c r="D12" s="161">
        <f>+'Analitika - 2017'!N10</f>
        <v>125463123.42000002</v>
      </c>
      <c r="E12" s="162">
        <f>+D12/'2017'!T7</f>
        <v>2.9857243621046622E-2</v>
      </c>
      <c r="F12" s="158"/>
      <c r="G12" s="158"/>
      <c r="H12" s="321">
        <f>+'Analitika - 2017'!G10</f>
        <v>1380386183.1200001</v>
      </c>
      <c r="I12" s="322">
        <f>+H12/'2017'!T7</f>
        <v>0.32849912736964854</v>
      </c>
      <c r="J12" s="308"/>
      <c r="K12" s="159"/>
    </row>
    <row r="13" spans="3:11">
      <c r="C13" s="157"/>
      <c r="D13" s="163" t="s">
        <v>428</v>
      </c>
      <c r="E13" s="163" t="str">
        <f>+Master!G247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+Master!G268</f>
        <v>Rashodi za mjesec Novembar</v>
      </c>
      <c r="E15" s="158"/>
      <c r="F15" s="158"/>
      <c r="G15" s="158"/>
      <c r="H15" s="319" t="str">
        <f>+Master!G272</f>
        <v>Rashodi za period Januar - Novembar</v>
      </c>
      <c r="I15" s="320"/>
      <c r="J15" s="308"/>
      <c r="K15" s="159"/>
    </row>
    <row r="16" spans="3:11">
      <c r="C16" s="157"/>
      <c r="D16" s="161">
        <f>+'Analitika - 2017'!N29</f>
        <v>157329200.35999998</v>
      </c>
      <c r="E16" s="162">
        <f>+D16/'2017'!T7</f>
        <v>3.7440613112491368E-2</v>
      </c>
      <c r="F16" s="158"/>
      <c r="G16" s="158"/>
      <c r="H16" s="321">
        <f>+'Analitika - 2017'!G29</f>
        <v>1532875351.8799999</v>
      </c>
      <c r="I16" s="322">
        <f>+H16/'2017'!T7</f>
        <v>0.36478792791223436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+Master!G269</f>
        <v>Suficit/Deficit za mjesec Novembar</v>
      </c>
      <c r="E19" s="158"/>
      <c r="F19" s="158"/>
      <c r="G19" s="158"/>
      <c r="H19" s="319" t="str">
        <f>+Master!G273</f>
        <v>Deficit za period Januar - Novembar</v>
      </c>
      <c r="I19" s="320"/>
      <c r="J19" s="308"/>
      <c r="K19" s="159"/>
    </row>
    <row r="20" spans="3:11">
      <c r="C20" s="157"/>
      <c r="D20" s="161">
        <f>+'Analitika - 2017'!N55</f>
        <v>-31866076.939999968</v>
      </c>
      <c r="E20" s="162">
        <f>+D20/'2017'!T7</f>
        <v>-7.5833694914447464E-3</v>
      </c>
      <c r="F20" s="158"/>
      <c r="G20" s="158"/>
      <c r="H20" s="321">
        <f>+'Analitika - 2017'!G55</f>
        <v>-152489168.75999996</v>
      </c>
      <c r="I20" s="322">
        <f>+H20/'2017'!T7</f>
        <v>-3.628880054258584E-2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469" t="str">
        <f>+Master!G275</f>
        <v>Stanje javnog duga (% BDP)</v>
      </c>
      <c r="E22" s="470"/>
      <c r="F22" s="470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T76"/>
  <sheetViews>
    <sheetView zoomScale="112" zoomScaleNormal="112" workbookViewId="0">
      <pane ySplit="5" topLeftCell="A6" activePane="bottomLeft" state="frozen"/>
      <selection activeCell="DK219" sqref="DK219"/>
      <selection pane="bottomLeft" activeCell="G58" sqref="G58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0" width="9.140625" style="5" customWidth="1"/>
    <col min="21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2017-11</v>
      </c>
      <c r="O6" s="169" t="str">
        <f>+CONCATENATE(N6,"p")</f>
        <v>2017-11p</v>
      </c>
      <c r="P6" s="153"/>
      <c r="Q6" s="153"/>
      <c r="R6" s="169" t="str">
        <f>+IF(Master!B3-10&gt;=0,CONCATENATE(Master!B4-1,"-",Master!B3),CONCATENATE(Master!B4-1,"-0",Master!B3))</f>
        <v>2016-11</v>
      </c>
      <c r="S6" s="153"/>
      <c r="T6" s="153"/>
    </row>
    <row r="7" spans="1:20">
      <c r="A7" s="170"/>
      <c r="B7" s="451" t="str">
        <f>+Master!G252</f>
        <v>Analitika za period Jan - Nov</v>
      </c>
      <c r="C7" s="452"/>
      <c r="D7" s="452"/>
      <c r="E7" s="452"/>
      <c r="F7" s="452"/>
      <c r="G7" s="460" t="str">
        <f>+Master!G243</f>
        <v>Jan - Nov</v>
      </c>
      <c r="H7" s="461"/>
      <c r="I7" s="461"/>
      <c r="J7" s="461"/>
      <c r="K7" s="461"/>
      <c r="L7" s="461"/>
      <c r="M7" s="462"/>
      <c r="N7" s="463" t="str">
        <f>+Master!G242</f>
        <v>Novembar</v>
      </c>
      <c r="O7" s="461"/>
      <c r="P7" s="461"/>
      <c r="Q7" s="461"/>
      <c r="R7" s="461"/>
      <c r="S7" s="461"/>
      <c r="T7" s="464"/>
    </row>
    <row r="8" spans="1:20">
      <c r="A8" s="170"/>
      <c r="B8" s="453"/>
      <c r="C8" s="454"/>
      <c r="D8" s="454"/>
      <c r="E8" s="454"/>
      <c r="F8" s="455"/>
      <c r="G8" s="171" t="str">
        <f>+Master!G21</f>
        <v>Ostvarenje</v>
      </c>
      <c r="H8" s="171" t="str">
        <f>+Master!G20</f>
        <v>Plan</v>
      </c>
      <c r="I8" s="449" t="str">
        <f>+Master!G258</f>
        <v>Odstupanje</v>
      </c>
      <c r="J8" s="449"/>
      <c r="K8" s="171" t="str">
        <f>+CONCATENATE(Master!G243," ",Master!B4-1)</f>
        <v>Jan - Nov 2016</v>
      </c>
      <c r="L8" s="449" t="str">
        <f>+I8</f>
        <v>Odstupanje</v>
      </c>
      <c r="M8" s="459"/>
      <c r="N8" s="172" t="str">
        <f>+G8</f>
        <v>Ostvarenje</v>
      </c>
      <c r="O8" s="171" t="str">
        <f>+H8</f>
        <v>Plan</v>
      </c>
      <c r="P8" s="449" t="str">
        <f>+I8</f>
        <v>Odstupanje</v>
      </c>
      <c r="Q8" s="449"/>
      <c r="R8" s="171" t="str">
        <f>+CONCATENATE(Master!G242," ",Master!B4-1)</f>
        <v>Novembar 2016</v>
      </c>
      <c r="S8" s="449" t="str">
        <f>+P8</f>
        <v>Odstupanje</v>
      </c>
      <c r="T8" s="450"/>
    </row>
    <row r="9" spans="1:20" ht="15.75" thickBot="1">
      <c r="A9" s="170"/>
      <c r="B9" s="456"/>
      <c r="C9" s="457"/>
      <c r="D9" s="457"/>
      <c r="E9" s="457"/>
      <c r="F9" s="458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19" t="str">
        <f>+VLOOKUP($A10,Master!$D$25:$G$223,4,FALSE)</f>
        <v>Prihodi budžeta</v>
      </c>
      <c r="C10" s="420"/>
      <c r="D10" s="420"/>
      <c r="E10" s="420"/>
      <c r="F10" s="420"/>
      <c r="G10" s="177">
        <f>+SUMPRODUCT(('2017'!$G10:$R10)*('2017'!$G$5:$R$5&lt;=Master!$B$3)*($A10='2017'!$A$10:$A$65))</f>
        <v>1380386183.1200001</v>
      </c>
      <c r="H10" s="177">
        <f>+SUMPRODUCT(('2017'!$G104:$R104)*('2017'!$G$5:$R$5&lt;=Master!$B$3))</f>
        <v>1369727212.1654518</v>
      </c>
      <c r="I10" s="178">
        <f>+G10-H10</f>
        <v>10658970.954548359</v>
      </c>
      <c r="J10" s="179">
        <f>+IF(ISNUMBER(G10/H10-1),G10/H10-1,"…")</f>
        <v>7.7818202484984944E-3</v>
      </c>
      <c r="K10" s="177">
        <f>+SUMPRODUCT(('2016'!$G10:$R10)*('2016'!$G$5:$R$5&lt;=Master!$B$3))</f>
        <v>1316464243.6800003</v>
      </c>
      <c r="L10" s="178">
        <f>+G10-K10</f>
        <v>63921939.439999819</v>
      </c>
      <c r="M10" s="180">
        <f>+IF(ISNUMBER(G10/K10-1),G10/K10-1,"…")</f>
        <v>4.8555773350375642E-2</v>
      </c>
      <c r="N10" s="177">
        <f>+INDEX('2017'!$1:$1048576,MATCH('Analitika - 2017'!$A10,'2017'!$A:$A,0),MATCH('Analitika - 2017'!$N$6,'2017'!$6:$6,0))</f>
        <v>125463123.42000002</v>
      </c>
      <c r="O10" s="177">
        <f>+INDEX('2017'!$1:$1048576,MATCH(CONCATENATE('Analitika - 2017'!$A10,"p"),'2017'!$A:$A,0),MATCH('Analitika - 2017'!$O$6,'2017'!$100:$100,0))</f>
        <v>123259932.63737127</v>
      </c>
      <c r="P10" s="178">
        <f>+N10-O10</f>
        <v>2203190.7826287448</v>
      </c>
      <c r="Q10" s="179">
        <f>+IF(ISNUMBER(N10/O10-1),N10/O10-1,"…")</f>
        <v>1.787434680100386E-2</v>
      </c>
      <c r="R10" s="177">
        <f>+INDEX('2016'!$1:$1048576,MATCH('Analitika - 2017'!$A10,'2016'!$A:$A,0),MATCH('Analitika - 2017'!$R$6,'2016'!$6:$6,0))</f>
        <v>112516780.99000001</v>
      </c>
      <c r="S10" s="178">
        <f>+N10-R10</f>
        <v>12946342.430000007</v>
      </c>
      <c r="T10" s="180">
        <f>+IF(ISNUMBER(N10/R10-1),N10/R10-1,"…")</f>
        <v>0.11506143631278087</v>
      </c>
    </row>
    <row r="11" spans="1:20">
      <c r="A11" s="176">
        <v>711</v>
      </c>
      <c r="B11" s="421" t="str">
        <f>+VLOOKUP($A11,Master!$D$25:$G$223,4,FALSE)</f>
        <v>Porezi</v>
      </c>
      <c r="C11" s="422"/>
      <c r="D11" s="422"/>
      <c r="E11" s="422"/>
      <c r="F11" s="422"/>
      <c r="G11" s="183">
        <f>+SUMPRODUCT(('2017'!$G11:$R11)*('2017'!$G$5:$R$5&lt;=Master!$B$3)*($A11='2017'!$A$10:$A$65))</f>
        <v>881761285.22000015</v>
      </c>
      <c r="H11" s="342">
        <f>+SUMPRODUCT(('2017'!$G105:$R105)*('2017'!$G$5:$R$5&lt;=Master!$B$3))</f>
        <v>859167526.77148008</v>
      </c>
      <c r="I11" s="184">
        <f t="shared" ref="I11:I66" si="0">+G11-H11</f>
        <v>22593758.448520064</v>
      </c>
      <c r="J11" s="185">
        <f t="shared" ref="J11:J65" si="1">+IF(ISNUMBER(G11/H11-1),G11/H11-1,"…")</f>
        <v>2.6297267697513282E-2</v>
      </c>
      <c r="K11" s="183">
        <f>+SUMPRODUCT(('2015'!$G11:$R11)*('2015'!$G$5:$R$5&lt;=Master!$B$3))</f>
        <v>725415485.72000003</v>
      </c>
      <c r="L11" s="184">
        <f>+G11-K11</f>
        <v>156345799.50000012</v>
      </c>
      <c r="M11" s="186">
        <f t="shared" ref="M11:M66" si="2">+IF(ISNUMBER(G11/K11-1),G11/K11-1,"…")</f>
        <v>0.2155258642498119</v>
      </c>
      <c r="N11" s="183">
        <f>+INDEX('2017'!$1:$1048576,MATCH('Analitika - 2017'!$A11,'2017'!$A:$A,0),MATCH('Analitika - 2017'!$N$6,'2017'!$6:$6,0))</f>
        <v>74654697.830000013</v>
      </c>
      <c r="O11" s="342">
        <f>+INDEX('2017'!$1:$1048576,MATCH(CONCATENATE('Analitika - 2017'!$A11,"p"),'2017'!$A:$A,0),MATCH('Analitika - 2017'!$O$6,'2017'!$100:$100,0))</f>
        <v>71104013.719024956</v>
      </c>
      <c r="P11" s="184">
        <f t="shared" ref="P11:P66" si="3">+N11-O11</f>
        <v>3550684.1109750569</v>
      </c>
      <c r="Q11" s="185">
        <f t="shared" ref="Q11:Q66" si="4">+IF(ISNUMBER(N11/O11-1),N11/O11-1,"…")</f>
        <v>4.9936479324584448E-2</v>
      </c>
      <c r="R11" s="183">
        <f>+INDEX('2016'!$1:$1048576,MATCH('Analitika - 2017'!$A11,'2016'!$A:$A,0),MATCH('Analitika - 2017'!$R$6,'2016'!$6:$6,0))</f>
        <v>66580660.090000004</v>
      </c>
      <c r="S11" s="184">
        <f t="shared" ref="S11:S66" si="5">+N11-R11</f>
        <v>8074037.7400000095</v>
      </c>
      <c r="T11" s="186">
        <f t="shared" ref="T11:T66" si="6">+IF(ISNUMBER(N11/R11-1),N11/R11-1,"…")</f>
        <v>0.12126701250912775</v>
      </c>
    </row>
    <row r="12" spans="1:20">
      <c r="A12" s="176">
        <v>7111</v>
      </c>
      <c r="B12" s="423" t="str">
        <f>+VLOOKUP($A12,Master!$D$25:$G$223,4,FALSE)</f>
        <v>Porez na dohodak fizičkih lica</v>
      </c>
      <c r="C12" s="424"/>
      <c r="D12" s="424"/>
      <c r="E12" s="424"/>
      <c r="F12" s="424"/>
      <c r="G12" s="189">
        <f>+SUMPRODUCT(('2017'!$G12:$R12)*('2017'!$G$5:$R$5&lt;=Master!$B$3)*($A12='2017'!$A$10:$A$65))</f>
        <v>97536328.640000001</v>
      </c>
      <c r="H12" s="189">
        <f>+SUMPRODUCT(('2017'!$G106:$R106)*('2017'!$G$5:$R$5&lt;=Master!$B$3))</f>
        <v>107023256.38541308</v>
      </c>
      <c r="I12" s="190">
        <f t="shared" si="0"/>
        <v>-9486927.7454130799</v>
      </c>
      <c r="J12" s="191">
        <f t="shared" si="1"/>
        <v>-8.8643609490339892E-2</v>
      </c>
      <c r="K12" s="189">
        <f>+SUMPRODUCT(('2016'!$G12:$R12)*('2016'!$G$5:$R$5&lt;=Master!$B$3))</f>
        <v>104933820.46000001</v>
      </c>
      <c r="L12" s="190">
        <f>+G12-K12</f>
        <v>-7397491.8200000077</v>
      </c>
      <c r="M12" s="192">
        <f t="shared" si="2"/>
        <v>-7.0496735824270074E-2</v>
      </c>
      <c r="N12" s="189">
        <f>+INDEX('2017'!$1:$1048576,MATCH('Analitika - 2017'!$A12,'2017'!$A:$A,0),MATCH('Analitika - 2017'!$N$6,'2017'!$6:$6,0))</f>
        <v>7670634.21</v>
      </c>
      <c r="O12" s="189">
        <f>+INDEX('2017'!$1:$1048576,MATCH(CONCATENATE('Analitika - 2017'!$A12,"p"),'2017'!$A:$A,0),MATCH('Analitika - 2017'!$O$6,'2017'!$100:$100,0))</f>
        <v>8922339.2000792101</v>
      </c>
      <c r="P12" s="190">
        <f t="shared" si="3"/>
        <v>-1251704.9900792101</v>
      </c>
      <c r="Q12" s="191">
        <f t="shared" si="4"/>
        <v>-0.14028888187394828</v>
      </c>
      <c r="R12" s="189">
        <f>+INDEX('2016'!$1:$1048576,MATCH('Analitika - 2017'!$A12,'2016'!$A:$A,0),MATCH('Analitika - 2017'!$R$6,'2016'!$6:$6,0))</f>
        <v>8748146.6300000008</v>
      </c>
      <c r="S12" s="190">
        <f t="shared" si="5"/>
        <v>-1077512.4200000009</v>
      </c>
      <c r="T12" s="192">
        <f t="shared" si="6"/>
        <v>-0.1231703657440868</v>
      </c>
    </row>
    <row r="13" spans="1:20">
      <c r="A13" s="176">
        <v>7112</v>
      </c>
      <c r="B13" s="423" t="str">
        <f>+VLOOKUP($A13,Master!$D$25:$G$223,4,FALSE)</f>
        <v>Porez na dobit pravnih lica</v>
      </c>
      <c r="C13" s="424"/>
      <c r="D13" s="424"/>
      <c r="E13" s="424"/>
      <c r="F13" s="424"/>
      <c r="G13" s="189">
        <f>+SUMPRODUCT(('2017'!$G13:$R13)*('2017'!$G$5:$R$5&lt;=Master!$B$3)*($A13='2017'!$A$10:$A$65))</f>
        <v>47563615.890000001</v>
      </c>
      <c r="H13" s="189">
        <f>+SUMPRODUCT(('2017'!$G107:$R107)*('2017'!$G$5:$R$5&lt;=Master!$B$3))</f>
        <v>45922784.634737372</v>
      </c>
      <c r="I13" s="190">
        <f t="shared" si="0"/>
        <v>1640831.2552626282</v>
      </c>
      <c r="J13" s="191">
        <f t="shared" si="1"/>
        <v>3.573022124667613E-2</v>
      </c>
      <c r="K13" s="189">
        <f>+SUMPRODUCT(('2016'!$G13:$R13)*('2016'!$G$5:$R$5&lt;=Master!$B$3))</f>
        <v>44290233.099999994</v>
      </c>
      <c r="L13" s="190">
        <f t="shared" ref="L13:L66" si="7">+G13-K13</f>
        <v>3273382.7900000066</v>
      </c>
      <c r="M13" s="192">
        <f t="shared" si="2"/>
        <v>7.3907553898152845E-2</v>
      </c>
      <c r="N13" s="189">
        <f>+INDEX('2017'!$1:$1048576,MATCH('Analitika - 2017'!$A13,'2017'!$A:$A,0),MATCH('Analitika - 2017'!$N$6,'2017'!$6:$6,0))</f>
        <v>667573.11</v>
      </c>
      <c r="O13" s="189">
        <f>+INDEX('2017'!$1:$1048576,MATCH(CONCATENATE('Analitika - 2017'!$A13,"p"),'2017'!$A:$A,0),MATCH('Analitika - 2017'!$O$6,'2017'!$100:$100,0))</f>
        <v>541050.49431968771</v>
      </c>
      <c r="P13" s="190">
        <f t="shared" si="3"/>
        <v>126522.61568031227</v>
      </c>
      <c r="Q13" s="191">
        <f t="shared" si="4"/>
        <v>0.23384622509106245</v>
      </c>
      <c r="R13" s="189">
        <f>+INDEX('2016'!$1:$1048576,MATCH('Analitika - 2017'!$A13,'2016'!$A:$A,0),MATCH('Analitika - 2017'!$R$6,'2016'!$6:$6,0))</f>
        <v>521816.19</v>
      </c>
      <c r="S13" s="190">
        <f t="shared" si="5"/>
        <v>145756.91999999998</v>
      </c>
      <c r="T13" s="192">
        <f t="shared" si="6"/>
        <v>0.27932617422238271</v>
      </c>
    </row>
    <row r="14" spans="1:20">
      <c r="A14" s="176">
        <v>7113</v>
      </c>
      <c r="B14" s="423" t="str">
        <f>+VLOOKUP($A14,Master!$D$25:$G$223,4,FALSE)</f>
        <v>Porez na promet nepokretnosti</v>
      </c>
      <c r="C14" s="424"/>
      <c r="D14" s="424"/>
      <c r="E14" s="424"/>
      <c r="F14" s="424"/>
      <c r="G14" s="189">
        <f>+SUMPRODUCT(('2017'!$G14:$R14)*('2017'!$G$5:$R$5&lt;=Master!$B$3)*($A14='2017'!$A$10:$A$65))</f>
        <v>1394639.03</v>
      </c>
      <c r="H14" s="189">
        <f>+SUMPRODUCT(('2017'!$G108:$R108)*('2017'!$G$5:$R$5&lt;=Master!$B$3))</f>
        <v>2241931.7139703394</v>
      </c>
      <c r="I14" s="190">
        <f t="shared" si="0"/>
        <v>-847292.68397033936</v>
      </c>
      <c r="J14" s="191">
        <f t="shared" si="1"/>
        <v>-0.37792974633907561</v>
      </c>
      <c r="K14" s="189">
        <f>+SUMPRODUCT(('2016'!$G14:$R14)*('2016'!$G$5:$R$5&lt;=Master!$B$3))</f>
        <v>1212445.33</v>
      </c>
      <c r="L14" s="190">
        <f t="shared" si="7"/>
        <v>182193.69999999995</v>
      </c>
      <c r="M14" s="192">
        <f t="shared" si="2"/>
        <v>0.15026962081663497</v>
      </c>
      <c r="N14" s="189">
        <f>+INDEX('2017'!$1:$1048576,MATCH('Analitika - 2017'!$A14,'2017'!$A:$A,0),MATCH('Analitika - 2017'!$N$6,'2017'!$6:$6,0))</f>
        <v>165720.76</v>
      </c>
      <c r="O14" s="189">
        <f>+INDEX('2017'!$1:$1048576,MATCH(CONCATENATE('Analitika - 2017'!$A14,"p"),'2017'!$A:$A,0),MATCH('Analitika - 2017'!$O$6,'2017'!$100:$100,0))</f>
        <v>224798.65338931847</v>
      </c>
      <c r="P14" s="190">
        <f t="shared" si="3"/>
        <v>-59077.893389318459</v>
      </c>
      <c r="Q14" s="191">
        <f t="shared" si="4"/>
        <v>-0.26280359111851159</v>
      </c>
      <c r="R14" s="189">
        <f>+INDEX('2016'!$1:$1048576,MATCH('Analitika - 2017'!$A14,'2016'!$A:$A,0),MATCH('Analitika - 2017'!$R$6,'2016'!$6:$6,0))</f>
        <v>121571.98</v>
      </c>
      <c r="S14" s="190">
        <f t="shared" si="5"/>
        <v>44148.780000000013</v>
      </c>
      <c r="T14" s="192">
        <f t="shared" si="6"/>
        <v>0.3631493046341765</v>
      </c>
    </row>
    <row r="15" spans="1:20">
      <c r="A15" s="176">
        <v>7114</v>
      </c>
      <c r="B15" s="423" t="str">
        <f>+VLOOKUP($A15,Master!$D$25:$G$223,4,FALSE)</f>
        <v>Porez na dodatu vrijednost</v>
      </c>
      <c r="C15" s="424"/>
      <c r="D15" s="424"/>
      <c r="E15" s="424"/>
      <c r="F15" s="424"/>
      <c r="G15" s="189">
        <f>+SUMPRODUCT(('2017'!$G15:$R15)*('2017'!$G$5:$R$5&lt;=Master!$B$3)*($A15='2017'!$A$10:$A$65))</f>
        <v>498510391.02000004</v>
      </c>
      <c r="H15" s="189">
        <f>+SUMPRODUCT(('2017'!$G109:$R109)*('2017'!$G$5:$R$5&lt;=Master!$B$3))</f>
        <v>479577429.06011981</v>
      </c>
      <c r="I15" s="190">
        <f t="shared" si="0"/>
        <v>18932961.959880233</v>
      </c>
      <c r="J15" s="191">
        <f t="shared" si="1"/>
        <v>3.9478425823719965E-2</v>
      </c>
      <c r="K15" s="189">
        <f>+SUMPRODUCT(('2016'!$G15:$R15)*('2016'!$G$5:$R$5&lt;=Master!$B$3))</f>
        <v>457196432.85000002</v>
      </c>
      <c r="L15" s="190">
        <f t="shared" si="7"/>
        <v>41313958.170000017</v>
      </c>
      <c r="M15" s="192">
        <f t="shared" si="2"/>
        <v>9.0363693155835589E-2</v>
      </c>
      <c r="N15" s="189">
        <f>+INDEX('2017'!$1:$1048576,MATCH('Analitika - 2017'!$A15,'2017'!$A:$A,0),MATCH('Analitika - 2017'!$N$6,'2017'!$6:$6,0))</f>
        <v>44942136.68</v>
      </c>
      <c r="O15" s="189">
        <f>+INDEX('2017'!$1:$1048576,MATCH(CONCATENATE('Analitika - 2017'!$A15,"p"),'2017'!$A:$A,0),MATCH('Analitika - 2017'!$O$6,'2017'!$100:$100,0))</f>
        <v>42160271.759740531</v>
      </c>
      <c r="P15" s="190">
        <f t="shared" si="3"/>
        <v>2781864.9202594683</v>
      </c>
      <c r="Q15" s="191">
        <f t="shared" si="4"/>
        <v>6.5983087967566467E-2</v>
      </c>
      <c r="R15" s="189">
        <f>+INDEX('2016'!$1:$1048576,MATCH('Analitika - 2017'!$A15,'2016'!$A:$A,0),MATCH('Analitika - 2017'!$R$6,'2016'!$6:$6,0))</f>
        <v>40192729.450000003</v>
      </c>
      <c r="S15" s="190">
        <f t="shared" si="5"/>
        <v>4749407.2299999967</v>
      </c>
      <c r="T15" s="192">
        <f t="shared" si="6"/>
        <v>0.11816582986503277</v>
      </c>
    </row>
    <row r="16" spans="1:20">
      <c r="A16" s="176">
        <v>7115</v>
      </c>
      <c r="B16" s="423" t="str">
        <f>+VLOOKUP($A16,Master!$D$25:$G$223,4,FALSE)</f>
        <v>Akcize</v>
      </c>
      <c r="C16" s="424"/>
      <c r="D16" s="424"/>
      <c r="E16" s="424"/>
      <c r="F16" s="424"/>
      <c r="G16" s="189">
        <f>+SUMPRODUCT(('2017'!$G16:$R16)*('2017'!$G$5:$R$5&lt;=Master!$B$3)*($A16='2017'!$A$10:$A$65))</f>
        <v>205207010.71999997</v>
      </c>
      <c r="H16" s="189">
        <f>+SUMPRODUCT(('2017'!$G110:$R110)*('2017'!$G$5:$R$5&lt;=Master!$B$3))</f>
        <v>193147119.18025282</v>
      </c>
      <c r="I16" s="190">
        <f t="shared" si="0"/>
        <v>12059891.539747149</v>
      </c>
      <c r="J16" s="191">
        <f t="shared" si="1"/>
        <v>6.2438889023720634E-2</v>
      </c>
      <c r="K16" s="189">
        <f>+SUMPRODUCT(('2016'!$G16:$R16)*('2016'!$G$5:$R$5&lt;=Master!$B$3))</f>
        <v>167627066.96000001</v>
      </c>
      <c r="L16" s="190">
        <f t="shared" si="7"/>
        <v>37579943.759999961</v>
      </c>
      <c r="M16" s="192">
        <f t="shared" si="2"/>
        <v>0.22418780237303482</v>
      </c>
      <c r="N16" s="189">
        <f>+INDEX('2017'!$1:$1048576,MATCH('Analitika - 2017'!$A16,'2017'!$A:$A,0),MATCH('Analitika - 2017'!$N$6,'2017'!$6:$6,0))</f>
        <v>18614457.170000002</v>
      </c>
      <c r="O16" s="189">
        <f>+INDEX('2017'!$1:$1048576,MATCH(CONCATENATE('Analitika - 2017'!$A16,"p"),'2017'!$A:$A,0),MATCH('Analitika - 2017'!$O$6,'2017'!$100:$100,0))</f>
        <v>16768578.081388976</v>
      </c>
      <c r="P16" s="190">
        <f t="shared" si="3"/>
        <v>1845879.0886110254</v>
      </c>
      <c r="Q16" s="191">
        <f t="shared" si="4"/>
        <v>0.1100796429877211</v>
      </c>
      <c r="R16" s="189">
        <f>+INDEX('2016'!$1:$1048576,MATCH('Analitika - 2017'!$A16,'2016'!$A:$A,0),MATCH('Analitika - 2017'!$R$6,'2016'!$6:$6,0))</f>
        <v>14552987.24</v>
      </c>
      <c r="S16" s="190">
        <f t="shared" si="5"/>
        <v>4061469.9300000016</v>
      </c>
      <c r="T16" s="192">
        <f t="shared" si="6"/>
        <v>0.27908152896861882</v>
      </c>
    </row>
    <row r="17" spans="1:20">
      <c r="A17" s="176">
        <v>7116</v>
      </c>
      <c r="B17" s="423" t="str">
        <f>+VLOOKUP($A17,Master!$D$25:$G$223,4,FALSE)</f>
        <v>Porez na međunarodnu trgovinu i transakcije</v>
      </c>
      <c r="C17" s="424"/>
      <c r="D17" s="424"/>
      <c r="E17" s="424"/>
      <c r="F17" s="424"/>
      <c r="G17" s="189">
        <f>+SUMPRODUCT(('2017'!$G17:$R17)*('2017'!$G$5:$R$5&lt;=Master!$B$3)*($A17='2017'!$A$10:$A$65))</f>
        <v>23139249.489999998</v>
      </c>
      <c r="H17" s="189">
        <f>+SUMPRODUCT(('2017'!$G111:$R111)*('2017'!$G$5:$R$5&lt;=Master!$B$3))</f>
        <v>22438934.62311111</v>
      </c>
      <c r="I17" s="190">
        <f t="shared" si="0"/>
        <v>700314.86688888818</v>
      </c>
      <c r="J17" s="191">
        <f t="shared" si="1"/>
        <v>3.1209809139850719E-2</v>
      </c>
      <c r="K17" s="189">
        <f>+SUMPRODUCT(('2016'!$G17:$R17)*('2016'!$G$5:$R$5&lt;=Master!$B$3))</f>
        <v>22307479.130000003</v>
      </c>
      <c r="L17" s="190">
        <f t="shared" si="7"/>
        <v>831770.35999999568</v>
      </c>
      <c r="M17" s="192">
        <f t="shared" si="2"/>
        <v>3.7286613837123284E-2</v>
      </c>
      <c r="N17" s="189">
        <f>+INDEX('2017'!$1:$1048576,MATCH('Analitika - 2017'!$A17,'2017'!$A:$A,0),MATCH('Analitika - 2017'!$N$6,'2017'!$6:$6,0))</f>
        <v>1890362.65</v>
      </c>
      <c r="O17" s="189">
        <f>+INDEX('2017'!$1:$1048576,MATCH(CONCATENATE('Analitika - 2017'!$A17,"p"),'2017'!$A:$A,0),MATCH('Analitika - 2017'!$O$6,'2017'!$100:$100,0))</f>
        <v>1789771.7782482144</v>
      </c>
      <c r="P17" s="190">
        <f t="shared" si="3"/>
        <v>100590.87175178551</v>
      </c>
      <c r="Q17" s="191">
        <f t="shared" si="4"/>
        <v>5.620318354234044E-2</v>
      </c>
      <c r="R17" s="189">
        <f>+INDEX('2016'!$1:$1048576,MATCH('Analitika - 2017'!$A17,'2016'!$A:$A,0),MATCH('Analitika - 2017'!$R$6,'2016'!$6:$6,0))</f>
        <v>1779286.64</v>
      </c>
      <c r="S17" s="190">
        <f t="shared" si="5"/>
        <v>111076.01000000001</v>
      </c>
      <c r="T17" s="192">
        <f t="shared" si="6"/>
        <v>6.242727141479576E-2</v>
      </c>
    </row>
    <row r="18" spans="1:20">
      <c r="A18" s="176">
        <v>7118</v>
      </c>
      <c r="B18" s="423" t="str">
        <f>+VLOOKUP($A18,Master!$D$25:$G$223,4,FALSE)</f>
        <v>Ostali državni porezi</v>
      </c>
      <c r="C18" s="424"/>
      <c r="D18" s="424"/>
      <c r="E18" s="424"/>
      <c r="F18" s="424"/>
      <c r="G18" s="189">
        <f>+SUMPRODUCT(('2017'!$G18:$R18)*('2017'!$G$5:$R$5&lt;=Master!$B$3)*($A18='2017'!$A$10:$A$65))</f>
        <v>8410050.4299999997</v>
      </c>
      <c r="H18" s="189">
        <f>+SUMPRODUCT(('2017'!$G112:$R112)*('2017'!$G$5:$R$5&lt;=Master!$B$3))</f>
        <v>8816071.1738754492</v>
      </c>
      <c r="I18" s="190">
        <f t="shared" si="0"/>
        <v>-406020.74387544952</v>
      </c>
      <c r="J18" s="191">
        <f t="shared" si="1"/>
        <v>-4.6054612748432144E-2</v>
      </c>
      <c r="K18" s="189">
        <f>+SUMPRODUCT(('2016'!$G18:$R18)*('2016'!$G$5:$R$5&lt;=Master!$B$3))</f>
        <v>8397755.25</v>
      </c>
      <c r="L18" s="190">
        <f t="shared" si="7"/>
        <v>12295.179999999702</v>
      </c>
      <c r="M18" s="192">
        <f t="shared" si="2"/>
        <v>1.4641031601867471E-3</v>
      </c>
      <c r="N18" s="189">
        <f>+INDEX('2017'!$1:$1048576,MATCH('Analitika - 2017'!$A18,'2017'!$A:$A,0),MATCH('Analitika - 2017'!$N$6,'2017'!$6:$6,0))</f>
        <v>703813.25</v>
      </c>
      <c r="O18" s="189">
        <f>+INDEX('2017'!$1:$1048576,MATCH(CONCATENATE('Analitika - 2017'!$A18,"p"),'2017'!$A:$A,0),MATCH('Analitika - 2017'!$O$6,'2017'!$100:$100,0))</f>
        <v>697203.75185900577</v>
      </c>
      <c r="P18" s="190">
        <f t="shared" si="3"/>
        <v>6609.4981409942266</v>
      </c>
      <c r="Q18" s="191">
        <f t="shared" si="4"/>
        <v>9.4800094281919378E-3</v>
      </c>
      <c r="R18" s="189">
        <f>+INDEX('2016'!$1:$1048576,MATCH('Analitika - 2017'!$A18,'2016'!$A:$A,0),MATCH('Analitika - 2017'!$R$6,'2016'!$6:$6,0))</f>
        <v>664121.96</v>
      </c>
      <c r="S18" s="190">
        <f t="shared" si="5"/>
        <v>39691.290000000037</v>
      </c>
      <c r="T18" s="192">
        <f t="shared" si="6"/>
        <v>5.9765061826897004E-2</v>
      </c>
    </row>
    <row r="19" spans="1:20">
      <c r="A19" s="176">
        <v>712</v>
      </c>
      <c r="B19" s="427" t="str">
        <f>+VLOOKUP($A19,Master!$D$25:$G$223,4,FALSE)</f>
        <v>Doprinosi</v>
      </c>
      <c r="C19" s="428"/>
      <c r="D19" s="428"/>
      <c r="E19" s="428"/>
      <c r="F19" s="428"/>
      <c r="G19" s="195">
        <f>+SUMPRODUCT(('2017'!$G19:$R19)*('2017'!$G$5:$R$5&lt;=Master!$B$3)*($A19='2017'!$A$10:$A$65))</f>
        <v>417371913.73999995</v>
      </c>
      <c r="H19" s="195">
        <f>+SUMPRODUCT(('2017'!$G113:$R113)*('2017'!$G$5:$R$5&lt;=Master!$B$3))</f>
        <v>412977452.55012888</v>
      </c>
      <c r="I19" s="196">
        <f t="shared" si="0"/>
        <v>4394461.1898710728</v>
      </c>
      <c r="J19" s="197">
        <f t="shared" si="1"/>
        <v>1.0640922797928498E-2</v>
      </c>
      <c r="K19" s="195">
        <f>+SUMPRODUCT(('2016'!$G19:$R19)*('2016'!$G$5:$R$5&lt;=Master!$B$3))</f>
        <v>387434703.38000005</v>
      </c>
      <c r="L19" s="196">
        <f t="shared" si="7"/>
        <v>29937210.359999895</v>
      </c>
      <c r="M19" s="198">
        <f t="shared" si="2"/>
        <v>7.7270337682262769E-2</v>
      </c>
      <c r="N19" s="195">
        <f>+INDEX('2017'!$1:$1048576,MATCH('Analitika - 2017'!$A19,'2017'!$A:$A,0),MATCH('Analitika - 2017'!$N$6,'2017'!$6:$6,0))</f>
        <v>43774643.869999997</v>
      </c>
      <c r="O19" s="195">
        <f>+INDEX('2017'!$1:$1048576,MATCH(CONCATENATE('Analitika - 2017'!$A19,"p"),'2017'!$A:$A,0),MATCH('Analitika - 2017'!$O$6,'2017'!$100:$100,0))</f>
        <v>41454472.958962008</v>
      </c>
      <c r="P19" s="196">
        <f t="shared" si="3"/>
        <v>2320170.911037989</v>
      </c>
      <c r="Q19" s="197">
        <f t="shared" si="4"/>
        <v>5.5969133013338501E-2</v>
      </c>
      <c r="R19" s="195">
        <f>+INDEX('2016'!$1:$1048576,MATCH('Analitika - 2017'!$A19,'2016'!$A:$A,0),MATCH('Analitika - 2017'!$R$6,'2016'!$6:$6,0))</f>
        <v>38950936.620000005</v>
      </c>
      <c r="S19" s="196">
        <f t="shared" si="5"/>
        <v>4823707.2499999925</v>
      </c>
      <c r="T19" s="198">
        <f t="shared" si="6"/>
        <v>0.12384059713529916</v>
      </c>
    </row>
    <row r="20" spans="1:20">
      <c r="A20" s="176">
        <v>7121</v>
      </c>
      <c r="B20" s="423" t="str">
        <f>+VLOOKUP($A20,Master!$D$25:$G$223,4,FALSE)</f>
        <v>Doprinosi za penzijsko i invalidsko osiguranje</v>
      </c>
      <c r="C20" s="424"/>
      <c r="D20" s="424"/>
      <c r="E20" s="424"/>
      <c r="F20" s="424"/>
      <c r="G20" s="189">
        <f>+SUMPRODUCT(('2017'!$G20:$R20)*('2017'!$G$5:$R$5&lt;=Master!$B$3)*($A20='2017'!$A$10:$A$65))</f>
        <v>254742775.67000002</v>
      </c>
      <c r="H20" s="189">
        <f>+SUMPRODUCT(('2017'!$G114:$R114)*('2017'!$G$5:$R$5&lt;=Master!$B$3))</f>
        <v>246658640.68150777</v>
      </c>
      <c r="I20" s="190">
        <f t="shared" si="0"/>
        <v>8084134.9884922504</v>
      </c>
      <c r="J20" s="191">
        <f t="shared" si="1"/>
        <v>3.2774586635830438E-2</v>
      </c>
      <c r="K20" s="189">
        <f>+SUMPRODUCT(('2016'!$G20:$R20)*('2016'!$G$5:$R$5&lt;=Master!$B$3))</f>
        <v>229807038.29000002</v>
      </c>
      <c r="L20" s="190">
        <f t="shared" si="7"/>
        <v>24935737.379999995</v>
      </c>
      <c r="M20" s="192">
        <f t="shared" si="2"/>
        <v>0.10850728317786706</v>
      </c>
      <c r="N20" s="189">
        <f>+INDEX('2017'!$1:$1048576,MATCH('Analitika - 2017'!$A20,'2017'!$A:$A,0),MATCH('Analitika - 2017'!$N$6,'2017'!$6:$6,0))</f>
        <v>29222952.370000001</v>
      </c>
      <c r="O20" s="189">
        <f>+INDEX('2017'!$1:$1048576,MATCH(CONCATENATE('Analitika - 2017'!$A20,"p"),'2017'!$A:$A,0),MATCH('Analitika - 2017'!$O$6,'2017'!$100:$100,0))</f>
        <v>25730958.328370228</v>
      </c>
      <c r="P20" s="190">
        <f t="shared" si="3"/>
        <v>3491994.0416297726</v>
      </c>
      <c r="Q20" s="191">
        <f t="shared" si="4"/>
        <v>0.13571177556102132</v>
      </c>
      <c r="R20" s="189">
        <f>+INDEX('2016'!$1:$1048576,MATCH('Analitika - 2017'!$A20,'2016'!$A:$A,0),MATCH('Analitika - 2017'!$R$6,'2016'!$6:$6,0))</f>
        <v>23973031.350000001</v>
      </c>
      <c r="S20" s="190">
        <f t="shared" si="5"/>
        <v>5249921.0199999996</v>
      </c>
      <c r="T20" s="192">
        <f t="shared" si="6"/>
        <v>0.21899278999608018</v>
      </c>
    </row>
    <row r="21" spans="1:20">
      <c r="A21" s="176">
        <v>7122</v>
      </c>
      <c r="B21" s="423" t="str">
        <f>+VLOOKUP($A21,Master!$D$25:$G$223,4,FALSE)</f>
        <v>Doprinosi za zdravstveno osiguranje</v>
      </c>
      <c r="C21" s="424"/>
      <c r="D21" s="424"/>
      <c r="E21" s="424"/>
      <c r="F21" s="424"/>
      <c r="G21" s="189">
        <f>+SUMPRODUCT(('2017'!$G21:$R21)*('2017'!$G$5:$R$5&lt;=Master!$B$3)*($A21='2017'!$A$10:$A$65))</f>
        <v>141941246.53999999</v>
      </c>
      <c r="H21" s="189">
        <f>+SUMPRODUCT(('2017'!$G115:$R115)*('2017'!$G$5:$R$5&lt;=Master!$B$3))</f>
        <v>143222524.81529871</v>
      </c>
      <c r="I21" s="190">
        <f t="shared" si="0"/>
        <v>-1281278.2752987146</v>
      </c>
      <c r="J21" s="191">
        <f t="shared" si="1"/>
        <v>-8.9460668072363081E-3</v>
      </c>
      <c r="K21" s="189">
        <f>+SUMPRODUCT(('2016'!$G21:$R21)*('2016'!$G$5:$R$5&lt;=Master!$B$3))</f>
        <v>136580770.40000004</v>
      </c>
      <c r="L21" s="190">
        <f t="shared" si="7"/>
        <v>5360476.1399999559</v>
      </c>
      <c r="M21" s="192">
        <f t="shared" si="2"/>
        <v>3.9247663666714505E-2</v>
      </c>
      <c r="N21" s="189">
        <f>+INDEX('2017'!$1:$1048576,MATCH('Analitika - 2017'!$A21,'2017'!$A:$A,0),MATCH('Analitika - 2017'!$N$6,'2017'!$6:$6,0))</f>
        <v>13422037.59</v>
      </c>
      <c r="O21" s="189">
        <f>+INDEX('2017'!$1:$1048576,MATCH(CONCATENATE('Analitika - 2017'!$A21,"p"),'2017'!$A:$A,0),MATCH('Analitika - 2017'!$O$6,'2017'!$100:$100,0))</f>
        <v>13649270.684277592</v>
      </c>
      <c r="P21" s="190">
        <f t="shared" si="3"/>
        <v>-227233.09427759238</v>
      </c>
      <c r="Q21" s="191">
        <f t="shared" si="4"/>
        <v>-1.6648002632062897E-2</v>
      </c>
      <c r="R21" s="189">
        <f>+INDEX('2016'!$1:$1048576,MATCH('Analitika - 2017'!$A21,'2016'!$A:$A,0),MATCH('Analitika - 2017'!$R$6,'2016'!$6:$6,0))</f>
        <v>13016303.880000001</v>
      </c>
      <c r="S21" s="190">
        <f t="shared" si="5"/>
        <v>405733.70999999903</v>
      </c>
      <c r="T21" s="192">
        <f t="shared" si="6"/>
        <v>3.1171192201760345E-2</v>
      </c>
    </row>
    <row r="22" spans="1:20">
      <c r="A22" s="176">
        <v>7123</v>
      </c>
      <c r="B22" s="423" t="str">
        <f>+VLOOKUP($A22,Master!$D$25:$G$223,4,FALSE)</f>
        <v>Doprinosi za osiguranje od nezaposlenosti</v>
      </c>
      <c r="C22" s="424"/>
      <c r="D22" s="424"/>
      <c r="E22" s="424"/>
      <c r="F22" s="424"/>
      <c r="G22" s="189">
        <f>+SUMPRODUCT(('2017'!$G22:$R22)*('2017'!$G$5:$R$5&lt;=Master!$B$3)*($A22='2017'!$A$10:$A$65))</f>
        <v>10781803.579999998</v>
      </c>
      <c r="H22" s="189">
        <f>+SUMPRODUCT(('2017'!$G116:$R116)*('2017'!$G$5:$R$5&lt;=Master!$B$3))</f>
        <v>12660770.581465473</v>
      </c>
      <c r="I22" s="190">
        <f t="shared" si="0"/>
        <v>-1878967.0014654752</v>
      </c>
      <c r="J22" s="191">
        <f t="shared" si="1"/>
        <v>-0.14840858140310653</v>
      </c>
      <c r="K22" s="189">
        <f>+SUMPRODUCT(('2016'!$G22:$R22)*('2016'!$G$5:$R$5&lt;=Master!$B$3))</f>
        <v>10875424.699999999</v>
      </c>
      <c r="L22" s="190">
        <f t="shared" si="7"/>
        <v>-93621.120000001043</v>
      </c>
      <c r="M22" s="192">
        <f t="shared" si="2"/>
        <v>-8.6085024339326299E-3</v>
      </c>
      <c r="N22" s="189">
        <f>+INDEX('2017'!$1:$1048576,MATCH('Analitika - 2017'!$A22,'2017'!$A:$A,0),MATCH('Analitika - 2017'!$N$6,'2017'!$6:$6,0))</f>
        <v>576427.41</v>
      </c>
      <c r="O22" s="189">
        <f>+INDEX('2017'!$1:$1048576,MATCH(CONCATENATE('Analitika - 2017'!$A22,"p"),'2017'!$A:$A,0),MATCH('Analitika - 2017'!$O$6,'2017'!$100:$100,0))</f>
        <v>1071760.2162897959</v>
      </c>
      <c r="P22" s="190">
        <f t="shared" si="3"/>
        <v>-495332.8062897959</v>
      </c>
      <c r="Q22" s="191">
        <f t="shared" si="4"/>
        <v>-0.46216756207328902</v>
      </c>
      <c r="R22" s="189">
        <f>+INDEX('2016'!$1:$1048576,MATCH('Analitika - 2017'!$A22,'2016'!$A:$A,0),MATCH('Analitika - 2017'!$R$6,'2016'!$6:$6,0))</f>
        <v>984483.18</v>
      </c>
      <c r="S22" s="190">
        <f t="shared" si="5"/>
        <v>-408055.77</v>
      </c>
      <c r="T22" s="192">
        <f t="shared" si="6"/>
        <v>-0.41448729474484269</v>
      </c>
    </row>
    <row r="23" spans="1:20">
      <c r="A23" s="176">
        <v>7124</v>
      </c>
      <c r="B23" s="423" t="str">
        <f>+VLOOKUP($A23,Master!$D$25:$G$223,4,FALSE)</f>
        <v>Ostali doprinosi</v>
      </c>
      <c r="C23" s="424"/>
      <c r="D23" s="424"/>
      <c r="E23" s="424"/>
      <c r="F23" s="424"/>
      <c r="G23" s="189">
        <f>+SUMPRODUCT(('2017'!$G23:$R23)*('2017'!$G$5:$R$5&lt;=Master!$B$3)*($A23='2017'!$A$10:$A$65))</f>
        <v>9906087.9499999993</v>
      </c>
      <c r="H23" s="189">
        <f>+SUMPRODUCT(('2017'!$G117:$R117)*('2017'!$G$5:$R$5&lt;=Master!$B$3))</f>
        <v>10435516.471856901</v>
      </c>
      <c r="I23" s="190">
        <f t="shared" si="0"/>
        <v>-529428.52185690217</v>
      </c>
      <c r="J23" s="191">
        <f t="shared" si="1"/>
        <v>-5.0733332009459731E-2</v>
      </c>
      <c r="K23" s="189">
        <f>+SUMPRODUCT(('2016'!$G23:$R23)*('2016'!$G$5:$R$5&lt;=Master!$B$3))</f>
        <v>10171469.990000002</v>
      </c>
      <c r="L23" s="190">
        <f t="shared" si="7"/>
        <v>-265382.04000000283</v>
      </c>
      <c r="M23" s="192">
        <f t="shared" si="2"/>
        <v>-2.6090824655719436E-2</v>
      </c>
      <c r="N23" s="189">
        <f>+INDEX('2017'!$1:$1048576,MATCH('Analitika - 2017'!$A23,'2017'!$A:$A,0),MATCH('Analitika - 2017'!$N$6,'2017'!$6:$6,0))</f>
        <v>553226.5</v>
      </c>
      <c r="O23" s="189">
        <f>+INDEX('2017'!$1:$1048576,MATCH(CONCATENATE('Analitika - 2017'!$A23,"p"),'2017'!$A:$A,0),MATCH('Analitika - 2017'!$O$6,'2017'!$100:$100,0))</f>
        <v>1002483.7300243885</v>
      </c>
      <c r="P23" s="190">
        <f t="shared" si="3"/>
        <v>-449257.23002438853</v>
      </c>
      <c r="Q23" s="191">
        <f t="shared" si="4"/>
        <v>-0.44814416091666542</v>
      </c>
      <c r="R23" s="189">
        <f>+INDEX('2016'!$1:$1048576,MATCH('Analitika - 2017'!$A23,'2016'!$A:$A,0),MATCH('Analitika - 2017'!$R$6,'2016'!$6:$6,0))</f>
        <v>977118.21</v>
      </c>
      <c r="S23" s="190">
        <f t="shared" si="5"/>
        <v>-423891.70999999996</v>
      </c>
      <c r="T23" s="192">
        <f t="shared" si="6"/>
        <v>-0.43381824805004909</v>
      </c>
    </row>
    <row r="24" spans="1:20">
      <c r="A24" s="176">
        <v>713</v>
      </c>
      <c r="B24" s="425" t="str">
        <f>+VLOOKUP($A24,Master!$D$25:$G$223,4,FALSE)</f>
        <v>Takse</v>
      </c>
      <c r="C24" s="426"/>
      <c r="D24" s="426"/>
      <c r="E24" s="426"/>
      <c r="F24" s="426"/>
      <c r="G24" s="201">
        <f>+SUMPRODUCT(('2017'!$G24:$R24)*('2017'!$G$5:$R$5&lt;=Master!$B$3)*($A24='2017'!$A$10:$A$65))</f>
        <v>12241173.630000003</v>
      </c>
      <c r="H24" s="201">
        <f>+SUMPRODUCT(('2017'!$G118:$R118)*('2017'!$G$5:$R$5&lt;=Master!$B$3))</f>
        <v>12676642.13897402</v>
      </c>
      <c r="I24" s="202">
        <f t="shared" si="0"/>
        <v>-435468.50897401758</v>
      </c>
      <c r="J24" s="203">
        <f t="shared" si="1"/>
        <v>-3.4352039301889015E-2</v>
      </c>
      <c r="K24" s="201">
        <f>+SUMPRODUCT(('2016'!$G24:$R24)*('2016'!$G$5:$R$5&lt;=Master!$B$3))</f>
        <v>11847900.460000003</v>
      </c>
      <c r="L24" s="202">
        <f t="shared" si="7"/>
        <v>393273.16999999993</v>
      </c>
      <c r="M24" s="204">
        <f t="shared" si="2"/>
        <v>3.3193490384877844E-2</v>
      </c>
      <c r="N24" s="201">
        <f>+INDEX('2017'!$1:$1048576,MATCH('Analitika - 2017'!$A24,'2017'!$A:$A,0),MATCH('Analitika - 2017'!$N$6,'2017'!$6:$6,0))</f>
        <v>1074841.29</v>
      </c>
      <c r="O24" s="201">
        <f>+INDEX('2017'!$1:$1048576,MATCH(CONCATENATE('Analitika - 2017'!$A24,"p"),'2017'!$A:$A,0),MATCH('Analitika - 2017'!$O$6,'2017'!$100:$100,0))</f>
        <v>1069514.6174671263</v>
      </c>
      <c r="P24" s="202">
        <f t="shared" si="3"/>
        <v>5326.6725328736939</v>
      </c>
      <c r="Q24" s="203">
        <f t="shared" si="4"/>
        <v>4.9804579066796695E-3</v>
      </c>
      <c r="R24" s="201">
        <f>+INDEX('2016'!$1:$1048576,MATCH('Analitika - 2017'!$A24,'2016'!$A:$A,0),MATCH('Analitika - 2017'!$R$6,'2016'!$6:$6,0))</f>
        <v>965284.06</v>
      </c>
      <c r="S24" s="202">
        <f t="shared" si="5"/>
        <v>109557.22999999998</v>
      </c>
      <c r="T24" s="204">
        <f t="shared" si="6"/>
        <v>0.11349739889002208</v>
      </c>
    </row>
    <row r="25" spans="1:20">
      <c r="A25" s="176">
        <v>714</v>
      </c>
      <c r="B25" s="425" t="str">
        <f>+VLOOKUP($A25,Master!$D$25:$G$223,4,FALSE)</f>
        <v>Naknade</v>
      </c>
      <c r="C25" s="426"/>
      <c r="D25" s="426"/>
      <c r="E25" s="426"/>
      <c r="F25" s="426"/>
      <c r="G25" s="201">
        <f>+SUMPRODUCT(('2017'!$G25:$R25)*('2017'!$G$5:$R$5&lt;=Master!$B$3)*($A25='2017'!$A$10:$A$65))</f>
        <v>15999882.08</v>
      </c>
      <c r="H25" s="201">
        <f>+SUMPRODUCT(('2017'!$G119:$R119)*('2017'!$G$5:$R$5&lt;=Master!$B$3))</f>
        <v>20997577.628533844</v>
      </c>
      <c r="I25" s="202">
        <f t="shared" si="0"/>
        <v>-4997695.5485338438</v>
      </c>
      <c r="J25" s="203">
        <f t="shared" si="1"/>
        <v>-0.23801295734906203</v>
      </c>
      <c r="K25" s="201">
        <f>+SUMPRODUCT(('2016'!$G25:$R25)*('2016'!$G$5:$R$5&lt;=Master!$B$3))</f>
        <v>71396747.920000002</v>
      </c>
      <c r="L25" s="202">
        <f t="shared" si="7"/>
        <v>-55396865.840000004</v>
      </c>
      <c r="M25" s="204">
        <f t="shared" si="2"/>
        <v>-0.77590180860999647</v>
      </c>
      <c r="N25" s="201">
        <f>+INDEX('2017'!$1:$1048576,MATCH('Analitika - 2017'!$A25,'2017'!$A:$A,0),MATCH('Analitika - 2017'!$N$6,'2017'!$6:$6,0))</f>
        <v>793640.92</v>
      </c>
      <c r="O25" s="201">
        <f>+INDEX('2017'!$1:$1048576,MATCH(CONCATENATE('Analitika - 2017'!$A25,"p"),'2017'!$A:$A,0),MATCH('Analitika - 2017'!$O$6,'2017'!$100:$100,0))</f>
        <v>1640472.4289961406</v>
      </c>
      <c r="P25" s="202">
        <f t="shared" si="3"/>
        <v>-846831.50899614056</v>
      </c>
      <c r="Q25" s="203">
        <f t="shared" si="4"/>
        <v>-0.51621197286097931</v>
      </c>
      <c r="R25" s="201">
        <f>+INDEX('2016'!$1:$1048576,MATCH('Analitika - 2017'!$A25,'2016'!$A:$A,0),MATCH('Analitika - 2017'!$R$6,'2016'!$6:$6,0))</f>
        <v>1672980.56</v>
      </c>
      <c r="S25" s="202">
        <f t="shared" si="5"/>
        <v>-879339.64</v>
      </c>
      <c r="T25" s="204">
        <f t="shared" si="6"/>
        <v>-0.52561258691493706</v>
      </c>
    </row>
    <row r="26" spans="1:20">
      <c r="A26" s="176">
        <v>715</v>
      </c>
      <c r="B26" s="425" t="str">
        <f>+VLOOKUP($A26,Master!$D$25:$G$223,4,FALSE)</f>
        <v>Ostali prihodi</v>
      </c>
      <c r="C26" s="426"/>
      <c r="D26" s="426"/>
      <c r="E26" s="426"/>
      <c r="F26" s="426"/>
      <c r="G26" s="201">
        <f>+SUMPRODUCT(('2017'!$G26:$R26)*('2017'!$G$5:$R$5&lt;=Master!$B$3)*($A26='2017'!$A$10:$A$65))</f>
        <v>30690963.68</v>
      </c>
      <c r="H26" s="201">
        <f>+SUMPRODUCT(('2017'!$G120:$R120)*('2017'!$G$5:$R$5&lt;=Master!$B$3))</f>
        <v>32221959.900944982</v>
      </c>
      <c r="I26" s="202">
        <f t="shared" si="0"/>
        <v>-1530996.220944982</v>
      </c>
      <c r="J26" s="203">
        <f t="shared" si="1"/>
        <v>-4.7514062634659404E-2</v>
      </c>
      <c r="K26" s="201">
        <f>+SUMPRODUCT(('2016'!$G26:$R26)*('2016'!$G$5:$R$5&lt;=Master!$B$3))</f>
        <v>27459139.999999996</v>
      </c>
      <c r="L26" s="202">
        <f t="shared" si="7"/>
        <v>3231823.6800000034</v>
      </c>
      <c r="M26" s="204">
        <f t="shared" si="2"/>
        <v>0.11769573555471879</v>
      </c>
      <c r="N26" s="201">
        <f>+INDEX('2017'!$1:$1048576,MATCH('Analitika - 2017'!$A26,'2017'!$A:$A,0),MATCH('Analitika - 2017'!$N$6,'2017'!$6:$6,0))</f>
        <v>1891187.24</v>
      </c>
      <c r="O26" s="201">
        <f>+INDEX('2017'!$1:$1048576,MATCH(CONCATENATE('Analitika - 2017'!$A26,"p"),'2017'!$A:$A,0),MATCH('Analitika - 2017'!$O$6,'2017'!$100:$100,0))</f>
        <v>2273693.8538731383</v>
      </c>
      <c r="P26" s="202">
        <f t="shared" si="3"/>
        <v>-382506.61387313833</v>
      </c>
      <c r="Q26" s="203">
        <f t="shared" si="4"/>
        <v>-0.16823136202860156</v>
      </c>
      <c r="R26" s="201">
        <f>+INDEX('2016'!$1:$1048576,MATCH('Analitika - 2017'!$A26,'2016'!$A:$A,0),MATCH('Analitika - 2017'!$R$6,'2016'!$6:$6,0))</f>
        <v>2000149.84</v>
      </c>
      <c r="S26" s="202">
        <f t="shared" si="5"/>
        <v>-108962.60000000009</v>
      </c>
      <c r="T26" s="204">
        <f t="shared" si="6"/>
        <v>-5.4477218566785002E-2</v>
      </c>
    </row>
    <row r="27" spans="1:20">
      <c r="A27" s="176">
        <v>73</v>
      </c>
      <c r="B27" s="425" t="str">
        <f>+VLOOKUP($A27,Master!$D$25:$G$223,4,FALSE)</f>
        <v>Primici od otplate kredita i sredstva prenesena iz prethodne godine</v>
      </c>
      <c r="C27" s="426"/>
      <c r="D27" s="426"/>
      <c r="E27" s="426"/>
      <c r="F27" s="426"/>
      <c r="G27" s="201">
        <f>+SUMPRODUCT(('2017'!$G27:$R27)*('2017'!$G$5:$R$5&lt;=Master!$B$3)*($A27='2017'!$A$10:$A$65))</f>
        <v>5121332.99</v>
      </c>
      <c r="H27" s="201">
        <f>+SUMPRODUCT(('2017'!$G121:$R121)*('2017'!$G$5:$R$5&lt;=Master!$B$3))</f>
        <v>4028215.8551702974</v>
      </c>
      <c r="I27" s="202">
        <f t="shared" si="0"/>
        <v>1093117.1348297028</v>
      </c>
      <c r="J27" s="203">
        <f t="shared" si="1"/>
        <v>0.27136508422870742</v>
      </c>
      <c r="K27" s="201">
        <f>+SUMPRODUCT(('2016'!$G27:$R27)*('2016'!$G$5:$R$5&lt;=Master!$B$3))</f>
        <v>3248726.4600000004</v>
      </c>
      <c r="L27" s="202">
        <f t="shared" si="7"/>
        <v>1872606.5299999998</v>
      </c>
      <c r="M27" s="204">
        <f t="shared" si="2"/>
        <v>0.57641249672956452</v>
      </c>
      <c r="N27" s="201">
        <f>+INDEX('2017'!$1:$1048576,MATCH('Analitika - 2017'!$A27,'2017'!$A:$A,0),MATCH('Analitika - 2017'!$N$6,'2017'!$6:$6,0))</f>
        <v>987894.53</v>
      </c>
      <c r="O27" s="201">
        <f>+INDEX('2017'!$1:$1048576,MATCH(CONCATENATE('Analitika - 2017'!$A27,"p"),'2017'!$A:$A,0),MATCH('Analitika - 2017'!$O$6,'2017'!$100:$100,0))</f>
        <v>972014.9027765803</v>
      </c>
      <c r="P27" s="202">
        <f t="shared" si="3"/>
        <v>15879.627223419724</v>
      </c>
      <c r="Q27" s="203">
        <f t="shared" si="4"/>
        <v>1.6336814567409652E-2</v>
      </c>
      <c r="R27" s="201">
        <f>+INDEX('2016'!$1:$1048576,MATCH('Analitika - 2017'!$A27,'2016'!$A:$A,0),MATCH('Analitika - 2017'!$R$6,'2016'!$6:$6,0))</f>
        <v>783922.87</v>
      </c>
      <c r="S27" s="202">
        <f t="shared" si="5"/>
        <v>203971.66000000003</v>
      </c>
      <c r="T27" s="204">
        <f t="shared" si="6"/>
        <v>0.26019353153965263</v>
      </c>
    </row>
    <row r="28" spans="1:20" ht="15.75" thickBot="1">
      <c r="A28" s="176">
        <v>74</v>
      </c>
      <c r="B28" s="429" t="str">
        <f>+VLOOKUP($A28,Master!$D$25:$G$223,4,FALSE)</f>
        <v>Donacije i transferi</v>
      </c>
      <c r="C28" s="430"/>
      <c r="D28" s="430"/>
      <c r="E28" s="430"/>
      <c r="F28" s="430"/>
      <c r="G28" s="201">
        <f>+SUMPRODUCT(('2017'!$G28:$R28)*('2017'!$G$5:$R$5&lt;=Master!$B$3)*($A28='2017'!$A$10:$A$65))</f>
        <v>17199631.780000001</v>
      </c>
      <c r="H28" s="201">
        <f>+SUMPRODUCT(('2017'!$G122:$R122)*('2017'!$G$5:$R$5&lt;=Master!$B$3))</f>
        <v>27657837.320219647</v>
      </c>
      <c r="I28" s="202">
        <f t="shared" si="0"/>
        <v>-10458205.540219646</v>
      </c>
      <c r="J28" s="203">
        <f t="shared" si="1"/>
        <v>-0.37812810232179761</v>
      </c>
      <c r="K28" s="201">
        <f>+SUMPRODUCT(('2016'!$G28:$R28)*('2016'!$G$5:$R$5&lt;=Master!$B$3))</f>
        <v>9111792.3800000008</v>
      </c>
      <c r="L28" s="202">
        <f t="shared" si="7"/>
        <v>8087839.4000000004</v>
      </c>
      <c r="M28" s="204">
        <f t="shared" si="2"/>
        <v>0.88762331961738572</v>
      </c>
      <c r="N28" s="201">
        <f>+INDEX('2017'!$1:$1048576,MATCH('Analitika - 2017'!$A28,'2017'!$A:$A,0),MATCH('Analitika - 2017'!$N$6,'2017'!$6:$6,0))</f>
        <v>2286217.7400000002</v>
      </c>
      <c r="O28" s="201">
        <f>+INDEX('2017'!$1:$1048576,MATCH(CONCATENATE('Analitika - 2017'!$A28,"p"),'2017'!$A:$A,0),MATCH('Analitika - 2017'!$O$6,'2017'!$100:$100,0))</f>
        <v>4745750.1562713273</v>
      </c>
      <c r="P28" s="202">
        <f t="shared" si="3"/>
        <v>-2459532.4162713271</v>
      </c>
      <c r="Q28" s="203">
        <f t="shared" si="4"/>
        <v>-0.51825998741656232</v>
      </c>
      <c r="R28" s="201">
        <f>+INDEX('2016'!$1:$1048576,MATCH('Analitika - 2017'!$A28,'2016'!$A:$A,0),MATCH('Analitika - 2017'!$R$6,'2016'!$6:$6,0))</f>
        <v>1562846.95</v>
      </c>
      <c r="S28" s="202">
        <f t="shared" si="5"/>
        <v>723370.79000000027</v>
      </c>
      <c r="T28" s="204">
        <f t="shared" si="6"/>
        <v>0.46285452967739449</v>
      </c>
    </row>
    <row r="29" spans="1:20" ht="15.75" thickBot="1">
      <c r="A29" s="176">
        <v>4</v>
      </c>
      <c r="B29" s="431" t="str">
        <f>+VLOOKUP($A29,Master!$D$25:$G$223,4,FALSE)</f>
        <v>Budžetki izdaci</v>
      </c>
      <c r="C29" s="432"/>
      <c r="D29" s="432"/>
      <c r="E29" s="432"/>
      <c r="F29" s="432"/>
      <c r="G29" s="177">
        <f>+SUMPRODUCT(('2017'!$G29:$R29)*('2017'!$G$5:$R$5&lt;=Master!$B$3)*($A29='2017'!$A$10:$A$65))</f>
        <v>1532875351.8799999</v>
      </c>
      <c r="H29" s="177">
        <f>+SUMPRODUCT(('2017'!$G123:$R123)*('2017'!$G$5:$R$5&lt;=Master!$B$3))</f>
        <v>1630217339.4675</v>
      </c>
      <c r="I29" s="178">
        <f t="shared" si="0"/>
        <v>-97341987.587500095</v>
      </c>
      <c r="J29" s="179">
        <f t="shared" si="1"/>
        <v>-5.9711049091955015E-2</v>
      </c>
      <c r="K29" s="177">
        <f>+SUMPRODUCT(('2016'!$G29:$R29)*('2016'!$G$5:$R$5&lt;=Master!$B$3))</f>
        <v>1363499952.98</v>
      </c>
      <c r="L29" s="178">
        <f t="shared" si="7"/>
        <v>169375398.89999986</v>
      </c>
      <c r="M29" s="180">
        <f t="shared" si="2"/>
        <v>0.1242210522485323</v>
      </c>
      <c r="N29" s="177">
        <f>+INDEX('2017'!$1:$1048576,MATCH('Analitika - 2017'!$A29,'2017'!$A:$A,0),MATCH('Analitika - 2017'!$N$6,'2017'!$6:$6,0))</f>
        <v>157329200.35999998</v>
      </c>
      <c r="O29" s="177">
        <f>+INDEX('2017'!$1:$1048576,MATCH(CONCATENATE('Analitika - 2017'!$A29,"p"),'2017'!$A:$A,0),MATCH('Analitika - 2017'!$O$6,'2017'!$100:$100,0))</f>
        <v>157447635.0625</v>
      </c>
      <c r="P29" s="178">
        <f t="shared" si="3"/>
        <v>-118434.7025000155</v>
      </c>
      <c r="Q29" s="179">
        <f t="shared" si="4"/>
        <v>-7.52216458843602E-4</v>
      </c>
      <c r="R29" s="177">
        <f>+INDEX('2016'!$1:$1048576,MATCH('Analitika - 2017'!$A29,'2016'!$A:$A,0),MATCH('Analitika - 2017'!$R$6,'2016'!$6:$6,0))</f>
        <v>137352945.97000003</v>
      </c>
      <c r="S29" s="178">
        <f t="shared" si="5"/>
        <v>19976254.389999956</v>
      </c>
      <c r="T29" s="180">
        <f t="shared" si="6"/>
        <v>0.14543739305280767</v>
      </c>
    </row>
    <row r="30" spans="1:20" ht="15.75" thickBot="1">
      <c r="A30" s="176">
        <v>41</v>
      </c>
      <c r="B30" s="433" t="str">
        <f>+VLOOKUP($A30,Master!$D$25:$G$223,4,FALSE)</f>
        <v>Tekući izdaci</v>
      </c>
      <c r="C30" s="434"/>
      <c r="D30" s="434"/>
      <c r="E30" s="434"/>
      <c r="F30" s="434"/>
      <c r="G30" s="390">
        <f>+SUMPRODUCT(('2017'!$G30:$R30)*('2017'!$G$5:$R$5&lt;=Master!$B$3)*($A30='2017'!$A$10:$A$65))</f>
        <v>1363877546.8599999</v>
      </c>
      <c r="H30" s="343">
        <f>+SUMPRODUCT(('2017'!$G124:$R124)*('2017'!$G$5:$R$5&lt;=Master!$B$3))</f>
        <v>1380164576.1174998</v>
      </c>
      <c r="I30" s="208">
        <f t="shared" si="0"/>
        <v>-16287029.257499933</v>
      </c>
      <c r="J30" s="209">
        <f t="shared" si="1"/>
        <v>-1.180078777511917E-2</v>
      </c>
      <c r="K30" s="343">
        <f>+SUMPRODUCT(('2016'!$G30:$R30)*('2016'!$G$5:$R$5&lt;=Master!$B$3))</f>
        <v>1328477213.4200001</v>
      </c>
      <c r="L30" s="208">
        <f t="shared" si="7"/>
        <v>35400333.439999819</v>
      </c>
      <c r="M30" s="210">
        <f t="shared" si="2"/>
        <v>2.6647301950227797E-2</v>
      </c>
      <c r="N30" s="390">
        <f>+INDEX('2017'!$1:$1048576,MATCH('Analitika - 2017'!$A30,'2017'!$A:$A,0),MATCH('Analitika - 2017'!$N$6,'2017'!$6:$6,0))</f>
        <v>119393440.72999999</v>
      </c>
      <c r="O30" s="343">
        <f>+INDEX('2017'!$1:$1048576,MATCH(CONCATENATE('Analitika - 2017'!$A30,"p"),'2017'!$A:$A,0),MATCH('Analitika - 2017'!$O$6,'2017'!$100:$100,0))</f>
        <v>124421798.3925</v>
      </c>
      <c r="P30" s="208">
        <f t="shared" si="3"/>
        <v>-5028357.6625000089</v>
      </c>
      <c r="Q30" s="209">
        <f t="shared" si="4"/>
        <v>-4.0413799892504265E-2</v>
      </c>
      <c r="R30" s="343">
        <f>+INDEX('2016'!$1:$1048576,MATCH('Analitika - 2017'!$A30,'2016'!$A:$A,0),MATCH('Analitika - 2017'!$R$6,'2016'!$6:$6,0))</f>
        <v>131181664.61000003</v>
      </c>
      <c r="S30" s="208">
        <f t="shared" si="5"/>
        <v>-11788223.88000004</v>
      </c>
      <c r="T30" s="210">
        <f t="shared" si="6"/>
        <v>-8.9861825698325681E-2</v>
      </c>
    </row>
    <row r="31" spans="1:20">
      <c r="A31" s="176">
        <v>40</v>
      </c>
      <c r="B31" s="435" t="str">
        <f>+VLOOKUP($A31,Master!$D$25:$G$223,4,FALSE)</f>
        <v>Tekući budžetski izdaci</v>
      </c>
      <c r="C31" s="436"/>
      <c r="D31" s="436"/>
      <c r="E31" s="436"/>
      <c r="F31" s="436"/>
      <c r="G31" s="391">
        <f>+SUMPRODUCT(('2017'!$G31:$R31)*('2017'!$G$5:$R$5&lt;=Master!$B$3)*($A31='2017'!$A$10:$A$65))</f>
        <v>677872661.05000007</v>
      </c>
      <c r="H31" s="392">
        <f>+SUMPRODUCT(('2017'!$G125:$R125)*('2017'!$G$5:$R$5&lt;=Master!$B$3))</f>
        <v>690884612.10749996</v>
      </c>
      <c r="I31" s="214">
        <f t="shared" si="0"/>
        <v>-13011951.057499886</v>
      </c>
      <c r="J31" s="215">
        <f t="shared" si="1"/>
        <v>-1.8833754333893449E-2</v>
      </c>
      <c r="K31" s="392">
        <f>+SUMPRODUCT(('2016'!$G31:$R31)*('2016'!$G$5:$R$5&lt;=Master!$B$3))</f>
        <v>630820789.54999995</v>
      </c>
      <c r="L31" s="214">
        <f t="shared" si="7"/>
        <v>47051871.500000119</v>
      </c>
      <c r="M31" s="216">
        <f t="shared" si="2"/>
        <v>7.4588333611460111E-2</v>
      </c>
      <c r="N31" s="391">
        <f>+INDEX('2017'!$1:$1048576,MATCH('Analitika - 2017'!$A31,'2017'!$A:$A,0),MATCH('Analitika - 2017'!$N$6,'2017'!$6:$6,0))</f>
        <v>60546569.479999997</v>
      </c>
      <c r="O31" s="392">
        <f>+INDEX('2017'!$1:$1048576,MATCH(CONCATENATE('Analitika - 2017'!$A31,"p"),'2017'!$A:$A,0),MATCH('Analitika - 2017'!$O$6,'2017'!$100:$100,0))</f>
        <v>61759983.482499994</v>
      </c>
      <c r="P31" s="214">
        <f t="shared" si="3"/>
        <v>-1213414.0024999976</v>
      </c>
      <c r="Q31" s="215">
        <f t="shared" si="4"/>
        <v>-1.9647252704395934E-2</v>
      </c>
      <c r="R31" s="392">
        <f>+INDEX('2016'!$1:$1048576,MATCH('Analitika - 2017'!$A31,'2016'!$A:$A,0),MATCH('Analitika - 2017'!$R$6,'2016'!$6:$6,0))</f>
        <v>61349549.610000007</v>
      </c>
      <c r="S31" s="214">
        <f t="shared" si="5"/>
        <v>-802980.13000001013</v>
      </c>
      <c r="T31" s="216">
        <f t="shared" si="6"/>
        <v>-1.3088606764101285E-2</v>
      </c>
    </row>
    <row r="32" spans="1:20">
      <c r="A32" s="176">
        <v>411</v>
      </c>
      <c r="B32" s="423" t="str">
        <f>+VLOOKUP($A32,Master!$D$25:$G$223,4,FALSE)</f>
        <v>Bruto zarade i doprinosi na teret poslodavca</v>
      </c>
      <c r="C32" s="424"/>
      <c r="D32" s="424"/>
      <c r="E32" s="424"/>
      <c r="F32" s="424"/>
      <c r="G32" s="189">
        <f>+SUMPRODUCT(('2017'!$G32:$R32)*('2017'!$G$5:$R$5&lt;=Master!$B$3)*($A32='2017'!$A$10:$A$65))</f>
        <v>403901559.78000003</v>
      </c>
      <c r="H32" s="189">
        <f>+SUMPRODUCT(('2017'!$G126:$R126)*('2017'!$G$5:$R$5&lt;=Master!$B$3))</f>
        <v>401725719.98166662</v>
      </c>
      <c r="I32" s="190">
        <f t="shared" si="0"/>
        <v>2175839.7983334064</v>
      </c>
      <c r="J32" s="191">
        <f t="shared" si="1"/>
        <v>5.416232245305741E-3</v>
      </c>
      <c r="K32" s="189">
        <f>+SUMPRODUCT(('2016'!$G32:$R32)*('2016'!$G$5:$R$5&lt;=Master!$B$3))</f>
        <v>382111942.79999995</v>
      </c>
      <c r="L32" s="190">
        <f t="shared" si="7"/>
        <v>21789616.980000079</v>
      </c>
      <c r="M32" s="192">
        <f t="shared" si="2"/>
        <v>5.7024171556461667E-2</v>
      </c>
      <c r="N32" s="189">
        <f>+INDEX('2017'!$1:$1048576,MATCH('Analitika - 2017'!$A32,'2017'!$A:$A,0),MATCH('Analitika - 2017'!$N$6,'2017'!$6:$6,0))</f>
        <v>37257887.189999998</v>
      </c>
      <c r="O32" s="189">
        <f>+INDEX('2017'!$1:$1048576,MATCH(CONCATENATE('Analitika - 2017'!$A32,"p"),'2017'!$A:$A,0),MATCH('Analitika - 2017'!$O$6,'2017'!$100:$100,0))</f>
        <v>36520519.998333327</v>
      </c>
      <c r="P32" s="190">
        <f t="shared" si="3"/>
        <v>737367.19166667014</v>
      </c>
      <c r="Q32" s="191">
        <f t="shared" si="4"/>
        <v>2.0190489941006362E-2</v>
      </c>
      <c r="R32" s="189">
        <f>+INDEX('2016'!$1:$1048576,MATCH('Analitika - 2017'!$A32,'2016'!$A:$A,0),MATCH('Analitika - 2017'!$R$6,'2016'!$6:$6,0))</f>
        <v>38323683.899999999</v>
      </c>
      <c r="S32" s="190">
        <f t="shared" si="5"/>
        <v>-1065796.7100000009</v>
      </c>
      <c r="T32" s="192">
        <f t="shared" si="6"/>
        <v>-2.7810392987820287E-2</v>
      </c>
    </row>
    <row r="33" spans="1:20">
      <c r="A33" s="176">
        <v>412</v>
      </c>
      <c r="B33" s="423" t="str">
        <f>+VLOOKUP($A33,Master!$D$25:$G$223,4,FALSE)</f>
        <v>Ostala lična primanja</v>
      </c>
      <c r="C33" s="424"/>
      <c r="D33" s="424"/>
      <c r="E33" s="424"/>
      <c r="F33" s="424"/>
      <c r="G33" s="189">
        <f>+SUMPRODUCT(('2017'!$G33:$R33)*('2017'!$G$5:$R$5&lt;=Master!$B$3)*($A33='2017'!$A$10:$A$65))</f>
        <v>8699688.1099999994</v>
      </c>
      <c r="H33" s="189">
        <f>+SUMPRODUCT(('2017'!$G127:$R127)*('2017'!$G$5:$R$5&lt;=Master!$B$3))</f>
        <v>9339134.7225000039</v>
      </c>
      <c r="I33" s="190">
        <f t="shared" si="0"/>
        <v>-639446.61250000447</v>
      </c>
      <c r="J33" s="191">
        <f t="shared" si="1"/>
        <v>-6.8469577910621471E-2</v>
      </c>
      <c r="K33" s="189">
        <f>+SUMPRODUCT(('2016'!$G33:$R33)*('2016'!$G$5:$R$5&lt;=Master!$B$3))</f>
        <v>8486400.0899999999</v>
      </c>
      <c r="L33" s="190">
        <f t="shared" si="7"/>
        <v>213288.01999999955</v>
      </c>
      <c r="M33" s="192">
        <f t="shared" si="2"/>
        <v>2.5132920642208401E-2</v>
      </c>
      <c r="N33" s="189">
        <f>+INDEX('2017'!$1:$1048576,MATCH('Analitika - 2017'!$A33,'2017'!$A:$A,0),MATCH('Analitika - 2017'!$N$6,'2017'!$6:$6,0))</f>
        <v>1030980.9</v>
      </c>
      <c r="O33" s="189">
        <f>+INDEX('2017'!$1:$1048576,MATCH(CONCATENATE('Analitika - 2017'!$A33,"p"),'2017'!$A:$A,0),MATCH('Analitika - 2017'!$O$6,'2017'!$100:$100,0))</f>
        <v>849012.24750000006</v>
      </c>
      <c r="P33" s="190">
        <f t="shared" si="3"/>
        <v>181968.65249999997</v>
      </c>
      <c r="Q33" s="191">
        <f t="shared" si="4"/>
        <v>0.2143298321500362</v>
      </c>
      <c r="R33" s="189">
        <f>+INDEX('2016'!$1:$1048576,MATCH('Analitika - 2017'!$A33,'2016'!$A:$A,0),MATCH('Analitika - 2017'!$R$6,'2016'!$6:$6,0))</f>
        <v>585553.42000000004</v>
      </c>
      <c r="S33" s="190">
        <f t="shared" si="5"/>
        <v>445427.48</v>
      </c>
      <c r="T33" s="192">
        <f t="shared" si="6"/>
        <v>0.76069486538051456</v>
      </c>
    </row>
    <row r="34" spans="1:20">
      <c r="A34" s="176">
        <v>413</v>
      </c>
      <c r="B34" s="423" t="str">
        <f>+VLOOKUP($A34,Master!$D$25:$G$223,4,FALSE)</f>
        <v>Rashodi za materijal</v>
      </c>
      <c r="C34" s="424"/>
      <c r="D34" s="424"/>
      <c r="E34" s="424"/>
      <c r="F34" s="424"/>
      <c r="G34" s="189">
        <f>+SUMPRODUCT(('2017'!$G34:$R34)*('2017'!$G$5:$R$5&lt;=Master!$B$3)*($A34='2017'!$A$10:$A$65))</f>
        <v>23261805.969999999</v>
      </c>
      <c r="H34" s="189">
        <f>+SUMPRODUCT(('2017'!$G128:$R128)*('2017'!$G$5:$R$5&lt;=Master!$B$3))</f>
        <v>26637401.609999996</v>
      </c>
      <c r="I34" s="190">
        <f t="shared" si="0"/>
        <v>-3375595.6399999969</v>
      </c>
      <c r="J34" s="191">
        <f t="shared" si="1"/>
        <v>-0.12672390833844538</v>
      </c>
      <c r="K34" s="189">
        <f>+SUMPRODUCT(('2016'!$G34:$R34)*('2016'!$G$5:$R$5&lt;=Master!$B$3))</f>
        <v>24586042.780000001</v>
      </c>
      <c r="L34" s="190">
        <f t="shared" si="7"/>
        <v>-1324236.8100000024</v>
      </c>
      <c r="M34" s="192">
        <f t="shared" si="2"/>
        <v>-5.3861323753866874E-2</v>
      </c>
      <c r="N34" s="189">
        <f>+INDEX('2017'!$1:$1048576,MATCH('Analitika - 2017'!$A34,'2017'!$A:$A,0),MATCH('Analitika - 2017'!$N$6,'2017'!$6:$6,0))</f>
        <v>2235715.75</v>
      </c>
      <c r="O34" s="189">
        <f>+INDEX('2017'!$1:$1048576,MATCH(CONCATENATE('Analitika - 2017'!$A34,"p"),'2017'!$A:$A,0),MATCH('Analitika - 2017'!$O$6,'2017'!$100:$100,0))</f>
        <v>2959711.29</v>
      </c>
      <c r="P34" s="190">
        <f t="shared" si="3"/>
        <v>-723995.54</v>
      </c>
      <c r="Q34" s="191">
        <f t="shared" si="4"/>
        <v>-0.24461694708067283</v>
      </c>
      <c r="R34" s="189">
        <f>+INDEX('2016'!$1:$1048576,MATCH('Analitika - 2017'!$A34,'2016'!$A:$A,0),MATCH('Analitika - 2017'!$R$6,'2016'!$6:$6,0))</f>
        <v>3308144.16</v>
      </c>
      <c r="S34" s="190">
        <f t="shared" si="5"/>
        <v>-1072428.4100000001</v>
      </c>
      <c r="T34" s="192">
        <f t="shared" si="6"/>
        <v>-0.32417825769720998</v>
      </c>
    </row>
    <row r="35" spans="1:20">
      <c r="A35" s="176">
        <v>414</v>
      </c>
      <c r="B35" s="423" t="str">
        <f>+VLOOKUP($A35,Master!$D$25:$G$223,4,FALSE)</f>
        <v>Rashodi za usluge</v>
      </c>
      <c r="C35" s="424"/>
      <c r="D35" s="424"/>
      <c r="E35" s="424"/>
      <c r="F35" s="424"/>
      <c r="G35" s="189">
        <f>+SUMPRODUCT(('2017'!$G35:$R35)*('2017'!$G$5:$R$5&lt;=Master!$B$3)*($A35='2017'!$A$10:$A$65))</f>
        <v>48798522.759999998</v>
      </c>
      <c r="H35" s="189">
        <f>+SUMPRODUCT(('2017'!$G129:$R129)*('2017'!$G$5:$R$5&lt;=Master!$B$3))</f>
        <v>47722275.850000009</v>
      </c>
      <c r="I35" s="190">
        <f t="shared" si="0"/>
        <v>1076246.909999989</v>
      </c>
      <c r="J35" s="191">
        <f t="shared" si="1"/>
        <v>2.2552296403105965E-2</v>
      </c>
      <c r="K35" s="189">
        <f>+SUMPRODUCT(('2016'!$G35:$R35)*('2016'!$G$5:$R$5&lt;=Master!$B$3))</f>
        <v>47777865.089999996</v>
      </c>
      <c r="L35" s="190">
        <f t="shared" si="7"/>
        <v>1020657.6700000018</v>
      </c>
      <c r="M35" s="192">
        <f t="shared" si="2"/>
        <v>2.1362563356009501E-2</v>
      </c>
      <c r="N35" s="189">
        <f>+INDEX('2017'!$1:$1048576,MATCH('Analitika - 2017'!$A35,'2017'!$A:$A,0),MATCH('Analitika - 2017'!$N$6,'2017'!$6:$6,0))</f>
        <v>4049760.75</v>
      </c>
      <c r="O35" s="189">
        <f>+INDEX('2017'!$1:$1048576,MATCH(CONCATENATE('Analitika - 2017'!$A35,"p"),'2017'!$A:$A,0),MATCH('Analitika - 2017'!$O$6,'2017'!$100:$100,0))</f>
        <v>5302475.09</v>
      </c>
      <c r="P35" s="190">
        <f t="shared" si="3"/>
        <v>-1252714.3399999999</v>
      </c>
      <c r="Q35" s="191">
        <f t="shared" si="4"/>
        <v>-0.23625086751704094</v>
      </c>
      <c r="R35" s="189">
        <f>+INDEX('2016'!$1:$1048576,MATCH('Analitika - 2017'!$A35,'2016'!$A:$A,0),MATCH('Analitika - 2017'!$R$6,'2016'!$6:$6,0))</f>
        <v>6559077.3600000003</v>
      </c>
      <c r="S35" s="190">
        <f t="shared" si="5"/>
        <v>-2509316.6100000003</v>
      </c>
      <c r="T35" s="192">
        <f t="shared" si="6"/>
        <v>-0.38257158320816032</v>
      </c>
    </row>
    <row r="36" spans="1:20">
      <c r="A36" s="176">
        <v>415</v>
      </c>
      <c r="B36" s="423" t="str">
        <f>+VLOOKUP($A36,Master!$D$25:$G$223,4,FALSE)</f>
        <v>Rashodi za tekuće održavanje</v>
      </c>
      <c r="C36" s="424"/>
      <c r="D36" s="424"/>
      <c r="E36" s="424"/>
      <c r="F36" s="424"/>
      <c r="G36" s="189">
        <f>+SUMPRODUCT(('2017'!$G36:$R36)*('2017'!$G$5:$R$5&lt;=Master!$B$3)*($A36='2017'!$A$10:$A$65))</f>
        <v>16179488.050000003</v>
      </c>
      <c r="H36" s="189">
        <f>+SUMPRODUCT(('2017'!$G130:$R130)*('2017'!$G$5:$R$5&lt;=Master!$B$3))</f>
        <v>19104272.710000001</v>
      </c>
      <c r="I36" s="190">
        <f t="shared" si="0"/>
        <v>-2924784.6599999983</v>
      </c>
      <c r="J36" s="191">
        <f t="shared" si="1"/>
        <v>-0.15309583905117941</v>
      </c>
      <c r="K36" s="189">
        <f>+SUMPRODUCT(('2016'!$G36:$R36)*('2016'!$G$5:$R$5&lt;=Master!$B$3))</f>
        <v>15913448.48</v>
      </c>
      <c r="L36" s="190">
        <f t="shared" si="7"/>
        <v>266039.57000000216</v>
      </c>
      <c r="M36" s="192">
        <f t="shared" si="2"/>
        <v>1.6717908147587224E-2</v>
      </c>
      <c r="N36" s="189">
        <f>+INDEX('2017'!$1:$1048576,MATCH('Analitika - 2017'!$A36,'2017'!$A:$A,0),MATCH('Analitika - 2017'!$N$6,'2017'!$6:$6,0))</f>
        <v>1702269.74</v>
      </c>
      <c r="O36" s="189">
        <f>+INDEX('2017'!$1:$1048576,MATCH(CONCATENATE('Analitika - 2017'!$A36,"p"),'2017'!$A:$A,0),MATCH('Analitika - 2017'!$O$6,'2017'!$100:$100,0))</f>
        <v>2122696.9700000002</v>
      </c>
      <c r="P36" s="190">
        <f t="shared" si="3"/>
        <v>-420427.23000000021</v>
      </c>
      <c r="Q36" s="191">
        <f t="shared" si="4"/>
        <v>-0.19806276446515125</v>
      </c>
      <c r="R36" s="189">
        <f>+INDEX('2016'!$1:$1048576,MATCH('Analitika - 2017'!$A36,'2016'!$A:$A,0),MATCH('Analitika - 2017'!$R$6,'2016'!$6:$6,0))</f>
        <v>2656726.35</v>
      </c>
      <c r="S36" s="190">
        <f t="shared" si="5"/>
        <v>-954456.6100000001</v>
      </c>
      <c r="T36" s="192">
        <f t="shared" si="6"/>
        <v>-0.35926041460762415</v>
      </c>
    </row>
    <row r="37" spans="1:20">
      <c r="A37" s="176">
        <v>416</v>
      </c>
      <c r="B37" s="423" t="str">
        <f>+VLOOKUP($A37,Master!$D$25:$G$223,4,FALSE)</f>
        <v>Kamate</v>
      </c>
      <c r="C37" s="424"/>
      <c r="D37" s="424"/>
      <c r="E37" s="424"/>
      <c r="F37" s="424"/>
      <c r="G37" s="189">
        <f>+SUMPRODUCT(('2017'!$G37:$R37)*('2017'!$G$5:$R$5&lt;=Master!$B$3)*($A37='2017'!$A$10:$A$65))</f>
        <v>96436258.319999993</v>
      </c>
      <c r="H37" s="189">
        <f>+SUMPRODUCT(('2017'!$G131:$R131)*('2017'!$G$5:$R$5&lt;=Master!$B$3))</f>
        <v>93219205.600000009</v>
      </c>
      <c r="I37" s="190">
        <f t="shared" si="0"/>
        <v>3217052.7199999839</v>
      </c>
      <c r="J37" s="191">
        <f t="shared" si="1"/>
        <v>3.4510621489355131E-2</v>
      </c>
      <c r="K37" s="189">
        <f>+SUMPRODUCT(('2016'!$G37:$R37)*('2016'!$G$5:$R$5&lt;=Master!$B$3))</f>
        <v>78643972.50999999</v>
      </c>
      <c r="L37" s="190">
        <f t="shared" si="7"/>
        <v>17792285.810000002</v>
      </c>
      <c r="M37" s="192">
        <f t="shared" si="2"/>
        <v>0.22623839109523147</v>
      </c>
      <c r="N37" s="189">
        <f>+INDEX('2017'!$1:$1048576,MATCH('Analitika - 2017'!$A37,'2017'!$A:$A,0),MATCH('Analitika - 2017'!$N$6,'2017'!$6:$6,0))</f>
        <v>3918626.83</v>
      </c>
      <c r="O37" s="189">
        <f>+INDEX('2017'!$1:$1048576,MATCH(CONCATENATE('Analitika - 2017'!$A37,"p"),'2017'!$A:$A,0),MATCH('Analitika - 2017'!$O$6,'2017'!$100:$100,0))</f>
        <v>3829719.18</v>
      </c>
      <c r="P37" s="190">
        <f t="shared" si="3"/>
        <v>88907.649999999907</v>
      </c>
      <c r="Q37" s="191">
        <f t="shared" si="4"/>
        <v>2.3215187803926618E-2</v>
      </c>
      <c r="R37" s="189">
        <f>+INDEX('2016'!$1:$1048576,MATCH('Analitika - 2017'!$A37,'2016'!$A:$A,0),MATCH('Analitika - 2017'!$R$6,'2016'!$6:$6,0))</f>
        <v>552221.05000000005</v>
      </c>
      <c r="S37" s="190">
        <f t="shared" si="5"/>
        <v>3366405.7800000003</v>
      </c>
      <c r="T37" s="192">
        <f t="shared" si="6"/>
        <v>6.0961199867335729</v>
      </c>
    </row>
    <row r="38" spans="1:20">
      <c r="A38" s="176">
        <v>417</v>
      </c>
      <c r="B38" s="423" t="str">
        <f>+VLOOKUP($A38,Master!$D$25:$G$223,4,FALSE)</f>
        <v>Renta</v>
      </c>
      <c r="C38" s="424"/>
      <c r="D38" s="424"/>
      <c r="E38" s="424"/>
      <c r="F38" s="424"/>
      <c r="G38" s="189">
        <f>+SUMPRODUCT(('2017'!$G38:$R38)*('2017'!$G$5:$R$5&lt;=Master!$B$3)*($A38='2017'!$A$10:$A$65))</f>
        <v>7549042.5500000007</v>
      </c>
      <c r="H38" s="189">
        <f>+SUMPRODUCT(('2017'!$G132:$R132)*('2017'!$G$5:$R$5&lt;=Master!$B$3))</f>
        <v>8546797.8933333345</v>
      </c>
      <c r="I38" s="190">
        <f t="shared" si="0"/>
        <v>-997755.34333333373</v>
      </c>
      <c r="J38" s="191">
        <f t="shared" si="1"/>
        <v>-0.11674025240629615</v>
      </c>
      <c r="K38" s="189">
        <f>+SUMPRODUCT(('2016'!$G38:$R38)*('2016'!$G$5:$R$5&lt;=Master!$B$3))</f>
        <v>7731759.120000001</v>
      </c>
      <c r="L38" s="190">
        <f t="shared" si="7"/>
        <v>-182716.5700000003</v>
      </c>
      <c r="M38" s="192">
        <f t="shared" si="2"/>
        <v>-2.3631953241709414E-2</v>
      </c>
      <c r="N38" s="189">
        <f>+INDEX('2017'!$1:$1048576,MATCH('Analitika - 2017'!$A38,'2017'!$A:$A,0),MATCH('Analitika - 2017'!$N$6,'2017'!$6:$6,0))</f>
        <v>721286.02</v>
      </c>
      <c r="O38" s="189">
        <f>+INDEX('2017'!$1:$1048576,MATCH(CONCATENATE('Analitika - 2017'!$A38,"p"),'2017'!$A:$A,0),MATCH('Analitika - 2017'!$O$6,'2017'!$100:$100,0))</f>
        <v>776981.62666666659</v>
      </c>
      <c r="P38" s="190">
        <f t="shared" si="3"/>
        <v>-55695.606666666572</v>
      </c>
      <c r="Q38" s="191">
        <f t="shared" si="4"/>
        <v>-7.1682012489287072E-2</v>
      </c>
      <c r="R38" s="189">
        <f>+INDEX('2016'!$1:$1048576,MATCH('Analitika - 2017'!$A38,'2016'!$A:$A,0),MATCH('Analitika - 2017'!$R$6,'2016'!$6:$6,0))</f>
        <v>538062.98</v>
      </c>
      <c r="S38" s="190">
        <f t="shared" si="5"/>
        <v>183223.04000000004</v>
      </c>
      <c r="T38" s="192">
        <f t="shared" si="6"/>
        <v>0.34052340861658981</v>
      </c>
    </row>
    <row r="39" spans="1:20">
      <c r="A39" s="176">
        <v>418</v>
      </c>
      <c r="B39" s="423" t="str">
        <f>+VLOOKUP($A39,Master!$D$25:$G$223,4,FALSE)</f>
        <v>Subvencije</v>
      </c>
      <c r="C39" s="424"/>
      <c r="D39" s="424"/>
      <c r="E39" s="424"/>
      <c r="F39" s="424"/>
      <c r="G39" s="189">
        <f>+SUMPRODUCT(('2017'!$G39:$R39)*('2017'!$G$5:$R$5&lt;=Master!$B$3)*($A39='2017'!$A$10:$A$65))</f>
        <v>19588121.220000003</v>
      </c>
      <c r="H39" s="189">
        <f>+SUMPRODUCT(('2017'!$G133:$R133)*('2017'!$G$5:$R$5&lt;=Master!$B$3))</f>
        <v>22429619.98</v>
      </c>
      <c r="I39" s="190">
        <f t="shared" si="0"/>
        <v>-2841498.7599999979</v>
      </c>
      <c r="J39" s="191">
        <f t="shared" si="1"/>
        <v>-0.12668510489850915</v>
      </c>
      <c r="K39" s="189">
        <f>+SUMPRODUCT(('2016'!$G39:$R39)*('2016'!$G$5:$R$5&lt;=Master!$B$3))</f>
        <v>16604242.040000003</v>
      </c>
      <c r="L39" s="190">
        <f t="shared" si="7"/>
        <v>2983879.1799999997</v>
      </c>
      <c r="M39" s="192">
        <f t="shared" si="2"/>
        <v>0.17970583497950487</v>
      </c>
      <c r="N39" s="189">
        <f>+INDEX('2017'!$1:$1048576,MATCH('Analitika - 2017'!$A39,'2017'!$A:$A,0),MATCH('Analitika - 2017'!$N$6,'2017'!$6:$6,0))</f>
        <v>3022483.62</v>
      </c>
      <c r="O39" s="189">
        <f>+INDEX('2017'!$1:$1048576,MATCH(CONCATENATE('Analitika - 2017'!$A39,"p"),'2017'!$A:$A,0),MATCH('Analitika - 2017'!$O$6,'2017'!$100:$100,0))</f>
        <v>2492180</v>
      </c>
      <c r="P39" s="190">
        <f t="shared" si="3"/>
        <v>530303.62000000011</v>
      </c>
      <c r="Q39" s="191">
        <f t="shared" si="4"/>
        <v>0.21278704587951114</v>
      </c>
      <c r="R39" s="189">
        <f>+INDEX('2016'!$1:$1048576,MATCH('Analitika - 2017'!$A39,'2016'!$A:$A,0),MATCH('Analitika - 2017'!$R$6,'2016'!$6:$6,0))</f>
        <v>2935296.45</v>
      </c>
      <c r="S39" s="190">
        <f t="shared" si="5"/>
        <v>87187.169999999925</v>
      </c>
      <c r="T39" s="192">
        <f t="shared" si="6"/>
        <v>2.9703020286077075E-2</v>
      </c>
    </row>
    <row r="40" spans="1:20">
      <c r="A40" s="176">
        <v>419</v>
      </c>
      <c r="B40" s="423" t="str">
        <f>+VLOOKUP($A40,Master!$D$25:$G$223,4,FALSE)</f>
        <v>Ostali izdaci</v>
      </c>
      <c r="C40" s="424"/>
      <c r="D40" s="424"/>
      <c r="E40" s="424"/>
      <c r="F40" s="424"/>
      <c r="G40" s="189">
        <f>+SUMPRODUCT(('2017'!$G40:$R40)*('2017'!$G$5:$R$5&lt;=Master!$B$3)*($A40='2017'!$A$10:$A$65))</f>
        <v>30281978.32</v>
      </c>
      <c r="H40" s="189">
        <f>+SUMPRODUCT(('2017'!$G134:$R134)*('2017'!$G$5:$R$5&lt;=Master!$B$3))</f>
        <v>29663952.789999999</v>
      </c>
      <c r="I40" s="190">
        <f t="shared" si="0"/>
        <v>618025.53000000119</v>
      </c>
      <c r="J40" s="191">
        <f t="shared" si="1"/>
        <v>2.0834227129984617E-2</v>
      </c>
      <c r="K40" s="189">
        <f>+SUMPRODUCT(('2016'!$G40:$R40)*('2016'!$G$5:$R$5&lt;=Master!$B$3))</f>
        <v>27668713.5</v>
      </c>
      <c r="L40" s="190">
        <f t="shared" si="7"/>
        <v>2613264.8200000003</v>
      </c>
      <c r="M40" s="192">
        <f t="shared" si="2"/>
        <v>9.4448367467464767E-2</v>
      </c>
      <c r="N40" s="189">
        <f>+INDEX('2017'!$1:$1048576,MATCH('Analitika - 2017'!$A40,'2017'!$A:$A,0),MATCH('Analitika - 2017'!$N$6,'2017'!$6:$6,0))</f>
        <v>4807051.49</v>
      </c>
      <c r="O40" s="189">
        <f>+INDEX('2017'!$1:$1048576,MATCH(CONCATENATE('Analitika - 2017'!$A40,"p"),'2017'!$A:$A,0),MATCH('Analitika - 2017'!$O$6,'2017'!$100:$100,0))</f>
        <v>3295994.75</v>
      </c>
      <c r="P40" s="190">
        <f t="shared" si="3"/>
        <v>1511056.7400000002</v>
      </c>
      <c r="Q40" s="191">
        <f t="shared" si="4"/>
        <v>0.45845241106649226</v>
      </c>
      <c r="R40" s="189">
        <f>+INDEX('2016'!$1:$1048576,MATCH('Analitika - 2017'!$A40,'2016'!$A:$A,0),MATCH('Analitika - 2017'!$R$6,'2016'!$6:$6,0))</f>
        <v>2741929.74</v>
      </c>
      <c r="S40" s="190">
        <f t="shared" si="5"/>
        <v>2065121.75</v>
      </c>
      <c r="T40" s="192">
        <f t="shared" si="6"/>
        <v>0.75316362774488876</v>
      </c>
    </row>
    <row r="41" spans="1:20">
      <c r="A41" s="176">
        <v>440</v>
      </c>
      <c r="B41" s="423" t="str">
        <f>+VLOOKUP($A41,Master!$D$25:$G$223,4,FALSE)</f>
        <v>Kapitalni izdaci u tekućem budžetu</v>
      </c>
      <c r="C41" s="424"/>
      <c r="D41" s="424"/>
      <c r="E41" s="424"/>
      <c r="F41" s="424"/>
      <c r="G41" s="189">
        <f>+SUMPRODUCT(('2017'!$G41:$R41)*('2017'!$G$5:$R$5&lt;=Master!$B$3)*($A41='2017'!$A$10:$A$65))</f>
        <v>23176195.970000003</v>
      </c>
      <c r="H41" s="189">
        <f>+SUMPRODUCT(('2017'!$G135:$R135)*('2017'!$G$5:$R$5&lt;=Master!$B$3))</f>
        <v>32496230.969999999</v>
      </c>
      <c r="I41" s="190">
        <f t="shared" si="0"/>
        <v>-9320034.9999999963</v>
      </c>
      <c r="J41" s="191">
        <f t="shared" si="1"/>
        <v>-0.28680356834625231</v>
      </c>
      <c r="K41" s="189">
        <f>+SUMPRODUCT(('2016'!$G41:$R41)*('2016'!$G$5:$R$5&lt;=Master!$B$3))</f>
        <v>21296403.139999997</v>
      </c>
      <c r="L41" s="190">
        <f t="shared" si="7"/>
        <v>1879792.8300000057</v>
      </c>
      <c r="M41" s="192">
        <f t="shared" si="2"/>
        <v>8.8268090045181546E-2</v>
      </c>
      <c r="N41" s="189">
        <f>+INDEX('2017'!$1:$1048576,MATCH('Analitika - 2017'!$A41,'2017'!$A:$A,0),MATCH('Analitika - 2017'!$N$6,'2017'!$6:$6,0))</f>
        <v>1800507.19</v>
      </c>
      <c r="O41" s="189">
        <f>+INDEX('2017'!$1:$1048576,MATCH(CONCATENATE('Analitika - 2017'!$A41,"p"),'2017'!$A:$A,0),MATCH('Analitika - 2017'!$O$6,'2017'!$100:$100,0))</f>
        <v>3610692.33</v>
      </c>
      <c r="P41" s="190">
        <f t="shared" si="3"/>
        <v>-1810185.1400000001</v>
      </c>
      <c r="Q41" s="191">
        <f t="shared" si="4"/>
        <v>-0.50134017926694963</v>
      </c>
      <c r="R41" s="189">
        <f>+INDEX('2016'!$1:$1048576,MATCH('Analitika - 2017'!$A41,'2016'!$A:$A,0),MATCH('Analitika - 2017'!$R$6,'2016'!$6:$6,0))</f>
        <v>3148854.2</v>
      </c>
      <c r="S41" s="190">
        <f t="shared" si="5"/>
        <v>-1348347.0100000002</v>
      </c>
      <c r="T41" s="192">
        <f t="shared" si="6"/>
        <v>-0.42820242677479325</v>
      </c>
    </row>
    <row r="42" spans="1:20">
      <c r="A42" s="176">
        <v>42</v>
      </c>
      <c r="B42" s="439" t="str">
        <f>+VLOOKUP($A42,Master!$D$25:$G$223,4,FALSE)</f>
        <v>Transferi za socijalnu zaštitu</v>
      </c>
      <c r="C42" s="440"/>
      <c r="D42" s="440"/>
      <c r="E42" s="440"/>
      <c r="F42" s="440"/>
      <c r="G42" s="201">
        <f>+SUMPRODUCT(('2017'!$G42:$R42)*('2017'!$G$5:$R$5&lt;=Master!$B$3)*($A42='2017'!$A$10:$A$65))</f>
        <v>492737500.49000001</v>
      </c>
      <c r="H42" s="201">
        <f>+SUMPRODUCT(('2017'!$G136:$R136)*('2017'!$G$5:$R$5&lt;=Master!$B$3))</f>
        <v>523341596.25</v>
      </c>
      <c r="I42" s="220">
        <f t="shared" si="0"/>
        <v>-30604095.75999999</v>
      </c>
      <c r="J42" s="221">
        <f t="shared" si="1"/>
        <v>-5.8478240558926364E-2</v>
      </c>
      <c r="K42" s="201">
        <f>+SUMPRODUCT(('2016'!$G42:$R42)*('2016'!$G$5:$R$5&lt;=Master!$B$3))</f>
        <v>500525007.48000002</v>
      </c>
      <c r="L42" s="220">
        <f t="shared" si="7"/>
        <v>-7787506.9900000095</v>
      </c>
      <c r="M42" s="222">
        <f t="shared" si="2"/>
        <v>-1.5558677136249144E-2</v>
      </c>
      <c r="N42" s="201">
        <f>+INDEX('2017'!$1:$1048576,MATCH('Analitika - 2017'!$A42,'2017'!$A:$A,0),MATCH('Analitika - 2017'!$N$6,'2017'!$6:$6,0))</f>
        <v>43633580.93999999</v>
      </c>
      <c r="O42" s="201">
        <f>+INDEX('2017'!$1:$1048576,MATCH(CONCATENATE('Analitika - 2017'!$A42,"p"),'2017'!$A:$A,0),MATCH('Analitika - 2017'!$O$6,'2017'!$100:$100,0))</f>
        <v>47576508.75</v>
      </c>
      <c r="P42" s="220">
        <f t="shared" si="3"/>
        <v>-3942927.8100000098</v>
      </c>
      <c r="Q42" s="221">
        <f t="shared" si="4"/>
        <v>-8.2875518057007658E-2</v>
      </c>
      <c r="R42" s="201">
        <f>+INDEX('2016'!$1:$1048576,MATCH('Analitika - 2017'!$A42,'2016'!$A:$A,0),MATCH('Analitika - 2017'!$R$6,'2016'!$6:$6,0))</f>
        <v>46968139.490000002</v>
      </c>
      <c r="S42" s="220">
        <f t="shared" si="5"/>
        <v>-3334558.5500000119</v>
      </c>
      <c r="T42" s="222">
        <f t="shared" si="6"/>
        <v>-7.0996181373332301E-2</v>
      </c>
    </row>
    <row r="43" spans="1:20">
      <c r="A43" s="176">
        <v>421</v>
      </c>
      <c r="B43" s="423" t="str">
        <f>+VLOOKUP($A43,Master!$D$25:$G$223,4,FALSE)</f>
        <v>Prava iz oblasti socijalne zaštite</v>
      </c>
      <c r="C43" s="424"/>
      <c r="D43" s="424"/>
      <c r="E43" s="424"/>
      <c r="F43" s="424"/>
      <c r="G43" s="189">
        <f>+SUMPRODUCT(('2017'!$G43:$R43)*('2017'!$G$5:$R$5&lt;=Master!$B$3)*($A43='2017'!$A$10:$A$65))</f>
        <v>92020934.140000001</v>
      </c>
      <c r="H43" s="189">
        <f>+SUMPRODUCT(('2017'!$G137:$R137)*('2017'!$G$5:$R$5&lt;=Master!$B$3))</f>
        <v>105155989.58333334</v>
      </c>
      <c r="I43" s="190">
        <f t="shared" si="0"/>
        <v>-13135055.443333343</v>
      </c>
      <c r="J43" s="191">
        <f t="shared" si="1"/>
        <v>-0.12491019765378331</v>
      </c>
      <c r="K43" s="189">
        <f>+SUMPRODUCT(('2016'!$G43:$R43)*('2016'!$G$5:$R$5&lt;=Master!$B$3))</f>
        <v>103428572.58999997</v>
      </c>
      <c r="L43" s="190">
        <f t="shared" si="7"/>
        <v>-11407638.449999973</v>
      </c>
      <c r="M43" s="192">
        <f t="shared" si="2"/>
        <v>-0.11029484565373304</v>
      </c>
      <c r="N43" s="189">
        <f>+INDEX('2017'!$1:$1048576,MATCH('Analitika - 2017'!$A43,'2017'!$A:$A,0),MATCH('Analitika - 2017'!$N$6,'2017'!$6:$6,0))</f>
        <v>6324073.25</v>
      </c>
      <c r="O43" s="189">
        <f>+INDEX('2017'!$1:$1048576,MATCH(CONCATENATE('Analitika - 2017'!$A43,"p"),'2017'!$A:$A,0),MATCH('Analitika - 2017'!$O$6,'2017'!$100:$100,0))</f>
        <v>9559635.416666666</v>
      </c>
      <c r="P43" s="190">
        <f t="shared" si="3"/>
        <v>-3235562.166666666</v>
      </c>
      <c r="Q43" s="191">
        <f t="shared" si="4"/>
        <v>-0.3384608330382195</v>
      </c>
      <c r="R43" s="189">
        <f>+INDEX('2016'!$1:$1048576,MATCH('Analitika - 2017'!$A43,'2016'!$A:$A,0),MATCH('Analitika - 2017'!$R$6,'2016'!$6:$6,0))</f>
        <v>10547477.470000001</v>
      </c>
      <c r="S43" s="190">
        <f t="shared" si="5"/>
        <v>-4223404.2200000007</v>
      </c>
      <c r="T43" s="192">
        <f t="shared" si="6"/>
        <v>-0.40041841587361082</v>
      </c>
    </row>
    <row r="44" spans="1:20">
      <c r="A44" s="176">
        <v>422</v>
      </c>
      <c r="B44" s="423" t="str">
        <f>+VLOOKUP($A44,Master!$D$25:$G$223,4,FALSE)</f>
        <v>Sredstva za tehnološke viškove</v>
      </c>
      <c r="C44" s="424"/>
      <c r="D44" s="424"/>
      <c r="E44" s="424"/>
      <c r="F44" s="424"/>
      <c r="G44" s="189">
        <f>+SUMPRODUCT(('2017'!$G44:$R44)*('2017'!$G$5:$R$5&lt;=Master!$B$3)*($A44='2017'!$A$10:$A$65))</f>
        <v>10921877.010000002</v>
      </c>
      <c r="H44" s="189">
        <f>+SUMPRODUCT(('2017'!$G138:$R138)*('2017'!$G$5:$R$5&lt;=Master!$B$3))</f>
        <v>18880106.666666668</v>
      </c>
      <c r="I44" s="190">
        <f t="shared" si="0"/>
        <v>-7958229.6566666663</v>
      </c>
      <c r="J44" s="191">
        <f t="shared" si="1"/>
        <v>-0.42151401987135662</v>
      </c>
      <c r="K44" s="189">
        <f>+SUMPRODUCT(('2016'!$G44:$R44)*('2016'!$G$5:$R$5&lt;=Master!$B$3))</f>
        <v>17920450.68</v>
      </c>
      <c r="L44" s="190">
        <f t="shared" si="7"/>
        <v>-6998573.6699999981</v>
      </c>
      <c r="M44" s="192">
        <f t="shared" si="2"/>
        <v>-0.39053558389637544</v>
      </c>
      <c r="N44" s="189">
        <f>+INDEX('2017'!$1:$1048576,MATCH('Analitika - 2017'!$A44,'2017'!$A:$A,0),MATCH('Analitika - 2017'!$N$6,'2017'!$6:$6,0))</f>
        <v>1118494.9099999999</v>
      </c>
      <c r="O44" s="189">
        <f>+INDEX('2017'!$1:$1048576,MATCH(CONCATENATE('Analitika - 2017'!$A44,"p"),'2017'!$A:$A,0),MATCH('Analitika - 2017'!$O$6,'2017'!$100:$100,0))</f>
        <v>1716373.3333333333</v>
      </c>
      <c r="P44" s="190">
        <f t="shared" si="3"/>
        <v>-597878.42333333334</v>
      </c>
      <c r="Q44" s="191">
        <f t="shared" si="4"/>
        <v>-0.34833821507364371</v>
      </c>
      <c r="R44" s="189">
        <f>+INDEX('2016'!$1:$1048576,MATCH('Analitika - 2017'!$A44,'2016'!$A:$A,0),MATCH('Analitika - 2017'!$R$6,'2016'!$6:$6,0))</f>
        <v>972099.46</v>
      </c>
      <c r="S44" s="190">
        <f t="shared" si="5"/>
        <v>146395.44999999995</v>
      </c>
      <c r="T44" s="192">
        <f t="shared" si="6"/>
        <v>0.15059719300739038</v>
      </c>
    </row>
    <row r="45" spans="1:20">
      <c r="A45" s="176">
        <v>423</v>
      </c>
      <c r="B45" s="423" t="str">
        <f>+VLOOKUP($A45,Master!$D$25:$G$223,4,FALSE)</f>
        <v>Prava iz oblasti penzijskog i invalidskog osiguranja</v>
      </c>
      <c r="C45" s="424"/>
      <c r="D45" s="424"/>
      <c r="E45" s="424"/>
      <c r="F45" s="424"/>
      <c r="G45" s="189">
        <f>+SUMPRODUCT(('2017'!$G45:$R45)*('2017'!$G$5:$R$5&lt;=Master!$B$3)*($A45='2017'!$A$10:$A$65))</f>
        <v>367169334.63</v>
      </c>
      <c r="H45" s="189">
        <f>+SUMPRODUCT(('2017'!$G139:$R139)*('2017'!$G$5:$R$5&lt;=Master!$B$3))</f>
        <v>376887500</v>
      </c>
      <c r="I45" s="190">
        <f t="shared" si="0"/>
        <v>-9718165.3700000048</v>
      </c>
      <c r="J45" s="191">
        <f t="shared" si="1"/>
        <v>-2.5785321534940842E-2</v>
      </c>
      <c r="K45" s="189">
        <f>+SUMPRODUCT(('2016'!$G45:$R45)*('2016'!$G$5:$R$5&lt;=Master!$B$3))</f>
        <v>357908990.53999996</v>
      </c>
      <c r="L45" s="190">
        <f t="shared" si="7"/>
        <v>9260344.0900000334</v>
      </c>
      <c r="M45" s="192">
        <f t="shared" si="2"/>
        <v>2.5873460390107406E-2</v>
      </c>
      <c r="N45" s="189">
        <f>+INDEX('2017'!$1:$1048576,MATCH('Analitika - 2017'!$A45,'2017'!$A:$A,0),MATCH('Analitika - 2017'!$N$6,'2017'!$6:$6,0))</f>
        <v>33919324.859999999</v>
      </c>
      <c r="O45" s="189">
        <f>+INDEX('2017'!$1:$1048576,MATCH(CONCATENATE('Analitika - 2017'!$A45,"p"),'2017'!$A:$A,0),MATCH('Analitika - 2017'!$O$6,'2017'!$100:$100,0))</f>
        <v>34262500</v>
      </c>
      <c r="P45" s="190">
        <f t="shared" si="3"/>
        <v>-343175.1400000006</v>
      </c>
      <c r="Q45" s="191">
        <f t="shared" si="4"/>
        <v>-1.0016056621670932E-2</v>
      </c>
      <c r="R45" s="189">
        <f>+INDEX('2016'!$1:$1048576,MATCH('Analitika - 2017'!$A45,'2016'!$A:$A,0),MATCH('Analitika - 2017'!$R$6,'2016'!$6:$6,0))</f>
        <v>32931279.82</v>
      </c>
      <c r="S45" s="190">
        <f t="shared" si="5"/>
        <v>988045.03999999911</v>
      </c>
      <c r="T45" s="192">
        <f t="shared" si="6"/>
        <v>3.000323842257524E-2</v>
      </c>
    </row>
    <row r="46" spans="1:20">
      <c r="A46" s="176">
        <v>424</v>
      </c>
      <c r="B46" s="423" t="str">
        <f>+VLOOKUP($A46,Master!$D$25:$G$223,4,FALSE)</f>
        <v>Ostala prava iz oblasti zdravstvene zaštite</v>
      </c>
      <c r="C46" s="424"/>
      <c r="D46" s="424"/>
      <c r="E46" s="424"/>
      <c r="F46" s="424"/>
      <c r="G46" s="189">
        <f>+SUMPRODUCT(('2017'!$G46:$R46)*('2017'!$G$5:$R$5&lt;=Master!$B$3)*($A46='2017'!$A$10:$A$65))</f>
        <v>14765499.619999999</v>
      </c>
      <c r="H46" s="189">
        <f>+SUMPRODUCT(('2017'!$G140:$R140)*('2017'!$G$5:$R$5&lt;=Master!$B$3))</f>
        <v>14603416.666666668</v>
      </c>
      <c r="I46" s="190">
        <f t="shared" si="0"/>
        <v>162082.95333333127</v>
      </c>
      <c r="J46" s="191">
        <f t="shared" si="1"/>
        <v>1.1098974783298354E-2</v>
      </c>
      <c r="K46" s="189">
        <f>+SUMPRODUCT(('2016'!$G46:$R46)*('2016'!$G$5:$R$5&lt;=Master!$B$3))</f>
        <v>13306275.049999997</v>
      </c>
      <c r="L46" s="190">
        <f t="shared" si="7"/>
        <v>1459224.5700000022</v>
      </c>
      <c r="M46" s="192">
        <f t="shared" si="2"/>
        <v>0.10966439251531956</v>
      </c>
      <c r="N46" s="189">
        <f>+INDEX('2017'!$1:$1048576,MATCH('Analitika - 2017'!$A46,'2017'!$A:$A,0),MATCH('Analitika - 2017'!$N$6,'2017'!$6:$6,0))</f>
        <v>1512893.76</v>
      </c>
      <c r="O46" s="189">
        <f>+INDEX('2017'!$1:$1048576,MATCH(CONCATENATE('Analitika - 2017'!$A46,"p"),'2017'!$A:$A,0),MATCH('Analitika - 2017'!$O$6,'2017'!$100:$100,0))</f>
        <v>1327583.3333333333</v>
      </c>
      <c r="P46" s="190">
        <f t="shared" si="3"/>
        <v>185310.42666666675</v>
      </c>
      <c r="Q46" s="191">
        <f t="shared" si="4"/>
        <v>0.13958477936099434</v>
      </c>
      <c r="R46" s="189">
        <f>+INDEX('2016'!$1:$1048576,MATCH('Analitika - 2017'!$A46,'2016'!$A:$A,0),MATCH('Analitika - 2017'!$R$6,'2016'!$6:$6,0))</f>
        <v>1810820.34</v>
      </c>
      <c r="S46" s="190">
        <f t="shared" si="5"/>
        <v>-297926.58000000007</v>
      </c>
      <c r="T46" s="192">
        <f t="shared" si="6"/>
        <v>-0.16452575300761207</v>
      </c>
    </row>
    <row r="47" spans="1:20">
      <c r="A47" s="176">
        <v>425</v>
      </c>
      <c r="B47" s="423" t="str">
        <f>+VLOOKUP($A47,Master!$D$25:$G$223,4,FALSE)</f>
        <v>Ostala prava iz zdravstvenog osiguranja</v>
      </c>
      <c r="C47" s="424"/>
      <c r="D47" s="424"/>
      <c r="E47" s="424"/>
      <c r="F47" s="424"/>
      <c r="G47" s="189">
        <f>+SUMPRODUCT(('2017'!$G47:$R47)*('2017'!$G$5:$R$5&lt;=Master!$B$3)*($A47='2017'!$A$10:$A$65))</f>
        <v>7859855.0899999999</v>
      </c>
      <c r="H47" s="189">
        <f>+SUMPRODUCT(('2017'!$G141:$R141)*('2017'!$G$5:$R$5&lt;=Master!$B$3))</f>
        <v>7814583.3333333349</v>
      </c>
      <c r="I47" s="190">
        <f t="shared" si="0"/>
        <v>45271.756666664965</v>
      </c>
      <c r="J47" s="191">
        <f t="shared" si="1"/>
        <v>5.7932399893358966E-3</v>
      </c>
      <c r="K47" s="189">
        <f>+SUMPRODUCT(('2016'!$G47:$R47)*('2016'!$G$5:$R$5&lt;=Master!$B$3))</f>
        <v>7960718.6200000001</v>
      </c>
      <c r="L47" s="190">
        <f t="shared" si="7"/>
        <v>-100863.53000000026</v>
      </c>
      <c r="M47" s="192">
        <f t="shared" si="2"/>
        <v>-1.2670153891207403E-2</v>
      </c>
      <c r="N47" s="189">
        <f>+INDEX('2017'!$1:$1048576,MATCH('Analitika - 2017'!$A47,'2017'!$A:$A,0),MATCH('Analitika - 2017'!$N$6,'2017'!$6:$6,0))</f>
        <v>758794.16</v>
      </c>
      <c r="O47" s="189">
        <f>+INDEX('2017'!$1:$1048576,MATCH(CONCATENATE('Analitika - 2017'!$A47,"p"),'2017'!$A:$A,0),MATCH('Analitika - 2017'!$O$6,'2017'!$100:$100,0))</f>
        <v>710416.66666666663</v>
      </c>
      <c r="P47" s="190">
        <f t="shared" si="3"/>
        <v>48377.493333333405</v>
      </c>
      <c r="Q47" s="191">
        <f t="shared" si="4"/>
        <v>6.8097351319648114E-2</v>
      </c>
      <c r="R47" s="189">
        <f>+INDEX('2016'!$1:$1048576,MATCH('Analitika - 2017'!$A47,'2016'!$A:$A,0),MATCH('Analitika - 2017'!$R$6,'2016'!$6:$6,0))</f>
        <v>706462.4</v>
      </c>
      <c r="S47" s="190">
        <f t="shared" si="5"/>
        <v>52331.760000000009</v>
      </c>
      <c r="T47" s="192">
        <f t="shared" si="6"/>
        <v>7.407578945461224E-2</v>
      </c>
    </row>
    <row r="48" spans="1:20">
      <c r="A48" s="176">
        <v>43</v>
      </c>
      <c r="B48" s="437" t="str">
        <f>+VLOOKUP($A48,Master!$D$25:$G$223,4,FALSE)</f>
        <v xml:space="preserve">Transferi institucijama, pojedincima, nevladinom i javnom sektoru </v>
      </c>
      <c r="C48" s="438"/>
      <c r="D48" s="438"/>
      <c r="E48" s="438"/>
      <c r="F48" s="438"/>
      <c r="G48" s="201">
        <f>+SUMPRODUCT(('2017'!$G48:$R48)*('2017'!$G$5:$R$5&lt;=Master!$B$3)*($A48='2017'!$A$10:$A$65))</f>
        <v>136985049.66</v>
      </c>
      <c r="H48" s="201">
        <f>+SUMPRODUCT(('2017'!$G142:$R142)*('2017'!$G$5:$R$5&lt;=Master!$B$3))</f>
        <v>150608333.36999997</v>
      </c>
      <c r="I48" s="202">
        <f t="shared" si="0"/>
        <v>-13623283.709999979</v>
      </c>
      <c r="J48" s="203">
        <f t="shared" si="1"/>
        <v>-9.0455045913904519E-2</v>
      </c>
      <c r="K48" s="201">
        <f>+SUMPRODUCT(('2016'!$G48:$R48)*('2016'!$G$5:$R$5&lt;=Master!$B$3))</f>
        <v>132558240.26000001</v>
      </c>
      <c r="L48" s="202">
        <f t="shared" si="7"/>
        <v>4426809.3999999911</v>
      </c>
      <c r="M48" s="204">
        <f t="shared" si="2"/>
        <v>3.3395203431467069E-2</v>
      </c>
      <c r="N48" s="201">
        <f>+INDEX('2017'!$1:$1048576,MATCH('Analitika - 2017'!$A48,'2017'!$A:$A,0),MATCH('Analitika - 2017'!$N$6,'2017'!$6:$6,0))</f>
        <v>11142113.050000001</v>
      </c>
      <c r="O48" s="201">
        <f>+INDEX('2017'!$1:$1048576,MATCH(CONCATENATE('Analitika - 2017'!$A48,"p"),'2017'!$A:$A,0),MATCH('Analitika - 2017'!$O$6,'2017'!$100:$100,0))</f>
        <v>13691666.67</v>
      </c>
      <c r="P48" s="202">
        <f t="shared" si="3"/>
        <v>-2549553.6199999992</v>
      </c>
      <c r="Q48" s="203">
        <f t="shared" si="4"/>
        <v>-0.18621207201796408</v>
      </c>
      <c r="R48" s="201">
        <f>+INDEX('2016'!$1:$1048576,MATCH('Analitika - 2017'!$A48,'2016'!$A:$A,0),MATCH('Analitika - 2017'!$R$6,'2016'!$6:$6,0))</f>
        <v>14397093.9</v>
      </c>
      <c r="S48" s="202">
        <f t="shared" si="5"/>
        <v>-3254980.8499999996</v>
      </c>
      <c r="T48" s="204">
        <f t="shared" si="6"/>
        <v>-0.22608596377912071</v>
      </c>
    </row>
    <row r="49" spans="1:20">
      <c r="A49" s="176">
        <v>44</v>
      </c>
      <c r="B49" s="437" t="str">
        <f>+VLOOKUP($A49,Master!$D$25:$G$223,4,FALSE)</f>
        <v>Kapitalni budžet</v>
      </c>
      <c r="C49" s="438"/>
      <c r="D49" s="438"/>
      <c r="E49" s="438"/>
      <c r="F49" s="438"/>
      <c r="G49" s="402">
        <f>+SUMPRODUCT(('2017'!$G49:$R49)*('2017'!$G$5:$R$5&lt;=Master!$B$3)*($A49='2017'!$A$10:$A$65))</f>
        <v>168997805.02000001</v>
      </c>
      <c r="H49" s="201">
        <f>+SUMPRODUCT(('2017'!$G143:$R143)*('2017'!$G$5:$R$5&lt;=Master!$B$3))</f>
        <v>250052763.35000002</v>
      </c>
      <c r="I49" s="202">
        <f t="shared" si="0"/>
        <v>-81054958.330000013</v>
      </c>
      <c r="J49" s="203">
        <f t="shared" si="1"/>
        <v>-0.32415142006068143</v>
      </c>
      <c r="K49" s="201">
        <f>+SUMPRODUCT(('2016'!$G49:$R49)*('2016'!$G$5:$R$5&lt;=Master!$B$3))</f>
        <v>35022739.560000002</v>
      </c>
      <c r="L49" s="202">
        <f t="shared" si="7"/>
        <v>133975065.46000001</v>
      </c>
      <c r="M49" s="204">
        <f t="shared" si="2"/>
        <v>3.8253736613173155</v>
      </c>
      <c r="N49" s="402">
        <f>+INDEX('2017'!$1:$1048576,MATCH('Analitika - 2017'!$A49,'2017'!$A:$A,0),MATCH('Analitika - 2017'!$N$6,'2017'!$6:$6,0))</f>
        <v>37935759.630000003</v>
      </c>
      <c r="O49" s="201">
        <f>+INDEX('2017'!$1:$1048576,MATCH(CONCATENATE('Analitika - 2017'!$A49,"p"),'2017'!$A:$A,0),MATCH('Analitika - 2017'!$O$6,'2017'!$100:$100,0))</f>
        <v>33025836.670000002</v>
      </c>
      <c r="P49" s="202">
        <f t="shared" si="3"/>
        <v>4909922.9600000009</v>
      </c>
      <c r="Q49" s="203">
        <f t="shared" si="4"/>
        <v>0.1486691467974246</v>
      </c>
      <c r="R49" s="201">
        <f>+INDEX('2016'!$1:$1048576,MATCH('Analitika - 2017'!$A49,'2016'!$A:$A,0),MATCH('Analitika - 2017'!$R$6,'2016'!$6:$6,0))</f>
        <v>6171281.3600000003</v>
      </c>
      <c r="S49" s="202">
        <f t="shared" si="5"/>
        <v>31764478.270000003</v>
      </c>
      <c r="T49" s="204">
        <f t="shared" si="6"/>
        <v>5.1471447203632277</v>
      </c>
    </row>
    <row r="50" spans="1:20">
      <c r="A50" s="176">
        <v>451</v>
      </c>
      <c r="B50" s="441" t="str">
        <f>+VLOOKUP($A50,Master!$D$25:$G$223,4,FALSE)</f>
        <v>Pozajmice i krediti</v>
      </c>
      <c r="C50" s="442"/>
      <c r="D50" s="442"/>
      <c r="E50" s="442"/>
      <c r="F50" s="442"/>
      <c r="G50" s="189">
        <f>+SUMPRODUCT(('2017'!$G50:$R50)*('2017'!$G$5:$R$5&lt;=Master!$B$3)*($A50='2017'!$A$10:$A$65))</f>
        <v>1907132.76</v>
      </c>
      <c r="H50" s="189">
        <f>+SUMPRODUCT(('2017'!$G144:$R144)*('2017'!$G$5:$R$5&lt;=Master!$B$3))</f>
        <v>2222916.6666666665</v>
      </c>
      <c r="I50" s="190">
        <f>G50-H50</f>
        <v>-315783.9066666665</v>
      </c>
      <c r="J50" s="344">
        <f t="shared" si="1"/>
        <v>-0.14205836476101208</v>
      </c>
      <c r="K50" s="189">
        <f>+SUMPRODUCT(('2016'!$G50:$R50)*('2016'!$G$5:$R$5&lt;=Master!$B$3))</f>
        <v>1977353.77</v>
      </c>
      <c r="L50" s="350">
        <f t="shared" si="7"/>
        <v>-70221.010000000009</v>
      </c>
      <c r="M50" s="353">
        <f t="shared" si="2"/>
        <v>-3.5512618462805512E-2</v>
      </c>
      <c r="N50" s="189">
        <f>+INDEX('2017'!$1:$1048576,MATCH('Analitika - 2017'!$A50,'2017'!$A:$A,0),MATCH('Analitika - 2017'!$N$6,'2017'!$6:$6,0))</f>
        <v>70920.759999999995</v>
      </c>
      <c r="O50" s="189">
        <f>+INDEX('2017'!$1:$1048576,MATCH(CONCATENATE('Analitika - 2017'!$A50,"p"),'2017'!$A:$A,0),MATCH('Analitika - 2017'!$O$6,'2017'!$100:$100,0))</f>
        <v>202083.33333333334</v>
      </c>
      <c r="P50" s="190">
        <f t="shared" si="3"/>
        <v>-131162.57333333336</v>
      </c>
      <c r="Q50" s="344">
        <f t="shared" si="4"/>
        <v>-0.64905190927835055</v>
      </c>
      <c r="R50" s="189">
        <f>+INDEX('2016'!$1:$1048576,MATCH('Analitika - 2017'!$A50,'2016'!$A:$A,0),MATCH('Analitika - 2017'!$R$6,'2016'!$6:$6,0))</f>
        <v>14820.1</v>
      </c>
      <c r="S50" s="350">
        <f t="shared" si="5"/>
        <v>56100.659999999996</v>
      </c>
      <c r="T50" s="353">
        <f t="shared" si="6"/>
        <v>3.785444092819886</v>
      </c>
    </row>
    <row r="51" spans="1:20">
      <c r="A51" s="176">
        <v>47</v>
      </c>
      <c r="B51" s="441" t="str">
        <f>+VLOOKUP($A51,Master!$D$25:$G$223,4,FALSE)</f>
        <v>Rezerve</v>
      </c>
      <c r="C51" s="442"/>
      <c r="D51" s="442"/>
      <c r="E51" s="442"/>
      <c r="F51" s="442"/>
      <c r="G51" s="189">
        <f>+SUMPRODUCT(('2017'!$G51:$R51)*('2017'!$G$5:$R$5&lt;=Master!$B$3)*($A51='2017'!$A$10:$A$65))</f>
        <v>16042012.459999999</v>
      </c>
      <c r="H51" s="189">
        <f>+SUMPRODUCT(('2017'!$G145:$R145)*('2017'!$G$5:$R$5&lt;=Master!$B$3))</f>
        <v>13107117.723333331</v>
      </c>
      <c r="I51" s="190">
        <f t="shared" ref="I51:I52" si="8">G51-H51</f>
        <v>2934894.7366666682</v>
      </c>
      <c r="J51" s="345">
        <f t="shared" si="1"/>
        <v>0.22391610410593632</v>
      </c>
      <c r="K51" s="189">
        <f>+SUMPRODUCT(('2016'!$G51:$R51)*('2016'!$G$5:$R$5&lt;=Master!$B$3))</f>
        <v>10472508.349999998</v>
      </c>
      <c r="L51" s="351">
        <f t="shared" si="7"/>
        <v>5569504.1100000013</v>
      </c>
      <c r="M51" s="354">
        <f t="shared" si="2"/>
        <v>0.53182140551838297</v>
      </c>
      <c r="N51" s="189">
        <f>+INDEX('2017'!$1:$1048576,MATCH('Analitika - 2017'!$A51,'2017'!$A:$A,0),MATCH('Analitika - 2017'!$N$6,'2017'!$6:$6,0))</f>
        <v>1361299.94</v>
      </c>
      <c r="O51" s="189">
        <f>+INDEX('2017'!$1:$1048576,MATCH(CONCATENATE('Analitika - 2017'!$A51,"p"),'2017'!$A:$A,0),MATCH('Analitika - 2017'!$O$6,'2017'!$100:$100,0))</f>
        <v>1191556.1566666667</v>
      </c>
      <c r="P51" s="190">
        <f t="shared" si="3"/>
        <v>169743.78333333321</v>
      </c>
      <c r="Q51" s="345">
        <f t="shared" si="4"/>
        <v>0.14245554637406688</v>
      </c>
      <c r="R51" s="189">
        <f>+INDEX('2016'!$1:$1048576,MATCH('Analitika - 2017'!$A51,'2016'!$A:$A,0),MATCH('Analitika - 2017'!$R$6,'2016'!$6:$6,0))</f>
        <v>415858.03</v>
      </c>
      <c r="S51" s="351">
        <f t="shared" si="5"/>
        <v>945441.90999999992</v>
      </c>
      <c r="T51" s="354">
        <f t="shared" si="6"/>
        <v>2.2734727762741525</v>
      </c>
    </row>
    <row r="52" spans="1:20" ht="15.75" thickBot="1">
      <c r="A52" s="176">
        <v>462</v>
      </c>
      <c r="B52" s="443" t="str">
        <f>+VLOOKUP($A52,Master!$D$25:$G$223,4,FALSE)</f>
        <v>Otplata garancija</v>
      </c>
      <c r="C52" s="444"/>
      <c r="D52" s="444"/>
      <c r="E52" s="444"/>
      <c r="F52" s="444"/>
      <c r="G52" s="189">
        <f>+SUMPRODUCT(('2017'!$G52:$R52)*('2017'!$G$5:$R$5&lt;=Master!$B$3)*($A52='2017'!$A$10:$A$65))</f>
        <v>0</v>
      </c>
      <c r="H52" s="189">
        <f>+SUMPRODUCT(('2017'!$G146:$R146)*('2017'!$G$5:$R$5&lt;=Master!$B$3))</f>
        <v>0</v>
      </c>
      <c r="I52" s="190">
        <f t="shared" si="8"/>
        <v>0</v>
      </c>
      <c r="J52" s="346" t="str">
        <f t="shared" si="1"/>
        <v>…</v>
      </c>
      <c r="K52" s="189">
        <f>+SUMPRODUCT(('2016'!$G52:$R52)*('2016'!$G$5:$R$5&lt;=Master!$B$3))</f>
        <v>0</v>
      </c>
      <c r="L52" s="351">
        <f t="shared" si="7"/>
        <v>0</v>
      </c>
      <c r="M52" s="355" t="str">
        <f t="shared" si="2"/>
        <v>…</v>
      </c>
      <c r="N52" s="189">
        <f>+INDEX('2017'!$1:$1048576,MATCH('Analitika - 2017'!$A52,'2017'!$A:$A,0),MATCH('Analitika - 2017'!$N$6,'2017'!$6:$6,0))</f>
        <v>0</v>
      </c>
      <c r="O52" s="189">
        <f>+INDEX('2017'!$1:$1048576,MATCH(CONCATENATE('Analitika - 2017'!$A52,"p"),'2017'!$A:$A,0),MATCH('Analitika - 2017'!$O$6,'2017'!$100:$100,0))</f>
        <v>0</v>
      </c>
      <c r="P52" s="190">
        <f t="shared" si="3"/>
        <v>0</v>
      </c>
      <c r="Q52" s="346" t="str">
        <f t="shared" si="4"/>
        <v>…</v>
      </c>
      <c r="R52" s="189">
        <f>+INDEX('2016'!$1:$1048576,MATCH('Analitika - 2017'!$A52,'2016'!$A:$A,0),MATCH('Analitika - 2017'!$R$6,'2016'!$6:$6,0))</f>
        <v>0</v>
      </c>
      <c r="S52" s="351">
        <f t="shared" si="5"/>
        <v>0</v>
      </c>
      <c r="T52" s="355" t="str">
        <f t="shared" si="6"/>
        <v>…</v>
      </c>
    </row>
    <row r="53" spans="1:20" ht="15.75" thickBot="1">
      <c r="A53" s="170">
        <v>4630</v>
      </c>
      <c r="B53" s="443" t="str">
        <f>+VLOOKUP($A53,Master!$D$25:$G$223,4,FALSE)</f>
        <v>Otplata obaveza iz prethodnih godina</v>
      </c>
      <c r="C53" s="444"/>
      <c r="D53" s="444"/>
      <c r="E53" s="444"/>
      <c r="F53" s="444"/>
      <c r="G53" s="393">
        <f>+SUMPRODUCT(('2017'!$G53:$R53)*('2017'!$G$5:$R$5&lt;=Master!$B$3)*($A53='2017'!$A$10:$A$65))</f>
        <v>38333190.440000005</v>
      </c>
      <c r="H53" s="393">
        <v>0</v>
      </c>
      <c r="I53" s="352">
        <f>G53-H53</f>
        <v>38333190.440000005</v>
      </c>
      <c r="J53" s="347" t="str">
        <f t="shared" si="1"/>
        <v>…</v>
      </c>
      <c r="K53" s="393">
        <f>+SUMPRODUCT(('2016'!$G53:$R53)*('2016'!$G$5:$R$5&lt;=Master!$B$3))</f>
        <v>52123314.010000005</v>
      </c>
      <c r="L53" s="358">
        <f t="shared" si="7"/>
        <v>-13790123.57</v>
      </c>
      <c r="M53" s="356">
        <f t="shared" si="2"/>
        <v>-0.26456728302721366</v>
      </c>
      <c r="N53" s="393">
        <f>+INDEX('2017'!$1:$1048576,MATCH('Analitika - 2017'!$A53,'2017'!$A:$A,0),MATCH('Analitika - 2017'!$N$6,'2017'!$6:$6,0))</f>
        <v>2638956.56</v>
      </c>
      <c r="O53" s="393">
        <v>0</v>
      </c>
      <c r="P53" s="352">
        <f>N53-O53</f>
        <v>2638956.56</v>
      </c>
      <c r="Q53" s="347" t="str">
        <f t="shared" si="4"/>
        <v>…</v>
      </c>
      <c r="R53" s="393">
        <f>+INDEX('2016'!$1:$1048576,MATCH('Analitika - 2017'!$A53,'2016'!$A:$A,0),MATCH('Analitika - 2017'!$R$6,'2016'!$6:$6,0))</f>
        <v>8036203.4800000004</v>
      </c>
      <c r="S53" s="358">
        <f>+N53-R53</f>
        <v>-5397246.9199999999</v>
      </c>
      <c r="T53" s="356">
        <f>+IF(ISNUMBER(N53/R53-1),N53/R53-1,"…")</f>
        <v>-0.67161650814745177</v>
      </c>
    </row>
    <row r="54" spans="1:20" ht="15.75" thickBot="1">
      <c r="A54" s="170">
        <v>1005</v>
      </c>
      <c r="B54" s="443" t="str">
        <f>+VLOOKUP($A54,Master!$D$25:$G$225,4,FALSE)</f>
        <v>Neto povećanje obaveza</v>
      </c>
      <c r="C54" s="444"/>
      <c r="D54" s="444"/>
      <c r="E54" s="444"/>
      <c r="F54" s="444"/>
      <c r="G54" s="189">
        <f>+SUMPRODUCT(('2017'!$G54:$R54)*('2017'!$G$5:$R$5&lt;=Master!$B$3)*($A54='2017'!$A$10:$A$65))</f>
        <v>0</v>
      </c>
      <c r="H54" s="189">
        <v>0</v>
      </c>
      <c r="I54" s="352">
        <f>G54-H54</f>
        <v>0</v>
      </c>
      <c r="J54" s="347" t="str">
        <f t="shared" si="1"/>
        <v>…</v>
      </c>
      <c r="K54" s="189">
        <f>+SUMPRODUCT(('2016'!$G54:$R54)*('2016'!$G$5:$R$5&lt;=Master!$B$3))</f>
        <v>0</v>
      </c>
      <c r="L54" s="358">
        <f t="shared" si="7"/>
        <v>0</v>
      </c>
      <c r="M54" s="356" t="str">
        <f t="shared" si="2"/>
        <v>…</v>
      </c>
      <c r="N54" s="189">
        <f>+INDEX('2017'!$1:$1048576,MATCH('Analitika - 2017'!$A54,'2017'!$A:$A,0),MATCH('Analitika - 2017'!$N$6,'2017'!$6:$6,0))</f>
        <v>0</v>
      </c>
      <c r="O54" s="189">
        <v>0</v>
      </c>
      <c r="P54" s="352">
        <f>N54-O54</f>
        <v>0</v>
      </c>
      <c r="Q54" s="347" t="str">
        <f t="shared" si="4"/>
        <v>…</v>
      </c>
      <c r="R54" s="189">
        <f>+INDEX('2016'!$1:$1048576,MATCH('Analitika - 2017'!$A54,'2016'!$A:$A,0),MATCH('Analitika - 2017'!$R$6,'2016'!$6:$6,0))</f>
        <v>0</v>
      </c>
      <c r="S54" s="358">
        <f>+N54-R54</f>
        <v>0</v>
      </c>
      <c r="T54" s="356" t="str">
        <f>+IF(ISNUMBER(N54/R54-1),N54/R54-1,"…")</f>
        <v>…</v>
      </c>
    </row>
    <row r="55" spans="1:20" ht="15.75" thickBot="1">
      <c r="A55" s="170">
        <v>1000</v>
      </c>
      <c r="B55" s="445" t="str">
        <f>+VLOOKUP($A55,Master!$D$25:$G$223,4,FALSE)</f>
        <v>Suficit / deficit</v>
      </c>
      <c r="C55" s="446"/>
      <c r="D55" s="446"/>
      <c r="E55" s="446"/>
      <c r="F55" s="446"/>
      <c r="G55" s="177">
        <f>+SUMPRODUCT(('2017'!$G55:$R55)*('2017'!$G$5:$R$5&lt;=Master!$B$3)*($A55='2017'!$A$10:$A$65))</f>
        <v>-152489168.75999996</v>
      </c>
      <c r="H55" s="415">
        <f>+SUMPRODUCT(('2017'!$G148:$R148)*('2017'!$G$5:$R$5&lt;=Master!$B$3))</f>
        <v>-260490127.30204827</v>
      </c>
      <c r="I55" s="406">
        <f>+G55-H55</f>
        <v>108000958.54204831</v>
      </c>
      <c r="J55" s="349">
        <f t="shared" si="1"/>
        <v>-0.41460672487144612</v>
      </c>
      <c r="K55" s="177">
        <f>+SUMPRODUCT(('2016'!$G55:$R55)*('2016'!$G$5:$R$5&lt;=Master!$B$3))</f>
        <v>-47035709.299999967</v>
      </c>
      <c r="L55" s="359">
        <f t="shared" si="7"/>
        <v>-105453459.45999999</v>
      </c>
      <c r="M55" s="357">
        <f t="shared" si="2"/>
        <v>2.2419872269259065</v>
      </c>
      <c r="N55" s="177">
        <f>+INDEX('2017'!$1:$1048576,MATCH('Analitika - 2017'!$A55,'2017'!$A:$A,0),MATCH('Analitika - 2017'!$N$6,'2017'!$6:$6,0))</f>
        <v>-31866076.939999968</v>
      </c>
      <c r="O55" s="177">
        <f>+INDEX('2017'!$1:$1048576,MATCH(CONCATENATE('Analitika - 2017'!$A55,"p"),'2017'!$A:$A,0),MATCH('Analitika - 2017'!$O$6,'2017'!$100:$100,0))</f>
        <v>-34187702.425128728</v>
      </c>
      <c r="P55" s="406">
        <f>N55+O55</f>
        <v>-66053779.365128696</v>
      </c>
      <c r="Q55" s="349">
        <f t="shared" si="4"/>
        <v>-6.7908204425644936E-2</v>
      </c>
      <c r="R55" s="177">
        <f>+INDEX('2016'!$1:$1048576,MATCH('Analitika - 2017'!$A55,'2016'!$A:$A,0),MATCH('Analitika - 2017'!$R$6,'2016'!$6:$6,0))</f>
        <v>-24836164.980000019</v>
      </c>
      <c r="S55" s="359">
        <f t="shared" si="5"/>
        <v>-7029911.9599999487</v>
      </c>
      <c r="T55" s="357">
        <f t="shared" si="6"/>
        <v>0.28305142785373549</v>
      </c>
    </row>
    <row r="56" spans="1:20" ht="15.75" thickBot="1">
      <c r="A56" s="170">
        <v>1001</v>
      </c>
      <c r="B56" s="447" t="str">
        <f>+VLOOKUP($A56,Master!$D$25:$G$223,4,FALSE)</f>
        <v>Primarni bilans</v>
      </c>
      <c r="C56" s="448"/>
      <c r="D56" s="448"/>
      <c r="E56" s="448"/>
      <c r="F56" s="448"/>
      <c r="G56" s="177">
        <f>+SUMPRODUCT(('2017'!$G56:$R56)*('2017'!$G$5:$R$5&lt;=Master!$B$3)*($A56='2017'!$A$10:$A$65))</f>
        <v>-56052910.439999953</v>
      </c>
      <c r="H56" s="415">
        <f>+SUMPRODUCT(('2017'!$G149:$R149)*('2017'!$G$5:$R$5&lt;=Master!$B$3))</f>
        <v>-167270921.70204824</v>
      </c>
      <c r="I56" s="232">
        <f t="shared" si="0"/>
        <v>111218011.26204829</v>
      </c>
      <c r="J56" s="233">
        <f t="shared" si="1"/>
        <v>-0.66489746173668873</v>
      </c>
      <c r="K56" s="177">
        <f>+SUMPRODUCT(('2016'!$G56:$R56)*('2016'!$G$5:$R$5&lt;=Master!$B$3))</f>
        <v>31608263.210000042</v>
      </c>
      <c r="L56" s="232">
        <f t="shared" si="7"/>
        <v>-87661173.649999991</v>
      </c>
      <c r="M56" s="234">
        <f t="shared" si="2"/>
        <v>-2.7733625561010342</v>
      </c>
      <c r="N56" s="177">
        <f>+INDEX('2017'!$1:$1048576,MATCH('Analitika - 2017'!$A56,'2017'!$A:$A,0),MATCH('Analitika - 2017'!$N$6,'2017'!$6:$6,0))</f>
        <v>-27947450.10999997</v>
      </c>
      <c r="O56" s="177">
        <f>+INDEX('2017'!$1:$1048576,MATCH(CONCATENATE('Analitika - 2017'!$A56,"p"),'2017'!$A:$A,0),MATCH('Analitika - 2017'!$O$6,'2017'!$100:$100,0))</f>
        <v>-30357983.245128728</v>
      </c>
      <c r="P56" s="232">
        <f t="shared" si="3"/>
        <v>2410533.1351287588</v>
      </c>
      <c r="Q56" s="233">
        <f t="shared" si="4"/>
        <v>-7.9403599233343503E-2</v>
      </c>
      <c r="R56" s="177">
        <f>+INDEX('2016'!$1:$1048576,MATCH('Analitika - 2017'!$A56,'2016'!$A:$A,0),MATCH('Analitika - 2017'!$R$6,'2016'!$6:$6,0))</f>
        <v>-24283943.930000018</v>
      </c>
      <c r="S56" s="232">
        <f t="shared" si="5"/>
        <v>-3663506.1799999513</v>
      </c>
      <c r="T56" s="234">
        <f t="shared" si="6"/>
        <v>0.15086125180325882</v>
      </c>
    </row>
    <row r="57" spans="1:20">
      <c r="A57" s="170">
        <v>46</v>
      </c>
      <c r="B57" s="439" t="str">
        <f>+VLOOKUP($A57,Master!$D$25:$G$223,4,FALSE)</f>
        <v>Otplata dugova</v>
      </c>
      <c r="C57" s="440"/>
      <c r="D57" s="440"/>
      <c r="E57" s="440"/>
      <c r="F57" s="440"/>
      <c r="G57" s="183">
        <f>+SUMPRODUCT(('2017'!$G57:$R57)*('2017'!$G$5:$R$5&lt;=Master!$B$3)*($A57='2017'!$A$10:$A$65))</f>
        <v>329828367.87</v>
      </c>
      <c r="H57" s="183">
        <f>+SUMPRODUCT(('2017'!$G150:$R150)*('2017'!$G$5:$R$5&lt;=Master!$B$3))</f>
        <v>200787132.98666665</v>
      </c>
      <c r="I57" s="220">
        <f t="shared" si="0"/>
        <v>129041234.88333336</v>
      </c>
      <c r="J57" s="221">
        <f t="shared" si="1"/>
        <v>0.64267681381706065</v>
      </c>
      <c r="K57" s="201">
        <f>+SUMPRODUCT(('2016'!$G57:$R57)*('2016'!$G$5:$R$5&lt;=Master!$B$3))</f>
        <v>501843465.64999986</v>
      </c>
      <c r="L57" s="220">
        <f t="shared" si="7"/>
        <v>-172015097.77999985</v>
      </c>
      <c r="M57" s="222">
        <f t="shared" si="2"/>
        <v>-0.34276643924655215</v>
      </c>
      <c r="N57" s="183">
        <f>+INDEX('2017'!$1:$1048576,MATCH('Analitika - 2017'!$A57,'2017'!$A:$A,0),MATCH('Analitika - 2017'!$N$6,'2017'!$6:$6,0))</f>
        <v>7022219.0999999996</v>
      </c>
      <c r="O57" s="183">
        <f>+INDEX('2017'!$1:$1048576,MATCH(CONCATENATE('Analitika - 2017'!$A57,"p"),'2017'!$A:$A,0),MATCH('Analitika - 2017'!$O$6,'2017'!$100:$100,0))</f>
        <v>11714826.133333333</v>
      </c>
      <c r="P57" s="220">
        <f t="shared" si="3"/>
        <v>-4692607.0333333332</v>
      </c>
      <c r="Q57" s="221">
        <f t="shared" si="4"/>
        <v>-0.40056992565864913</v>
      </c>
      <c r="R57" s="201">
        <f>+INDEX('2016'!$1:$1048576,MATCH('Analitika - 2017'!$A57,'2016'!$A:$A,0),MATCH('Analitika - 2017'!$R$6,'2016'!$6:$6,0))</f>
        <v>6024562.0499999998</v>
      </c>
      <c r="S57" s="220">
        <f t="shared" si="5"/>
        <v>997657.04999999981</v>
      </c>
      <c r="T57" s="222">
        <f t="shared" si="6"/>
        <v>0.16559826950408785</v>
      </c>
    </row>
    <row r="58" spans="1:20">
      <c r="A58" s="170">
        <v>4611</v>
      </c>
      <c r="B58" s="465" t="str">
        <f>+VLOOKUP($A58,Master!$D$25:$G$223,4,FALSE)</f>
        <v>Otplata hartija od vrijednosti i kredita rezidentima</v>
      </c>
      <c r="C58" s="466"/>
      <c r="D58" s="466"/>
      <c r="E58" s="466"/>
      <c r="F58" s="466"/>
      <c r="G58" s="189">
        <f>+SUMPRODUCT(('2017'!$G58:$R58)*('2017'!$G$5:$R$5&lt;=Master!$B$3)*($A58='2017'!$A$10:$A$65))</f>
        <v>208834297.59</v>
      </c>
      <c r="H58" s="189">
        <f>+SUMPRODUCT(('2017'!$G151:$R151)*('2017'!$G$5:$R$5&lt;=Master!$B$3))</f>
        <v>47582536.519999996</v>
      </c>
      <c r="I58" s="238">
        <f t="shared" si="0"/>
        <v>161251761.06999999</v>
      </c>
      <c r="J58" s="239">
        <f t="shared" si="1"/>
        <v>3.3888853529744534</v>
      </c>
      <c r="K58" s="189">
        <f>+SUMPRODUCT(('2016'!$G58:$R58)*('2016'!$G$5:$R$5&lt;=Master!$B$3))</f>
        <v>216471783.97</v>
      </c>
      <c r="L58" s="238">
        <f t="shared" si="7"/>
        <v>-7637486.3799999952</v>
      </c>
      <c r="M58" s="240">
        <f t="shared" si="2"/>
        <v>-3.5281671541351756E-2</v>
      </c>
      <c r="N58" s="189">
        <f>+INDEX('2017'!$1:$1048576,MATCH('Analitika - 2017'!$A58,'2017'!$A:$A,0),MATCH('Analitika - 2017'!$N$6,'2017'!$6:$6,0))</f>
        <v>865501.84</v>
      </c>
      <c r="O58" s="189">
        <f>+INDEX('2017'!$1:$1048576,MATCH(CONCATENATE('Analitika - 2017'!$A58,"p"),'2017'!$A:$A,0),MATCH('Analitika - 2017'!$O$6,'2017'!$100:$100,0))</f>
        <v>2345417.37</v>
      </c>
      <c r="P58" s="238">
        <f t="shared" si="3"/>
        <v>-1479915.5300000003</v>
      </c>
      <c r="Q58" s="239">
        <f t="shared" si="4"/>
        <v>-0.63098173865745699</v>
      </c>
      <c r="R58" s="189">
        <f>+INDEX('2016'!$1:$1048576,MATCH('Analitika - 2017'!$A58,'2016'!$A:$A,0),MATCH('Analitika - 2017'!$R$6,'2016'!$6:$6,0))</f>
        <v>108168.99</v>
      </c>
      <c r="S58" s="238">
        <f t="shared" si="5"/>
        <v>757332.85</v>
      </c>
      <c r="T58" s="240">
        <f t="shared" si="6"/>
        <v>7.0013859794752626</v>
      </c>
    </row>
    <row r="59" spans="1:20">
      <c r="A59" s="170">
        <v>4612</v>
      </c>
      <c r="B59" s="441" t="str">
        <f>+VLOOKUP($A59,Master!$D$25:$G$223,4,FALSE)</f>
        <v>Otplata hartija od vrijednosti i kredita nerezidentima</v>
      </c>
      <c r="C59" s="442"/>
      <c r="D59" s="442"/>
      <c r="E59" s="442"/>
      <c r="F59" s="442"/>
      <c r="G59" s="189">
        <f>+SUMPRODUCT(('2017'!$G59:$R59)*('2017'!$G$5:$R$5&lt;=Master!$B$3)*($A59='2017'!$A$10:$A$65))</f>
        <v>120994070.28000005</v>
      </c>
      <c r="H59" s="189">
        <f>+SUMPRODUCT(('2017'!$G152:$R152)*('2017'!$G$5:$R$5&lt;=Master!$B$3))</f>
        <v>122297805.89999999</v>
      </c>
      <c r="I59" s="238">
        <f t="shared" si="0"/>
        <v>-1303735.6199999452</v>
      </c>
      <c r="J59" s="239">
        <f t="shared" si="1"/>
        <v>-1.0660335321681758E-2</v>
      </c>
      <c r="K59" s="189">
        <f>+SUMPRODUCT(('2016'!$G59:$R59)*('2016'!$G$5:$R$5&lt;=Master!$B$3))</f>
        <v>285371681.67999995</v>
      </c>
      <c r="L59" s="238">
        <f t="shared" si="7"/>
        <v>-164377611.39999992</v>
      </c>
      <c r="M59" s="240">
        <f t="shared" si="2"/>
        <v>-0.57601234443550675</v>
      </c>
      <c r="N59" s="189">
        <f>+INDEX('2017'!$1:$1048576,MATCH('Analitika - 2017'!$A59,'2017'!$A:$A,0),MATCH('Analitika - 2017'!$N$6,'2017'!$6:$6,0))</f>
        <v>6156717.2599999998</v>
      </c>
      <c r="O59" s="189">
        <f>+INDEX('2017'!$1:$1048576,MATCH(CONCATENATE('Analitika - 2017'!$A59,"p"),'2017'!$A:$A,0),MATCH('Analitika - 2017'!$O$6,'2017'!$100:$100,0))</f>
        <v>6559700.5300000003</v>
      </c>
      <c r="P59" s="238">
        <f t="shared" si="3"/>
        <v>-402983.27000000048</v>
      </c>
      <c r="Q59" s="239">
        <f t="shared" si="4"/>
        <v>-6.1433181005292048E-2</v>
      </c>
      <c r="R59" s="189">
        <f>+INDEX('2016'!$1:$1048576,MATCH('Analitika - 2017'!$A59,'2016'!$A:$A,0),MATCH('Analitika - 2017'!$R$6,'2016'!$6:$6,0))</f>
        <v>5916393.0599999996</v>
      </c>
      <c r="S59" s="238">
        <f t="shared" si="5"/>
        <v>240324.20000000019</v>
      </c>
      <c r="T59" s="240">
        <f t="shared" si="6"/>
        <v>4.0620053056448002E-2</v>
      </c>
    </row>
    <row r="60" spans="1:20" ht="15.75" thickBot="1">
      <c r="A60" s="170"/>
      <c r="B60" s="400" t="s">
        <v>369</v>
      </c>
      <c r="C60" s="401"/>
      <c r="D60" s="401"/>
      <c r="E60" s="401"/>
      <c r="F60" s="401"/>
      <c r="G60" s="189">
        <v>0</v>
      </c>
      <c r="H60" s="189">
        <f>+SUMPRODUCT(('2017'!$G153:$R153)*('2017'!$G$5:$R$5&lt;=Master!$B$3))</f>
        <v>30906790.56666667</v>
      </c>
      <c r="I60" s="238">
        <f t="shared" si="0"/>
        <v>-30906790.56666667</v>
      </c>
      <c r="J60" s="239">
        <f t="shared" si="1"/>
        <v>-1</v>
      </c>
      <c r="K60" s="189">
        <v>0</v>
      </c>
      <c r="L60" s="238">
        <f t="shared" si="7"/>
        <v>0</v>
      </c>
      <c r="M60" s="240" t="str">
        <f t="shared" si="2"/>
        <v>…</v>
      </c>
      <c r="N60" s="189">
        <v>0</v>
      </c>
      <c r="O60" s="189">
        <f>'2017'!G153</f>
        <v>2809708.2333333329</v>
      </c>
      <c r="P60" s="238">
        <f t="shared" si="3"/>
        <v>-2809708.2333333329</v>
      </c>
      <c r="Q60" s="239">
        <f t="shared" si="4"/>
        <v>-1</v>
      </c>
      <c r="R60" s="189">
        <v>0</v>
      </c>
      <c r="S60" s="238">
        <f t="shared" si="5"/>
        <v>0</v>
      </c>
      <c r="T60" s="240" t="str">
        <f t="shared" si="6"/>
        <v>…</v>
      </c>
    </row>
    <row r="61" spans="1:20" ht="15.75" thickBot="1">
      <c r="A61" s="170">
        <v>1002</v>
      </c>
      <c r="B61" s="467" t="str">
        <f>+VLOOKUP($A61,Master!$D$25:$G$223,4,FALSE)</f>
        <v>Nedostajuća sredstva</v>
      </c>
      <c r="C61" s="468"/>
      <c r="D61" s="468"/>
      <c r="E61" s="468"/>
      <c r="F61" s="468"/>
      <c r="G61" s="394">
        <f>+SUMPRODUCT(('2017'!$G60:$R60)*('2017'!$G$5:$R$5&lt;=Master!$B$3)*($A61='2017'!$A$10:$A$65))</f>
        <v>-482317536.62999994</v>
      </c>
      <c r="H61" s="405">
        <f>+SUMPRODUCT(('2017'!$G154:$R154)*('2017'!$G$5:$R$5&lt;=Master!$B$3))</f>
        <v>-461277260.28871495</v>
      </c>
      <c r="I61" s="407">
        <f t="shared" si="0"/>
        <v>-21040276.34128499</v>
      </c>
      <c r="J61" s="408">
        <f t="shared" si="1"/>
        <v>4.5613079491748199E-2</v>
      </c>
      <c r="K61" s="405">
        <f>+SUMPRODUCT(('2016'!$G60:$R60)*('2016'!$G$5:$R$5&lt;=Master!$B$3))</f>
        <v>-548879174.95000005</v>
      </c>
      <c r="L61" s="407">
        <f t="shared" si="7"/>
        <v>66561638.320000112</v>
      </c>
      <c r="M61" s="410">
        <f t="shared" si="2"/>
        <v>-0.12126828882889118</v>
      </c>
      <c r="N61" s="394">
        <f>+INDEX('2017'!$1:$1048576,MATCH('Analitika - 2017'!$A61,'2017'!$A:$A,0),MATCH('Analitika - 2017'!$N$6,'2017'!$6:$6,0))</f>
        <v>-38888296.039999969</v>
      </c>
      <c r="O61" s="405">
        <f>+INDEX('2017'!$1:$1048576,MATCH(CONCATENATE('Analitika - 2017'!$A61,"p"),'2017'!$A:$A,0),MATCH('Analitika - 2017'!$O$6,'2017'!$100:$100,0))</f>
        <v>-45902528.558462061</v>
      </c>
      <c r="P61" s="407">
        <f t="shared" si="3"/>
        <v>7014232.5184620917</v>
      </c>
      <c r="Q61" s="408">
        <f t="shared" si="4"/>
        <v>-0.15280710537609432</v>
      </c>
      <c r="R61" s="405">
        <f>+INDEX('2016'!$1:$1048576,MATCH('Analitika - 2017'!$A61,'2016'!$A:$A,0),MATCH('Analitika - 2017'!$R$6,'2016'!$6:$6,0))</f>
        <v>-30860727.03000002</v>
      </c>
      <c r="S61" s="407">
        <f t="shared" si="5"/>
        <v>-8027569.0099999495</v>
      </c>
      <c r="T61" s="410">
        <f t="shared" si="6"/>
        <v>0.26012248519603154</v>
      </c>
    </row>
    <row r="62" spans="1:20" ht="15.75" thickBot="1">
      <c r="A62" s="170">
        <v>1003</v>
      </c>
      <c r="B62" s="431" t="str">
        <f>+VLOOKUP($A62,Master!$D$25:$G$223,4,FALSE)</f>
        <v>Finansiranje</v>
      </c>
      <c r="C62" s="432"/>
      <c r="D62" s="432"/>
      <c r="E62" s="432"/>
      <c r="F62" s="432"/>
      <c r="G62" s="177">
        <f>+SUMPRODUCT(('2017'!$G61:$R61)*('2017'!$G$5:$R$5&lt;=Master!$B$3)*($A62='2017'!$A$10:$A$65))</f>
        <v>482317536.62999994</v>
      </c>
      <c r="H62" s="177">
        <f>+SUMPRODUCT(('2017'!$G155:$R155)*('2017'!$G$5:$R$5&lt;=Master!$B$3))</f>
        <v>461277260.28871495</v>
      </c>
      <c r="I62" s="406">
        <f t="shared" si="0"/>
        <v>21040276.34128499</v>
      </c>
      <c r="J62" s="409">
        <f t="shared" si="1"/>
        <v>4.5613079491748199E-2</v>
      </c>
      <c r="K62" s="177">
        <f>+SUMPRODUCT(('2016'!$G61:$R61)*('2016'!$G$5:$R$5&lt;=Master!$B$3))</f>
        <v>548879174.94999993</v>
      </c>
      <c r="L62" s="406">
        <f t="shared" si="7"/>
        <v>-66561638.319999993</v>
      </c>
      <c r="M62" s="411">
        <f t="shared" si="2"/>
        <v>-0.12126828882889107</v>
      </c>
      <c r="N62" s="177">
        <f>+INDEX('2017'!$1:$1048576,MATCH('Analitika - 2017'!$A62,'2017'!$A:$A,0),MATCH('Analitika - 2017'!$N$6,'2017'!$6:$6,0))</f>
        <v>38888296.039999969</v>
      </c>
      <c r="O62" s="177">
        <f>+INDEX('2017'!$1:$1048576,MATCH(CONCATENATE('Analitika - 2017'!$A62,"p"),'2017'!$A:$A,0),MATCH('Analitika - 2017'!$O$6,'2017'!$100:$100,0))</f>
        <v>45902528.558462061</v>
      </c>
      <c r="P62" s="406">
        <f t="shared" si="3"/>
        <v>-7014232.5184620917</v>
      </c>
      <c r="Q62" s="409">
        <f t="shared" si="4"/>
        <v>-0.15280710537609432</v>
      </c>
      <c r="R62" s="177">
        <f>+INDEX('2016'!$1:$1048576,MATCH('Analitika - 2017'!$A62,'2016'!$A:$A,0),MATCH('Analitika - 2017'!$R$6,'2016'!$6:$6,0))</f>
        <v>30860727.030000016</v>
      </c>
      <c r="S62" s="406">
        <f t="shared" si="5"/>
        <v>8027569.0099999532</v>
      </c>
      <c r="T62" s="411">
        <f t="shared" si="6"/>
        <v>0.26012248519603176</v>
      </c>
    </row>
    <row r="63" spans="1:20">
      <c r="A63" s="170">
        <v>7511</v>
      </c>
      <c r="B63" s="465" t="str">
        <f>+VLOOKUP($A63,Master!$D$25:$G$223,4,FALSE)</f>
        <v>Pozajmice i krediti od domaćih izvora</v>
      </c>
      <c r="C63" s="466"/>
      <c r="D63" s="466"/>
      <c r="E63" s="466"/>
      <c r="F63" s="466"/>
      <c r="G63" s="189">
        <f>+SUMPRODUCT(('2017'!$G62:$R62)*('2017'!$G$5:$R$5&lt;=Master!$B$3)*($A63='2017'!$A$10:$A$65))</f>
        <v>257070000</v>
      </c>
      <c r="H63" s="189">
        <f>+SUMPRODUCT(('2017'!$G156:$R156)*('2017'!$G$5:$R$5&lt;=Master!$B$3))</f>
        <v>91666666.666666657</v>
      </c>
      <c r="I63" s="238">
        <f t="shared" si="0"/>
        <v>165403333.33333334</v>
      </c>
      <c r="J63" s="239">
        <f t="shared" si="1"/>
        <v>1.8044000000000002</v>
      </c>
      <c r="K63" s="189">
        <f>+SUMPRODUCT(('2016'!$G62:$R62)*('2016'!$G$5:$R$5&lt;=Master!$B$3))</f>
        <v>289894300</v>
      </c>
      <c r="L63" s="238">
        <f t="shared" si="7"/>
        <v>-32824300</v>
      </c>
      <c r="M63" s="240">
        <f t="shared" si="2"/>
        <v>-0.11322851121943411</v>
      </c>
      <c r="N63" s="189">
        <f>+INDEX('2017'!$1:$1048576,MATCH('Analitika - 2017'!$A63,'2017'!$A:$A,0),MATCH('Analitika - 2017'!$N$6,'2017'!$6:$6,0))</f>
        <v>0</v>
      </c>
      <c r="O63" s="189">
        <f>+INDEX('2017'!$1:$1048576,MATCH(CONCATENATE('Analitika - 2017'!$A63,"p"),'2017'!$A:$A,0),MATCH('Analitika - 2017'!$O$6,'2017'!$100:$100,0))</f>
        <v>8333333.333333333</v>
      </c>
      <c r="P63" s="238">
        <f t="shared" si="3"/>
        <v>-8333333.333333333</v>
      </c>
      <c r="Q63" s="239">
        <f t="shared" si="4"/>
        <v>-1</v>
      </c>
      <c r="R63" s="189">
        <f>+INDEX('2016'!$1:$1048576,MATCH('Analitika - 2017'!$A63,'2016'!$A:$A,0),MATCH('Analitika - 2017'!$R$6,'2016'!$6:$6,0))</f>
        <v>80410000</v>
      </c>
      <c r="S63" s="238">
        <f t="shared" si="5"/>
        <v>-80410000</v>
      </c>
      <c r="T63" s="240">
        <f t="shared" si="6"/>
        <v>-1</v>
      </c>
    </row>
    <row r="64" spans="1:20">
      <c r="A64" s="170">
        <v>7512</v>
      </c>
      <c r="B64" s="441" t="str">
        <f>+VLOOKUP($A64,Master!$D$25:$G$223,4,FALSE)</f>
        <v>Pozajmice i krediti od inostranih izvora</v>
      </c>
      <c r="C64" s="442"/>
      <c r="D64" s="442"/>
      <c r="E64" s="442"/>
      <c r="F64" s="442"/>
      <c r="G64" s="189">
        <f>+SUMPRODUCT(('2017'!$G63:$R63)*('2017'!$G$5:$R$5&lt;=Master!$B$3)*($A64='2017'!$A$10:$A$65))</f>
        <v>225322396.98000002</v>
      </c>
      <c r="H64" s="189">
        <f>+SUMPRODUCT(('2017'!$G157:$R157)*('2017'!$G$5:$R$5&lt;=Master!$B$3))</f>
        <v>324659338.33196414</v>
      </c>
      <c r="I64" s="238">
        <f t="shared" si="0"/>
        <v>-99336941.351964116</v>
      </c>
      <c r="J64" s="239">
        <f t="shared" si="1"/>
        <v>-0.30597284483587561</v>
      </c>
      <c r="K64" s="189">
        <f>+SUMPRODUCT(('2016'!$G63:$R63)*('2016'!$G$5:$R$5&lt;=Master!$B$3))</f>
        <v>313238579.49000001</v>
      </c>
      <c r="L64" s="238">
        <f t="shared" si="7"/>
        <v>-87916182.50999999</v>
      </c>
      <c r="M64" s="240">
        <f t="shared" si="2"/>
        <v>-0.28066843698863941</v>
      </c>
      <c r="N64" s="189">
        <f>+INDEX('2017'!$1:$1048576,MATCH('Analitika - 2017'!$A64,'2017'!$A:$A,0),MATCH('Analitika - 2017'!$N$6,'2017'!$6:$6,0))</f>
        <v>28222092.870000001</v>
      </c>
      <c r="O64" s="189">
        <f>+INDEX('2017'!$1:$1048576,MATCH(CONCATENATE('Analitika - 2017'!$A64,"p"),'2017'!$A:$A,0),MATCH('Analitika - 2017'!$O$6,'2017'!$100:$100,0))</f>
        <v>29514485.302905828</v>
      </c>
      <c r="P64" s="238">
        <f t="shared" si="3"/>
        <v>-1292392.4329058267</v>
      </c>
      <c r="Q64" s="239">
        <f t="shared" si="4"/>
        <v>-4.3788411677929018E-2</v>
      </c>
      <c r="R64" s="189">
        <f>+INDEX('2016'!$1:$1048576,MATCH('Analitika - 2017'!$A64,'2016'!$A:$A,0),MATCH('Analitika - 2017'!$R$6,'2016'!$6:$6,0))</f>
        <v>2120376.2599999998</v>
      </c>
      <c r="S64" s="238">
        <f t="shared" si="5"/>
        <v>26101716.609999999</v>
      </c>
      <c r="T64" s="240">
        <f t="shared" si="6"/>
        <v>12.309945693317658</v>
      </c>
    </row>
    <row r="65" spans="1:20">
      <c r="A65" s="170">
        <v>72</v>
      </c>
      <c r="B65" s="441" t="str">
        <f>+VLOOKUP($A65,Master!$D$25:$G$223,4,FALSE)</f>
        <v>Primici od prodaje imovine</v>
      </c>
      <c r="C65" s="442"/>
      <c r="D65" s="442"/>
      <c r="E65" s="442"/>
      <c r="F65" s="442"/>
      <c r="G65" s="189">
        <f>+SUMPRODUCT(('2017'!$G64:$R64)*('2017'!$G$5:$R$5&lt;=Master!$B$3)*($A65='2017'!$A$10:$A$65))</f>
        <v>5102117.4799999995</v>
      </c>
      <c r="H65" s="189">
        <f>+SUMPRODUCT(('2017'!$G158:$R158)*('2017'!$G$5:$R$5&lt;=Master!$B$3))</f>
        <v>0</v>
      </c>
      <c r="I65" s="238">
        <f t="shared" si="0"/>
        <v>5102117.4799999995</v>
      </c>
      <c r="J65" s="239" t="str">
        <f t="shared" si="1"/>
        <v>…</v>
      </c>
      <c r="K65" s="189">
        <f>+SUMPRODUCT(('2016'!$G64:$R64)*('2016'!$G$5:$R$5&lt;=Master!$B$3))</f>
        <v>3453031.9699999997</v>
      </c>
      <c r="L65" s="238">
        <f t="shared" si="7"/>
        <v>1649085.5099999998</v>
      </c>
      <c r="M65" s="240">
        <f t="shared" si="2"/>
        <v>0.47757609090424946</v>
      </c>
      <c r="N65" s="189">
        <f>+INDEX('2017'!$1:$1048576,MATCH('Analitika - 2017'!$A65,'2017'!$A:$A,0),MATCH('Analitika - 2017'!$N$6,'2017'!$6:$6,0))</f>
        <v>399611.81</v>
      </c>
      <c r="O65" s="189">
        <f>+INDEX('2017'!$1:$1048576,MATCH(CONCATENATE('Analitika - 2017'!$A65,"p"),'2017'!$A:$A,0),MATCH('Analitika - 2017'!$O$6,'2017'!$100:$100,0))</f>
        <v>0</v>
      </c>
      <c r="P65" s="238">
        <f t="shared" si="3"/>
        <v>399611.81</v>
      </c>
      <c r="Q65" s="239" t="str">
        <f t="shared" si="4"/>
        <v>…</v>
      </c>
      <c r="R65" s="189">
        <f>+INDEX('2016'!$1:$1048576,MATCH('Analitika - 2017'!$A65,'2016'!$A:$A,0),MATCH('Analitika - 2017'!$R$6,'2016'!$6:$6,0))</f>
        <v>1206435.3</v>
      </c>
      <c r="S65" s="238">
        <f t="shared" si="5"/>
        <v>-806823.49</v>
      </c>
      <c r="T65" s="240">
        <f t="shared" si="6"/>
        <v>-0.66876648088795143</v>
      </c>
    </row>
    <row r="66" spans="1:20" ht="15.75" thickBot="1">
      <c r="A66" s="170">
        <v>1004</v>
      </c>
      <c r="B66" s="249" t="str">
        <f>+VLOOKUP($A66,Master!$D$25:$G$223,4,FALSE)</f>
        <v>Povećanje / smanjenje depozita</v>
      </c>
      <c r="C66" s="250"/>
      <c r="D66" s="250"/>
      <c r="E66" s="250"/>
      <c r="F66" s="250"/>
      <c r="G66" s="395">
        <f>+SUMPRODUCT(('2017'!$G65:$R65)*('2017'!$G$5:$R$5&lt;=Master!$B$3)*($A66='2017'!$A$10:$A$65))</f>
        <v>-5176977.8300000206</v>
      </c>
      <c r="H66" s="399">
        <f>+SUMPRODUCT(('2017'!$G159:$R159)*('2017'!$G$5:$R$5&lt;=Master!$B$3))</f>
        <v>44951255.290084139</v>
      </c>
      <c r="I66" s="252">
        <f t="shared" si="0"/>
        <v>-50128233.120084159</v>
      </c>
      <c r="J66" s="253" t="str">
        <f>+IF(ISNUMBER(G65/H65-1),G65/H65-1,"…")</f>
        <v>…</v>
      </c>
      <c r="K66" s="399">
        <f>+SUMPRODUCT(('2016'!$G65:$R65)*('2016'!$G$5:$R$5&lt;=Master!$B$3))</f>
        <v>-57706736.510000095</v>
      </c>
      <c r="L66" s="252">
        <f t="shared" si="7"/>
        <v>52529758.680000074</v>
      </c>
      <c r="M66" s="254">
        <f t="shared" si="2"/>
        <v>-0.91028815450163436</v>
      </c>
      <c r="N66" s="395">
        <f>+INDEX('2017'!$1:$1048576,MATCH('Analitika - 2017'!$A66,'2017'!$A:$A,0),MATCH('Analitika - 2017'!$N$6,'2017'!$6:$6,0))</f>
        <v>10266591.35999997</v>
      </c>
      <c r="O66" s="399">
        <f>+INDEX('2017'!$1:$1048576,MATCH(CONCATENATE('Analitika - 2017'!$A66,"p"),'2017'!$A:$A,0),MATCH('Analitika - 2017'!$O$6,'2017'!$100:$100,0))</f>
        <v>8054709.9222228974</v>
      </c>
      <c r="P66" s="252">
        <f t="shared" si="3"/>
        <v>2211881.4377770722</v>
      </c>
      <c r="Q66" s="253">
        <f t="shared" si="4"/>
        <v>0.27460721231865892</v>
      </c>
      <c r="R66" s="399">
        <f>+INDEX('2016'!$1:$1048576,MATCH('Analitika - 2017'!$A66,'2016'!$A:$A,0),MATCH('Analitika - 2017'!$R$6,'2016'!$6:$6,0))</f>
        <v>-52876084.529999986</v>
      </c>
      <c r="S66" s="252">
        <f t="shared" si="5"/>
        <v>63142675.889999956</v>
      </c>
      <c r="T66" s="254">
        <f t="shared" si="6"/>
        <v>-1.1941632299603251</v>
      </c>
    </row>
    <row r="68" spans="1:20">
      <c r="H68" s="396"/>
    </row>
    <row r="69" spans="1:20">
      <c r="G69" s="412"/>
      <c r="H69" s="412"/>
    </row>
    <row r="71" spans="1:20">
      <c r="H71" s="413"/>
    </row>
    <row r="73" spans="1:20">
      <c r="G73" s="413"/>
      <c r="H73" s="413"/>
      <c r="N73" s="413"/>
      <c r="O73" s="413"/>
      <c r="P73" s="413"/>
      <c r="Q73" s="413"/>
      <c r="R73" s="413"/>
      <c r="S73" s="413"/>
      <c r="T73" s="413"/>
    </row>
    <row r="74" spans="1:20">
      <c r="G74" s="413"/>
      <c r="H74" s="413"/>
      <c r="N74" s="413"/>
      <c r="O74" s="413"/>
      <c r="P74" s="413"/>
      <c r="Q74" s="413"/>
      <c r="R74" s="413"/>
      <c r="S74" s="413"/>
      <c r="T74" s="413"/>
    </row>
    <row r="75" spans="1:20">
      <c r="G75" s="413"/>
      <c r="H75" s="413"/>
      <c r="N75" s="413"/>
      <c r="O75" s="413"/>
      <c r="P75" s="413"/>
      <c r="Q75" s="413"/>
      <c r="R75" s="413"/>
      <c r="S75" s="413"/>
      <c r="T75" s="413"/>
    </row>
    <row r="76" spans="1:20">
      <c r="G76" s="413"/>
      <c r="H76" s="413"/>
      <c r="N76" s="413"/>
      <c r="O76" s="413"/>
      <c r="P76" s="413"/>
      <c r="Q76" s="413"/>
      <c r="R76" s="413"/>
      <c r="S76" s="413"/>
      <c r="T76" s="413"/>
    </row>
  </sheetData>
  <mergeCells count="62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64:F64"/>
    <mergeCell ref="B65:F65"/>
    <mergeCell ref="B57:F57"/>
    <mergeCell ref="B58:F58"/>
    <mergeCell ref="B59:F59"/>
    <mergeCell ref="B61:F61"/>
    <mergeCell ref="B62:F62"/>
    <mergeCell ref="B63:F6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0" activePane="bottomLeft" state="frozen"/>
      <selection pane="bottomLeft" activeCell="X23" sqref="X23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3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26.25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744</v>
      </c>
      <c r="H6" s="260" t="s">
        <v>745</v>
      </c>
      <c r="I6" s="260" t="s">
        <v>746</v>
      </c>
      <c r="J6" s="260" t="s">
        <v>747</v>
      </c>
      <c r="K6" s="260" t="s">
        <v>748</v>
      </c>
      <c r="L6" s="260" t="s">
        <v>749</v>
      </c>
      <c r="M6" s="260" t="s">
        <v>750</v>
      </c>
      <c r="N6" s="260" t="s">
        <v>751</v>
      </c>
      <c r="O6" s="260" t="s">
        <v>752</v>
      </c>
      <c r="P6" s="260" t="s">
        <v>753</v>
      </c>
      <c r="Q6" s="260" t="s">
        <v>754</v>
      </c>
      <c r="R6" s="260" t="s">
        <v>755</v>
      </c>
      <c r="S6" s="259"/>
      <c r="T6" s="259"/>
    </row>
    <row r="7" spans="1:20" ht="15" customHeight="1" thickBot="1">
      <c r="A7" s="170"/>
      <c r="B7" s="471" t="str">
        <f>+Master!G249</f>
        <v>Ostvarenje budžeta</v>
      </c>
      <c r="C7" s="452"/>
      <c r="D7" s="452"/>
      <c r="E7" s="452"/>
      <c r="F7" s="452"/>
      <c r="G7" s="460">
        <v>2017</v>
      </c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4"/>
      <c r="S7" s="261" t="str">
        <f>+Master!G246</f>
        <v>BDP</v>
      </c>
      <c r="T7" s="262">
        <v>4202100000</v>
      </c>
    </row>
    <row r="8" spans="1:20" ht="16.5" customHeight="1">
      <c r="A8" s="170"/>
      <c r="B8" s="453"/>
      <c r="C8" s="454"/>
      <c r="D8" s="454"/>
      <c r="E8" s="454"/>
      <c r="F8" s="455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60" t="str">
        <f>+Master!G243</f>
        <v>Jan - Nov</v>
      </c>
      <c r="T8" s="464"/>
    </row>
    <row r="9" spans="1:20" ht="13.5" thickBot="1">
      <c r="A9" s="170"/>
      <c r="B9" s="456"/>
      <c r="C9" s="457"/>
      <c r="D9" s="457"/>
      <c r="E9" s="457"/>
      <c r="F9" s="458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9" t="str">
        <f>+VLOOKUP($A10,Master!$D$25:$G$223,4,FALSE)</f>
        <v>Prihodi budžeta</v>
      </c>
      <c r="C10" s="420"/>
      <c r="D10" s="420"/>
      <c r="E10" s="420"/>
      <c r="F10" s="420"/>
      <c r="G10" s="177">
        <f t="shared" ref="G10:R10" si="1">+G11+G19+SUM(G24:G28)</f>
        <v>73679375.480000004</v>
      </c>
      <c r="H10" s="177">
        <f t="shared" si="1"/>
        <v>88789581.970000014</v>
      </c>
      <c r="I10" s="177">
        <f t="shared" si="1"/>
        <v>135366631.31999999</v>
      </c>
      <c r="J10" s="177">
        <f t="shared" si="1"/>
        <v>124911661.66999999</v>
      </c>
      <c r="K10" s="177">
        <f t="shared" si="1"/>
        <v>125322663.43999998</v>
      </c>
      <c r="L10" s="177">
        <f t="shared" si="1"/>
        <v>134014727.38</v>
      </c>
      <c r="M10" s="177">
        <f t="shared" si="1"/>
        <v>145928872.41</v>
      </c>
      <c r="N10" s="177">
        <f t="shared" si="1"/>
        <v>149410835.64000002</v>
      </c>
      <c r="O10" s="177">
        <f t="shared" si="1"/>
        <v>138689128.48000002</v>
      </c>
      <c r="P10" s="177">
        <f t="shared" si="1"/>
        <v>138809581.91</v>
      </c>
      <c r="Q10" s="177">
        <f t="shared" si="1"/>
        <v>125463123.42000002</v>
      </c>
      <c r="R10" s="177">
        <f t="shared" si="1"/>
        <v>0</v>
      </c>
      <c r="S10" s="265">
        <f>+SUM(G10:R10)</f>
        <v>1380386183.1200001</v>
      </c>
      <c r="T10" s="266">
        <f>+S10/$T$7</f>
        <v>0.32849912736964854</v>
      </c>
    </row>
    <row r="11" spans="1:20">
      <c r="A11" s="176">
        <v>711</v>
      </c>
      <c r="B11" s="421" t="str">
        <f>+VLOOKUP($A11,Master!$D$25:$G$223,4,FALSE)</f>
        <v>Porezi</v>
      </c>
      <c r="C11" s="422"/>
      <c r="D11" s="422"/>
      <c r="E11" s="422"/>
      <c r="F11" s="422"/>
      <c r="G11" s="183">
        <f t="shared" ref="G11:R11" si="2">+SUM(G12:G18)</f>
        <v>53512170.450000003</v>
      </c>
      <c r="H11" s="183">
        <f t="shared" si="2"/>
        <v>50615120.200000003</v>
      </c>
      <c r="I11" s="183">
        <f t="shared" si="2"/>
        <v>90524246.909999996</v>
      </c>
      <c r="J11" s="183">
        <f t="shared" si="2"/>
        <v>81677988.170000002</v>
      </c>
      <c r="K11" s="183">
        <f t="shared" si="2"/>
        <v>77800336.479999989</v>
      </c>
      <c r="L11" s="183">
        <f t="shared" si="2"/>
        <v>85282444.409999996</v>
      </c>
      <c r="M11" s="183">
        <f t="shared" si="2"/>
        <v>89248400.649999991</v>
      </c>
      <c r="N11" s="183">
        <f t="shared" si="2"/>
        <v>99153787.180000007</v>
      </c>
      <c r="O11" s="183">
        <f t="shared" si="2"/>
        <v>92913520.620000005</v>
      </c>
      <c r="P11" s="183">
        <f t="shared" si="2"/>
        <v>86378572.320000008</v>
      </c>
      <c r="Q11" s="183">
        <f t="shared" si="2"/>
        <v>74654697.830000013</v>
      </c>
      <c r="R11" s="267">
        <f t="shared" si="2"/>
        <v>0</v>
      </c>
      <c r="S11" s="268">
        <f t="shared" ref="S11:S64" si="3">+SUM(G11:R11)</f>
        <v>881761285.22000015</v>
      </c>
      <c r="T11" s="269">
        <f t="shared" ref="T11:T65" si="4">+S11/$T$7</f>
        <v>0.20983824402560627</v>
      </c>
    </row>
    <row r="12" spans="1:20">
      <c r="A12" s="176">
        <v>7111</v>
      </c>
      <c r="B12" s="423" t="str">
        <f>+VLOOKUP($A12,Master!$D$25:$G$223,4,FALSE)</f>
        <v>Porez na dohodak fizičkih lica</v>
      </c>
      <c r="C12" s="424"/>
      <c r="D12" s="424"/>
      <c r="E12" s="424"/>
      <c r="F12" s="424"/>
      <c r="G12" s="189">
        <f>+INDEX(DataEx!$1:$1048576,MATCH('2017'!$A12,DataEx!$D:$D,0),MATCH('2017'!G$6,DataEx!$7:$7,0))</f>
        <v>3855468.97</v>
      </c>
      <c r="H12" s="189">
        <f>+INDEX(DataEx!$1:$1048576,MATCH('2017'!$A12,DataEx!$D:$D,0),MATCH('2017'!H$6,DataEx!$7:$7,0))</f>
        <v>7751521.5300000003</v>
      </c>
      <c r="I12" s="189">
        <f>+INDEX(DataEx!$1:$1048576,MATCH('2017'!$A12,DataEx!$D:$D,0),MATCH('2017'!I$6,DataEx!$7:$7,0))</f>
        <v>9093379.6300000008</v>
      </c>
      <c r="J12" s="189">
        <f>+INDEX(DataEx!$1:$1048576,MATCH('2017'!$A12,DataEx!$D:$D,0),MATCH('2017'!J$6,DataEx!$7:$7,0))</f>
        <v>8729072.4399999995</v>
      </c>
      <c r="K12" s="189">
        <f>+INDEX(DataEx!$1:$1048576,MATCH('2017'!$A12,DataEx!$D:$D,0),MATCH('2017'!K$6,DataEx!$7:$7,0))</f>
        <v>9825835.5299999993</v>
      </c>
      <c r="L12" s="189">
        <f>+INDEX(DataEx!$1:$1048576,MATCH('2017'!$A12,DataEx!$D:$D,0),MATCH('2017'!L$6,DataEx!$7:$7,0))</f>
        <v>9719543.6799999997</v>
      </c>
      <c r="M12" s="189">
        <f>+INDEX(DataEx!$1:$1048576,MATCH('2017'!$A12,DataEx!$D:$D,0),MATCH('2017'!M$6,DataEx!$7:$7,0))</f>
        <v>10577855.74</v>
      </c>
      <c r="N12" s="189">
        <f>+INDEX(DataEx!$1:$1048576,MATCH('2017'!$A12,DataEx!$D:$D,0),MATCH('2017'!N$6,DataEx!$7:$7,0))</f>
        <v>10476522.35</v>
      </c>
      <c r="O12" s="189">
        <f>+INDEX(DataEx!$1:$1048576,MATCH('2017'!$A12,DataEx!$D:$D,0),MATCH('2017'!O$6,DataEx!$7:$7,0))</f>
        <v>9609655.3800000008</v>
      </c>
      <c r="P12" s="189">
        <f>+INDEX(DataEx!$1:$1048576,MATCH('2017'!$A12,DataEx!$D:$D,0),MATCH('2017'!P$6,DataEx!$7:$7,0))</f>
        <v>10226839.18</v>
      </c>
      <c r="Q12" s="189">
        <f>+INDEX(DataEx!$1:$1048576,MATCH('2017'!$A12,DataEx!$D:$D,0),MATCH('2017'!Q$6,DataEx!$7:$7,0))</f>
        <v>7670634.21</v>
      </c>
      <c r="R12" s="189">
        <f>+INDEX(DataEx!$1:$1048576,MATCH('2017'!$A12,DataEx!$D:$D,0),MATCH('2017'!R$6,DataEx!$7:$7,0))</f>
        <v>0</v>
      </c>
      <c r="S12" s="270">
        <f t="shared" si="3"/>
        <v>97536328.640000001</v>
      </c>
      <c r="T12" s="271">
        <f t="shared" si="4"/>
        <v>2.3211329725613385E-2</v>
      </c>
    </row>
    <row r="13" spans="1:20">
      <c r="A13" s="176">
        <v>7112</v>
      </c>
      <c r="B13" s="423" t="str">
        <f>+VLOOKUP($A13,Master!$D$25:$G$223,4,FALSE)</f>
        <v>Porez na dobit pravnih lica</v>
      </c>
      <c r="C13" s="424"/>
      <c r="D13" s="424"/>
      <c r="E13" s="424"/>
      <c r="F13" s="424"/>
      <c r="G13" s="189">
        <f>+INDEX(DataEx!$1:$1048576,MATCH('2017'!$A13,DataEx!$D:$D,0),MATCH('2017'!G$6,DataEx!$7:$7,0))</f>
        <v>632316.18999999994</v>
      </c>
      <c r="H13" s="189">
        <f>+INDEX(DataEx!$1:$1048576,MATCH('2017'!$A13,DataEx!$D:$D,0),MATCH('2017'!H$6,DataEx!$7:$7,0))</f>
        <v>1242026.04</v>
      </c>
      <c r="I13" s="189">
        <f>+INDEX(DataEx!$1:$1048576,MATCH('2017'!$A13,DataEx!$D:$D,0),MATCH('2017'!I$6,DataEx!$7:$7,0))</f>
        <v>17612665.690000001</v>
      </c>
      <c r="J13" s="189">
        <f>+INDEX(DataEx!$1:$1048576,MATCH('2017'!$A13,DataEx!$D:$D,0),MATCH('2017'!J$6,DataEx!$7:$7,0))</f>
        <v>14506801.98</v>
      </c>
      <c r="K13" s="189">
        <f>+INDEX(DataEx!$1:$1048576,MATCH('2017'!$A13,DataEx!$D:$D,0),MATCH('2017'!K$6,DataEx!$7:$7,0))</f>
        <v>2683183.94</v>
      </c>
      <c r="L13" s="189">
        <f>+INDEX(DataEx!$1:$1048576,MATCH('2017'!$A13,DataEx!$D:$D,0),MATCH('2017'!L$6,DataEx!$7:$7,0))</f>
        <v>2493382.48</v>
      </c>
      <c r="M13" s="189">
        <f>+INDEX(DataEx!$1:$1048576,MATCH('2017'!$A13,DataEx!$D:$D,0),MATCH('2017'!M$6,DataEx!$7:$7,0))</f>
        <v>2422592.44</v>
      </c>
      <c r="N13" s="189">
        <f>+INDEX(DataEx!$1:$1048576,MATCH('2017'!$A13,DataEx!$D:$D,0),MATCH('2017'!N$6,DataEx!$7:$7,0))</f>
        <v>2511333.39</v>
      </c>
      <c r="O13" s="189">
        <f>+INDEX(DataEx!$1:$1048576,MATCH('2017'!$A13,DataEx!$D:$D,0),MATCH('2017'!O$6,DataEx!$7:$7,0))</f>
        <v>1103662</v>
      </c>
      <c r="P13" s="189">
        <f>+INDEX(DataEx!$1:$1048576,MATCH('2017'!$A13,DataEx!$D:$D,0),MATCH('2017'!P$6,DataEx!$7:$7,0))</f>
        <v>1688078.63</v>
      </c>
      <c r="Q13" s="189">
        <f>+INDEX(DataEx!$1:$1048576,MATCH('2017'!$A13,DataEx!$D:$D,0),MATCH('2017'!Q$6,DataEx!$7:$7,0))</f>
        <v>667573.11</v>
      </c>
      <c r="R13" s="189">
        <f>+INDEX(DataEx!$1:$1048576,MATCH('2017'!$A13,DataEx!$D:$D,0),MATCH('2017'!R$6,DataEx!$7:$7,0))</f>
        <v>0</v>
      </c>
      <c r="S13" s="270">
        <f t="shared" si="3"/>
        <v>47563615.890000001</v>
      </c>
      <c r="T13" s="271">
        <f t="shared" si="4"/>
        <v>1.1319010944527736E-2</v>
      </c>
    </row>
    <row r="14" spans="1:20">
      <c r="A14" s="176">
        <v>7113</v>
      </c>
      <c r="B14" s="423" t="str">
        <f>+VLOOKUP($A14,Master!$D$25:$G$223,4,FALSE)</f>
        <v>Porez na promet nepokretnosti</v>
      </c>
      <c r="C14" s="424"/>
      <c r="D14" s="424"/>
      <c r="E14" s="424"/>
      <c r="F14" s="424"/>
      <c r="G14" s="189">
        <f>+INDEX(DataEx!$1:$1048576,MATCH('2017'!$A14,DataEx!$D:$D,0),MATCH('2017'!G$6,DataEx!$7:$7,0))</f>
        <v>58790.3</v>
      </c>
      <c r="H14" s="189">
        <f>+INDEX(DataEx!$1:$1048576,MATCH('2017'!$A14,DataEx!$D:$D,0),MATCH('2017'!H$6,DataEx!$7:$7,0))</f>
        <v>107978.26</v>
      </c>
      <c r="I14" s="189">
        <f>+INDEX(DataEx!$1:$1048576,MATCH('2017'!$A14,DataEx!$D:$D,0),MATCH('2017'!I$6,DataEx!$7:$7,0))</f>
        <v>88556.13</v>
      </c>
      <c r="J14" s="189">
        <f>+INDEX(DataEx!$1:$1048576,MATCH('2017'!$A14,DataEx!$D:$D,0),MATCH('2017'!J$6,DataEx!$7:$7,0))</f>
        <v>93919.51</v>
      </c>
      <c r="K14" s="189">
        <f>+INDEX(DataEx!$1:$1048576,MATCH('2017'!$A14,DataEx!$D:$D,0),MATCH('2017'!K$6,DataEx!$7:$7,0))</f>
        <v>178761.83</v>
      </c>
      <c r="L14" s="189">
        <f>+INDEX(DataEx!$1:$1048576,MATCH('2017'!$A14,DataEx!$D:$D,0),MATCH('2017'!L$6,DataEx!$7:$7,0))</f>
        <v>96074.04</v>
      </c>
      <c r="M14" s="189">
        <f>+INDEX(DataEx!$1:$1048576,MATCH('2017'!$A14,DataEx!$D:$D,0),MATCH('2017'!M$6,DataEx!$7:$7,0))</f>
        <v>140635.43</v>
      </c>
      <c r="N14" s="189">
        <f>+INDEX(DataEx!$1:$1048576,MATCH('2017'!$A14,DataEx!$D:$D,0),MATCH('2017'!N$6,DataEx!$7:$7,0))</f>
        <v>152546.72</v>
      </c>
      <c r="O14" s="189">
        <f>+INDEX(DataEx!$1:$1048576,MATCH('2017'!$A14,DataEx!$D:$D,0),MATCH('2017'!O$6,DataEx!$7:$7,0))</f>
        <v>115920.43</v>
      </c>
      <c r="P14" s="189">
        <f>+INDEX(DataEx!$1:$1048576,MATCH('2017'!$A14,DataEx!$D:$D,0),MATCH('2017'!P$6,DataEx!$7:$7,0))</f>
        <v>195735.62</v>
      </c>
      <c r="Q14" s="189">
        <f>+INDEX(DataEx!$1:$1048576,MATCH('2017'!$A14,DataEx!$D:$D,0),MATCH('2017'!Q$6,DataEx!$7:$7,0))</f>
        <v>165720.76</v>
      </c>
      <c r="R14" s="189">
        <f>+INDEX(DataEx!$1:$1048576,MATCH('2017'!$A14,DataEx!$D:$D,0),MATCH('2017'!R$6,DataEx!$7:$7,0))</f>
        <v>0</v>
      </c>
      <c r="S14" s="270">
        <f t="shared" si="3"/>
        <v>1394639.03</v>
      </c>
      <c r="T14" s="271">
        <f t="shared" si="4"/>
        <v>3.3189096642155112E-4</v>
      </c>
    </row>
    <row r="15" spans="1:20">
      <c r="A15" s="176">
        <v>7114</v>
      </c>
      <c r="B15" s="423" t="str">
        <f>+VLOOKUP($A15,Master!$D$25:$G$223,4,FALSE)</f>
        <v>Porez na dodatu vrijednost</v>
      </c>
      <c r="C15" s="424"/>
      <c r="D15" s="424"/>
      <c r="E15" s="424"/>
      <c r="F15" s="424"/>
      <c r="G15" s="189">
        <f>+INDEX(DataEx!$1:$1048576,MATCH('2017'!$A15,DataEx!$D:$D,0),MATCH('2017'!G$6,DataEx!$7:$7,0))</f>
        <v>33352018.879999999</v>
      </c>
      <c r="H15" s="189">
        <f>+INDEX(DataEx!$1:$1048576,MATCH('2017'!$A15,DataEx!$D:$D,0),MATCH('2017'!H$6,DataEx!$7:$7,0))</f>
        <v>26961493.609999999</v>
      </c>
      <c r="I15" s="189">
        <f>+INDEX(DataEx!$1:$1048576,MATCH('2017'!$A15,DataEx!$D:$D,0),MATCH('2017'!I$6,DataEx!$7:$7,0))</f>
        <v>45891894.880000003</v>
      </c>
      <c r="J15" s="189">
        <f>+INDEX(DataEx!$1:$1048576,MATCH('2017'!$A15,DataEx!$D:$D,0),MATCH('2017'!J$6,DataEx!$7:$7,0))</f>
        <v>39843066.039999999</v>
      </c>
      <c r="K15" s="189">
        <f>+INDEX(DataEx!$1:$1048576,MATCH('2017'!$A15,DataEx!$D:$D,0),MATCH('2017'!K$6,DataEx!$7:$7,0))</f>
        <v>44329065.979999997</v>
      </c>
      <c r="L15" s="189">
        <f>+INDEX(DataEx!$1:$1048576,MATCH('2017'!$A15,DataEx!$D:$D,0),MATCH('2017'!L$6,DataEx!$7:$7,0))</f>
        <v>51058078.640000001</v>
      </c>
      <c r="M15" s="189">
        <f>+INDEX(DataEx!$1:$1048576,MATCH('2017'!$A15,DataEx!$D:$D,0),MATCH('2017'!M$6,DataEx!$7:$7,0))</f>
        <v>51792411.350000001</v>
      </c>
      <c r="N15" s="189">
        <f>+INDEX(DataEx!$1:$1048576,MATCH('2017'!$A15,DataEx!$D:$D,0),MATCH('2017'!N$6,DataEx!$7:$7,0))</f>
        <v>56845360.840000004</v>
      </c>
      <c r="O15" s="189">
        <f>+INDEX(DataEx!$1:$1048576,MATCH('2017'!$A15,DataEx!$D:$D,0),MATCH('2017'!O$6,DataEx!$7:$7,0))</f>
        <v>53436415.75</v>
      </c>
      <c r="P15" s="189">
        <f>+INDEX(DataEx!$1:$1048576,MATCH('2017'!$A15,DataEx!$D:$D,0),MATCH('2017'!P$6,DataEx!$7:$7,0))</f>
        <v>50058448.369999997</v>
      </c>
      <c r="Q15" s="189">
        <f>+INDEX(DataEx!$1:$1048576,MATCH('2017'!$A15,DataEx!$D:$D,0),MATCH('2017'!Q$6,DataEx!$7:$7,0))</f>
        <v>44942136.68</v>
      </c>
      <c r="R15" s="189">
        <f>+INDEX(DataEx!$1:$1048576,MATCH('2017'!$A15,DataEx!$D:$D,0),MATCH('2017'!R$6,DataEx!$7:$7,0))</f>
        <v>0</v>
      </c>
      <c r="S15" s="270">
        <f t="shared" si="3"/>
        <v>498510391.02000004</v>
      </c>
      <c r="T15" s="271">
        <f t="shared" si="4"/>
        <v>0.11863363342614408</v>
      </c>
    </row>
    <row r="16" spans="1:20">
      <c r="A16" s="176">
        <v>7115</v>
      </c>
      <c r="B16" s="423" t="str">
        <f>+VLOOKUP($A16,Master!$D$25:$G$223,4,FALSE)</f>
        <v>Akcize</v>
      </c>
      <c r="C16" s="424"/>
      <c r="D16" s="424"/>
      <c r="E16" s="424"/>
      <c r="F16" s="424"/>
      <c r="G16" s="189">
        <f>+INDEX(DataEx!$1:$1048576,MATCH('2017'!$A16,DataEx!$D:$D,0),MATCH('2017'!G$6,DataEx!$7:$7,0))</f>
        <v>13972593.029999999</v>
      </c>
      <c r="H16" s="189">
        <f>+INDEX(DataEx!$1:$1048576,MATCH('2017'!$A16,DataEx!$D:$D,0),MATCH('2017'!H$6,DataEx!$7:$7,0))</f>
        <v>12356371.449999999</v>
      </c>
      <c r="I16" s="189">
        <f>+INDEX(DataEx!$1:$1048576,MATCH('2017'!$A16,DataEx!$D:$D,0),MATCH('2017'!I$6,DataEx!$7:$7,0))</f>
        <v>14808666.49</v>
      </c>
      <c r="J16" s="189">
        <f>+INDEX(DataEx!$1:$1048576,MATCH('2017'!$A16,DataEx!$D:$D,0),MATCH('2017'!J$6,DataEx!$7:$7,0))</f>
        <v>15647198.060000001</v>
      </c>
      <c r="K16" s="189">
        <f>+INDEX(DataEx!$1:$1048576,MATCH('2017'!$A16,DataEx!$D:$D,0),MATCH('2017'!K$6,DataEx!$7:$7,0))</f>
        <v>17742897.41</v>
      </c>
      <c r="L16" s="189">
        <f>+INDEX(DataEx!$1:$1048576,MATCH('2017'!$A16,DataEx!$D:$D,0),MATCH('2017'!L$6,DataEx!$7:$7,0))</f>
        <v>18687302.640000001</v>
      </c>
      <c r="M16" s="189">
        <f>+INDEX(DataEx!$1:$1048576,MATCH('2017'!$A16,DataEx!$D:$D,0),MATCH('2017'!M$6,DataEx!$7:$7,0))</f>
        <v>20939541.420000002</v>
      </c>
      <c r="N16" s="189">
        <f>+INDEX(DataEx!$1:$1048576,MATCH('2017'!$A16,DataEx!$D:$D,0),MATCH('2017'!N$6,DataEx!$7:$7,0))</f>
        <v>25506175.510000002</v>
      </c>
      <c r="O16" s="189">
        <f>+INDEX(DataEx!$1:$1048576,MATCH('2017'!$A16,DataEx!$D:$D,0),MATCH('2017'!O$6,DataEx!$7:$7,0))</f>
        <v>25706299.34</v>
      </c>
      <c r="P16" s="189">
        <f>+INDEX(DataEx!$1:$1048576,MATCH('2017'!$A16,DataEx!$D:$D,0),MATCH('2017'!P$6,DataEx!$7:$7,0))</f>
        <v>21225508.199999999</v>
      </c>
      <c r="Q16" s="189">
        <f>+INDEX(DataEx!$1:$1048576,MATCH('2017'!$A16,DataEx!$D:$D,0),MATCH('2017'!Q$6,DataEx!$7:$7,0))</f>
        <v>18614457.170000002</v>
      </c>
      <c r="R16" s="189">
        <f>+INDEX(DataEx!$1:$1048576,MATCH('2017'!$A16,DataEx!$D:$D,0),MATCH('2017'!R$6,DataEx!$7:$7,0))</f>
        <v>0</v>
      </c>
      <c r="S16" s="270">
        <f t="shared" si="3"/>
        <v>205207010.71999997</v>
      </c>
      <c r="T16" s="271">
        <f t="shared" si="4"/>
        <v>4.8834394878751096E-2</v>
      </c>
    </row>
    <row r="17" spans="1:25">
      <c r="A17" s="176">
        <v>7116</v>
      </c>
      <c r="B17" s="423" t="str">
        <f>+VLOOKUP($A17,Master!$D$25:$G$223,4,FALSE)</f>
        <v>Porez na međunarodnu trgovinu i transakcije</v>
      </c>
      <c r="C17" s="424"/>
      <c r="D17" s="424"/>
      <c r="E17" s="424"/>
      <c r="F17" s="424"/>
      <c r="G17" s="189">
        <f>+INDEX(DataEx!$1:$1048576,MATCH('2017'!$A17,DataEx!$D:$D,0),MATCH('2017'!G$6,DataEx!$7:$7,0))</f>
        <v>1071292.49</v>
      </c>
      <c r="H17" s="189">
        <f>+INDEX(DataEx!$1:$1048576,MATCH('2017'!$A17,DataEx!$D:$D,0),MATCH('2017'!H$6,DataEx!$7:$7,0))</f>
        <v>1596950.17</v>
      </c>
      <c r="I17" s="189">
        <f>+INDEX(DataEx!$1:$1048576,MATCH('2017'!$A17,DataEx!$D:$D,0),MATCH('2017'!I$6,DataEx!$7:$7,0))</f>
        <v>2226840.15</v>
      </c>
      <c r="J17" s="189">
        <f>+INDEX(DataEx!$1:$1048576,MATCH('2017'!$A17,DataEx!$D:$D,0),MATCH('2017'!J$6,DataEx!$7:$7,0))</f>
        <v>2007545.03</v>
      </c>
      <c r="K17" s="189">
        <f>+INDEX(DataEx!$1:$1048576,MATCH('2017'!$A17,DataEx!$D:$D,0),MATCH('2017'!K$6,DataEx!$7:$7,0))</f>
        <v>2283048.27</v>
      </c>
      <c r="L17" s="189">
        <f>+INDEX(DataEx!$1:$1048576,MATCH('2017'!$A17,DataEx!$D:$D,0),MATCH('2017'!L$6,DataEx!$7:$7,0))</f>
        <v>2361499.6</v>
      </c>
      <c r="M17" s="189">
        <f>+INDEX(DataEx!$1:$1048576,MATCH('2017'!$A17,DataEx!$D:$D,0),MATCH('2017'!M$6,DataEx!$7:$7,0))</f>
        <v>2521752.11</v>
      </c>
      <c r="N17" s="189">
        <f>+INDEX(DataEx!$1:$1048576,MATCH('2017'!$A17,DataEx!$D:$D,0),MATCH('2017'!N$6,DataEx!$7:$7,0))</f>
        <v>2861682.41</v>
      </c>
      <c r="O17" s="189">
        <f>+INDEX(DataEx!$1:$1048576,MATCH('2017'!$A17,DataEx!$D:$D,0),MATCH('2017'!O$6,DataEx!$7:$7,0))</f>
        <v>2150781.52</v>
      </c>
      <c r="P17" s="189">
        <f>+INDEX(DataEx!$1:$1048576,MATCH('2017'!$A17,DataEx!$D:$D,0),MATCH('2017'!P$6,DataEx!$7:$7,0))</f>
        <v>2167495.09</v>
      </c>
      <c r="Q17" s="189">
        <f>+INDEX(DataEx!$1:$1048576,MATCH('2017'!$A17,DataEx!$D:$D,0),MATCH('2017'!Q$6,DataEx!$7:$7,0))</f>
        <v>1890362.65</v>
      </c>
      <c r="R17" s="189">
        <f>+INDEX(DataEx!$1:$1048576,MATCH('2017'!$A17,DataEx!$D:$D,0),MATCH('2017'!R$6,DataEx!$7:$7,0))</f>
        <v>0</v>
      </c>
      <c r="S17" s="270">
        <f t="shared" si="3"/>
        <v>23139249.489999998</v>
      </c>
      <c r="T17" s="271">
        <f t="shared" si="4"/>
        <v>5.5065918207562884E-3</v>
      </c>
    </row>
    <row r="18" spans="1:25">
      <c r="A18" s="176">
        <v>7118</v>
      </c>
      <c r="B18" s="423" t="str">
        <f>+VLOOKUP($A18,Master!$D$25:$G$223,4,FALSE)</f>
        <v>Ostali državni porezi</v>
      </c>
      <c r="C18" s="424"/>
      <c r="D18" s="424"/>
      <c r="E18" s="424"/>
      <c r="F18" s="424"/>
      <c r="G18" s="189">
        <f>+INDEX(DataEx!$1:$1048576,MATCH('2017'!$A18,DataEx!$D:$D,0),MATCH('2017'!G$6,DataEx!$7:$7,0))</f>
        <v>569690.59</v>
      </c>
      <c r="H18" s="189">
        <f>+INDEX(DataEx!$1:$1048576,MATCH('2017'!$A18,DataEx!$D:$D,0),MATCH('2017'!H$6,DataEx!$7:$7,0))</f>
        <v>598779.14</v>
      </c>
      <c r="I18" s="189">
        <f>+INDEX(DataEx!$1:$1048576,MATCH('2017'!$A18,DataEx!$D:$D,0),MATCH('2017'!I$6,DataEx!$7:$7,0))</f>
        <v>802243.94</v>
      </c>
      <c r="J18" s="189">
        <f>+INDEX(DataEx!$1:$1048576,MATCH('2017'!$A18,DataEx!$D:$D,0),MATCH('2017'!J$6,DataEx!$7:$7,0))</f>
        <v>850385.11</v>
      </c>
      <c r="K18" s="189">
        <f>+INDEX(DataEx!$1:$1048576,MATCH('2017'!$A18,DataEx!$D:$D,0),MATCH('2017'!K$6,DataEx!$7:$7,0))</f>
        <v>757543.52</v>
      </c>
      <c r="L18" s="189">
        <f>+INDEX(DataEx!$1:$1048576,MATCH('2017'!$A18,DataEx!$D:$D,0),MATCH('2017'!L$6,DataEx!$7:$7,0))</f>
        <v>866563.33</v>
      </c>
      <c r="M18" s="189">
        <f>+INDEX(DataEx!$1:$1048576,MATCH('2017'!$A18,DataEx!$D:$D,0),MATCH('2017'!M$6,DataEx!$7:$7,0))</f>
        <v>853612.16</v>
      </c>
      <c r="N18" s="189">
        <f>+INDEX(DataEx!$1:$1048576,MATCH('2017'!$A18,DataEx!$D:$D,0),MATCH('2017'!N$6,DataEx!$7:$7,0))</f>
        <v>800165.96</v>
      </c>
      <c r="O18" s="189">
        <f>+INDEX(DataEx!$1:$1048576,MATCH('2017'!$A18,DataEx!$D:$D,0),MATCH('2017'!O$6,DataEx!$7:$7,0))</f>
        <v>790786.2</v>
      </c>
      <c r="P18" s="189">
        <f>+INDEX(DataEx!$1:$1048576,MATCH('2017'!$A18,DataEx!$D:$D,0),MATCH('2017'!P$6,DataEx!$7:$7,0))</f>
        <v>816467.23</v>
      </c>
      <c r="Q18" s="189">
        <f>+INDEX(DataEx!$1:$1048576,MATCH('2017'!$A18,DataEx!$D:$D,0),MATCH('2017'!Q$6,DataEx!$7:$7,0))</f>
        <v>703813.25</v>
      </c>
      <c r="R18" s="189">
        <f>+INDEX(DataEx!$1:$1048576,MATCH('2017'!$A18,DataEx!$D:$D,0),MATCH('2017'!R$6,DataEx!$7:$7,0))</f>
        <v>0</v>
      </c>
      <c r="S18" s="270">
        <f t="shared" si="3"/>
        <v>8410050.4299999997</v>
      </c>
      <c r="T18" s="271">
        <f t="shared" si="4"/>
        <v>2.0013922633921135E-3</v>
      </c>
    </row>
    <row r="19" spans="1:25">
      <c r="A19" s="176">
        <v>712</v>
      </c>
      <c r="B19" s="427" t="str">
        <f>+VLOOKUP($A19,Master!$D$25:$G$223,4,FALSE)</f>
        <v>Doprinosi</v>
      </c>
      <c r="C19" s="428"/>
      <c r="D19" s="428"/>
      <c r="E19" s="428"/>
      <c r="F19" s="428"/>
      <c r="G19" s="195">
        <f>+INDEX(DataEx!$1:$1048576,MATCH('2017'!$A19,DataEx!$D:$D,0),MATCH('2017'!G$6,DataEx!$7:$7,0))</f>
        <v>15942566.910000002</v>
      </c>
      <c r="H19" s="195">
        <f>+INDEX(DataEx!$1:$1048576,MATCH('2017'!$A19,DataEx!$D:$D,0),MATCH('2017'!H$6,DataEx!$7:$7,0))</f>
        <v>32105522.039999999</v>
      </c>
      <c r="I19" s="195">
        <f>+INDEX(DataEx!$1:$1048576,MATCH('2017'!$A19,DataEx!$D:$D,0),MATCH('2017'!I$6,DataEx!$7:$7,0))</f>
        <v>37652066.75</v>
      </c>
      <c r="J19" s="195">
        <f>+INDEX(DataEx!$1:$1048576,MATCH('2017'!$A19,DataEx!$D:$D,0),MATCH('2017'!J$6,DataEx!$7:$7,0))</f>
        <v>35977730.460000001</v>
      </c>
      <c r="K19" s="195">
        <f>+INDEX(DataEx!$1:$1048576,MATCH('2017'!$A19,DataEx!$D:$D,0),MATCH('2017'!K$6,DataEx!$7:$7,0))</f>
        <v>40567246.729999997</v>
      </c>
      <c r="L19" s="195">
        <f>+INDEX(DataEx!$1:$1048576,MATCH('2017'!$A19,DataEx!$D:$D,0),MATCH('2017'!L$6,DataEx!$7:$7,0))</f>
        <v>40389805.469999999</v>
      </c>
      <c r="M19" s="195">
        <f>+INDEX(DataEx!$1:$1048576,MATCH('2017'!$A19,DataEx!$D:$D,0),MATCH('2017'!M$6,DataEx!$7:$7,0))</f>
        <v>44393326.049999997</v>
      </c>
      <c r="N19" s="195">
        <f>+INDEX(DataEx!$1:$1048576,MATCH('2017'!$A19,DataEx!$D:$D,0),MATCH('2017'!N$6,DataEx!$7:$7,0))</f>
        <v>43764113.43</v>
      </c>
      <c r="O19" s="195">
        <f>+INDEX(DataEx!$1:$1048576,MATCH('2017'!$A19,DataEx!$D:$D,0),MATCH('2017'!O$6,DataEx!$7:$7,0))</f>
        <v>39922755.840000004</v>
      </c>
      <c r="P19" s="195">
        <f>+INDEX(DataEx!$1:$1048576,MATCH('2017'!$A19,DataEx!$D:$D,0),MATCH('2017'!P$6,DataEx!$7:$7,0))</f>
        <v>42882136.189999998</v>
      </c>
      <c r="Q19" s="195">
        <f>+INDEX(DataEx!$1:$1048576,MATCH('2017'!$A19,DataEx!$D:$D,0),MATCH('2017'!Q$6,DataEx!$7:$7,0))</f>
        <v>43774643.869999997</v>
      </c>
      <c r="R19" s="195">
        <f>+INDEX(DataEx!$1:$1048576,MATCH('2017'!$A19,DataEx!$D:$D,0),MATCH('2017'!R$6,DataEx!$7:$7,0))</f>
        <v>0</v>
      </c>
      <c r="S19" s="273">
        <f t="shared" si="3"/>
        <v>417371913.73999995</v>
      </c>
      <c r="T19" s="274">
        <f t="shared" si="4"/>
        <v>9.9324602874753087E-2</v>
      </c>
    </row>
    <row r="20" spans="1:25">
      <c r="A20" s="176">
        <v>7121</v>
      </c>
      <c r="B20" s="423" t="str">
        <f>+VLOOKUP($A20,Master!$D$25:$G$223,4,FALSE)</f>
        <v>Doprinosi za penzijsko i invalidsko osiguranje</v>
      </c>
      <c r="C20" s="424"/>
      <c r="D20" s="424"/>
      <c r="E20" s="424"/>
      <c r="F20" s="424"/>
      <c r="G20" s="189">
        <f>+INDEX(DataEx!$1:$1048576,MATCH('2017'!$A20,DataEx!$D:$D,0),MATCH('2017'!G$6,DataEx!$7:$7,0))</f>
        <v>9612063.3000000007</v>
      </c>
      <c r="H20" s="189">
        <f>+INDEX(DataEx!$1:$1048576,MATCH('2017'!$A20,DataEx!$D:$D,0),MATCH('2017'!H$6,DataEx!$7:$7,0))</f>
        <v>19294210.57</v>
      </c>
      <c r="I20" s="189">
        <f>+INDEX(DataEx!$1:$1048576,MATCH('2017'!$A20,DataEx!$D:$D,0),MATCH('2017'!I$6,DataEx!$7:$7,0))</f>
        <v>22627334.059999999</v>
      </c>
      <c r="J20" s="189">
        <f>+INDEX(DataEx!$1:$1048576,MATCH('2017'!$A20,DataEx!$D:$D,0),MATCH('2017'!J$6,DataEx!$7:$7,0))</f>
        <v>21639290.52</v>
      </c>
      <c r="K20" s="189">
        <f>+INDEX(DataEx!$1:$1048576,MATCH('2017'!$A20,DataEx!$D:$D,0),MATCH('2017'!K$6,DataEx!$7:$7,0))</f>
        <v>24386054.73</v>
      </c>
      <c r="L20" s="189">
        <f>+INDEX(DataEx!$1:$1048576,MATCH('2017'!$A20,DataEx!$D:$D,0),MATCH('2017'!L$6,DataEx!$7:$7,0))</f>
        <v>24310877.91</v>
      </c>
      <c r="M20" s="189">
        <f>+INDEX(DataEx!$1:$1048576,MATCH('2017'!$A20,DataEx!$D:$D,0),MATCH('2017'!M$6,DataEx!$7:$7,0))</f>
        <v>27022741.59</v>
      </c>
      <c r="N20" s="189">
        <f>+INDEX(DataEx!$1:$1048576,MATCH('2017'!$A20,DataEx!$D:$D,0),MATCH('2017'!N$6,DataEx!$7:$7,0))</f>
        <v>26577706.039999999</v>
      </c>
      <c r="O20" s="189">
        <f>+INDEX(DataEx!$1:$1048576,MATCH('2017'!$A20,DataEx!$D:$D,0),MATCH('2017'!O$6,DataEx!$7:$7,0))</f>
        <v>24050825.579999998</v>
      </c>
      <c r="P20" s="189">
        <f>+INDEX(DataEx!$1:$1048576,MATCH('2017'!$A20,DataEx!$D:$D,0),MATCH('2017'!P$6,DataEx!$7:$7,0))</f>
        <v>25998719</v>
      </c>
      <c r="Q20" s="189">
        <f>+INDEX(DataEx!$1:$1048576,MATCH('2017'!$A20,DataEx!$D:$D,0),MATCH('2017'!Q$6,DataEx!$7:$7,0))</f>
        <v>29222952.370000001</v>
      </c>
      <c r="R20" s="189">
        <f>+INDEX(DataEx!$1:$1048576,MATCH('2017'!$A20,DataEx!$D:$D,0),MATCH('2017'!R$6,DataEx!$7:$7,0))</f>
        <v>0</v>
      </c>
      <c r="S20" s="270">
        <f t="shared" si="3"/>
        <v>254742775.67000002</v>
      </c>
      <c r="T20" s="271">
        <f t="shared" si="4"/>
        <v>6.0622730460959999E-2</v>
      </c>
    </row>
    <row r="21" spans="1:25">
      <c r="A21" s="176">
        <v>7122</v>
      </c>
      <c r="B21" s="423" t="str">
        <f>+VLOOKUP($A21,Master!$D$25:$G$223,4,FALSE)</f>
        <v>Doprinosi za zdravstveno osiguranje</v>
      </c>
      <c r="C21" s="424"/>
      <c r="D21" s="424"/>
      <c r="E21" s="424"/>
      <c r="F21" s="424"/>
      <c r="G21" s="189">
        <f>+INDEX(DataEx!$1:$1048576,MATCH('2017'!$A21,DataEx!$D:$D,0),MATCH('2017'!G$6,DataEx!$7:$7,0))</f>
        <v>5487815.8700000001</v>
      </c>
      <c r="H21" s="189">
        <f>+INDEX(DataEx!$1:$1048576,MATCH('2017'!$A21,DataEx!$D:$D,0),MATCH('2017'!H$6,DataEx!$7:$7,0))</f>
        <v>11136277.539999999</v>
      </c>
      <c r="I21" s="189">
        <f>+INDEX(DataEx!$1:$1048576,MATCH('2017'!$A21,DataEx!$D:$D,0),MATCH('2017'!I$6,DataEx!$7:$7,0))</f>
        <v>13033326.75</v>
      </c>
      <c r="J21" s="189">
        <f>+INDEX(DataEx!$1:$1048576,MATCH('2017'!$A21,DataEx!$D:$D,0),MATCH('2017'!J$6,DataEx!$7:$7,0))</f>
        <v>12438084.859999999</v>
      </c>
      <c r="K21" s="189">
        <f>+INDEX(DataEx!$1:$1048576,MATCH('2017'!$A21,DataEx!$D:$D,0),MATCH('2017'!K$6,DataEx!$7:$7,0))</f>
        <v>14031927.32</v>
      </c>
      <c r="L21" s="189">
        <f>+INDEX(DataEx!$1:$1048576,MATCH('2017'!$A21,DataEx!$D:$D,0),MATCH('2017'!L$6,DataEx!$7:$7,0))</f>
        <v>13948315.880000001</v>
      </c>
      <c r="M21" s="189">
        <f>+INDEX(DataEx!$1:$1048576,MATCH('2017'!$A21,DataEx!$D:$D,0),MATCH('2017'!M$6,DataEx!$7:$7,0))</f>
        <v>15063870.800000001</v>
      </c>
      <c r="N21" s="189">
        <f>+INDEX(DataEx!$1:$1048576,MATCH('2017'!$A21,DataEx!$D:$D,0),MATCH('2017'!N$6,DataEx!$7:$7,0))</f>
        <v>14906718.880000001</v>
      </c>
      <c r="O21" s="189">
        <f>+INDEX(DataEx!$1:$1048576,MATCH('2017'!$A21,DataEx!$D:$D,0),MATCH('2017'!O$6,DataEx!$7:$7,0))</f>
        <v>13781012.470000001</v>
      </c>
      <c r="P21" s="189">
        <f>+INDEX(DataEx!$1:$1048576,MATCH('2017'!$A21,DataEx!$D:$D,0),MATCH('2017'!P$6,DataEx!$7:$7,0))</f>
        <v>14691858.58</v>
      </c>
      <c r="Q21" s="189">
        <f>+INDEX(DataEx!$1:$1048576,MATCH('2017'!$A21,DataEx!$D:$D,0),MATCH('2017'!Q$6,DataEx!$7:$7,0))</f>
        <v>13422037.59</v>
      </c>
      <c r="R21" s="189">
        <f>+INDEX(DataEx!$1:$1048576,MATCH('2017'!$A21,DataEx!$D:$D,0),MATCH('2017'!R$6,DataEx!$7:$7,0))</f>
        <v>0</v>
      </c>
      <c r="S21" s="270">
        <f t="shared" si="3"/>
        <v>141941246.53999999</v>
      </c>
      <c r="T21" s="271">
        <f t="shared" si="4"/>
        <v>3.3778645567692341E-2</v>
      </c>
    </row>
    <row r="22" spans="1:25">
      <c r="A22" s="176">
        <v>7123</v>
      </c>
      <c r="B22" s="423" t="str">
        <f>+VLOOKUP($A22,Master!$D$25:$G$223,4,FALSE)</f>
        <v>Doprinosi za osiguranje od nezaposlenosti</v>
      </c>
      <c r="C22" s="424"/>
      <c r="D22" s="424"/>
      <c r="E22" s="424"/>
      <c r="F22" s="424"/>
      <c r="G22" s="189">
        <f>+INDEX(DataEx!$1:$1048576,MATCH('2017'!$A22,DataEx!$D:$D,0),MATCH('2017'!G$6,DataEx!$7:$7,0))</f>
        <v>436423.06</v>
      </c>
      <c r="H22" s="189">
        <f>+INDEX(DataEx!$1:$1048576,MATCH('2017'!$A22,DataEx!$D:$D,0),MATCH('2017'!H$6,DataEx!$7:$7,0))</f>
        <v>884778.14</v>
      </c>
      <c r="I22" s="189">
        <f>+INDEX(DataEx!$1:$1048576,MATCH('2017'!$A22,DataEx!$D:$D,0),MATCH('2017'!I$6,DataEx!$7:$7,0))</f>
        <v>1037531.02</v>
      </c>
      <c r="J22" s="189">
        <f>+INDEX(DataEx!$1:$1048576,MATCH('2017'!$A22,DataEx!$D:$D,0),MATCH('2017'!J$6,DataEx!$7:$7,0))</f>
        <v>991786.18</v>
      </c>
      <c r="K22" s="189">
        <f>+INDEX(DataEx!$1:$1048576,MATCH('2017'!$A22,DataEx!$D:$D,0),MATCH('2017'!K$6,DataEx!$7:$7,0))</f>
        <v>1119552.6000000001</v>
      </c>
      <c r="L22" s="189">
        <f>+INDEX(DataEx!$1:$1048576,MATCH('2017'!$A22,DataEx!$D:$D,0),MATCH('2017'!L$6,DataEx!$7:$7,0))</f>
        <v>1110270.08</v>
      </c>
      <c r="M22" s="189">
        <f>+INDEX(DataEx!$1:$1048576,MATCH('2017'!$A22,DataEx!$D:$D,0),MATCH('2017'!M$6,DataEx!$7:$7,0))</f>
        <v>1208802.52</v>
      </c>
      <c r="N22" s="189">
        <f>+INDEX(DataEx!$1:$1048576,MATCH('2017'!$A22,DataEx!$D:$D,0),MATCH('2017'!N$6,DataEx!$7:$7,0))</f>
        <v>1182973.0900000001</v>
      </c>
      <c r="O22" s="189">
        <f>+INDEX(DataEx!$1:$1048576,MATCH('2017'!$A22,DataEx!$D:$D,0),MATCH('2017'!O$6,DataEx!$7:$7,0))</f>
        <v>1093203.53</v>
      </c>
      <c r="P22" s="189">
        <f>+INDEX(DataEx!$1:$1048576,MATCH('2017'!$A22,DataEx!$D:$D,0),MATCH('2017'!P$6,DataEx!$7:$7,0))</f>
        <v>1140055.95</v>
      </c>
      <c r="Q22" s="189">
        <f>+INDEX(DataEx!$1:$1048576,MATCH('2017'!$A22,DataEx!$D:$D,0),MATCH('2017'!Q$6,DataEx!$7:$7,0))</f>
        <v>576427.41</v>
      </c>
      <c r="R22" s="189">
        <f>+INDEX(DataEx!$1:$1048576,MATCH('2017'!$A22,DataEx!$D:$D,0),MATCH('2017'!R$6,DataEx!$7:$7,0))</f>
        <v>0</v>
      </c>
      <c r="S22" s="270">
        <f t="shared" si="3"/>
        <v>10781803.579999998</v>
      </c>
      <c r="T22" s="271">
        <f t="shared" si="4"/>
        <v>2.5658131838842478E-3</v>
      </c>
    </row>
    <row r="23" spans="1:25">
      <c r="A23" s="176">
        <v>7124</v>
      </c>
      <c r="B23" s="423" t="str">
        <f>+VLOOKUP($A23,Master!$D$25:$G$223,4,FALSE)</f>
        <v>Ostali doprinosi</v>
      </c>
      <c r="C23" s="424"/>
      <c r="D23" s="424"/>
      <c r="E23" s="424"/>
      <c r="F23" s="424"/>
      <c r="G23" s="189">
        <f>+INDEX(DataEx!$1:$1048576,MATCH('2017'!$A23,DataEx!$D:$D,0),MATCH('2017'!G$6,DataEx!$7:$7,0))</f>
        <v>406264.68</v>
      </c>
      <c r="H23" s="189">
        <f>+INDEX(DataEx!$1:$1048576,MATCH('2017'!$A23,DataEx!$D:$D,0),MATCH('2017'!H$6,DataEx!$7:$7,0))</f>
        <v>790255.79</v>
      </c>
      <c r="I23" s="189">
        <f>+INDEX(DataEx!$1:$1048576,MATCH('2017'!$A23,DataEx!$D:$D,0),MATCH('2017'!I$6,DataEx!$7:$7,0))</f>
        <v>953874.92</v>
      </c>
      <c r="J23" s="189">
        <f>+INDEX(DataEx!$1:$1048576,MATCH('2017'!$A23,DataEx!$D:$D,0),MATCH('2017'!J$6,DataEx!$7:$7,0))</f>
        <v>908568.9</v>
      </c>
      <c r="K23" s="189">
        <f>+INDEX(DataEx!$1:$1048576,MATCH('2017'!$A23,DataEx!$D:$D,0),MATCH('2017'!K$6,DataEx!$7:$7,0))</f>
        <v>1029712.08</v>
      </c>
      <c r="L23" s="189">
        <f>+INDEX(DataEx!$1:$1048576,MATCH('2017'!$A23,DataEx!$D:$D,0),MATCH('2017'!L$6,DataEx!$7:$7,0))</f>
        <v>1020341.6</v>
      </c>
      <c r="M23" s="189">
        <f>+INDEX(DataEx!$1:$1048576,MATCH('2017'!$A23,DataEx!$D:$D,0),MATCH('2017'!M$6,DataEx!$7:$7,0))</f>
        <v>1097911.1399999999</v>
      </c>
      <c r="N23" s="189">
        <f>+INDEX(DataEx!$1:$1048576,MATCH('2017'!$A23,DataEx!$D:$D,0),MATCH('2017'!N$6,DataEx!$7:$7,0))</f>
        <v>1096715.42</v>
      </c>
      <c r="O23" s="189">
        <f>+INDEX(DataEx!$1:$1048576,MATCH('2017'!$A23,DataEx!$D:$D,0),MATCH('2017'!O$6,DataEx!$7:$7,0))</f>
        <v>997714.26</v>
      </c>
      <c r="P23" s="189">
        <f>+INDEX(DataEx!$1:$1048576,MATCH('2017'!$A23,DataEx!$D:$D,0),MATCH('2017'!P$6,DataEx!$7:$7,0))</f>
        <v>1051502.6599999999</v>
      </c>
      <c r="Q23" s="189">
        <f>+INDEX(DataEx!$1:$1048576,MATCH('2017'!$A23,DataEx!$D:$D,0),MATCH('2017'!Q$6,DataEx!$7:$7,0))</f>
        <v>553226.5</v>
      </c>
      <c r="R23" s="189">
        <f>+INDEX(DataEx!$1:$1048576,MATCH('2017'!$A23,DataEx!$D:$D,0),MATCH('2017'!R$6,DataEx!$7:$7,0))</f>
        <v>0</v>
      </c>
      <c r="S23" s="270">
        <f t="shared" si="3"/>
        <v>9906087.9499999993</v>
      </c>
      <c r="T23" s="271">
        <f t="shared" si="4"/>
        <v>2.3574136622165104E-3</v>
      </c>
      <c r="W23" s="304" t="s">
        <v>96</v>
      </c>
      <c r="Y23" s="380"/>
    </row>
    <row r="24" spans="1:25">
      <c r="A24" s="176">
        <v>713</v>
      </c>
      <c r="B24" s="425" t="str">
        <f>+VLOOKUP($A24,Master!$D$25:$G$223,4,FALSE)</f>
        <v>Takse</v>
      </c>
      <c r="C24" s="426"/>
      <c r="D24" s="426"/>
      <c r="E24" s="426"/>
      <c r="F24" s="426"/>
      <c r="G24" s="201">
        <f>+INDEX(DataEx!$1:$1048576,MATCH('2017'!$A24,DataEx!$D:$D,0),MATCH('2017'!G$6,DataEx!$7:$7,0))</f>
        <v>579949.69999999995</v>
      </c>
      <c r="H24" s="201">
        <f>+INDEX(DataEx!$1:$1048576,MATCH('2017'!$A24,DataEx!$D:$D,0),MATCH('2017'!H$6,DataEx!$7:$7,0))</f>
        <v>799058.78</v>
      </c>
      <c r="I24" s="201">
        <f>+INDEX(DataEx!$1:$1048576,MATCH('2017'!$A24,DataEx!$D:$D,0),MATCH('2017'!I$6,DataEx!$7:$7,0))</f>
        <v>1000001.89</v>
      </c>
      <c r="J24" s="201">
        <f>+INDEX(DataEx!$1:$1048576,MATCH('2017'!$A24,DataEx!$D:$D,0),MATCH('2017'!J$6,DataEx!$7:$7,0))</f>
        <v>900446.92</v>
      </c>
      <c r="K24" s="201">
        <f>+INDEX(DataEx!$1:$1048576,MATCH('2017'!$A24,DataEx!$D:$D,0),MATCH('2017'!K$6,DataEx!$7:$7,0))</f>
        <v>1009485.35</v>
      </c>
      <c r="L24" s="201">
        <f>+INDEX(DataEx!$1:$1048576,MATCH('2017'!$A24,DataEx!$D:$D,0),MATCH('2017'!L$6,DataEx!$7:$7,0))</f>
        <v>1339433.32</v>
      </c>
      <c r="M24" s="201">
        <f>+INDEX(DataEx!$1:$1048576,MATCH('2017'!$A24,DataEx!$D:$D,0),MATCH('2017'!M$6,DataEx!$7:$7,0))</f>
        <v>1451074.53</v>
      </c>
      <c r="N24" s="201">
        <f>+INDEX(DataEx!$1:$1048576,MATCH('2017'!$A24,DataEx!$D:$D,0),MATCH('2017'!N$6,DataEx!$7:$7,0))</f>
        <v>1575123.38</v>
      </c>
      <c r="O24" s="201">
        <f>+INDEX(DataEx!$1:$1048576,MATCH('2017'!$A24,DataEx!$D:$D,0),MATCH('2017'!O$6,DataEx!$7:$7,0))</f>
        <v>1300121.74</v>
      </c>
      <c r="P24" s="201">
        <f>+INDEX(DataEx!$1:$1048576,MATCH('2017'!$A24,DataEx!$D:$D,0),MATCH('2017'!P$6,DataEx!$7:$7,0))</f>
        <v>1211636.73</v>
      </c>
      <c r="Q24" s="201">
        <f>+INDEX(DataEx!$1:$1048576,MATCH('2017'!$A24,DataEx!$D:$D,0),MATCH('2017'!Q$6,DataEx!$7:$7,0))</f>
        <v>1074841.29</v>
      </c>
      <c r="R24" s="275">
        <f>+INDEX(DataEx!$1:$1048576,MATCH('2017'!$A24,DataEx!$D:$D,0),MATCH('2017'!R$6,DataEx!$7:$7,0))</f>
        <v>0</v>
      </c>
      <c r="S24" s="273">
        <f t="shared" si="3"/>
        <v>12241173.630000003</v>
      </c>
      <c r="T24" s="274">
        <f t="shared" si="4"/>
        <v>2.9131085957021497E-3</v>
      </c>
      <c r="Y24" s="380"/>
    </row>
    <row r="25" spans="1:25">
      <c r="A25" s="176">
        <v>714</v>
      </c>
      <c r="B25" s="425" t="str">
        <f>+VLOOKUP($A25,Master!$D$25:$G$223,4,FALSE)</f>
        <v>Naknade</v>
      </c>
      <c r="C25" s="426"/>
      <c r="D25" s="426"/>
      <c r="E25" s="426"/>
      <c r="F25" s="426"/>
      <c r="G25" s="201">
        <f>+INDEX(DataEx!$1:$1048576,MATCH('2017'!$A25,DataEx!$D:$D,0),MATCH('2017'!G$6,DataEx!$7:$7,0))</f>
        <v>1745843.13</v>
      </c>
      <c r="H25" s="201">
        <f>+INDEX(DataEx!$1:$1048576,MATCH('2017'!$A25,DataEx!$D:$D,0),MATCH('2017'!H$6,DataEx!$7:$7,0))</f>
        <v>1287615.1399999999</v>
      </c>
      <c r="I25" s="201">
        <f>+INDEX(DataEx!$1:$1048576,MATCH('2017'!$A25,DataEx!$D:$D,0),MATCH('2017'!I$6,DataEx!$7:$7,0))</f>
        <v>1508161.35</v>
      </c>
      <c r="J25" s="201">
        <f>+INDEX(DataEx!$1:$1048576,MATCH('2017'!$A25,DataEx!$D:$D,0),MATCH('2017'!J$6,DataEx!$7:$7,0))</f>
        <v>1901163.79</v>
      </c>
      <c r="K25" s="201">
        <f>+INDEX(DataEx!$1:$1048576,MATCH('2017'!$A25,DataEx!$D:$D,0),MATCH('2017'!K$6,DataEx!$7:$7,0))</f>
        <v>1513570.26</v>
      </c>
      <c r="L25" s="201">
        <f>+INDEX(DataEx!$1:$1048576,MATCH('2017'!$A25,DataEx!$D:$D,0),MATCH('2017'!L$6,DataEx!$7:$7,0))</f>
        <v>830213.16</v>
      </c>
      <c r="M25" s="201">
        <f>+INDEX(DataEx!$1:$1048576,MATCH('2017'!$A25,DataEx!$D:$D,0),MATCH('2017'!M$6,DataEx!$7:$7,0))</f>
        <v>1705945.14</v>
      </c>
      <c r="N25" s="201">
        <f>+INDEX(DataEx!$1:$1048576,MATCH('2017'!$A25,DataEx!$D:$D,0),MATCH('2017'!N$6,DataEx!$7:$7,0))</f>
        <v>1608311.46</v>
      </c>
      <c r="O25" s="201">
        <f>+INDEX(DataEx!$1:$1048576,MATCH('2017'!$A25,DataEx!$D:$D,0),MATCH('2017'!O$6,DataEx!$7:$7,0))</f>
        <v>1107710.8999999999</v>
      </c>
      <c r="P25" s="201">
        <f>+INDEX(DataEx!$1:$1048576,MATCH('2017'!$A25,DataEx!$D:$D,0),MATCH('2017'!P$6,DataEx!$7:$7,0))</f>
        <v>1997706.83</v>
      </c>
      <c r="Q25" s="201">
        <f>+INDEX(DataEx!$1:$1048576,MATCH('2017'!$A25,DataEx!$D:$D,0),MATCH('2017'!Q$6,DataEx!$7:$7,0))</f>
        <v>793640.92</v>
      </c>
      <c r="R25" s="275">
        <f>+INDEX(DataEx!$1:$1048576,MATCH('2017'!$A25,DataEx!$D:$D,0),MATCH('2017'!R$6,DataEx!$7:$7,0))</f>
        <v>0</v>
      </c>
      <c r="S25" s="273">
        <f t="shared" si="3"/>
        <v>15999882.08</v>
      </c>
      <c r="T25" s="274">
        <f t="shared" si="4"/>
        <v>3.8075919373646511E-3</v>
      </c>
      <c r="W25" s="367"/>
    </row>
    <row r="26" spans="1:25">
      <c r="A26" s="176">
        <v>715</v>
      </c>
      <c r="B26" s="425" t="str">
        <f>+VLOOKUP($A26,Master!$D$25:$G$223,4,FALSE)</f>
        <v>Ostali prihodi</v>
      </c>
      <c r="C26" s="426"/>
      <c r="D26" s="426"/>
      <c r="E26" s="426"/>
      <c r="F26" s="426"/>
      <c r="G26" s="201">
        <f>+INDEX(DataEx!$1:$1048576,MATCH('2017'!$A26,DataEx!$D:$D,0),MATCH('2017'!G$6,DataEx!$7:$7,0))</f>
        <v>1549592.16</v>
      </c>
      <c r="H26" s="201">
        <f>+INDEX(DataEx!$1:$1048576,MATCH('2017'!$A26,DataEx!$D:$D,0),MATCH('2017'!H$6,DataEx!$7:$7,0))</f>
        <v>2362532.17</v>
      </c>
      <c r="I26" s="201">
        <f>+INDEX(DataEx!$1:$1048576,MATCH('2017'!$A26,DataEx!$D:$D,0),MATCH('2017'!I$6,DataEx!$7:$7,0))</f>
        <v>2241014.4900000002</v>
      </c>
      <c r="J26" s="201">
        <f>+INDEX(DataEx!$1:$1048576,MATCH('2017'!$A26,DataEx!$D:$D,0),MATCH('2017'!J$6,DataEx!$7:$7,0))</f>
        <v>3537625.59</v>
      </c>
      <c r="K26" s="201">
        <f>+INDEX(DataEx!$1:$1048576,MATCH('2017'!$A26,DataEx!$D:$D,0),MATCH('2017'!K$6,DataEx!$7:$7,0))</f>
        <v>2195271.4</v>
      </c>
      <c r="L26" s="201">
        <f>+INDEX(DataEx!$1:$1048576,MATCH('2017'!$A26,DataEx!$D:$D,0),MATCH('2017'!L$6,DataEx!$7:$7,0))</f>
        <v>3677728.91</v>
      </c>
      <c r="M26" s="201">
        <f>+INDEX(DataEx!$1:$1048576,MATCH('2017'!$A26,DataEx!$D:$D,0),MATCH('2017'!M$6,DataEx!$7:$7,0))</f>
        <v>5924048.3300000001</v>
      </c>
      <c r="N26" s="201">
        <f>+INDEX(DataEx!$1:$1048576,MATCH('2017'!$A26,DataEx!$D:$D,0),MATCH('2017'!N$6,DataEx!$7:$7,0))</f>
        <v>2467617.2599999998</v>
      </c>
      <c r="O26" s="201">
        <f>+INDEX(DataEx!$1:$1048576,MATCH('2017'!$A26,DataEx!$D:$D,0),MATCH('2017'!O$6,DataEx!$7:$7,0))</f>
        <v>1761653.61</v>
      </c>
      <c r="P26" s="201">
        <f>+INDEX(DataEx!$1:$1048576,MATCH('2017'!$A26,DataEx!$D:$D,0),MATCH('2017'!P$6,DataEx!$7:$7,0))</f>
        <v>3082692.52</v>
      </c>
      <c r="Q26" s="201">
        <f>+INDEX(DataEx!$1:$1048576,MATCH('2017'!$A26,DataEx!$D:$D,0),MATCH('2017'!Q$6,DataEx!$7:$7,0))</f>
        <v>1891187.24</v>
      </c>
      <c r="R26" s="275">
        <f>+INDEX(DataEx!$1:$1048576,MATCH('2017'!$A26,DataEx!$D:$D,0),MATCH('2017'!R$6,DataEx!$7:$7,0))</f>
        <v>0</v>
      </c>
      <c r="S26" s="273">
        <f t="shared" si="3"/>
        <v>30690963.68</v>
      </c>
      <c r="T26" s="274">
        <f t="shared" si="4"/>
        <v>7.3037204445396348E-3</v>
      </c>
    </row>
    <row r="27" spans="1:25">
      <c r="A27" s="176">
        <v>73</v>
      </c>
      <c r="B27" s="425" t="str">
        <f>+VLOOKUP($A27,Master!$D$25:$G$223,4,FALSE)</f>
        <v>Primici od otplate kredita i sredstva prenesena iz prethodne godine</v>
      </c>
      <c r="C27" s="426"/>
      <c r="D27" s="426"/>
      <c r="E27" s="426"/>
      <c r="F27" s="426"/>
      <c r="G27" s="201">
        <f>+INDEX(DataEx!$1:$1048576,MATCH('2017'!$A27,DataEx!$D:$D,0),MATCH('2017'!G$6,DataEx!$7:$7,0))</f>
        <v>150350.67000000001</v>
      </c>
      <c r="H27" s="201">
        <f>+INDEX(DataEx!$1:$1048576,MATCH('2017'!$A27,DataEx!$D:$D,0),MATCH('2017'!H$6,DataEx!$7:$7,0))</f>
        <v>500193.46</v>
      </c>
      <c r="I27" s="201">
        <f>+INDEX(DataEx!$1:$1048576,MATCH('2017'!$A27,DataEx!$D:$D,0),MATCH('2017'!I$6,DataEx!$7:$7,0))</f>
        <v>126045.79</v>
      </c>
      <c r="J27" s="201">
        <f>+INDEX(DataEx!$1:$1048576,MATCH('2017'!$A27,DataEx!$D:$D,0),MATCH('2017'!J$6,DataEx!$7:$7,0))</f>
        <v>67133.97</v>
      </c>
      <c r="K27" s="201">
        <f>+INDEX(DataEx!$1:$1048576,MATCH('2017'!$A27,DataEx!$D:$D,0),MATCH('2017'!K$6,DataEx!$7:$7,0))</f>
        <v>340170.16</v>
      </c>
      <c r="L27" s="201">
        <f>+INDEX(DataEx!$1:$1048576,MATCH('2017'!$A27,DataEx!$D:$D,0),MATCH('2017'!L$6,DataEx!$7:$7,0))</f>
        <v>1431878.17</v>
      </c>
      <c r="M27" s="201">
        <f>+INDEX(DataEx!$1:$1048576,MATCH('2017'!$A27,DataEx!$D:$D,0),MATCH('2017'!M$6,DataEx!$7:$7,0))</f>
        <v>588856.99</v>
      </c>
      <c r="N27" s="201">
        <f>+INDEX(DataEx!$1:$1048576,MATCH('2017'!$A27,DataEx!$D:$D,0),MATCH('2017'!N$6,DataEx!$7:$7,0))</f>
        <v>142813.88</v>
      </c>
      <c r="O27" s="201">
        <f>+INDEX(DataEx!$1:$1048576,MATCH('2017'!$A27,DataEx!$D:$D,0),MATCH('2017'!O$6,DataEx!$7:$7,0))</f>
        <v>182139.62</v>
      </c>
      <c r="P27" s="201">
        <f>+INDEX(DataEx!$1:$1048576,MATCH('2017'!$A27,DataEx!$D:$D,0),MATCH('2017'!P$6,DataEx!$7:$7,0))</f>
        <v>603855.75</v>
      </c>
      <c r="Q27" s="201">
        <f>+INDEX(DataEx!$1:$1048576,MATCH('2017'!$A27,DataEx!$D:$D,0),MATCH('2017'!Q$6,DataEx!$7:$7,0))</f>
        <v>987894.53</v>
      </c>
      <c r="R27" s="275">
        <f>+INDEX(DataEx!$1:$1048576,MATCH('2017'!$A27,DataEx!$D:$D,0),MATCH('2017'!R$6,DataEx!$7:$7,0))</f>
        <v>0</v>
      </c>
      <c r="S27" s="273">
        <f t="shared" si="3"/>
        <v>5121332.99</v>
      </c>
      <c r="T27" s="274">
        <f t="shared" si="4"/>
        <v>1.218755619809143E-3</v>
      </c>
    </row>
    <row r="28" spans="1:25" ht="13.5" thickBot="1">
      <c r="A28" s="176">
        <v>74</v>
      </c>
      <c r="B28" s="429" t="str">
        <f>+VLOOKUP($A28,Master!$D$25:$G$223,4,FALSE)</f>
        <v>Donacije i transferi</v>
      </c>
      <c r="C28" s="430"/>
      <c r="D28" s="430"/>
      <c r="E28" s="430"/>
      <c r="F28" s="430"/>
      <c r="G28" s="201">
        <f>+INDEX(DataEx!$1:$1048576,MATCH('2017'!$A28,DataEx!$D:$D,0),MATCH('2017'!G$6,DataEx!$7:$7,0))</f>
        <v>198902.46</v>
      </c>
      <c r="H28" s="201">
        <f>+INDEX(DataEx!$1:$1048576,MATCH('2017'!$A28,DataEx!$D:$D,0),MATCH('2017'!H$6,DataEx!$7:$7,0))</f>
        <v>1119540.18</v>
      </c>
      <c r="I28" s="201">
        <f>+INDEX(DataEx!$1:$1048576,MATCH('2017'!$A28,DataEx!$D:$D,0),MATCH('2017'!I$6,DataEx!$7:$7,0))</f>
        <v>2315094.14</v>
      </c>
      <c r="J28" s="201">
        <f>+INDEX(DataEx!$1:$1048576,MATCH('2017'!$A28,DataEx!$D:$D,0),MATCH('2017'!J$6,DataEx!$7:$7,0))</f>
        <v>849572.77</v>
      </c>
      <c r="K28" s="201">
        <f>+INDEX(DataEx!$1:$1048576,MATCH('2017'!$A28,DataEx!$D:$D,0),MATCH('2017'!K$6,DataEx!$7:$7,0))</f>
        <v>1896583.06</v>
      </c>
      <c r="L28" s="201">
        <f>+INDEX(DataEx!$1:$1048576,MATCH('2017'!$A28,DataEx!$D:$D,0),MATCH('2017'!L$6,DataEx!$7:$7,0))</f>
        <v>1063223.94</v>
      </c>
      <c r="M28" s="201">
        <f>+INDEX(DataEx!$1:$1048576,MATCH('2017'!$A28,DataEx!$D:$D,0),MATCH('2017'!M$6,DataEx!$7:$7,0))</f>
        <v>2617220.7200000002</v>
      </c>
      <c r="N28" s="201">
        <f>+INDEX(DataEx!$1:$1048576,MATCH('2017'!$A28,DataEx!$D:$D,0),MATCH('2017'!N$6,DataEx!$7:$7,0))</f>
        <v>699069.05</v>
      </c>
      <c r="O28" s="201">
        <f>+INDEX(DataEx!$1:$1048576,MATCH('2017'!$A28,DataEx!$D:$D,0),MATCH('2017'!O$6,DataEx!$7:$7,0))</f>
        <v>1501226.15</v>
      </c>
      <c r="P28" s="201">
        <f>+INDEX(DataEx!$1:$1048576,MATCH('2017'!$A28,DataEx!$D:$D,0),MATCH('2017'!P$6,DataEx!$7:$7,0))</f>
        <v>2652981.5699999998</v>
      </c>
      <c r="Q28" s="201">
        <f>+INDEX(DataEx!$1:$1048576,MATCH('2017'!$A28,DataEx!$D:$D,0),MATCH('2017'!Q$6,DataEx!$7:$7,0))</f>
        <v>2286217.7400000002</v>
      </c>
      <c r="R28" s="275">
        <f>+INDEX(DataEx!$1:$1048576,MATCH('2017'!$A28,DataEx!$D:$D,0),MATCH('2017'!R$6,DataEx!$7:$7,0))</f>
        <v>0</v>
      </c>
      <c r="S28" s="276">
        <f t="shared" si="3"/>
        <v>17199631.780000001</v>
      </c>
      <c r="T28" s="277">
        <f t="shared" si="4"/>
        <v>4.0931038718735871E-3</v>
      </c>
    </row>
    <row r="29" spans="1:25" ht="13.5" thickBot="1">
      <c r="A29" s="176">
        <v>4</v>
      </c>
      <c r="B29" s="431" t="str">
        <f>+VLOOKUP($A29,Master!$D$25:$G$223,4,FALSE)</f>
        <v>Budžetki izdaci</v>
      </c>
      <c r="C29" s="432"/>
      <c r="D29" s="432"/>
      <c r="E29" s="432"/>
      <c r="F29" s="432"/>
      <c r="G29" s="177">
        <f>+G31+G42+G48+SUM(G49:G53)</f>
        <v>95289675.649999991</v>
      </c>
      <c r="H29" s="177">
        <f t="shared" ref="H29:R29" si="5">+H31+H42+H48+SUM(H49:H53)</f>
        <v>106551191.03999999</v>
      </c>
      <c r="I29" s="177">
        <f t="shared" si="5"/>
        <v>166331536.51000002</v>
      </c>
      <c r="J29" s="177">
        <f t="shared" si="5"/>
        <v>141200810.09999999</v>
      </c>
      <c r="K29" s="177">
        <f t="shared" si="5"/>
        <v>129581721.78</v>
      </c>
      <c r="L29" s="177">
        <f t="shared" si="5"/>
        <v>148187238.00999999</v>
      </c>
      <c r="M29" s="177">
        <f t="shared" si="5"/>
        <v>145817238.12</v>
      </c>
      <c r="N29" s="177">
        <f t="shared" si="5"/>
        <v>148221491.77000001</v>
      </c>
      <c r="O29" s="177">
        <f t="shared" si="5"/>
        <v>137578455.97</v>
      </c>
      <c r="P29" s="177">
        <f t="shared" si="5"/>
        <v>156786792.56999999</v>
      </c>
      <c r="Q29" s="177">
        <f t="shared" si="5"/>
        <v>157329200.35999998</v>
      </c>
      <c r="R29" s="177">
        <f t="shared" si="5"/>
        <v>0</v>
      </c>
      <c r="S29" s="278">
        <f t="shared" si="3"/>
        <v>1532875351.8799999</v>
      </c>
      <c r="T29" s="279">
        <f t="shared" si="4"/>
        <v>0.36478792791223436</v>
      </c>
    </row>
    <row r="30" spans="1:25" ht="13.5" thickBot="1">
      <c r="A30" s="176">
        <v>41</v>
      </c>
      <c r="B30" s="433" t="str">
        <f>+VLOOKUP($A30,Master!$D$25:$G$223,4,FALSE)</f>
        <v>Tekući izdaci</v>
      </c>
      <c r="C30" s="434"/>
      <c r="D30" s="434"/>
      <c r="E30" s="434"/>
      <c r="F30" s="434"/>
      <c r="G30" s="207">
        <f>+G29-G49</f>
        <v>95180031.209999993</v>
      </c>
      <c r="H30" s="207">
        <f t="shared" ref="H30:R30" si="6">+H29-H49</f>
        <v>105059600.69999999</v>
      </c>
      <c r="I30" s="207">
        <f t="shared" si="6"/>
        <v>158968716.02000001</v>
      </c>
      <c r="J30" s="207">
        <f t="shared" si="6"/>
        <v>134282292.84</v>
      </c>
      <c r="K30" s="207">
        <f t="shared" si="6"/>
        <v>127069977.61</v>
      </c>
      <c r="L30" s="207">
        <f t="shared" si="6"/>
        <v>125503615.61999999</v>
      </c>
      <c r="M30" s="207">
        <f t="shared" si="6"/>
        <v>135062797.90000001</v>
      </c>
      <c r="N30" s="207">
        <f t="shared" si="6"/>
        <v>118925412.65000001</v>
      </c>
      <c r="O30" s="207">
        <f t="shared" si="6"/>
        <v>117638154.3</v>
      </c>
      <c r="P30" s="207">
        <f t="shared" si="6"/>
        <v>126793507.28</v>
      </c>
      <c r="Q30" s="207">
        <f t="shared" si="6"/>
        <v>119393440.72999999</v>
      </c>
      <c r="R30" s="207">
        <f t="shared" si="6"/>
        <v>0</v>
      </c>
      <c r="S30" s="280">
        <f t="shared" si="3"/>
        <v>1363877546.8599999</v>
      </c>
      <c r="T30" s="281">
        <f t="shared" si="4"/>
        <v>0.32457046402037076</v>
      </c>
    </row>
    <row r="31" spans="1:25">
      <c r="A31" s="176">
        <v>40</v>
      </c>
      <c r="B31" s="435" t="str">
        <f>+VLOOKUP($A31,Master!$D$25:$G$223,4,FALSE)</f>
        <v>Tekući budžetski izdaci</v>
      </c>
      <c r="C31" s="436"/>
      <c r="D31" s="436"/>
      <c r="E31" s="436"/>
      <c r="F31" s="436"/>
      <c r="G31" s="213">
        <f>+SUM(G32:G41)</f>
        <v>43630080.390000001</v>
      </c>
      <c r="H31" s="213">
        <f t="shared" ref="H31:R31" si="7">+SUM(H32:H41)</f>
        <v>48410112.940000005</v>
      </c>
      <c r="I31" s="213">
        <f t="shared" si="7"/>
        <v>96905981.440000013</v>
      </c>
      <c r="J31" s="213">
        <f t="shared" si="7"/>
        <v>70977576.060000002</v>
      </c>
      <c r="K31" s="213">
        <f t="shared" si="7"/>
        <v>64496425.530000009</v>
      </c>
      <c r="L31" s="213">
        <f t="shared" si="7"/>
        <v>61427747.729999997</v>
      </c>
      <c r="M31" s="213">
        <f t="shared" si="7"/>
        <v>59172606.50999999</v>
      </c>
      <c r="N31" s="213">
        <f t="shared" si="7"/>
        <v>55560143.240000002</v>
      </c>
      <c r="O31" s="213">
        <f t="shared" si="7"/>
        <v>56258967.340000004</v>
      </c>
      <c r="P31" s="213">
        <f t="shared" si="7"/>
        <v>60486450.390000001</v>
      </c>
      <c r="Q31" s="213">
        <f t="shared" si="7"/>
        <v>60546569.479999997</v>
      </c>
      <c r="R31" s="282">
        <f t="shared" si="7"/>
        <v>0</v>
      </c>
      <c r="S31" s="268">
        <f t="shared" si="3"/>
        <v>677872661.05000007</v>
      </c>
      <c r="T31" s="269">
        <f t="shared" si="4"/>
        <v>0.16131759383403538</v>
      </c>
    </row>
    <row r="32" spans="1:25">
      <c r="A32" s="176">
        <v>411</v>
      </c>
      <c r="B32" s="423" t="str">
        <f>+VLOOKUP($A32,Master!$D$25:$G$223,4,FALSE)</f>
        <v>Bruto zarade i doprinosi na teret poslodavca</v>
      </c>
      <c r="C32" s="424"/>
      <c r="D32" s="424"/>
      <c r="E32" s="424"/>
      <c r="F32" s="424"/>
      <c r="G32" s="189">
        <f>+INDEX(DataEx!$1:$1048576,MATCH('2017'!$A32,DataEx!$D:$D,0),MATCH('2017'!G$6,DataEx!$7:$7,0))</f>
        <v>36273856.270000003</v>
      </c>
      <c r="H32" s="189">
        <f>+INDEX(DataEx!$1:$1048576,MATCH('2017'!$A32,DataEx!$D:$D,0),MATCH('2017'!H$6,DataEx!$7:$7,0))</f>
        <v>36442747.460000001</v>
      </c>
      <c r="I32" s="189">
        <f>+INDEX(DataEx!$1:$1048576,MATCH('2017'!$A32,DataEx!$D:$D,0),MATCH('2017'!I$6,DataEx!$7:$7,0))</f>
        <v>36477113.590000004</v>
      </c>
      <c r="J32" s="189">
        <f>+INDEX(DataEx!$1:$1048576,MATCH('2017'!$A32,DataEx!$D:$D,0),MATCH('2017'!J$6,DataEx!$7:$7,0))</f>
        <v>36703828.340000004</v>
      </c>
      <c r="K32" s="189">
        <f>+INDEX(DataEx!$1:$1048576,MATCH('2017'!$A32,DataEx!$D:$D,0),MATCH('2017'!K$6,DataEx!$7:$7,0))</f>
        <v>34203194.770000003</v>
      </c>
      <c r="L32" s="189">
        <f>+INDEX(DataEx!$1:$1048576,MATCH('2017'!$A32,DataEx!$D:$D,0),MATCH('2017'!L$6,DataEx!$7:$7,0))</f>
        <v>40628800.600000001</v>
      </c>
      <c r="M32" s="189">
        <f>+INDEX(DataEx!$1:$1048576,MATCH('2017'!$A32,DataEx!$D:$D,0),MATCH('2017'!M$6,DataEx!$7:$7,0))</f>
        <v>36224128.640000001</v>
      </c>
      <c r="N32" s="189">
        <f>+INDEX(DataEx!$1:$1048576,MATCH('2017'!$A32,DataEx!$D:$D,0),MATCH('2017'!N$6,DataEx!$7:$7,0))</f>
        <v>35575955.729999997</v>
      </c>
      <c r="O32" s="189">
        <f>+INDEX(DataEx!$1:$1048576,MATCH('2017'!$A32,DataEx!$D:$D,0),MATCH('2017'!O$6,DataEx!$7:$7,0))</f>
        <v>36145069.369999997</v>
      </c>
      <c r="P32" s="189">
        <f>+INDEX(DataEx!$1:$1048576,MATCH('2017'!$A32,DataEx!$D:$D,0),MATCH('2017'!P$6,DataEx!$7:$7,0))</f>
        <v>37968977.82</v>
      </c>
      <c r="Q32" s="189">
        <f>+INDEX(DataEx!$1:$1048576,MATCH('2017'!$A32,DataEx!$D:$D,0),MATCH('2017'!Q$6,DataEx!$7:$7,0))</f>
        <v>37257887.189999998</v>
      </c>
      <c r="R32" s="189">
        <f>+INDEX(DataEx!$1:$1048576,MATCH('2017'!$A32,DataEx!$D:$D,0),MATCH('2017'!R$6,DataEx!$7:$7,0))</f>
        <v>0</v>
      </c>
      <c r="S32" s="270">
        <f t="shared" si="3"/>
        <v>403901559.78000003</v>
      </c>
      <c r="T32" s="271">
        <f t="shared" si="4"/>
        <v>9.6118978553580356E-2</v>
      </c>
    </row>
    <row r="33" spans="1:22">
      <c r="A33" s="176">
        <v>412</v>
      </c>
      <c r="B33" s="423" t="str">
        <f>+VLOOKUP($A33,Master!$D$25:$G$223,4,FALSE)</f>
        <v>Ostala lična primanja</v>
      </c>
      <c r="C33" s="424"/>
      <c r="D33" s="424"/>
      <c r="E33" s="424"/>
      <c r="F33" s="424"/>
      <c r="G33" s="189">
        <f>+INDEX(DataEx!$1:$1048576,MATCH('2017'!$A33,DataEx!$D:$D,0),MATCH('2017'!G$6,DataEx!$7:$7,0))</f>
        <v>70065.570000000007</v>
      </c>
      <c r="H33" s="189">
        <f>+INDEX(DataEx!$1:$1048576,MATCH('2017'!$A33,DataEx!$D:$D,0),MATCH('2017'!H$6,DataEx!$7:$7,0))</f>
        <v>920424.11</v>
      </c>
      <c r="I33" s="189">
        <f>+INDEX(DataEx!$1:$1048576,MATCH('2017'!$A33,DataEx!$D:$D,0),MATCH('2017'!I$6,DataEx!$7:$7,0))</f>
        <v>936990.91</v>
      </c>
      <c r="J33" s="189">
        <f>+INDEX(DataEx!$1:$1048576,MATCH('2017'!$A33,DataEx!$D:$D,0),MATCH('2017'!J$6,DataEx!$7:$7,0))</f>
        <v>685539.4</v>
      </c>
      <c r="K33" s="189">
        <f>+INDEX(DataEx!$1:$1048576,MATCH('2017'!$A33,DataEx!$D:$D,0),MATCH('2017'!K$6,DataEx!$7:$7,0))</f>
        <v>764036.59</v>
      </c>
      <c r="L33" s="189">
        <f>+INDEX(DataEx!$1:$1048576,MATCH('2017'!$A33,DataEx!$D:$D,0),MATCH('2017'!L$6,DataEx!$7:$7,0))</f>
        <v>888374.79</v>
      </c>
      <c r="M33" s="189">
        <f>+INDEX(DataEx!$1:$1048576,MATCH('2017'!$A33,DataEx!$D:$D,0),MATCH('2017'!M$6,DataEx!$7:$7,0))</f>
        <v>845413.4</v>
      </c>
      <c r="N33" s="189">
        <f>+INDEX(DataEx!$1:$1048576,MATCH('2017'!$A33,DataEx!$D:$D,0),MATCH('2017'!N$6,DataEx!$7:$7,0))</f>
        <v>982340.29</v>
      </c>
      <c r="O33" s="189">
        <f>+INDEX(DataEx!$1:$1048576,MATCH('2017'!$A33,DataEx!$D:$D,0),MATCH('2017'!O$6,DataEx!$7:$7,0))</f>
        <v>710611.47</v>
      </c>
      <c r="P33" s="189">
        <f>+INDEX(DataEx!$1:$1048576,MATCH('2017'!$A33,DataEx!$D:$D,0),MATCH('2017'!P$6,DataEx!$7:$7,0))</f>
        <v>864910.68</v>
      </c>
      <c r="Q33" s="189">
        <f>+INDEX(DataEx!$1:$1048576,MATCH('2017'!$A33,DataEx!$D:$D,0),MATCH('2017'!Q$6,DataEx!$7:$7,0))</f>
        <v>1030980.9</v>
      </c>
      <c r="R33" s="189">
        <f>+INDEX(DataEx!$1:$1048576,MATCH('2017'!$A33,DataEx!$D:$D,0),MATCH('2017'!R$6,DataEx!$7:$7,0))</f>
        <v>0</v>
      </c>
      <c r="S33" s="270">
        <f t="shared" si="3"/>
        <v>8699688.1099999994</v>
      </c>
      <c r="T33" s="271">
        <f t="shared" si="4"/>
        <v>2.0703191523285974E-3</v>
      </c>
      <c r="U33" s="368"/>
    </row>
    <row r="34" spans="1:22">
      <c r="A34" s="176">
        <v>413</v>
      </c>
      <c r="B34" s="423" t="str">
        <f>+VLOOKUP($A34,Master!$D$25:$G$223,4,FALSE)</f>
        <v>Rashodi za materijal</v>
      </c>
      <c r="C34" s="424"/>
      <c r="D34" s="424"/>
      <c r="E34" s="424"/>
      <c r="F34" s="424"/>
      <c r="G34" s="189">
        <f>+INDEX(DataEx!$1:$1048576,MATCH('2017'!$A34,DataEx!$D:$D,0),MATCH('2017'!G$6,DataEx!$7:$7,0))</f>
        <v>963799.19</v>
      </c>
      <c r="H34" s="189">
        <f>+INDEX(DataEx!$1:$1048576,MATCH('2017'!$A34,DataEx!$D:$D,0),MATCH('2017'!H$6,DataEx!$7:$7,0))</f>
        <v>2109344.7799999998</v>
      </c>
      <c r="I34" s="189">
        <f>+INDEX(DataEx!$1:$1048576,MATCH('2017'!$A34,DataEx!$D:$D,0),MATCH('2017'!I$6,DataEx!$7:$7,0))</f>
        <v>2772386.02</v>
      </c>
      <c r="J34" s="189">
        <f>+INDEX(DataEx!$1:$1048576,MATCH('2017'!$A34,DataEx!$D:$D,0),MATCH('2017'!J$6,DataEx!$7:$7,0))</f>
        <v>1868404.05</v>
      </c>
      <c r="K34" s="189">
        <f>+INDEX(DataEx!$1:$1048576,MATCH('2017'!$A34,DataEx!$D:$D,0),MATCH('2017'!K$6,DataEx!$7:$7,0))</f>
        <v>2065751.38</v>
      </c>
      <c r="L34" s="189">
        <f>+INDEX(DataEx!$1:$1048576,MATCH('2017'!$A34,DataEx!$D:$D,0),MATCH('2017'!L$6,DataEx!$7:$7,0))</f>
        <v>2044302.92</v>
      </c>
      <c r="M34" s="189">
        <f>+INDEX(DataEx!$1:$1048576,MATCH('2017'!$A34,DataEx!$D:$D,0),MATCH('2017'!M$6,DataEx!$7:$7,0))</f>
        <v>1900343.87</v>
      </c>
      <c r="N34" s="189">
        <f>+INDEX(DataEx!$1:$1048576,MATCH('2017'!$A34,DataEx!$D:$D,0),MATCH('2017'!N$6,DataEx!$7:$7,0))</f>
        <v>2421002.2400000002</v>
      </c>
      <c r="O34" s="189">
        <f>+INDEX(DataEx!$1:$1048576,MATCH('2017'!$A34,DataEx!$D:$D,0),MATCH('2017'!O$6,DataEx!$7:$7,0))</f>
        <v>1848100.89</v>
      </c>
      <c r="P34" s="189">
        <f>+INDEX(DataEx!$1:$1048576,MATCH('2017'!$A34,DataEx!$D:$D,0),MATCH('2017'!P$6,DataEx!$7:$7,0))</f>
        <v>3032654.88</v>
      </c>
      <c r="Q34" s="189">
        <f>+INDEX(DataEx!$1:$1048576,MATCH('2017'!$A34,DataEx!$D:$D,0),MATCH('2017'!Q$6,DataEx!$7:$7,0))</f>
        <v>2235715.75</v>
      </c>
      <c r="R34" s="189">
        <f>+INDEX(DataEx!$1:$1048576,MATCH('2017'!$A34,DataEx!$D:$D,0),MATCH('2017'!R$6,DataEx!$7:$7,0))</f>
        <v>0</v>
      </c>
      <c r="S34" s="270">
        <f t="shared" si="3"/>
        <v>23261805.969999999</v>
      </c>
      <c r="T34" s="271">
        <f t="shared" si="4"/>
        <v>5.5357573522762426E-3</v>
      </c>
      <c r="U34" s="386"/>
      <c r="V34" s="366"/>
    </row>
    <row r="35" spans="1:22">
      <c r="A35" s="176">
        <v>414</v>
      </c>
      <c r="B35" s="423" t="str">
        <f>+VLOOKUP($A35,Master!$D$25:$G$223,4,FALSE)</f>
        <v>Rashodi za usluge</v>
      </c>
      <c r="C35" s="424"/>
      <c r="D35" s="424"/>
      <c r="E35" s="424"/>
      <c r="F35" s="424"/>
      <c r="G35" s="189">
        <f>+INDEX(DataEx!$1:$1048576,MATCH('2017'!$A35,DataEx!$D:$D,0),MATCH('2017'!G$6,DataEx!$7:$7,0))</f>
        <v>1449826.12</v>
      </c>
      <c r="H35" s="189">
        <f>+INDEX(DataEx!$1:$1048576,MATCH('2017'!$A35,DataEx!$D:$D,0),MATCH('2017'!H$6,DataEx!$7:$7,0))</f>
        <v>3315172.03</v>
      </c>
      <c r="I35" s="189">
        <f>+INDEX(DataEx!$1:$1048576,MATCH('2017'!$A35,DataEx!$D:$D,0),MATCH('2017'!I$6,DataEx!$7:$7,0))</f>
        <v>7048655.3200000003</v>
      </c>
      <c r="J35" s="189">
        <f>+INDEX(DataEx!$1:$1048576,MATCH('2017'!$A35,DataEx!$D:$D,0),MATCH('2017'!J$6,DataEx!$7:$7,0))</f>
        <v>5446915.71</v>
      </c>
      <c r="K35" s="189">
        <f>+INDEX(DataEx!$1:$1048576,MATCH('2017'!$A35,DataEx!$D:$D,0),MATCH('2017'!K$6,DataEx!$7:$7,0))</f>
        <v>3547406.95</v>
      </c>
      <c r="L35" s="189">
        <f>+INDEX(DataEx!$1:$1048576,MATCH('2017'!$A35,DataEx!$D:$D,0),MATCH('2017'!L$6,DataEx!$7:$7,0))</f>
        <v>4339520.79</v>
      </c>
      <c r="M35" s="189">
        <f>+INDEX(DataEx!$1:$1048576,MATCH('2017'!$A35,DataEx!$D:$D,0),MATCH('2017'!M$6,DataEx!$7:$7,0))</f>
        <v>5212260.33</v>
      </c>
      <c r="N35" s="189">
        <f>+INDEX(DataEx!$1:$1048576,MATCH('2017'!$A35,DataEx!$D:$D,0),MATCH('2017'!N$6,DataEx!$7:$7,0))</f>
        <v>5166785.47</v>
      </c>
      <c r="O35" s="189">
        <f>+INDEX(DataEx!$1:$1048576,MATCH('2017'!$A35,DataEx!$D:$D,0),MATCH('2017'!O$6,DataEx!$7:$7,0))</f>
        <v>4338136.96</v>
      </c>
      <c r="P35" s="189">
        <f>+INDEX(DataEx!$1:$1048576,MATCH('2017'!$A35,DataEx!$D:$D,0),MATCH('2017'!P$6,DataEx!$7:$7,0))</f>
        <v>4884082.33</v>
      </c>
      <c r="Q35" s="189">
        <f>+INDEX(DataEx!$1:$1048576,MATCH('2017'!$A35,DataEx!$D:$D,0),MATCH('2017'!Q$6,DataEx!$7:$7,0))</f>
        <v>4049760.75</v>
      </c>
      <c r="R35" s="189">
        <f>+INDEX(DataEx!$1:$1048576,MATCH('2017'!$A35,DataEx!$D:$D,0),MATCH('2017'!R$6,DataEx!$7:$7,0))</f>
        <v>0</v>
      </c>
      <c r="S35" s="270">
        <f t="shared" si="3"/>
        <v>48798522.759999998</v>
      </c>
      <c r="T35" s="271">
        <f t="shared" si="4"/>
        <v>1.1612889450512838E-2</v>
      </c>
    </row>
    <row r="36" spans="1:22">
      <c r="A36" s="176">
        <v>415</v>
      </c>
      <c r="B36" s="423" t="str">
        <f>+VLOOKUP($A36,Master!$D$25:$G$223,4,FALSE)</f>
        <v>Rashodi za tekuće održavanje</v>
      </c>
      <c r="C36" s="424"/>
      <c r="D36" s="424"/>
      <c r="E36" s="424"/>
      <c r="F36" s="424"/>
      <c r="G36" s="189">
        <f>+INDEX(DataEx!$1:$1048576,MATCH('2017'!$A36,DataEx!$D:$D,0),MATCH('2017'!G$6,DataEx!$7:$7,0))</f>
        <v>133702.59</v>
      </c>
      <c r="H36" s="189">
        <f>+INDEX(DataEx!$1:$1048576,MATCH('2017'!$A36,DataEx!$D:$D,0),MATCH('2017'!H$6,DataEx!$7:$7,0))</f>
        <v>831406.02</v>
      </c>
      <c r="I36" s="189">
        <f>+INDEX(DataEx!$1:$1048576,MATCH('2017'!$A36,DataEx!$D:$D,0),MATCH('2017'!I$6,DataEx!$7:$7,0))</f>
        <v>1518146.21</v>
      </c>
      <c r="J36" s="189">
        <f>+INDEX(DataEx!$1:$1048576,MATCH('2017'!$A36,DataEx!$D:$D,0),MATCH('2017'!J$6,DataEx!$7:$7,0))</f>
        <v>1549212.25</v>
      </c>
      <c r="K36" s="189">
        <f>+INDEX(DataEx!$1:$1048576,MATCH('2017'!$A36,DataEx!$D:$D,0),MATCH('2017'!K$6,DataEx!$7:$7,0))</f>
        <v>2002570.68</v>
      </c>
      <c r="L36" s="189">
        <f>+INDEX(DataEx!$1:$1048576,MATCH('2017'!$A36,DataEx!$D:$D,0),MATCH('2017'!L$6,DataEx!$7:$7,0))</f>
        <v>1160348.8799999999</v>
      </c>
      <c r="M36" s="189">
        <f>+INDEX(DataEx!$1:$1048576,MATCH('2017'!$A36,DataEx!$D:$D,0),MATCH('2017'!M$6,DataEx!$7:$7,0))</f>
        <v>1865668.51</v>
      </c>
      <c r="N36" s="189">
        <f>+INDEX(DataEx!$1:$1048576,MATCH('2017'!$A36,DataEx!$D:$D,0),MATCH('2017'!N$6,DataEx!$7:$7,0))</f>
        <v>1371232.73</v>
      </c>
      <c r="O36" s="189">
        <f>+INDEX(DataEx!$1:$1048576,MATCH('2017'!$A36,DataEx!$D:$D,0),MATCH('2017'!O$6,DataEx!$7:$7,0))</f>
        <v>2163282.15</v>
      </c>
      <c r="P36" s="189">
        <f>+INDEX(DataEx!$1:$1048576,MATCH('2017'!$A36,DataEx!$D:$D,0),MATCH('2017'!P$6,DataEx!$7:$7,0))</f>
        <v>1881648.29</v>
      </c>
      <c r="Q36" s="189">
        <f>+INDEX(DataEx!$1:$1048576,MATCH('2017'!$A36,DataEx!$D:$D,0),MATCH('2017'!Q$6,DataEx!$7:$7,0))</f>
        <v>1702269.74</v>
      </c>
      <c r="R36" s="189">
        <f>+INDEX(DataEx!$1:$1048576,MATCH('2017'!$A36,DataEx!$D:$D,0),MATCH('2017'!R$6,DataEx!$7:$7,0))</f>
        <v>0</v>
      </c>
      <c r="S36" s="270">
        <f t="shared" si="3"/>
        <v>16179488.050000003</v>
      </c>
      <c r="T36" s="271">
        <f t="shared" si="4"/>
        <v>3.8503338925775215E-3</v>
      </c>
    </row>
    <row r="37" spans="1:22">
      <c r="A37" s="176">
        <v>416</v>
      </c>
      <c r="B37" s="423" t="str">
        <f>+VLOOKUP($A37,Master!$D$25:$G$223,4,FALSE)</f>
        <v>Kamate</v>
      </c>
      <c r="C37" s="424"/>
      <c r="D37" s="424"/>
      <c r="E37" s="424"/>
      <c r="F37" s="424"/>
      <c r="G37" s="189">
        <f>+INDEX(DataEx!$1:$1048576,MATCH('2017'!$A37,DataEx!$D:$D,0),MATCH('2017'!G$6,DataEx!$7:$7,0))</f>
        <v>3233271.99</v>
      </c>
      <c r="H37" s="189">
        <f>+INDEX(DataEx!$1:$1048576,MATCH('2017'!$A37,DataEx!$D:$D,0),MATCH('2017'!H$6,DataEx!$7:$7,0))</f>
        <v>1109355.6299999999</v>
      </c>
      <c r="I37" s="189">
        <f>+INDEX(DataEx!$1:$1048576,MATCH('2017'!$A37,DataEx!$D:$D,0),MATCH('2017'!I$6,DataEx!$7:$7,0))</f>
        <v>39265862.130000003</v>
      </c>
      <c r="J37" s="189">
        <f>+INDEX(DataEx!$1:$1048576,MATCH('2017'!$A37,DataEx!$D:$D,0),MATCH('2017'!J$6,DataEx!$7:$7,0))</f>
        <v>18359667.859999999</v>
      </c>
      <c r="K37" s="189">
        <f>+INDEX(DataEx!$1:$1048576,MATCH('2017'!$A37,DataEx!$D:$D,0),MATCH('2017'!K$6,DataEx!$7:$7,0))</f>
        <v>16351185.949999999</v>
      </c>
      <c r="L37" s="189">
        <f>+INDEX(DataEx!$1:$1048576,MATCH('2017'!$A37,DataEx!$D:$D,0),MATCH('2017'!L$6,DataEx!$7:$7,0))</f>
        <v>2523673.19</v>
      </c>
      <c r="M37" s="189">
        <f>+INDEX(DataEx!$1:$1048576,MATCH('2017'!$A37,DataEx!$D:$D,0),MATCH('2017'!M$6,DataEx!$7:$7,0))</f>
        <v>6585094.8899999997</v>
      </c>
      <c r="N37" s="189">
        <f>+INDEX(DataEx!$1:$1048576,MATCH('2017'!$A37,DataEx!$D:$D,0),MATCH('2017'!N$6,DataEx!$7:$7,0))</f>
        <v>1270865.0900000001</v>
      </c>
      <c r="O37" s="189">
        <f>+INDEX(DataEx!$1:$1048576,MATCH('2017'!$A37,DataEx!$D:$D,0),MATCH('2017'!O$6,DataEx!$7:$7,0))</f>
        <v>2079513.77</v>
      </c>
      <c r="P37" s="189">
        <f>+INDEX(DataEx!$1:$1048576,MATCH('2017'!$A37,DataEx!$D:$D,0),MATCH('2017'!P$6,DataEx!$7:$7,0))</f>
        <v>1739140.99</v>
      </c>
      <c r="Q37" s="189">
        <f>+INDEX(DataEx!$1:$1048576,MATCH('2017'!$A37,DataEx!$D:$D,0),MATCH('2017'!Q$6,DataEx!$7:$7,0))</f>
        <v>3918626.83</v>
      </c>
      <c r="R37" s="189">
        <f>+INDEX(DataEx!$1:$1048576,MATCH('2017'!$A37,DataEx!$D:$D,0),MATCH('2017'!R$6,DataEx!$7:$7,0))</f>
        <v>0</v>
      </c>
      <c r="S37" s="270">
        <f>+SUM(G37:R37)</f>
        <v>96436258.319999993</v>
      </c>
      <c r="T37" s="271">
        <f t="shared" si="4"/>
        <v>2.2949539116156208E-2</v>
      </c>
    </row>
    <row r="38" spans="1:22">
      <c r="A38" s="176">
        <v>417</v>
      </c>
      <c r="B38" s="423" t="str">
        <f>+VLOOKUP($A38,Master!$D$25:$G$223,4,FALSE)</f>
        <v>Renta</v>
      </c>
      <c r="C38" s="424"/>
      <c r="D38" s="424"/>
      <c r="E38" s="424"/>
      <c r="F38" s="424"/>
      <c r="G38" s="189">
        <f>+INDEX(DataEx!$1:$1048576,MATCH('2017'!$A38,DataEx!$D:$D,0),MATCH('2017'!G$6,DataEx!$7:$7,0))</f>
        <v>576439.54</v>
      </c>
      <c r="H38" s="189">
        <f>+INDEX(DataEx!$1:$1048576,MATCH('2017'!$A38,DataEx!$D:$D,0),MATCH('2017'!H$6,DataEx!$7:$7,0))</f>
        <v>609518.68999999994</v>
      </c>
      <c r="I38" s="189">
        <f>+INDEX(DataEx!$1:$1048576,MATCH('2017'!$A38,DataEx!$D:$D,0),MATCH('2017'!I$6,DataEx!$7:$7,0))</f>
        <v>647095.18000000005</v>
      </c>
      <c r="J38" s="189">
        <f>+INDEX(DataEx!$1:$1048576,MATCH('2017'!$A38,DataEx!$D:$D,0),MATCH('2017'!J$6,DataEx!$7:$7,0))</f>
        <v>737903.15</v>
      </c>
      <c r="K38" s="189">
        <f>+INDEX(DataEx!$1:$1048576,MATCH('2017'!$A38,DataEx!$D:$D,0),MATCH('2017'!K$6,DataEx!$7:$7,0))</f>
        <v>649640.18999999994</v>
      </c>
      <c r="L38" s="189">
        <f>+INDEX(DataEx!$1:$1048576,MATCH('2017'!$A38,DataEx!$D:$D,0),MATCH('2017'!L$6,DataEx!$7:$7,0))</f>
        <v>723692.29</v>
      </c>
      <c r="M38" s="189">
        <f>+INDEX(DataEx!$1:$1048576,MATCH('2017'!$A38,DataEx!$D:$D,0),MATCH('2017'!M$6,DataEx!$7:$7,0))</f>
        <v>744151.17</v>
      </c>
      <c r="N38" s="189">
        <f>+INDEX(DataEx!$1:$1048576,MATCH('2017'!$A38,DataEx!$D:$D,0),MATCH('2017'!N$6,DataEx!$7:$7,0))</f>
        <v>655865.84</v>
      </c>
      <c r="O38" s="189">
        <f>+INDEX(DataEx!$1:$1048576,MATCH('2017'!$A38,DataEx!$D:$D,0),MATCH('2017'!O$6,DataEx!$7:$7,0))</f>
        <v>680713.27</v>
      </c>
      <c r="P38" s="189">
        <f>+INDEX(DataEx!$1:$1048576,MATCH('2017'!$A38,DataEx!$D:$D,0),MATCH('2017'!P$6,DataEx!$7:$7,0))</f>
        <v>802737.21</v>
      </c>
      <c r="Q38" s="189">
        <f>+INDEX(DataEx!$1:$1048576,MATCH('2017'!$A38,DataEx!$D:$D,0),MATCH('2017'!Q$6,DataEx!$7:$7,0))</f>
        <v>721286.02</v>
      </c>
      <c r="R38" s="189">
        <f>+INDEX(DataEx!$1:$1048576,MATCH('2017'!$A38,DataEx!$D:$D,0),MATCH('2017'!R$6,DataEx!$7:$7,0))</f>
        <v>0</v>
      </c>
      <c r="S38" s="270">
        <f t="shared" si="3"/>
        <v>7549042.5500000007</v>
      </c>
      <c r="T38" s="271">
        <f t="shared" si="4"/>
        <v>1.7964928369148762E-3</v>
      </c>
    </row>
    <row r="39" spans="1:22">
      <c r="A39" s="176">
        <v>418</v>
      </c>
      <c r="B39" s="423" t="str">
        <f>+VLOOKUP($A39,Master!$D$25:$G$223,4,FALSE)</f>
        <v>Subvencije</v>
      </c>
      <c r="C39" s="424"/>
      <c r="D39" s="424"/>
      <c r="E39" s="424"/>
      <c r="F39" s="424"/>
      <c r="G39" s="189">
        <f>+INDEX(DataEx!$1:$1048576,MATCH('2017'!$A39,DataEx!$D:$D,0),MATCH('2017'!G$6,DataEx!$7:$7,0))</f>
        <v>1010</v>
      </c>
      <c r="H39" s="189">
        <f>+INDEX(DataEx!$1:$1048576,MATCH('2017'!$A39,DataEx!$D:$D,0),MATCH('2017'!H$6,DataEx!$7:$7,0))</f>
        <v>437077.96</v>
      </c>
      <c r="I39" s="189">
        <f>+INDEX(DataEx!$1:$1048576,MATCH('2017'!$A39,DataEx!$D:$D,0),MATCH('2017'!I$6,DataEx!$7:$7,0))</f>
        <v>2564740.2200000002</v>
      </c>
      <c r="J39" s="189">
        <f>+INDEX(DataEx!$1:$1048576,MATCH('2017'!$A39,DataEx!$D:$D,0),MATCH('2017'!J$6,DataEx!$7:$7,0))</f>
        <v>735427.01</v>
      </c>
      <c r="K39" s="189">
        <f>+INDEX(DataEx!$1:$1048576,MATCH('2017'!$A39,DataEx!$D:$D,0),MATCH('2017'!K$6,DataEx!$7:$7,0))</f>
        <v>700208.25</v>
      </c>
      <c r="L39" s="189">
        <f>+INDEX(DataEx!$1:$1048576,MATCH('2017'!$A39,DataEx!$D:$D,0),MATCH('2017'!L$6,DataEx!$7:$7,0))</f>
        <v>1456109.61</v>
      </c>
      <c r="M39" s="189">
        <f>+INDEX(DataEx!$1:$1048576,MATCH('2017'!$A39,DataEx!$D:$D,0),MATCH('2017'!M$6,DataEx!$7:$7,0))</f>
        <v>1493000.87</v>
      </c>
      <c r="N39" s="189">
        <f>+INDEX(DataEx!$1:$1048576,MATCH('2017'!$A39,DataEx!$D:$D,0),MATCH('2017'!N$6,DataEx!$7:$7,0))</f>
        <v>2964968.57</v>
      </c>
      <c r="O39" s="189">
        <f>+INDEX(DataEx!$1:$1048576,MATCH('2017'!$A39,DataEx!$D:$D,0),MATCH('2017'!O$6,DataEx!$7:$7,0))</f>
        <v>3824679.63</v>
      </c>
      <c r="P39" s="189">
        <f>+INDEX(DataEx!$1:$1048576,MATCH('2017'!$A39,DataEx!$D:$D,0),MATCH('2017'!P$6,DataEx!$7:$7,0))</f>
        <v>2388415.48</v>
      </c>
      <c r="Q39" s="189">
        <f>+INDEX(DataEx!$1:$1048576,MATCH('2017'!$A39,DataEx!$D:$D,0),MATCH('2017'!Q$6,DataEx!$7:$7,0))</f>
        <v>3022483.62</v>
      </c>
      <c r="R39" s="189">
        <f>+INDEX(DataEx!$1:$1048576,MATCH('2017'!$A39,DataEx!$D:$D,0),MATCH('2017'!R$6,DataEx!$7:$7,0))</f>
        <v>0</v>
      </c>
      <c r="S39" s="270">
        <f t="shared" si="3"/>
        <v>19588121.220000003</v>
      </c>
      <c r="T39" s="271">
        <f t="shared" si="4"/>
        <v>4.6615076318983371E-3</v>
      </c>
    </row>
    <row r="40" spans="1:22">
      <c r="A40" s="176">
        <v>419</v>
      </c>
      <c r="B40" s="423" t="str">
        <f>+VLOOKUP($A40,Master!$D$25:$G$223,4,FALSE)</f>
        <v>Ostali izdaci</v>
      </c>
      <c r="C40" s="424"/>
      <c r="D40" s="424"/>
      <c r="E40" s="424"/>
      <c r="F40" s="424"/>
      <c r="G40" s="189">
        <f>+INDEX(DataEx!$1:$1048576,MATCH('2017'!$A40,DataEx!$D:$D,0),MATCH('2017'!G$6,DataEx!$7:$7,0))</f>
        <v>642181.18999999994</v>
      </c>
      <c r="H40" s="189">
        <f>+INDEX(DataEx!$1:$1048576,MATCH('2017'!$A40,DataEx!$D:$D,0),MATCH('2017'!H$6,DataEx!$7:$7,0))</f>
        <v>1813185.28</v>
      </c>
      <c r="I40" s="189">
        <f>+INDEX(DataEx!$1:$1048576,MATCH('2017'!$A40,DataEx!$D:$D,0),MATCH('2017'!I$6,DataEx!$7:$7,0))</f>
        <v>3850774.87</v>
      </c>
      <c r="J40" s="189">
        <f>+INDEX(DataEx!$1:$1048576,MATCH('2017'!$A40,DataEx!$D:$D,0),MATCH('2017'!J$6,DataEx!$7:$7,0))</f>
        <v>2539698.67</v>
      </c>
      <c r="K40" s="189">
        <f>+INDEX(DataEx!$1:$1048576,MATCH('2017'!$A40,DataEx!$D:$D,0),MATCH('2017'!K$6,DataEx!$7:$7,0))</f>
        <v>2629633.84</v>
      </c>
      <c r="L40" s="189">
        <f>+INDEX(DataEx!$1:$1048576,MATCH('2017'!$A40,DataEx!$D:$D,0),MATCH('2017'!L$6,DataEx!$7:$7,0))</f>
        <v>2650654.59</v>
      </c>
      <c r="M40" s="189">
        <f>+INDEX(DataEx!$1:$1048576,MATCH('2017'!$A40,DataEx!$D:$D,0),MATCH('2017'!M$6,DataEx!$7:$7,0))</f>
        <v>2527482.0099999998</v>
      </c>
      <c r="N40" s="189">
        <f>+INDEX(DataEx!$1:$1048576,MATCH('2017'!$A40,DataEx!$D:$D,0),MATCH('2017'!N$6,DataEx!$7:$7,0))</f>
        <v>2670416.61</v>
      </c>
      <c r="O40" s="189">
        <f>+INDEX(DataEx!$1:$1048576,MATCH('2017'!$A40,DataEx!$D:$D,0),MATCH('2017'!O$6,DataEx!$7:$7,0))</f>
        <v>2768002.05</v>
      </c>
      <c r="P40" s="189">
        <f>+INDEX(DataEx!$1:$1048576,MATCH('2017'!$A40,DataEx!$D:$D,0),MATCH('2017'!P$6,DataEx!$7:$7,0))</f>
        <v>3382897.72</v>
      </c>
      <c r="Q40" s="189">
        <f>+INDEX(DataEx!$1:$1048576,MATCH('2017'!$A40,DataEx!$D:$D,0),MATCH('2017'!Q$6,DataEx!$7:$7,0))</f>
        <v>4807051.49</v>
      </c>
      <c r="R40" s="189">
        <f>+INDEX(DataEx!$1:$1048576,MATCH('2017'!$A40,DataEx!$D:$D,0),MATCH('2017'!R$6,DataEx!$7:$7,0))</f>
        <v>0</v>
      </c>
      <c r="S40" s="270">
        <f t="shared" si="3"/>
        <v>30281978.32</v>
      </c>
      <c r="T40" s="271">
        <f t="shared" si="4"/>
        <v>7.2063916422741015E-3</v>
      </c>
    </row>
    <row r="41" spans="1:22">
      <c r="A41" s="176">
        <v>440</v>
      </c>
      <c r="B41" s="423" t="str">
        <f>+VLOOKUP($A41,Master!$D$25:$G$223,4,FALSE)</f>
        <v>Kapitalni izdaci u tekućem budžetu</v>
      </c>
      <c r="C41" s="424"/>
      <c r="D41" s="424"/>
      <c r="E41" s="424"/>
      <c r="F41" s="424"/>
      <c r="G41" s="189">
        <f>+INDEX(DataEx!$1:$1048576,MATCH('2017'!$A41,DataEx!$D:$D,0),MATCH('2017'!G$6,DataEx!$7:$7,0))</f>
        <v>285927.93</v>
      </c>
      <c r="H41" s="189">
        <f>+INDEX(DataEx!$1:$1048576,MATCH('2017'!$A41,DataEx!$D:$D,0),MATCH('2017'!H$6,DataEx!$7:$7,0))</f>
        <v>821880.98</v>
      </c>
      <c r="I41" s="189">
        <f>+INDEX(DataEx!$1:$1048576,MATCH('2017'!$A41,DataEx!$D:$D,0),MATCH('2017'!I$6,DataEx!$7:$7,0))</f>
        <v>1824216.99</v>
      </c>
      <c r="J41" s="189">
        <f>+INDEX(DataEx!$1:$1048576,MATCH('2017'!$A41,DataEx!$D:$D,0),MATCH('2017'!J$6,DataEx!$7:$7,0))</f>
        <v>2350979.62</v>
      </c>
      <c r="K41" s="189">
        <f>+INDEX(DataEx!$1:$1048576,MATCH('2017'!$A41,DataEx!$D:$D,0),MATCH('2017'!K$6,DataEx!$7:$7,0))</f>
        <v>1582796.93</v>
      </c>
      <c r="L41" s="189">
        <f>+INDEX(DataEx!$1:$1048576,MATCH('2017'!$A41,DataEx!$D:$D,0),MATCH('2017'!L$6,DataEx!$7:$7,0))</f>
        <v>5012270.07</v>
      </c>
      <c r="M41" s="189">
        <f>+INDEX(DataEx!$1:$1048576,MATCH('2017'!$A41,DataEx!$D:$D,0),MATCH('2017'!M$6,DataEx!$7:$7,0))</f>
        <v>1775062.82</v>
      </c>
      <c r="N41" s="189">
        <f>+INDEX(DataEx!$1:$1048576,MATCH('2017'!$A41,DataEx!$D:$D,0),MATCH('2017'!N$6,DataEx!$7:$7,0))</f>
        <v>2480710.67</v>
      </c>
      <c r="O41" s="189">
        <f>+INDEX(DataEx!$1:$1048576,MATCH('2017'!$A41,DataEx!$D:$D,0),MATCH('2017'!O$6,DataEx!$7:$7,0))</f>
        <v>1700857.78</v>
      </c>
      <c r="P41" s="189">
        <f>+INDEX(DataEx!$1:$1048576,MATCH('2017'!$A41,DataEx!$D:$D,0),MATCH('2017'!P$6,DataEx!$7:$7,0))</f>
        <v>3540984.99</v>
      </c>
      <c r="Q41" s="189">
        <f>+INDEX(DataEx!$1:$1048576,MATCH('2017'!$A41,DataEx!$D:$D,0),MATCH('2017'!Q$6,DataEx!$7:$7,0))</f>
        <v>1800507.19</v>
      </c>
      <c r="R41" s="189">
        <f>+INDEX(DataEx!$1:$1048576,MATCH('2017'!$A41,DataEx!$D:$D,0),MATCH('2017'!R$6,DataEx!$7:$7,0))</f>
        <v>0</v>
      </c>
      <c r="S41" s="270">
        <f t="shared" si="3"/>
        <v>23176195.970000003</v>
      </c>
      <c r="T41" s="271">
        <f t="shared" si="4"/>
        <v>5.5153842055162897E-3</v>
      </c>
    </row>
    <row r="42" spans="1:22">
      <c r="A42" s="176">
        <v>42</v>
      </c>
      <c r="B42" s="439" t="str">
        <f>+VLOOKUP($A42,Master!$D$25:$G$223,4,FALSE)</f>
        <v>Transferi za socijalnu zaštitu</v>
      </c>
      <c r="C42" s="440"/>
      <c r="D42" s="440"/>
      <c r="E42" s="440"/>
      <c r="F42" s="440"/>
      <c r="G42" s="219">
        <f>+SUM(G43:G47)</f>
        <v>43853641.199999996</v>
      </c>
      <c r="H42" s="219">
        <f t="shared" ref="H42:R42" si="8">+SUM(H43:H47)</f>
        <v>46694958.479999997</v>
      </c>
      <c r="I42" s="219">
        <f t="shared" si="8"/>
        <v>46061148.039999999</v>
      </c>
      <c r="J42" s="219">
        <f t="shared" si="8"/>
        <v>45239884.829999998</v>
      </c>
      <c r="K42" s="219">
        <f t="shared" si="8"/>
        <v>45683297.689999998</v>
      </c>
      <c r="L42" s="219">
        <f t="shared" si="8"/>
        <v>45402922.969999999</v>
      </c>
      <c r="M42" s="219">
        <f t="shared" si="8"/>
        <v>45269167.289999999</v>
      </c>
      <c r="N42" s="219">
        <f t="shared" si="8"/>
        <v>42103259.009999998</v>
      </c>
      <c r="O42" s="219">
        <f t="shared" si="8"/>
        <v>44046758.589999996</v>
      </c>
      <c r="P42" s="219">
        <f t="shared" si="8"/>
        <v>44748881.450000003</v>
      </c>
      <c r="Q42" s="219">
        <f t="shared" si="8"/>
        <v>43633580.93999999</v>
      </c>
      <c r="R42" s="283">
        <f t="shared" si="8"/>
        <v>0</v>
      </c>
      <c r="S42" s="273">
        <f t="shared" si="3"/>
        <v>492737500.49000001</v>
      </c>
      <c r="T42" s="274">
        <f t="shared" si="4"/>
        <v>0.11725982258632589</v>
      </c>
    </row>
    <row r="43" spans="1:22">
      <c r="A43" s="176">
        <v>421</v>
      </c>
      <c r="B43" s="423" t="str">
        <f>+VLOOKUP($A43,Master!$D$25:$G$223,4,FALSE)</f>
        <v>Prava iz oblasti socijalne zaštite</v>
      </c>
      <c r="C43" s="424"/>
      <c r="D43" s="424"/>
      <c r="E43" s="424"/>
      <c r="F43" s="424"/>
      <c r="G43" s="189">
        <f>+INDEX(DataEx!$1:$1048576,MATCH('2017'!$A43,DataEx!$D:$D,0),MATCH('2017'!G$6,DataEx!$7:$7,0))</f>
        <v>10235148.66</v>
      </c>
      <c r="H43" s="189">
        <f>+INDEX(DataEx!$1:$1048576,MATCH('2017'!$A43,DataEx!$D:$D,0),MATCH('2017'!H$6,DataEx!$7:$7,0))</f>
        <v>10418756.810000001</v>
      </c>
      <c r="I43" s="189">
        <f>+INDEX(DataEx!$1:$1048576,MATCH('2017'!$A43,DataEx!$D:$D,0),MATCH('2017'!I$6,DataEx!$7:$7,0))</f>
        <v>9027967.8599999994</v>
      </c>
      <c r="J43" s="189">
        <f>+INDEX(DataEx!$1:$1048576,MATCH('2017'!$A43,DataEx!$D:$D,0),MATCH('2017'!J$6,DataEx!$7:$7,0))</f>
        <v>9060292.8100000005</v>
      </c>
      <c r="K43" s="189">
        <f>+INDEX(DataEx!$1:$1048576,MATCH('2017'!$A43,DataEx!$D:$D,0),MATCH('2017'!K$6,DataEx!$7:$7,0))</f>
        <v>9323783.9399999995</v>
      </c>
      <c r="L43" s="189">
        <f>+INDEX(DataEx!$1:$1048576,MATCH('2017'!$A43,DataEx!$D:$D,0),MATCH('2017'!L$6,DataEx!$7:$7,0))</f>
        <v>9371948.4000000004</v>
      </c>
      <c r="M43" s="189">
        <f>+INDEX(DataEx!$1:$1048576,MATCH('2017'!$A43,DataEx!$D:$D,0),MATCH('2017'!M$6,DataEx!$7:$7,0))</f>
        <v>9055138.0800000001</v>
      </c>
      <c r="N43" s="189">
        <f>+INDEX(DataEx!$1:$1048576,MATCH('2017'!$A43,DataEx!$D:$D,0),MATCH('2017'!N$6,DataEx!$7:$7,0))</f>
        <v>5035876.3099999996</v>
      </c>
      <c r="O43" s="189">
        <f>+INDEX(DataEx!$1:$1048576,MATCH('2017'!$A43,DataEx!$D:$D,0),MATCH('2017'!O$6,DataEx!$7:$7,0))</f>
        <v>6564978.3200000003</v>
      </c>
      <c r="P43" s="189">
        <f>+INDEX(DataEx!$1:$1048576,MATCH('2017'!$A43,DataEx!$D:$D,0),MATCH('2017'!P$6,DataEx!$7:$7,0))</f>
        <v>7602969.7000000002</v>
      </c>
      <c r="Q43" s="189">
        <f>+INDEX(DataEx!$1:$1048576,MATCH('2017'!$A43,DataEx!$D:$D,0),MATCH('2017'!Q$6,DataEx!$7:$7,0))</f>
        <v>6324073.25</v>
      </c>
      <c r="R43" s="189">
        <f>+INDEX(DataEx!$1:$1048576,MATCH('2017'!$A43,DataEx!$D:$D,0),MATCH('2017'!R$6,DataEx!$7:$7,0))</f>
        <v>0</v>
      </c>
      <c r="S43" s="270">
        <f t="shared" si="3"/>
        <v>92020934.140000001</v>
      </c>
      <c r="T43" s="271">
        <f t="shared" si="4"/>
        <v>2.1898796825396825E-2</v>
      </c>
    </row>
    <row r="44" spans="1:22">
      <c r="A44" s="176">
        <v>422</v>
      </c>
      <c r="B44" s="423" t="str">
        <f>+VLOOKUP($A44,Master!$D$25:$G$223,4,FALSE)</f>
        <v>Sredstva za tehnološke viškove</v>
      </c>
      <c r="C44" s="424"/>
      <c r="D44" s="424"/>
      <c r="E44" s="424"/>
      <c r="F44" s="424"/>
      <c r="G44" s="189">
        <f>+INDEX(DataEx!$1:$1048576,MATCH('2017'!$A44,DataEx!$D:$D,0),MATCH('2017'!G$6,DataEx!$7:$7,0))</f>
        <v>173100.67</v>
      </c>
      <c r="H44" s="189">
        <f>+INDEX(DataEx!$1:$1048576,MATCH('2017'!$A44,DataEx!$D:$D,0),MATCH('2017'!H$6,DataEx!$7:$7,0))</f>
        <v>1036027.42</v>
      </c>
      <c r="I44" s="189">
        <f>+INDEX(DataEx!$1:$1048576,MATCH('2017'!$A44,DataEx!$D:$D,0),MATCH('2017'!I$6,DataEx!$7:$7,0))</f>
        <v>1054894.68</v>
      </c>
      <c r="J44" s="189">
        <f>+INDEX(DataEx!$1:$1048576,MATCH('2017'!$A44,DataEx!$D:$D,0),MATCH('2017'!J$6,DataEx!$7:$7,0))</f>
        <v>1150894.96</v>
      </c>
      <c r="K44" s="189">
        <f>+INDEX(DataEx!$1:$1048576,MATCH('2017'!$A44,DataEx!$D:$D,0),MATCH('2017'!K$6,DataEx!$7:$7,0))</f>
        <v>1082297.17</v>
      </c>
      <c r="L44" s="189">
        <f>+INDEX(DataEx!$1:$1048576,MATCH('2017'!$A44,DataEx!$D:$D,0),MATCH('2017'!L$6,DataEx!$7:$7,0))</f>
        <v>1038790.65</v>
      </c>
      <c r="M44" s="189">
        <f>+INDEX(DataEx!$1:$1048576,MATCH('2017'!$A44,DataEx!$D:$D,0),MATCH('2017'!M$6,DataEx!$7:$7,0))</f>
        <v>1071057.58</v>
      </c>
      <c r="N44" s="189">
        <f>+INDEX(DataEx!$1:$1048576,MATCH('2017'!$A44,DataEx!$D:$D,0),MATCH('2017'!N$6,DataEx!$7:$7,0))</f>
        <v>1024731.32</v>
      </c>
      <c r="O44" s="189">
        <f>+INDEX(DataEx!$1:$1048576,MATCH('2017'!$A44,DataEx!$D:$D,0),MATCH('2017'!O$6,DataEx!$7:$7,0))</f>
        <v>1115186.56</v>
      </c>
      <c r="P44" s="189">
        <f>+INDEX(DataEx!$1:$1048576,MATCH('2017'!$A44,DataEx!$D:$D,0),MATCH('2017'!P$6,DataEx!$7:$7,0))</f>
        <v>1056401.0900000001</v>
      </c>
      <c r="Q44" s="189">
        <f>+INDEX(DataEx!$1:$1048576,MATCH('2017'!$A44,DataEx!$D:$D,0),MATCH('2017'!Q$6,DataEx!$7:$7,0))</f>
        <v>1118494.9099999999</v>
      </c>
      <c r="R44" s="189">
        <f>+INDEX(DataEx!$1:$1048576,MATCH('2017'!$A44,DataEx!$D:$D,0),MATCH('2017'!R$6,DataEx!$7:$7,0))</f>
        <v>0</v>
      </c>
      <c r="S44" s="270">
        <f t="shared" si="3"/>
        <v>10921877.010000002</v>
      </c>
      <c r="T44" s="271">
        <f t="shared" si="4"/>
        <v>2.5991473334761196E-3</v>
      </c>
    </row>
    <row r="45" spans="1:22">
      <c r="A45" s="176">
        <v>423</v>
      </c>
      <c r="B45" s="423" t="str">
        <f>+VLOOKUP($A45,Master!$D$25:$G$223,4,FALSE)</f>
        <v>Prava iz oblasti penzijskog i invalidskog osiguranja</v>
      </c>
      <c r="C45" s="424"/>
      <c r="D45" s="424"/>
      <c r="E45" s="424"/>
      <c r="F45" s="424"/>
      <c r="G45" s="189">
        <f>+INDEX(DataEx!$1:$1048576,MATCH('2017'!$A45,DataEx!$D:$D,0),MATCH('2017'!G$6,DataEx!$7:$7,0))</f>
        <v>32976338.859999999</v>
      </c>
      <c r="H45" s="189">
        <f>+INDEX(DataEx!$1:$1048576,MATCH('2017'!$A45,DataEx!$D:$D,0),MATCH('2017'!H$6,DataEx!$7:$7,0))</f>
        <v>33304068.809999999</v>
      </c>
      <c r="I45" s="189">
        <f>+INDEX(DataEx!$1:$1048576,MATCH('2017'!$A45,DataEx!$D:$D,0),MATCH('2017'!I$6,DataEx!$7:$7,0))</f>
        <v>33118374.059999999</v>
      </c>
      <c r="J45" s="189">
        <f>+INDEX(DataEx!$1:$1048576,MATCH('2017'!$A45,DataEx!$D:$D,0),MATCH('2017'!J$6,DataEx!$7:$7,0))</f>
        <v>33225573.780000001</v>
      </c>
      <c r="K45" s="189">
        <f>+INDEX(DataEx!$1:$1048576,MATCH('2017'!$A45,DataEx!$D:$D,0),MATCH('2017'!K$6,DataEx!$7:$7,0))</f>
        <v>33097965.640000001</v>
      </c>
      <c r="L45" s="189">
        <f>+INDEX(DataEx!$1:$1048576,MATCH('2017'!$A45,DataEx!$D:$D,0),MATCH('2017'!L$6,DataEx!$7:$7,0))</f>
        <v>32864422.489999998</v>
      </c>
      <c r="M45" s="189">
        <f>+INDEX(DataEx!$1:$1048576,MATCH('2017'!$A45,DataEx!$D:$D,0),MATCH('2017'!M$6,DataEx!$7:$7,0))</f>
        <v>32909306.579999998</v>
      </c>
      <c r="N45" s="189">
        <f>+INDEX(DataEx!$1:$1048576,MATCH('2017'!$A45,DataEx!$D:$D,0),MATCH('2017'!N$6,DataEx!$7:$7,0))</f>
        <v>33878461.829999998</v>
      </c>
      <c r="O45" s="189">
        <f>+INDEX(DataEx!$1:$1048576,MATCH('2017'!$A45,DataEx!$D:$D,0),MATCH('2017'!O$6,DataEx!$7:$7,0))</f>
        <v>33914885.5</v>
      </c>
      <c r="P45" s="189">
        <f>+INDEX(DataEx!$1:$1048576,MATCH('2017'!$A45,DataEx!$D:$D,0),MATCH('2017'!P$6,DataEx!$7:$7,0))</f>
        <v>33960612.219999999</v>
      </c>
      <c r="Q45" s="189">
        <f>+INDEX(DataEx!$1:$1048576,MATCH('2017'!$A45,DataEx!$D:$D,0),MATCH('2017'!Q$6,DataEx!$7:$7,0))</f>
        <v>33919324.859999999</v>
      </c>
      <c r="R45" s="189">
        <f>+INDEX(DataEx!$1:$1048576,MATCH('2017'!$A45,DataEx!$D:$D,0),MATCH('2017'!R$6,DataEx!$7:$7,0))</f>
        <v>0</v>
      </c>
      <c r="S45" s="270">
        <f t="shared" si="3"/>
        <v>367169334.63</v>
      </c>
      <c r="T45" s="271">
        <f t="shared" si="4"/>
        <v>8.7377581359320333E-2</v>
      </c>
    </row>
    <row r="46" spans="1:22">
      <c r="A46" s="176">
        <v>424</v>
      </c>
      <c r="B46" s="423" t="str">
        <f>+VLOOKUP($A46,Master!$D$25:$G$223,4,FALSE)</f>
        <v>Ostala prava iz oblasti zdravstvene zaštite</v>
      </c>
      <c r="C46" s="424"/>
      <c r="D46" s="424"/>
      <c r="E46" s="424"/>
      <c r="F46" s="424"/>
      <c r="G46" s="189">
        <f>+INDEX(DataEx!$1:$1048576,MATCH('2017'!$A46,DataEx!$D:$D,0),MATCH('2017'!G$6,DataEx!$7:$7,0))</f>
        <v>202511.01</v>
      </c>
      <c r="H46" s="189">
        <f>+INDEX(DataEx!$1:$1048576,MATCH('2017'!$A46,DataEx!$D:$D,0),MATCH('2017'!H$6,DataEx!$7:$7,0))</f>
        <v>1122393.47</v>
      </c>
      <c r="I46" s="189">
        <f>+INDEX(DataEx!$1:$1048576,MATCH('2017'!$A46,DataEx!$D:$D,0),MATCH('2017'!I$6,DataEx!$7:$7,0))</f>
        <v>2105961.34</v>
      </c>
      <c r="J46" s="189">
        <f>+INDEX(DataEx!$1:$1048576,MATCH('2017'!$A46,DataEx!$D:$D,0),MATCH('2017'!J$6,DataEx!$7:$7,0))</f>
        <v>1278855.19</v>
      </c>
      <c r="K46" s="189">
        <f>+INDEX(DataEx!$1:$1048576,MATCH('2017'!$A46,DataEx!$D:$D,0),MATCH('2017'!K$6,DataEx!$7:$7,0))</f>
        <v>1134813.47</v>
      </c>
      <c r="L46" s="189">
        <f>+INDEX(DataEx!$1:$1048576,MATCH('2017'!$A46,DataEx!$D:$D,0),MATCH('2017'!L$6,DataEx!$7:$7,0))</f>
        <v>1335830.71</v>
      </c>
      <c r="M46" s="189">
        <f>+INDEX(DataEx!$1:$1048576,MATCH('2017'!$A46,DataEx!$D:$D,0),MATCH('2017'!M$6,DataEx!$7:$7,0))</f>
        <v>1666149.56</v>
      </c>
      <c r="N46" s="189">
        <f>+INDEX(DataEx!$1:$1048576,MATCH('2017'!$A46,DataEx!$D:$D,0),MATCH('2017'!N$6,DataEx!$7:$7,0))</f>
        <v>1463570.61</v>
      </c>
      <c r="O46" s="189">
        <f>+INDEX(DataEx!$1:$1048576,MATCH('2017'!$A46,DataEx!$D:$D,0),MATCH('2017'!O$6,DataEx!$7:$7,0))</f>
        <v>1518302.55</v>
      </c>
      <c r="P46" s="189">
        <f>+INDEX(DataEx!$1:$1048576,MATCH('2017'!$A46,DataEx!$D:$D,0),MATCH('2017'!P$6,DataEx!$7:$7,0))</f>
        <v>1424217.95</v>
      </c>
      <c r="Q46" s="189">
        <f>+INDEX(DataEx!$1:$1048576,MATCH('2017'!$A46,DataEx!$D:$D,0),MATCH('2017'!Q$6,DataEx!$7:$7,0))</f>
        <v>1512893.76</v>
      </c>
      <c r="R46" s="189">
        <f>+INDEX(DataEx!$1:$1048576,MATCH('2017'!$A46,DataEx!$D:$D,0),MATCH('2017'!R$6,DataEx!$7:$7,0))</f>
        <v>0</v>
      </c>
      <c r="S46" s="270">
        <f t="shared" si="3"/>
        <v>14765499.619999999</v>
      </c>
      <c r="T46" s="271">
        <f t="shared" si="4"/>
        <v>3.513838228504795E-3</v>
      </c>
    </row>
    <row r="47" spans="1:22">
      <c r="A47" s="176">
        <v>425</v>
      </c>
      <c r="B47" s="423" t="str">
        <f>+VLOOKUP($A47,Master!$D$25:$G$223,4,FALSE)</f>
        <v>Ostala prava iz zdravstvenog osiguranja</v>
      </c>
      <c r="C47" s="424"/>
      <c r="D47" s="424"/>
      <c r="E47" s="424"/>
      <c r="F47" s="424"/>
      <c r="G47" s="189">
        <f>+INDEX(DataEx!$1:$1048576,MATCH('2017'!$A47,DataEx!$D:$D,0),MATCH('2017'!G$6,DataEx!$7:$7,0))</f>
        <v>266542</v>
      </c>
      <c r="H47" s="189">
        <f>+INDEX(DataEx!$1:$1048576,MATCH('2017'!$A47,DataEx!$D:$D,0),MATCH('2017'!H$6,DataEx!$7:$7,0))</f>
        <v>813711.97</v>
      </c>
      <c r="I47" s="189">
        <f>+INDEX(DataEx!$1:$1048576,MATCH('2017'!$A47,DataEx!$D:$D,0),MATCH('2017'!I$6,DataEx!$7:$7,0))</f>
        <v>753950.1</v>
      </c>
      <c r="J47" s="189">
        <f>+INDEX(DataEx!$1:$1048576,MATCH('2017'!$A47,DataEx!$D:$D,0),MATCH('2017'!J$6,DataEx!$7:$7,0))</f>
        <v>524268.09</v>
      </c>
      <c r="K47" s="189">
        <f>+INDEX(DataEx!$1:$1048576,MATCH('2017'!$A47,DataEx!$D:$D,0),MATCH('2017'!K$6,DataEx!$7:$7,0))</f>
        <v>1044437.47</v>
      </c>
      <c r="L47" s="189">
        <f>+INDEX(DataEx!$1:$1048576,MATCH('2017'!$A47,DataEx!$D:$D,0),MATCH('2017'!L$6,DataEx!$7:$7,0))</f>
        <v>791930.72</v>
      </c>
      <c r="M47" s="189">
        <f>+INDEX(DataEx!$1:$1048576,MATCH('2017'!$A47,DataEx!$D:$D,0),MATCH('2017'!M$6,DataEx!$7:$7,0))</f>
        <v>567515.49</v>
      </c>
      <c r="N47" s="189">
        <f>+INDEX(DataEx!$1:$1048576,MATCH('2017'!$A47,DataEx!$D:$D,0),MATCH('2017'!N$6,DataEx!$7:$7,0))</f>
        <v>700618.94</v>
      </c>
      <c r="O47" s="189">
        <f>+INDEX(DataEx!$1:$1048576,MATCH('2017'!$A47,DataEx!$D:$D,0),MATCH('2017'!O$6,DataEx!$7:$7,0))</f>
        <v>933405.66</v>
      </c>
      <c r="P47" s="189">
        <f>+INDEX(DataEx!$1:$1048576,MATCH('2017'!$A47,DataEx!$D:$D,0),MATCH('2017'!P$6,DataEx!$7:$7,0))</f>
        <v>704680.49</v>
      </c>
      <c r="Q47" s="189">
        <f>+INDEX(DataEx!$1:$1048576,MATCH('2017'!$A47,DataEx!$D:$D,0),MATCH('2017'!Q$6,DataEx!$7:$7,0))</f>
        <v>758794.16</v>
      </c>
      <c r="R47" s="189">
        <f>+INDEX(DataEx!$1:$1048576,MATCH('2017'!$A47,DataEx!$D:$D,0),MATCH('2017'!R$6,DataEx!$7:$7,0))</f>
        <v>0</v>
      </c>
      <c r="S47" s="270">
        <f t="shared" si="3"/>
        <v>7859855.0899999999</v>
      </c>
      <c r="T47" s="271">
        <f t="shared" si="4"/>
        <v>1.8704588396278052E-3</v>
      </c>
    </row>
    <row r="48" spans="1:22">
      <c r="A48" s="176">
        <v>43</v>
      </c>
      <c r="B48" s="437" t="str">
        <f>+VLOOKUP($A48,Master!$D$25:$G$223,4,FALSE)</f>
        <v xml:space="preserve">Transferi institucijama, pojedincima, nevladinom i javnom sektoru </v>
      </c>
      <c r="C48" s="438"/>
      <c r="D48" s="438"/>
      <c r="E48" s="438"/>
      <c r="F48" s="438"/>
      <c r="G48" s="201">
        <f>+INDEX(DataEx!$1:$1048576,MATCH('2017'!$A48,DataEx!$D:$D,0),MATCH('2017'!G$6,DataEx!$7:$7,0))</f>
        <v>5367351.82</v>
      </c>
      <c r="H48" s="201">
        <f>+INDEX(DataEx!$1:$1048576,MATCH('2017'!$A48,DataEx!$D:$D,0),MATCH('2017'!H$6,DataEx!$7:$7,0))</f>
        <v>7878426.2999999998</v>
      </c>
      <c r="I48" s="201">
        <f>+INDEX(DataEx!$1:$1048576,MATCH('2017'!$A48,DataEx!$D:$D,0),MATCH('2017'!I$6,DataEx!$7:$7,0))</f>
        <v>12624632.02</v>
      </c>
      <c r="J48" s="201">
        <f>+INDEX(DataEx!$1:$1048576,MATCH('2017'!$A48,DataEx!$D:$D,0),MATCH('2017'!J$6,DataEx!$7:$7,0))</f>
        <v>15717196.880000001</v>
      </c>
      <c r="K48" s="201">
        <f>+INDEX(DataEx!$1:$1048576,MATCH('2017'!$A48,DataEx!$D:$D,0),MATCH('2017'!K$6,DataEx!$7:$7,0))</f>
        <v>10712461.529999999</v>
      </c>
      <c r="L48" s="201">
        <f>+INDEX(DataEx!$1:$1048576,MATCH('2017'!$A48,DataEx!$D:$D,0),MATCH('2017'!L$6,DataEx!$7:$7,0))</f>
        <v>13589172.92</v>
      </c>
      <c r="M48" s="201">
        <f>+INDEX(DataEx!$1:$1048576,MATCH('2017'!$A48,DataEx!$D:$D,0),MATCH('2017'!M$6,DataEx!$7:$7,0))</f>
        <v>17165199.760000002</v>
      </c>
      <c r="N48" s="201">
        <f>+INDEX(DataEx!$1:$1048576,MATCH('2017'!$A48,DataEx!$D:$D,0),MATCH('2017'!N$6,DataEx!$7:$7,0))</f>
        <v>15793377.119999999</v>
      </c>
      <c r="O48" s="201">
        <f>+INDEX(DataEx!$1:$1048576,MATCH('2017'!$A48,DataEx!$D:$D,0),MATCH('2017'!O$6,DataEx!$7:$7,0))</f>
        <v>13743974.02</v>
      </c>
      <c r="P48" s="201">
        <f>+INDEX(DataEx!$1:$1048576,MATCH('2017'!$A48,DataEx!$D:$D,0),MATCH('2017'!P$6,DataEx!$7:$7,0))</f>
        <v>13251144.24</v>
      </c>
      <c r="Q48" s="201">
        <f>+INDEX(DataEx!$1:$1048576,MATCH('2017'!$A48,DataEx!$D:$D,0),MATCH('2017'!Q$6,DataEx!$7:$7,0))</f>
        <v>11142113.050000001</v>
      </c>
      <c r="R48" s="275">
        <f>+INDEX(DataEx!$1:$1048576,MATCH('2017'!$A48,DataEx!$D:$D,0),MATCH('2017'!R$6,DataEx!$7:$7,0))</f>
        <v>0</v>
      </c>
      <c r="S48" s="273">
        <f t="shared" si="3"/>
        <v>136985049.66</v>
      </c>
      <c r="T48" s="274">
        <f t="shared" si="4"/>
        <v>3.2599188420075677E-2</v>
      </c>
    </row>
    <row r="49" spans="1:22">
      <c r="A49" s="176">
        <v>44</v>
      </c>
      <c r="B49" s="437" t="str">
        <f>+VLOOKUP($A49,Master!$D$25:$G$223,4,FALSE)</f>
        <v>Kapitalni budžet</v>
      </c>
      <c r="C49" s="438"/>
      <c r="D49" s="438"/>
      <c r="E49" s="438"/>
      <c r="F49" s="438"/>
      <c r="G49" s="201">
        <f>+INDEX(DataEx!$1:$1048576,MATCH('2017'!$A49,DataEx!$D:$D,0),MATCH('2017'!G$6,DataEx!$7:$7,0))</f>
        <v>109644.44</v>
      </c>
      <c r="H49" s="201">
        <f>+INDEX(DataEx!$1:$1048576,MATCH('2017'!$A49,DataEx!$D:$D,0),MATCH('2017'!H$6,DataEx!$7:$7,0))</f>
        <v>1491590.34</v>
      </c>
      <c r="I49" s="201">
        <f>+INDEX(DataEx!$1:$1048576,MATCH('2017'!$A49,DataEx!$D:$D,0),MATCH('2017'!I$6,DataEx!$7:$7,0))</f>
        <v>7362820.4900000002</v>
      </c>
      <c r="J49" s="201">
        <f>+INDEX(DataEx!$1:$1048576,MATCH('2017'!$A49,DataEx!$D:$D,0),MATCH('2017'!J$6,DataEx!$7:$7,0))</f>
        <v>6918517.2599999998</v>
      </c>
      <c r="K49" s="201">
        <f>+INDEX(DataEx!$1:$1048576,MATCH('2017'!$A49,DataEx!$D:$D,0),MATCH('2017'!K$6,DataEx!$7:$7,0))</f>
        <v>2511744.17</v>
      </c>
      <c r="L49" s="201">
        <f>+INDEX(DataEx!$1:$1048576,MATCH('2017'!$A49,DataEx!$D:$D,0),MATCH('2017'!L$6,DataEx!$7:$7,0))</f>
        <v>22683622.390000001</v>
      </c>
      <c r="M49" s="201">
        <f>+INDEX(DataEx!$1:$1048576,MATCH('2017'!$A49,DataEx!$D:$D,0),MATCH('2017'!M$6,DataEx!$7:$7,0))</f>
        <v>10754440.220000001</v>
      </c>
      <c r="N49" s="201">
        <f>+INDEX(DataEx!$1:$1048576,MATCH('2017'!$A49,DataEx!$D:$D,0),MATCH('2017'!N$6,DataEx!$7:$7,0))</f>
        <v>29296079.120000001</v>
      </c>
      <c r="O49" s="201">
        <f>+INDEX(DataEx!$1:$1048576,MATCH('2017'!$A49,DataEx!$D:$D,0),MATCH('2017'!O$6,DataEx!$7:$7,0))</f>
        <v>19940301.670000002</v>
      </c>
      <c r="P49" s="201">
        <f>+INDEX(DataEx!$1:$1048576,MATCH('2017'!$A49,DataEx!$D:$D,0),MATCH('2017'!P$6,DataEx!$7:$7,0))</f>
        <v>29993285.289999999</v>
      </c>
      <c r="Q49" s="201">
        <f>+INDEX(DataEx!$1:$1048576,MATCH('2017'!$A49,DataEx!$D:$D,0),MATCH('2017'!Q$6,DataEx!$7:$7,0))</f>
        <v>37935759.630000003</v>
      </c>
      <c r="R49" s="201">
        <f>+INDEX(DataEx!$1:$1048576,MATCH('2017'!$A49,DataEx!$D:$D,0),MATCH('2017'!R$6,DataEx!$7:$7,0))</f>
        <v>0</v>
      </c>
      <c r="S49" s="273">
        <f t="shared" si="3"/>
        <v>168997805.02000001</v>
      </c>
      <c r="T49" s="274">
        <f t="shared" si="4"/>
        <v>4.0217463891863592E-2</v>
      </c>
    </row>
    <row r="50" spans="1:22">
      <c r="A50" s="176">
        <v>451</v>
      </c>
      <c r="B50" s="441" t="str">
        <f>+VLOOKUP($A50,Master!$D$25:$G$223,4,FALSE)</f>
        <v>Pozajmice i krediti</v>
      </c>
      <c r="C50" s="442"/>
      <c r="D50" s="442"/>
      <c r="E50" s="442"/>
      <c r="F50" s="442"/>
      <c r="G50" s="189">
        <f>+INDEX(DataEx!$1:$1048576,MATCH('2017'!$A50,DataEx!$D:$D,0),MATCH('2017'!G$6,DataEx!$7:$7,0))</f>
        <v>0</v>
      </c>
      <c r="H50" s="189">
        <f>+INDEX(DataEx!$1:$1048576,MATCH('2017'!$A50,DataEx!$D:$D,0),MATCH('2017'!H$6,DataEx!$7:$7,0))</f>
        <v>285802</v>
      </c>
      <c r="I50" s="189">
        <f>+INDEX(DataEx!$1:$1048576,MATCH('2017'!$A50,DataEx!$D:$D,0),MATCH('2017'!I$6,DataEx!$7:$7,0))</f>
        <v>0</v>
      </c>
      <c r="J50" s="189">
        <f>+INDEX(DataEx!$1:$1048576,MATCH('2017'!$A50,DataEx!$D:$D,0),MATCH('2017'!J$6,DataEx!$7:$7,0))</f>
        <v>294172</v>
      </c>
      <c r="K50" s="189">
        <f>+INDEX(DataEx!$1:$1048576,MATCH('2017'!$A50,DataEx!$D:$D,0),MATCH('2017'!K$6,DataEx!$7:$7,0))</f>
        <v>40272</v>
      </c>
      <c r="L50" s="189">
        <f>+INDEX(DataEx!$1:$1048576,MATCH('2017'!$A50,DataEx!$D:$D,0),MATCH('2017'!L$6,DataEx!$7:$7,0))</f>
        <v>468970.67</v>
      </c>
      <c r="M50" s="189">
        <f>+INDEX(DataEx!$1:$1048576,MATCH('2017'!$A50,DataEx!$D:$D,0),MATCH('2017'!M$6,DataEx!$7:$7,0))</f>
        <v>0</v>
      </c>
      <c r="N50" s="189">
        <f>+INDEX(DataEx!$1:$1048576,MATCH('2017'!$A50,DataEx!$D:$D,0),MATCH('2017'!N$6,DataEx!$7:$7,0))</f>
        <v>40000</v>
      </c>
      <c r="O50" s="189">
        <f>+INDEX(DataEx!$1:$1048576,MATCH('2017'!$A50,DataEx!$D:$D,0),MATCH('2017'!O$6,DataEx!$7:$7,0))</f>
        <v>15000</v>
      </c>
      <c r="P50" s="189">
        <f>+INDEX(DataEx!$1:$1048576,MATCH('2017'!$A50,DataEx!$D:$D,0),MATCH('2017'!P$6,DataEx!$7:$7,0))</f>
        <v>691995.33</v>
      </c>
      <c r="Q50" s="189">
        <f>+INDEX(DataEx!$1:$1048576,MATCH('2017'!$A50,DataEx!$D:$D,0),MATCH('2017'!Q$6,DataEx!$7:$7,0))</f>
        <v>70920.759999999995</v>
      </c>
      <c r="R50" s="189">
        <f>+INDEX(DataEx!$1:$1048576,MATCH('2017'!$A50,DataEx!$D:$D,0),MATCH('2017'!R$6,DataEx!$7:$7,0))</f>
        <v>0</v>
      </c>
      <c r="S50" s="270">
        <f t="shared" si="3"/>
        <v>1907132.76</v>
      </c>
      <c r="T50" s="271">
        <f t="shared" si="4"/>
        <v>4.5385230242021846E-4</v>
      </c>
    </row>
    <row r="51" spans="1:22">
      <c r="A51" s="176">
        <v>47</v>
      </c>
      <c r="B51" s="441" t="str">
        <f>+VLOOKUP($A51,Master!$D$25:$G$223,4,FALSE)</f>
        <v>Rezerve</v>
      </c>
      <c r="C51" s="442"/>
      <c r="D51" s="442"/>
      <c r="E51" s="442"/>
      <c r="F51" s="442"/>
      <c r="G51" s="189">
        <f>+INDEX(DataEx!$1:$1048576,MATCH('2017'!$A51,DataEx!$D:$D,0),MATCH('2017'!G$6,DataEx!$7:$7,0))</f>
        <v>5000</v>
      </c>
      <c r="H51" s="189">
        <f>+INDEX(DataEx!$1:$1048576,MATCH('2017'!$A51,DataEx!$D:$D,0),MATCH('2017'!H$6,DataEx!$7:$7,0))</f>
        <v>25400</v>
      </c>
      <c r="I51" s="189">
        <f>+INDEX(DataEx!$1:$1048576,MATCH('2017'!$A51,DataEx!$D:$D,0),MATCH('2017'!I$6,DataEx!$7:$7,0))</f>
        <v>493700</v>
      </c>
      <c r="J51" s="189">
        <f>+INDEX(DataEx!$1:$1048576,MATCH('2017'!$A51,DataEx!$D:$D,0),MATCH('2017'!J$6,DataEx!$7:$7,0))</f>
        <v>285897.84000000003</v>
      </c>
      <c r="K51" s="189">
        <f>+INDEX(DataEx!$1:$1048576,MATCH('2017'!$A51,DataEx!$D:$D,0),MATCH('2017'!K$6,DataEx!$7:$7,0))</f>
        <v>4318405.9400000004</v>
      </c>
      <c r="L51" s="189">
        <f>+INDEX(DataEx!$1:$1048576,MATCH('2017'!$A51,DataEx!$D:$D,0),MATCH('2017'!L$6,DataEx!$7:$7,0))</f>
        <v>1297104.97</v>
      </c>
      <c r="M51" s="189">
        <f>+INDEX(DataEx!$1:$1048576,MATCH('2017'!$A51,DataEx!$D:$D,0),MATCH('2017'!M$6,DataEx!$7:$7,0))</f>
        <v>826890.97</v>
      </c>
      <c r="N51" s="189">
        <f>+INDEX(DataEx!$1:$1048576,MATCH('2017'!$A51,DataEx!$D:$D,0),MATCH('2017'!N$6,DataEx!$7:$7,0))</f>
        <v>1509270</v>
      </c>
      <c r="O51" s="189">
        <f>+INDEX(DataEx!$1:$1048576,MATCH('2017'!$A51,DataEx!$D:$D,0),MATCH('2017'!O$6,DataEx!$7:$7,0))</f>
        <v>1178123.47</v>
      </c>
      <c r="P51" s="189">
        <f>+INDEX(DataEx!$1:$1048576,MATCH('2017'!$A51,DataEx!$D:$D,0),MATCH('2017'!P$6,DataEx!$7:$7,0))</f>
        <v>4740919.33</v>
      </c>
      <c r="Q51" s="189">
        <f>+INDEX(DataEx!$1:$1048576,MATCH('2017'!$A51,DataEx!$D:$D,0),MATCH('2017'!Q$6,DataEx!$7:$7,0))</f>
        <v>1361299.94</v>
      </c>
      <c r="R51" s="189">
        <f>+INDEX(DataEx!$1:$1048576,MATCH('2017'!$A51,DataEx!$D:$D,0),MATCH('2017'!R$6,DataEx!$7:$7,0))</f>
        <v>0</v>
      </c>
      <c r="S51" s="270">
        <f t="shared" si="3"/>
        <v>16042012.459999999</v>
      </c>
      <c r="T51" s="271">
        <f t="shared" si="4"/>
        <v>3.8176179672068725E-3</v>
      </c>
    </row>
    <row r="52" spans="1:22" ht="13.5" thickBot="1">
      <c r="A52" s="176">
        <v>462</v>
      </c>
      <c r="B52" s="443" t="str">
        <f>+VLOOKUP($A52,Master!$D$25:$G$223,4,FALSE)</f>
        <v>Otplata garancija</v>
      </c>
      <c r="C52" s="444"/>
      <c r="D52" s="444"/>
      <c r="E52" s="444"/>
      <c r="F52" s="444"/>
      <c r="G52" s="225">
        <f>+INDEX(DataEx!$1:$1048576,MATCH('2017'!$A52,DataEx!$D:$D,0),MATCH('2017'!G$6,DataEx!$7:$7,0))</f>
        <v>0</v>
      </c>
      <c r="H52" s="225">
        <f>+INDEX(DataEx!$1:$1048576,MATCH('2017'!$A52,DataEx!$D:$D,0),MATCH('2017'!H$6,DataEx!$7:$7,0))</f>
        <v>0</v>
      </c>
      <c r="I52" s="225">
        <f>+INDEX(DataEx!$1:$1048576,MATCH('2017'!$A52,DataEx!$D:$D,0),MATCH('2017'!I$6,DataEx!$7:$7,0))</f>
        <v>0</v>
      </c>
      <c r="J52" s="225">
        <f>+INDEX(DataEx!$1:$1048576,MATCH('2017'!$A52,DataEx!$D:$D,0),MATCH('2017'!J$6,DataEx!$7:$7,0))</f>
        <v>0</v>
      </c>
      <c r="K52" s="225">
        <f>+INDEX(DataEx!$1:$1048576,MATCH('2017'!$A52,DataEx!$D:$D,0),MATCH('2017'!K$6,DataEx!$7:$7,0))</f>
        <v>0</v>
      </c>
      <c r="L52" s="225">
        <f>+INDEX(DataEx!$1:$1048576,MATCH('2017'!$A52,DataEx!$D:$D,0),MATCH('2017'!L$6,DataEx!$7:$7,0))</f>
        <v>0</v>
      </c>
      <c r="M52" s="225">
        <f>+INDEX(DataEx!$1:$1048576,MATCH('2017'!$A52,DataEx!$D:$D,0),MATCH('2017'!M$6,DataEx!$7:$7,0))</f>
        <v>0</v>
      </c>
      <c r="N52" s="225">
        <f>+INDEX(DataEx!$1:$1048576,MATCH('2017'!$A52,DataEx!$D:$D,0),MATCH('2017'!N$6,DataEx!$7:$7,0))</f>
        <v>0</v>
      </c>
      <c r="O52" s="225">
        <f>+INDEX(DataEx!$1:$1048576,MATCH('2017'!$A52,DataEx!$D:$D,0),MATCH('2017'!O$6,DataEx!$7:$7,0))</f>
        <v>0</v>
      </c>
      <c r="P52" s="225">
        <f>+INDEX(DataEx!$1:$1048576,MATCH('2017'!$A52,DataEx!$D:$D,0),MATCH('2017'!P$6,DataEx!$7:$7,0))</f>
        <v>0</v>
      </c>
      <c r="Q52" s="225">
        <f>+INDEX(DataEx!$1:$1048576,MATCH('2017'!$A52,DataEx!$D:$D,0),MATCH('2017'!Q$6,DataEx!$7:$7,0))</f>
        <v>0</v>
      </c>
      <c r="R52" s="225">
        <f>+INDEX(DataEx!$1:$1048576,MATCH('2017'!$A52,DataEx!$D:$D,0),MATCH('2017'!R$6,DataEx!$7:$7,0))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3" t="str">
        <f>+VLOOKUP($A53,Master!$D$25:$G$223,4,TRUE)</f>
        <v>Otplata obaveza iz prethodnih godina</v>
      </c>
      <c r="C53" s="444"/>
      <c r="D53" s="444"/>
      <c r="E53" s="444"/>
      <c r="F53" s="444"/>
      <c r="G53" s="225">
        <f>+INDEX(DataEx!$1:$1048576,MATCH('2017'!$A53,DataEx!$D:$D,0),MATCH('2017'!G$6,DataEx!$7:$7,0))</f>
        <v>2323957.7999999998</v>
      </c>
      <c r="H53" s="225">
        <f>+INDEX(DataEx!$1:$1048576,MATCH('2017'!$A53,DataEx!$D:$D,0),MATCH('2017'!H$6,DataEx!$7:$7,0))</f>
        <v>1764900.98</v>
      </c>
      <c r="I53" s="225">
        <f>+INDEX(DataEx!$1:$1048576,MATCH('2017'!$A53,DataEx!$D:$D,0),MATCH('2017'!I$6,DataEx!$7:$7,0))</f>
        <v>2883254.52</v>
      </c>
      <c r="J53" s="225">
        <f>+INDEX(DataEx!$1:$1048576,MATCH('2017'!$A53,DataEx!$D:$D,0),MATCH('2017'!J$6,DataEx!$7:$7,0))</f>
        <v>1767565.23</v>
      </c>
      <c r="K53" s="225">
        <f>+INDEX(DataEx!$1:$1048576,MATCH('2017'!$A53,DataEx!$D:$D,0),MATCH('2017'!K$6,DataEx!$7:$7,0))</f>
        <v>1819114.92</v>
      </c>
      <c r="L53" s="225">
        <f>+INDEX(DataEx!$1:$1048576,MATCH('2017'!$A53,DataEx!$D:$D,0),MATCH('2017'!L$6,DataEx!$7:$7,0))</f>
        <v>3317696.36</v>
      </c>
      <c r="M53" s="225">
        <f>+INDEX(DataEx!$1:$1048576,MATCH('2017'!$A53,DataEx!$D:$D,0),MATCH('2017'!M$6,DataEx!$7:$7,0))</f>
        <v>12628933.369999999</v>
      </c>
      <c r="N53" s="225">
        <f>+INDEX(DataEx!$1:$1048576,MATCH('2017'!$A53,DataEx!$D:$D,0),MATCH('2017'!N$6,DataEx!$7:$7,0))</f>
        <v>3919363.28</v>
      </c>
      <c r="O53" s="225">
        <f>+INDEX(DataEx!$1:$1048576,MATCH('2017'!$A53,DataEx!$D:$D,0),MATCH('2017'!O$6,DataEx!$7:$7,0))</f>
        <v>2395330.88</v>
      </c>
      <c r="P53" s="225">
        <f>+INDEX(DataEx!$1:$1048576,MATCH('2017'!$A53,DataEx!$D:$D,0),MATCH('2017'!P$6,DataEx!$7:$7,0))</f>
        <v>2874116.54</v>
      </c>
      <c r="Q53" s="225">
        <f>+INDEX(DataEx!$1:$1048576,MATCH('2017'!$A53,DataEx!$D:$D,0),MATCH('2017'!Q$6,DataEx!$7:$7,0))</f>
        <v>2638956.56</v>
      </c>
      <c r="R53" s="225">
        <f>+INDEX(DataEx!$1:$1048576,MATCH('2017'!$A53,DataEx!$D:$D,0),MATCH('2017'!R$6,DataEx!$7:$7,0))</f>
        <v>0</v>
      </c>
      <c r="S53" s="284">
        <f>+SUM(G53:R53)</f>
        <v>38333190.440000005</v>
      </c>
      <c r="T53" s="285">
        <f>+S53/$T$7</f>
        <v>9.1223889103067522E-3</v>
      </c>
    </row>
    <row r="54" spans="1:22" ht="13.5" thickBot="1">
      <c r="A54" s="71">
        <v>1005</v>
      </c>
      <c r="B54" s="472" t="str">
        <f>+VLOOKUP($A54,Master!$D$25:$G$225,4,FALSE)</f>
        <v>Neto povećanje obaveza</v>
      </c>
      <c r="C54" s="473"/>
      <c r="D54" s="473"/>
      <c r="E54" s="473"/>
      <c r="F54" s="473"/>
      <c r="G54" s="99">
        <f>+INDEX(DataEx!$1:$1048576,MATCH('2017'!$A54,DataEx!$D:$D,0),MATCH('2017'!G$6,DataEx!$7:$7,0))</f>
        <v>0</v>
      </c>
      <c r="H54" s="99">
        <f>+INDEX(DataEx!$1:$1048576,MATCH('2017'!$A54,DataEx!$D:$D,0),MATCH('2017'!H$6,DataEx!$7:$7,0))</f>
        <v>0</v>
      </c>
      <c r="I54" s="99">
        <f>+INDEX(DataEx!$1:$1048576,MATCH('2017'!$A54,DataEx!$D:$D,0),MATCH('2017'!I$6,DataEx!$7:$7,0))</f>
        <v>0</v>
      </c>
      <c r="J54" s="99">
        <f>+INDEX(DataEx!$1:$1048576,MATCH('2017'!$A54,DataEx!$D:$D,0),MATCH('2017'!J$6,DataEx!$7:$7,0))</f>
        <v>0</v>
      </c>
      <c r="K54" s="99">
        <f>+INDEX(DataEx!$1:$1048576,MATCH('2017'!$A54,DataEx!$D:$D,0),MATCH('2017'!K$6,DataEx!$7:$7,0))</f>
        <v>0</v>
      </c>
      <c r="L54" s="99">
        <f>+INDEX(DataEx!$1:$1048576,MATCH('2017'!$A54,DataEx!$D:$D,0),MATCH('2017'!L$6,DataEx!$7:$7,0))</f>
        <v>0</v>
      </c>
      <c r="M54" s="99">
        <f>+INDEX(DataEx!$1:$1048576,MATCH('2017'!$A54,DataEx!$D:$D,0),MATCH('2017'!M$6,DataEx!$7:$7,0))</f>
        <v>0</v>
      </c>
      <c r="N54" s="99">
        <f>+INDEX(DataEx!$1:$1048576,MATCH('2017'!$A54,DataEx!$D:$D,0),MATCH('2017'!N$6,DataEx!$7:$7,0))</f>
        <v>0</v>
      </c>
      <c r="O54" s="99">
        <f>+INDEX(DataEx!$1:$1048576,MATCH('2017'!$A54,DataEx!$D:$D,0),MATCH('2017'!O$6,DataEx!$7:$7,0))</f>
        <v>0</v>
      </c>
      <c r="P54" s="99">
        <f>+INDEX(DataEx!$1:$1048576,MATCH('2017'!$A54,DataEx!$D:$D,0),MATCH('2017'!P$6,DataEx!$7:$7,0))</f>
        <v>0</v>
      </c>
      <c r="Q54" s="99">
        <f>+INDEX(DataEx!$1:$1048576,MATCH('2017'!$A54,DataEx!$D:$D,0),MATCH('2017'!Q$6,DataEx!$7:$7,0))</f>
        <v>0</v>
      </c>
      <c r="R54" s="99">
        <f>+INDEX(DataEx!$1:$1048576,MATCH('2017'!$A54,DataEx!$D:$D,0),MATCH('2017'!R$6,DataEx!$7:$7,0))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45" t="str">
        <f>+VLOOKUP($A55,Master!$D$25:$G$223,4,FALSE)</f>
        <v>Suficit / deficit</v>
      </c>
      <c r="C55" s="446"/>
      <c r="D55" s="446"/>
      <c r="E55" s="446"/>
      <c r="F55" s="446"/>
      <c r="G55" s="177">
        <f t="shared" ref="G55:R55" si="9">+G10-G29</f>
        <v>-21610300.169999987</v>
      </c>
      <c r="H55" s="177">
        <f t="shared" si="9"/>
        <v>-17761609.069999978</v>
      </c>
      <c r="I55" s="177">
        <f t="shared" si="9"/>
        <v>-30964905.190000027</v>
      </c>
      <c r="J55" s="177">
        <f t="shared" si="9"/>
        <v>-16289148.430000007</v>
      </c>
      <c r="K55" s="177">
        <f t="shared" si="9"/>
        <v>-4259058.3400000185</v>
      </c>
      <c r="L55" s="177">
        <f t="shared" si="9"/>
        <v>-14172510.629999995</v>
      </c>
      <c r="M55" s="177">
        <f t="shared" si="9"/>
        <v>111634.28999999166</v>
      </c>
      <c r="N55" s="177">
        <f t="shared" si="9"/>
        <v>1189343.8700000048</v>
      </c>
      <c r="O55" s="177">
        <f t="shared" si="9"/>
        <v>1110672.5100000203</v>
      </c>
      <c r="P55" s="177">
        <f t="shared" si="9"/>
        <v>-17977210.659999996</v>
      </c>
      <c r="Q55" s="177">
        <f t="shared" si="9"/>
        <v>-31866076.939999968</v>
      </c>
      <c r="R55" s="177">
        <f t="shared" si="9"/>
        <v>0</v>
      </c>
      <c r="S55" s="286">
        <f t="shared" si="3"/>
        <v>-152489168.75999996</v>
      </c>
      <c r="T55" s="287">
        <f t="shared" si="4"/>
        <v>-3.628880054258584E-2</v>
      </c>
    </row>
    <row r="56" spans="1:22" ht="13.5" thickBot="1">
      <c r="A56" s="170">
        <v>1001</v>
      </c>
      <c r="B56" s="447" t="str">
        <f>+VLOOKUP($A56,Master!$D$25:$G$223,4,FALSE)</f>
        <v>Primarni bilans</v>
      </c>
      <c r="C56" s="448"/>
      <c r="D56" s="448"/>
      <c r="E56" s="448"/>
      <c r="F56" s="448"/>
      <c r="G56" s="231">
        <f>+G55+G37</f>
        <v>-18377028.179999985</v>
      </c>
      <c r="H56" s="231">
        <f t="shared" ref="H56:R56" si="10">+H55+H37</f>
        <v>-16652253.439999979</v>
      </c>
      <c r="I56" s="231">
        <f t="shared" si="10"/>
        <v>8300956.9399999753</v>
      </c>
      <c r="J56" s="231">
        <f t="shared" si="10"/>
        <v>2070519.4299999923</v>
      </c>
      <c r="K56" s="231">
        <f t="shared" si="10"/>
        <v>12092127.609999981</v>
      </c>
      <c r="L56" s="231">
        <f t="shared" si="10"/>
        <v>-11648837.439999996</v>
      </c>
      <c r="M56" s="231">
        <f t="shared" si="10"/>
        <v>6696729.1799999913</v>
      </c>
      <c r="N56" s="231">
        <f t="shared" si="10"/>
        <v>2460208.9600000046</v>
      </c>
      <c r="O56" s="231">
        <f t="shared" si="10"/>
        <v>3190186.2800000203</v>
      </c>
      <c r="P56" s="231">
        <f t="shared" si="10"/>
        <v>-16238069.669999996</v>
      </c>
      <c r="Q56" s="231">
        <f t="shared" si="10"/>
        <v>-27947450.10999997</v>
      </c>
      <c r="R56" s="231">
        <f t="shared" si="10"/>
        <v>0</v>
      </c>
      <c r="S56" s="286">
        <f t="shared" si="3"/>
        <v>-56052910.439999953</v>
      </c>
      <c r="T56" s="287">
        <f t="shared" si="4"/>
        <v>-1.3339261426429631E-2</v>
      </c>
    </row>
    <row r="57" spans="1:22">
      <c r="A57" s="170">
        <v>46</v>
      </c>
      <c r="B57" s="439" t="str">
        <f>+VLOOKUP($A57,Master!$D$25:$G$223,4,FALSE)</f>
        <v>Otplata dugova</v>
      </c>
      <c r="C57" s="440"/>
      <c r="D57" s="440"/>
      <c r="E57" s="440"/>
      <c r="F57" s="440"/>
      <c r="G57" s="219">
        <f t="shared" ref="G57:R57" si="11">+SUM(G58:G59)</f>
        <v>18311638.189999998</v>
      </c>
      <c r="H57" s="219">
        <f t="shared" si="11"/>
        <v>42352594.400000006</v>
      </c>
      <c r="I57" s="219">
        <f t="shared" si="11"/>
        <v>36492059.539999999</v>
      </c>
      <c r="J57" s="219">
        <f t="shared" si="11"/>
        <v>65432249.010000005</v>
      </c>
      <c r="K57" s="219">
        <f t="shared" si="11"/>
        <v>6070178.8200000003</v>
      </c>
      <c r="L57" s="219">
        <f t="shared" si="11"/>
        <v>29898962.890000001</v>
      </c>
      <c r="M57" s="219">
        <f t="shared" si="11"/>
        <v>35563936.18</v>
      </c>
      <c r="N57" s="219">
        <f t="shared" si="11"/>
        <v>68410518.010000005</v>
      </c>
      <c r="O57" s="219">
        <f t="shared" si="11"/>
        <v>13074495.76</v>
      </c>
      <c r="P57" s="219">
        <f t="shared" si="11"/>
        <v>7199515.9700000007</v>
      </c>
      <c r="Q57" s="219">
        <f t="shared" si="11"/>
        <v>7022219.0999999996</v>
      </c>
      <c r="R57" s="219">
        <f t="shared" si="11"/>
        <v>0</v>
      </c>
      <c r="S57" s="288">
        <f t="shared" si="3"/>
        <v>329828367.87</v>
      </c>
      <c r="T57" s="289">
        <f t="shared" si="4"/>
        <v>7.8491318119511669E-2</v>
      </c>
      <c r="V57" s="384"/>
    </row>
    <row r="58" spans="1:22">
      <c r="A58" s="170">
        <v>4611</v>
      </c>
      <c r="B58" s="465" t="str">
        <f>+VLOOKUP($A58,Master!$D$25:$G$223,4,FALSE)</f>
        <v>Otplata hartija od vrijednosti i kredita rezidentima</v>
      </c>
      <c r="C58" s="466"/>
      <c r="D58" s="466"/>
      <c r="E58" s="466"/>
      <c r="F58" s="466"/>
      <c r="G58" s="237">
        <f>+INDEX(DataEx!$1:$1048576,MATCH('2017'!$A58,DataEx!$D:$D,0),MATCH('2017'!G$6,DataEx!$7:$7,0))</f>
        <v>16509330.02</v>
      </c>
      <c r="H58" s="237">
        <f>+INDEX(DataEx!$1:$1048576,MATCH('2017'!$A58,DataEx!$D:$D,0),MATCH('2017'!H$6,DataEx!$7:$7,0))</f>
        <v>40459986.270000003</v>
      </c>
      <c r="I58" s="237">
        <f>+INDEX(DataEx!$1:$1048576,MATCH('2017'!$A58,DataEx!$D:$D,0),MATCH('2017'!I$6,DataEx!$7:$7,0))</f>
        <v>28547623.149999999</v>
      </c>
      <c r="J58" s="237">
        <f>+INDEX(DataEx!$1:$1048576,MATCH('2017'!$A58,DataEx!$D:$D,0),MATCH('2017'!J$6,DataEx!$7:$7,0))</f>
        <v>111178.77</v>
      </c>
      <c r="K58" s="237">
        <f>+INDEX(DataEx!$1:$1048576,MATCH('2017'!$A58,DataEx!$D:$D,0),MATCH('2017'!K$6,DataEx!$7:$7,0))</f>
        <v>861846.67</v>
      </c>
      <c r="L58" s="237">
        <f>+INDEX(DataEx!$1:$1048576,MATCH('2017'!$A58,DataEx!$D:$D,0),MATCH('2017'!L$6,DataEx!$7:$7,0))</f>
        <v>18678429.690000001</v>
      </c>
      <c r="M58" s="237">
        <f>+INDEX(DataEx!$1:$1048576,MATCH('2017'!$A58,DataEx!$D:$D,0),MATCH('2017'!M$6,DataEx!$7:$7,0))</f>
        <v>25930516.890000001</v>
      </c>
      <c r="N58" s="237">
        <f>+INDEX(DataEx!$1:$1048576,MATCH('2017'!$A58,DataEx!$D:$D,0),MATCH('2017'!N$6,DataEx!$7:$7,0))</f>
        <v>65870871.859999999</v>
      </c>
      <c r="O58" s="237">
        <f>+INDEX(DataEx!$1:$1048576,MATCH('2017'!$A58,DataEx!$D:$D,0),MATCH('2017'!O$6,DataEx!$7:$7,0))</f>
        <v>8684013.8599999994</v>
      </c>
      <c r="P58" s="237">
        <f>+INDEX(DataEx!$1:$1048576,MATCH('2017'!$A58,DataEx!$D:$D,0),MATCH('2017'!P$6,DataEx!$7:$7,0))</f>
        <v>2314998.5699999998</v>
      </c>
      <c r="Q58" s="237">
        <f>+INDEX(DataEx!$1:$1048576,MATCH('2017'!$A58,DataEx!$D:$D,0),MATCH('2017'!Q$6,DataEx!$7:$7,0))</f>
        <v>865501.84</v>
      </c>
      <c r="R58" s="237">
        <f>+INDEX(DataEx!$1:$1048576,MATCH('2017'!$A58,DataEx!$D:$D,0),MATCH('2017'!R$6,DataEx!$7:$7,0))</f>
        <v>0</v>
      </c>
      <c r="S58" s="290">
        <f t="shared" si="3"/>
        <v>208834297.59</v>
      </c>
      <c r="T58" s="291">
        <f t="shared" si="4"/>
        <v>4.9697603005640037E-2</v>
      </c>
    </row>
    <row r="59" spans="1:22" ht="13.5" thickBot="1">
      <c r="A59" s="170">
        <v>4612</v>
      </c>
      <c r="B59" s="441" t="str">
        <f>+VLOOKUP($A59,Master!$D$25:$G$223,4,FALSE)</f>
        <v>Otplata hartija od vrijednosti i kredita nerezidentima</v>
      </c>
      <c r="C59" s="442"/>
      <c r="D59" s="442"/>
      <c r="E59" s="442"/>
      <c r="F59" s="442"/>
      <c r="G59" s="237">
        <f>+INDEX(DataEx!$1:$1048576,MATCH('2017'!$A59,DataEx!$D:$D,0),MATCH('2017'!G$6,DataEx!$7:$7,0))</f>
        <v>1802308.17</v>
      </c>
      <c r="H59" s="237">
        <f>+INDEX(DataEx!$1:$1048576,MATCH('2017'!$A59,DataEx!$D:$D,0),MATCH('2017'!H$6,DataEx!$7:$7,0))</f>
        <v>1892608.13</v>
      </c>
      <c r="I59" s="237">
        <f>+INDEX(DataEx!$1:$1048576,MATCH('2017'!$A59,DataEx!$D:$D,0),MATCH('2017'!I$6,DataEx!$7:$7,0))</f>
        <v>7944436.3899999997</v>
      </c>
      <c r="J59" s="237">
        <f>+INDEX(DataEx!$1:$1048576,MATCH('2017'!$A59,DataEx!$D:$D,0),MATCH('2017'!J$6,DataEx!$7:$7,0))</f>
        <v>65321070.240000002</v>
      </c>
      <c r="K59" s="237">
        <f>+INDEX(DataEx!$1:$1048576,MATCH('2017'!$A59,DataEx!$D:$D,0),MATCH('2017'!K$6,DataEx!$7:$7,0))</f>
        <v>5208332.1500000004</v>
      </c>
      <c r="L59" s="237">
        <f>+INDEX(DataEx!$1:$1048576,MATCH('2017'!$A59,DataEx!$D:$D,0),MATCH('2017'!L$6,DataEx!$7:$7,0))</f>
        <v>11220533.199999999</v>
      </c>
      <c r="M59" s="237">
        <f>+INDEX(DataEx!$1:$1048576,MATCH('2017'!$A59,DataEx!$D:$D,0),MATCH('2017'!M$6,DataEx!$7:$7,0))</f>
        <v>9633419.2899999991</v>
      </c>
      <c r="N59" s="237">
        <f>+INDEX(DataEx!$1:$1048576,MATCH('2017'!$A59,DataEx!$D:$D,0),MATCH('2017'!N$6,DataEx!$7:$7,0))</f>
        <v>2539646.15</v>
      </c>
      <c r="O59" s="237">
        <f>+INDEX(DataEx!$1:$1048576,MATCH('2017'!$A59,DataEx!$D:$D,0),MATCH('2017'!O$6,DataEx!$7:$7,0))</f>
        <v>4390481.9000000004</v>
      </c>
      <c r="P59" s="237">
        <f>+INDEX(DataEx!$1:$1048576,MATCH('2017'!$A59,DataEx!$D:$D,0),MATCH('2017'!P$6,DataEx!$7:$7,0))</f>
        <v>4884517.4000000004</v>
      </c>
      <c r="Q59" s="237">
        <f>+INDEX(DataEx!$1:$1048576,MATCH('2017'!$A59,DataEx!$D:$D,0),MATCH('2017'!Q$6,DataEx!$7:$7,0))</f>
        <v>6156717.2599999998</v>
      </c>
      <c r="R59" s="237">
        <f>+INDEX(DataEx!$1:$1048576,MATCH('2017'!$A59,DataEx!$D:$D,0),MATCH('2017'!R$6,DataEx!$7:$7,0))</f>
        <v>0</v>
      </c>
      <c r="S59" s="270">
        <f t="shared" si="3"/>
        <v>120994070.28000005</v>
      </c>
      <c r="T59" s="291">
        <f t="shared" si="4"/>
        <v>2.8793715113871646E-2</v>
      </c>
      <c r="V59" s="404"/>
    </row>
    <row r="60" spans="1:22" ht="13.5" thickBot="1">
      <c r="A60" s="170">
        <v>1002</v>
      </c>
      <c r="B60" s="467" t="str">
        <f>+VLOOKUP($A60,Master!$D$25:$G$223,4,FALSE)</f>
        <v>Nedostajuća sredstva</v>
      </c>
      <c r="C60" s="468"/>
      <c r="D60" s="468"/>
      <c r="E60" s="468"/>
      <c r="F60" s="468"/>
      <c r="G60" s="243">
        <f t="shared" ref="G60:R60" si="12">+G55-G57</f>
        <v>-39921938.359999985</v>
      </c>
      <c r="H60" s="243">
        <f t="shared" si="12"/>
        <v>-60114203.469999984</v>
      </c>
      <c r="I60" s="243">
        <f t="shared" si="12"/>
        <v>-67456964.730000019</v>
      </c>
      <c r="J60" s="243">
        <f t="shared" si="12"/>
        <v>-81721397.440000013</v>
      </c>
      <c r="K60" s="243">
        <f t="shared" si="12"/>
        <v>-10329237.160000019</v>
      </c>
      <c r="L60" s="243">
        <f t="shared" si="12"/>
        <v>-44071473.519999996</v>
      </c>
      <c r="M60" s="243">
        <f t="shared" si="12"/>
        <v>-35452301.890000008</v>
      </c>
      <c r="N60" s="243">
        <f t="shared" si="12"/>
        <v>-67221174.140000001</v>
      </c>
      <c r="O60" s="243">
        <f t="shared" si="12"/>
        <v>-11963823.24999998</v>
      </c>
      <c r="P60" s="243">
        <f t="shared" si="12"/>
        <v>-25176726.629999995</v>
      </c>
      <c r="Q60" s="243">
        <f t="shared" si="12"/>
        <v>-38888296.039999969</v>
      </c>
      <c r="R60" s="243">
        <f t="shared" si="12"/>
        <v>0</v>
      </c>
      <c r="S60" s="292">
        <f t="shared" si="3"/>
        <v>-482317536.62999994</v>
      </c>
      <c r="T60" s="293">
        <f t="shared" si="4"/>
        <v>-0.1147801186620975</v>
      </c>
    </row>
    <row r="61" spans="1:22" ht="13.5" thickBot="1">
      <c r="A61" s="170">
        <v>1003</v>
      </c>
      <c r="B61" s="431" t="str">
        <f>+VLOOKUP($A61,Master!$D$25:$G$223,4,FALSE)</f>
        <v>Finansiranje</v>
      </c>
      <c r="C61" s="432"/>
      <c r="D61" s="432"/>
      <c r="E61" s="432"/>
      <c r="F61" s="432"/>
      <c r="G61" s="177">
        <f>+SUM(G62:G65)</f>
        <v>39921938.359999985</v>
      </c>
      <c r="H61" s="177">
        <f t="shared" ref="H61:R61" si="13">+SUM(H62:H65)</f>
        <v>60114203.469999984</v>
      </c>
      <c r="I61" s="177">
        <f t="shared" si="13"/>
        <v>67456964.730000019</v>
      </c>
      <c r="J61" s="177">
        <f t="shared" si="13"/>
        <v>81721397.440000013</v>
      </c>
      <c r="K61" s="177">
        <f t="shared" si="13"/>
        <v>10329237.160000019</v>
      </c>
      <c r="L61" s="177">
        <f t="shared" si="13"/>
        <v>44071473.519999996</v>
      </c>
      <c r="M61" s="177">
        <f t="shared" si="13"/>
        <v>35452301.890000008</v>
      </c>
      <c r="N61" s="177">
        <f t="shared" si="13"/>
        <v>67221174.140000001</v>
      </c>
      <c r="O61" s="177">
        <f t="shared" si="13"/>
        <v>11963823.249999978</v>
      </c>
      <c r="P61" s="177">
        <f t="shared" si="13"/>
        <v>25176726.629999995</v>
      </c>
      <c r="Q61" s="177">
        <f t="shared" si="13"/>
        <v>38888296.039999969</v>
      </c>
      <c r="R61" s="177">
        <f t="shared" si="13"/>
        <v>0</v>
      </c>
      <c r="S61" s="294">
        <f t="shared" si="3"/>
        <v>482317536.62999994</v>
      </c>
      <c r="T61" s="295">
        <f t="shared" si="4"/>
        <v>0.1147801186620975</v>
      </c>
    </row>
    <row r="62" spans="1:22">
      <c r="A62" s="170">
        <v>7511</v>
      </c>
      <c r="B62" s="465" t="str">
        <f>+VLOOKUP($A62,Master!$D$25:$G$223,4,FALSE)</f>
        <v>Pozajmice i krediti od domaćih izvora</v>
      </c>
      <c r="C62" s="466"/>
      <c r="D62" s="466"/>
      <c r="E62" s="466"/>
      <c r="F62" s="466"/>
      <c r="G62" s="237">
        <f>+INDEX(DataEx!$1:$1048576,MATCH('2017'!$A62,DataEx!$D:$D,0),MATCH('2017'!G$6,DataEx!$7:$7,0))</f>
        <v>16700681.109999999</v>
      </c>
      <c r="H62" s="237">
        <f>+INDEX(DataEx!$1:$1048576,MATCH('2017'!$A62,DataEx!$D:$D,0),MATCH('2017'!H$6,DataEx!$7:$7,0))</f>
        <v>55339318.890000001</v>
      </c>
      <c r="I62" s="237">
        <f>+INDEX(DataEx!$1:$1048576,MATCH('2017'!$A62,DataEx!$D:$D,0),MATCH('2017'!I$6,DataEx!$7:$7,0))</f>
        <v>74583448.420000002</v>
      </c>
      <c r="J62" s="237">
        <f>+INDEX(DataEx!$1:$1048576,MATCH('2017'!$A62,DataEx!$D:$D,0),MATCH('2017'!J$6,DataEx!$7:$7,0))</f>
        <v>22911551.579999998</v>
      </c>
      <c r="K62" s="237">
        <f>+INDEX(DataEx!$1:$1048576,MATCH('2017'!$A62,DataEx!$D:$D,0),MATCH('2017'!K$6,DataEx!$7:$7,0))</f>
        <v>0</v>
      </c>
      <c r="L62" s="237">
        <f>+INDEX(DataEx!$1:$1048576,MATCH('2017'!$A62,DataEx!$D:$D,0),MATCH('2017'!L$6,DataEx!$7:$7,0))</f>
        <v>13000000</v>
      </c>
      <c r="M62" s="237">
        <f>+INDEX(DataEx!$1:$1048576,MATCH('2017'!$A62,DataEx!$D:$D,0),MATCH('2017'!M$6,DataEx!$7:$7,0))</f>
        <v>24450000</v>
      </c>
      <c r="N62" s="237">
        <f>+INDEX(DataEx!$1:$1048576,MATCH('2017'!$A62,DataEx!$D:$D,0),MATCH('2017'!N$6,DataEx!$7:$7,0))</f>
        <v>50085000</v>
      </c>
      <c r="O62" s="237">
        <f>+INDEX(DataEx!$1:$1048576,MATCH('2017'!$A62,DataEx!$D:$D,0),MATCH('2017'!O$6,DataEx!$7:$7,0))</f>
        <v>0</v>
      </c>
      <c r="P62" s="237">
        <f>+INDEX(DataEx!$1:$1048576,MATCH('2017'!$A62,DataEx!$D:$D,0),MATCH('2017'!P$6,DataEx!$7:$7,0))</f>
        <v>0</v>
      </c>
      <c r="Q62" s="237">
        <f>+INDEX(DataEx!$1:$1048576,MATCH('2017'!$A62,DataEx!$D:$D,0),MATCH('2017'!Q$6,DataEx!$7:$7,0))</f>
        <v>0</v>
      </c>
      <c r="R62" s="237">
        <f>+INDEX(DataEx!$1:$1048576,MATCH('2017'!$A62,DataEx!$D:$D,0),MATCH('2017'!R$6,DataEx!$7:$7,0))</f>
        <v>0</v>
      </c>
      <c r="S62" s="290">
        <f t="shared" si="3"/>
        <v>257070000</v>
      </c>
      <c r="T62" s="291">
        <f t="shared" si="4"/>
        <v>6.1176554579852931E-2</v>
      </c>
    </row>
    <row r="63" spans="1:22">
      <c r="A63" s="170">
        <v>7512</v>
      </c>
      <c r="B63" s="441" t="str">
        <f>+VLOOKUP($A63,Master!$D$25:$G$223,4,FALSE)</f>
        <v>Pozajmice i krediti od inostranih izvora</v>
      </c>
      <c r="C63" s="442"/>
      <c r="D63" s="442"/>
      <c r="E63" s="442"/>
      <c r="F63" s="442"/>
      <c r="G63" s="237">
        <f>+DataEx!EH52</f>
        <v>34554.129999999997</v>
      </c>
      <c r="H63" s="237">
        <f>+INDEX(DataEx!$1:$1048576,MATCH('2017'!$A63,DataEx!$D:$D,0),MATCH('2017'!H$6,DataEx!$7:$7,0))</f>
        <v>322585.33</v>
      </c>
      <c r="I63" s="237">
        <f>+INDEX(DataEx!$1:$1048576,MATCH('2017'!$A63,DataEx!$D:$D,0),MATCH('2017'!I$6,DataEx!$7:$7,0))</f>
        <v>5656594.5499999998</v>
      </c>
      <c r="J63" s="237">
        <f>+INDEX(DataEx!$1:$1048576,MATCH('2017'!$A63,DataEx!$D:$D,0),MATCH('2017'!J$6,DataEx!$7:$7,0))</f>
        <v>84125996.959999993</v>
      </c>
      <c r="K63" s="237">
        <f>+INDEX(DataEx!$1:$1048576,MATCH('2017'!$A63,DataEx!$D:$D,0),MATCH('2017'!K$6,DataEx!$7:$7,0))</f>
        <v>259019.66</v>
      </c>
      <c r="L63" s="237">
        <f>+INDEX(DataEx!$1:$1048576,MATCH('2017'!$A63,DataEx!$D:$D,0),MATCH('2017'!L$6,DataEx!$7:$7,0))</f>
        <v>16146143.310000001</v>
      </c>
      <c r="M63" s="237">
        <f>+INDEX(DataEx!$1:$1048576,MATCH('2017'!$A63,DataEx!$D:$D,0),MATCH('2017'!M$6,DataEx!$7:$7,0))</f>
        <v>733759.27</v>
      </c>
      <c r="N63" s="237">
        <f>+INDEX(DataEx!$1:$1048576,MATCH('2017'!$A63,DataEx!$D:$D,0),MATCH('2017'!N$6,DataEx!$7:$7,0))</f>
        <v>26168335.57</v>
      </c>
      <c r="O63" s="237">
        <f>+INDEX(DataEx!$1:$1048576,MATCH('2017'!$A63,DataEx!$D:$D,0),MATCH('2017'!O$6,DataEx!$7:$7,0))</f>
        <v>43020325.210000001</v>
      </c>
      <c r="P63" s="237">
        <f>+INDEX(DataEx!$1:$1048576,MATCH('2017'!$A63,DataEx!$D:$D,0),MATCH('2017'!P$6,DataEx!$7:$7,0))</f>
        <v>20632990.120000001</v>
      </c>
      <c r="Q63" s="237">
        <f>+INDEX(DataEx!$1:$1048576,MATCH('2017'!$A63,DataEx!$D:$D,0),MATCH('2017'!Q$6,DataEx!$7:$7,0))</f>
        <v>28222092.870000001</v>
      </c>
      <c r="R63" s="237">
        <f>+INDEX(DataEx!$1:$1048576,MATCH('2017'!$A63,DataEx!$D:$D,0),MATCH('2017'!R$6,DataEx!$7:$7,0))</f>
        <v>0</v>
      </c>
      <c r="S63" s="290">
        <f t="shared" si="3"/>
        <v>225322396.98000002</v>
      </c>
      <c r="T63" s="291">
        <f t="shared" si="4"/>
        <v>5.3621379067609054E-2</v>
      </c>
    </row>
    <row r="64" spans="1:22">
      <c r="A64" s="170">
        <v>72</v>
      </c>
      <c r="B64" s="441" t="str">
        <f>+VLOOKUP($A64,Master!$D$25:$G$223,4,FALSE)</f>
        <v>Primici od prodaje imovine</v>
      </c>
      <c r="C64" s="442"/>
      <c r="D64" s="442"/>
      <c r="E64" s="442"/>
      <c r="F64" s="442"/>
      <c r="G64" s="237">
        <f>+INDEX(DataEx!$1:$1048576,MATCH('2017'!$A64,DataEx!$D:$D,0),MATCH('2017'!G$6,DataEx!$7:$7,0))</f>
        <v>20867.330000000002</v>
      </c>
      <c r="H64" s="237">
        <f>+INDEX(DataEx!$1:$1048576,MATCH('2017'!$A64,DataEx!$D:$D,0),MATCH('2017'!H$6,DataEx!$7:$7,0))</f>
        <v>70916.160000000003</v>
      </c>
      <c r="I64" s="237">
        <f>+INDEX(DataEx!$1:$1048576,MATCH('2017'!$A64,DataEx!$D:$D,0),MATCH('2017'!I$6,DataEx!$7:$7,0))</f>
        <v>65967</v>
      </c>
      <c r="J64" s="237">
        <f>+INDEX(DataEx!$1:$1048576,MATCH('2017'!$A64,DataEx!$D:$D,0),MATCH('2017'!J$6,DataEx!$7:$7,0))</f>
        <v>1070298.19</v>
      </c>
      <c r="K64" s="237">
        <f>+INDEX(DataEx!$1:$1048576,MATCH('2017'!$A64,DataEx!$D:$D,0),MATCH('2017'!K$6,DataEx!$7:$7,0))</f>
        <v>724479.47</v>
      </c>
      <c r="L64" s="237">
        <f>+INDEX(DataEx!$1:$1048576,MATCH('2017'!$A64,DataEx!$D:$D,0),MATCH('2017'!L$6,DataEx!$7:$7,0))</f>
        <v>1430729.48</v>
      </c>
      <c r="M64" s="237">
        <f>+INDEX(DataEx!$1:$1048576,MATCH('2017'!$A64,DataEx!$D:$D,0),MATCH('2017'!M$6,DataEx!$7:$7,0))</f>
        <v>1009041.84</v>
      </c>
      <c r="N64" s="237">
        <f>+INDEX(DataEx!$1:$1048576,MATCH('2017'!$A64,DataEx!$D:$D,0),MATCH('2017'!N$6,DataEx!$7:$7,0))</f>
        <v>73978.179999999993</v>
      </c>
      <c r="O64" s="237">
        <f>+INDEX(DataEx!$1:$1048576,MATCH('2017'!$A64,DataEx!$D:$D,0),MATCH('2017'!O$6,DataEx!$7:$7,0))</f>
        <v>167534.29</v>
      </c>
      <c r="P64" s="237">
        <f>+INDEX(DataEx!$1:$1048576,MATCH('2017'!$A64,DataEx!$D:$D,0),MATCH('2017'!P$6,DataEx!$7:$7,0))</f>
        <v>68693.73</v>
      </c>
      <c r="Q64" s="237">
        <f>+INDEX(DataEx!$1:$1048576,MATCH('2017'!$A64,DataEx!$D:$D,0),MATCH('2017'!Q$6,DataEx!$7:$7,0))</f>
        <v>399611.81</v>
      </c>
      <c r="R64" s="237">
        <f>+INDEX(DataEx!$1:$1048576,MATCH('2017'!$A64,DataEx!$D:$D,0),MATCH('2017'!R$6,DataEx!$7:$7,0))</f>
        <v>0</v>
      </c>
      <c r="S64" s="290">
        <f t="shared" si="3"/>
        <v>5102117.4799999995</v>
      </c>
      <c r="T64" s="291">
        <f t="shared" si="4"/>
        <v>1.2141827847980771E-3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23165835.789999984</v>
      </c>
      <c r="H65" s="251">
        <f t="shared" ref="H65:R65" si="14">-H60-SUM(H62:H64)</f>
        <v>4381383.0899999887</v>
      </c>
      <c r="I65" s="251">
        <f t="shared" si="14"/>
        <v>-12849045.23999998</v>
      </c>
      <c r="J65" s="251">
        <f t="shared" si="14"/>
        <v>-26386449.289999977</v>
      </c>
      <c r="K65" s="251">
        <f t="shared" si="14"/>
        <v>9345738.030000018</v>
      </c>
      <c r="L65" s="251">
        <f t="shared" si="14"/>
        <v>13494600.729999993</v>
      </c>
      <c r="M65" s="251">
        <f t="shared" si="14"/>
        <v>9259500.7800000086</v>
      </c>
      <c r="N65" s="251">
        <f t="shared" si="14"/>
        <v>-9106139.6099999994</v>
      </c>
      <c r="O65" s="251">
        <f t="shared" si="14"/>
        <v>-31224036.250000022</v>
      </c>
      <c r="P65" s="251">
        <f t="shared" si="14"/>
        <v>4475042.7799999937</v>
      </c>
      <c r="Q65" s="251">
        <f t="shared" si="14"/>
        <v>10266591.35999997</v>
      </c>
      <c r="R65" s="251">
        <f t="shared" si="14"/>
        <v>0</v>
      </c>
      <c r="S65" s="296">
        <f>+SUM(G65:R65)</f>
        <v>-5176977.8300000206</v>
      </c>
      <c r="T65" s="297">
        <f t="shared" si="4"/>
        <v>-1.2319977701625428E-3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2017-01p</v>
      </c>
      <c r="H100" s="69" t="str">
        <f t="shared" si="15"/>
        <v>2017-02p</v>
      </c>
      <c r="I100" s="69" t="str">
        <f t="shared" si="15"/>
        <v>2017-03p</v>
      </c>
      <c r="J100" s="69" t="str">
        <f t="shared" si="15"/>
        <v>2017-04p</v>
      </c>
      <c r="K100" s="69" t="str">
        <f t="shared" si="15"/>
        <v>2017-05p</v>
      </c>
      <c r="L100" s="69" t="str">
        <f t="shared" si="15"/>
        <v>2017-06p</v>
      </c>
      <c r="M100" s="69" t="str">
        <f t="shared" si="15"/>
        <v>2017-07p</v>
      </c>
      <c r="N100" s="69" t="str">
        <f t="shared" si="15"/>
        <v>2017-08p</v>
      </c>
      <c r="O100" s="69" t="str">
        <f t="shared" si="15"/>
        <v>2017-09p</v>
      </c>
      <c r="P100" s="69" t="str">
        <f t="shared" si="15"/>
        <v>2017-10p</v>
      </c>
      <c r="Q100" s="69" t="str">
        <f t="shared" si="15"/>
        <v>2017-11p</v>
      </c>
      <c r="R100" s="69" t="str">
        <f t="shared" si="15"/>
        <v>2017-12p</v>
      </c>
    </row>
    <row r="101" spans="1:21" ht="15.75" customHeight="1" thickBot="1">
      <c r="B101" s="482" t="str">
        <f>+Master!G250</f>
        <v>Plan ostvarenja budžeta</v>
      </c>
      <c r="C101" s="483"/>
      <c r="D101" s="483"/>
      <c r="E101" s="483"/>
      <c r="F101" s="483"/>
      <c r="G101" s="474">
        <v>2017</v>
      </c>
      <c r="H101" s="490"/>
      <c r="I101" s="490"/>
      <c r="J101" s="490"/>
      <c r="K101" s="490"/>
      <c r="L101" s="490"/>
      <c r="M101" s="490"/>
      <c r="N101" s="490"/>
      <c r="O101" s="490"/>
      <c r="P101" s="490"/>
      <c r="Q101" s="490"/>
      <c r="R101" s="475"/>
      <c r="S101" s="116" t="str">
        <f>+S7</f>
        <v>BDP</v>
      </c>
      <c r="T101" s="117">
        <f>+T7</f>
        <v>4202100000</v>
      </c>
    </row>
    <row r="102" spans="1:21" ht="15.75" customHeight="1">
      <c r="B102" s="484"/>
      <c r="C102" s="485"/>
      <c r="D102" s="485"/>
      <c r="E102" s="485"/>
      <c r="F102" s="486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4" t="str">
        <f>+Master!G244</f>
        <v>Jan - Dec</v>
      </c>
      <c r="T102" s="475">
        <f>+T8</f>
        <v>0</v>
      </c>
    </row>
    <row r="103" spans="1:21" ht="13.5" thickBot="1">
      <c r="B103" s="487"/>
      <c r="C103" s="488"/>
      <c r="D103" s="488"/>
      <c r="E103" s="488"/>
      <c r="F103" s="48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6" t="str">
        <f>+VLOOKUP(LEFT($A104,LEN(A104)-1)*1,Master!$D$25:$G$223,4,FALSE)</f>
        <v>Prihodi budžeta</v>
      </c>
      <c r="C104" s="477"/>
      <c r="D104" s="477"/>
      <c r="E104" s="477"/>
      <c r="F104" s="477"/>
      <c r="G104" s="97">
        <f t="shared" ref="G104:R104" si="18">+G105+G113+SUM(G118:G122)</f>
        <v>72080094.246903867</v>
      </c>
      <c r="H104" s="97">
        <f t="shared" si="18"/>
        <v>102141066.07420091</v>
      </c>
      <c r="I104" s="97">
        <f t="shared" si="18"/>
        <v>130771426.26575491</v>
      </c>
      <c r="J104" s="97">
        <f t="shared" si="18"/>
        <v>123217089.49387883</v>
      </c>
      <c r="K104" s="97">
        <f t="shared" si="18"/>
        <v>119339959.72835988</v>
      </c>
      <c r="L104" s="97">
        <f t="shared" si="18"/>
        <v>135255679.97903106</v>
      </c>
      <c r="M104" s="97">
        <f t="shared" si="18"/>
        <v>135701380.42245749</v>
      </c>
      <c r="N104" s="97">
        <f t="shared" si="18"/>
        <v>151291494.60812068</v>
      </c>
      <c r="O104" s="97">
        <f t="shared" si="18"/>
        <v>144972635.17395979</v>
      </c>
      <c r="P104" s="97">
        <f t="shared" si="18"/>
        <v>131696453.535413</v>
      </c>
      <c r="Q104" s="97">
        <f t="shared" si="18"/>
        <v>123259932.63737127</v>
      </c>
      <c r="R104" s="97">
        <f t="shared" si="18"/>
        <v>181889451.29686028</v>
      </c>
      <c r="S104" s="122">
        <f>+SUM(G104:R104)</f>
        <v>1551616663.462312</v>
      </c>
      <c r="T104" s="123">
        <f>+S104/$T$7</f>
        <v>0.36924791496211701</v>
      </c>
    </row>
    <row r="105" spans="1:21">
      <c r="A105" s="138" t="str">
        <f t="shared" si="17"/>
        <v>711p</v>
      </c>
      <c r="B105" s="478" t="str">
        <f>+VLOOKUP(LEFT($A105,LEN(A105)-1)*1,Master!$D$25:$G$223,4,FALSE)</f>
        <v>Porezi</v>
      </c>
      <c r="C105" s="479"/>
      <c r="D105" s="479"/>
      <c r="E105" s="479"/>
      <c r="F105" s="479"/>
      <c r="G105" s="81">
        <f t="shared" ref="G105:R105" si="19">+SUM(G106:G112)</f>
        <v>53393011.197744071</v>
      </c>
      <c r="H105" s="81">
        <f t="shared" si="19"/>
        <v>59298498.751362592</v>
      </c>
      <c r="I105" s="81">
        <f t="shared" si="19"/>
        <v>79240240.613968194</v>
      </c>
      <c r="J105" s="81">
        <f t="shared" si="19"/>
        <v>76769826.71535778</v>
      </c>
      <c r="K105" s="81">
        <f t="shared" si="19"/>
        <v>72284574.424425364</v>
      </c>
      <c r="L105" s="81">
        <f t="shared" si="19"/>
        <v>82867820.454024225</v>
      </c>
      <c r="M105" s="81">
        <f t="shared" si="19"/>
        <v>90215653.451355755</v>
      </c>
      <c r="N105" s="81">
        <f t="shared" si="19"/>
        <v>102091916.6793773</v>
      </c>
      <c r="O105" s="81">
        <f t="shared" si="19"/>
        <v>90311561.121648863</v>
      </c>
      <c r="P105" s="81">
        <f t="shared" si="19"/>
        <v>81590409.643190965</v>
      </c>
      <c r="Q105" s="81">
        <f t="shared" si="19"/>
        <v>71104013.719024956</v>
      </c>
      <c r="R105" s="82">
        <f t="shared" si="19"/>
        <v>85109067.493094087</v>
      </c>
      <c r="S105" s="124">
        <f t="shared" ref="S105:S159" si="20">+SUM(G105:R105)</f>
        <v>944276594.26457417</v>
      </c>
      <c r="T105" s="125">
        <f t="shared" ref="T105:T159" si="21">+S105/$T$7</f>
        <v>0.22471540283776545</v>
      </c>
      <c r="U105" s="303"/>
    </row>
    <row r="106" spans="1:21">
      <c r="A106" s="138" t="str">
        <f t="shared" si="17"/>
        <v>7111p</v>
      </c>
      <c r="B106" s="480" t="str">
        <f>+VLOOKUP(LEFT($A106,LEN(A106)-1)*1,Master!$D$25:$G$223,4,FALSE)</f>
        <v>Porez na dohodak fizičkih lica</v>
      </c>
      <c r="C106" s="481"/>
      <c r="D106" s="481"/>
      <c r="E106" s="481"/>
      <c r="F106" s="481"/>
      <c r="G106" s="91">
        <f>+SUM(DataEx!EH220)</f>
        <v>3445730.68</v>
      </c>
      <c r="H106" s="91">
        <f>+SUM(DataEx!EI220)</f>
        <v>9145427.7004242092</v>
      </c>
      <c r="I106" s="91">
        <f>+SUM(DataEx!EJ220)</f>
        <v>10121749.817724096</v>
      </c>
      <c r="J106" s="91">
        <f>+SUM(DataEx!EK220)</f>
        <v>8543881.1088797171</v>
      </c>
      <c r="K106" s="91">
        <f>+SUM(DataEx!EL220)</f>
        <v>8733654.6548668258</v>
      </c>
      <c r="L106" s="91">
        <f>+SUM(DataEx!EM220)</f>
        <v>9954508.8904511016</v>
      </c>
      <c r="M106" s="91">
        <f>+SUM(DataEx!EN220)</f>
        <v>12848847.212564949</v>
      </c>
      <c r="N106" s="91">
        <f>+SUM(DataEx!EO220)</f>
        <v>11972281.172638645</v>
      </c>
      <c r="O106" s="91">
        <f>+SUM(DataEx!EP220)</f>
        <v>12910432.881604763</v>
      </c>
      <c r="P106" s="91">
        <f>+SUM(DataEx!EQ220)</f>
        <v>10424403.066179592</v>
      </c>
      <c r="Q106" s="91">
        <f>+SUM(DataEx!ER220)</f>
        <v>8922339.2000792101</v>
      </c>
      <c r="R106" s="91">
        <f>+SUM(DataEx!ES220)</f>
        <v>18560135.152000677</v>
      </c>
      <c r="S106" s="126">
        <f t="shared" si="20"/>
        <v>125583391.53741376</v>
      </c>
      <c r="T106" s="127">
        <f t="shared" si="21"/>
        <v>2.9885864576619729E-2</v>
      </c>
    </row>
    <row r="107" spans="1:21">
      <c r="A107" s="138" t="str">
        <f t="shared" si="17"/>
        <v>7112p</v>
      </c>
      <c r="B107" s="480" t="str">
        <f>+VLOOKUP(LEFT($A107,LEN(A107)-1)*1,Master!$D$25:$G$223,4,FALSE)</f>
        <v>Porez na dobit pravnih lica</v>
      </c>
      <c r="C107" s="481"/>
      <c r="D107" s="481"/>
      <c r="E107" s="481"/>
      <c r="F107" s="481"/>
      <c r="G107" s="91">
        <f>+SUM(DataEx!EH221)</f>
        <v>319868.36632967507</v>
      </c>
      <c r="H107" s="91">
        <f>+SUM(DataEx!EI221)</f>
        <v>1275692.7823229732</v>
      </c>
      <c r="I107" s="91">
        <f>+SUM(DataEx!EJ221)</f>
        <v>15606774.300851075</v>
      </c>
      <c r="J107" s="91">
        <f>+SUM(DataEx!EK221)</f>
        <v>11880917.025348544</v>
      </c>
      <c r="K107" s="91">
        <f>+SUM(DataEx!EL221)</f>
        <v>2694890.5355524938</v>
      </c>
      <c r="L107" s="91">
        <f>+SUM(DataEx!EM221)</f>
        <v>4614984.2836715048</v>
      </c>
      <c r="M107" s="91">
        <f>+SUM(DataEx!EN221)</f>
        <v>2644838.5201759087</v>
      </c>
      <c r="N107" s="91">
        <f>+SUM(DataEx!EO221)</f>
        <v>2920331.1421357361</v>
      </c>
      <c r="O107" s="91">
        <f>+SUM(DataEx!EP221)</f>
        <v>1809770.5258781903</v>
      </c>
      <c r="P107" s="91">
        <f>+SUM(DataEx!EQ221)</f>
        <v>1613666.6581515796</v>
      </c>
      <c r="Q107" s="91">
        <f>+SUM(DataEx!ER221)</f>
        <v>541050.49431968771</v>
      </c>
      <c r="R107" s="91">
        <f>+SUM(DataEx!ES221)</f>
        <v>999903.42131223751</v>
      </c>
      <c r="S107" s="126">
        <f t="shared" si="20"/>
        <v>46922688.056049608</v>
      </c>
      <c r="T107" s="127">
        <f t="shared" si="21"/>
        <v>1.1166485342102664E-2</v>
      </c>
    </row>
    <row r="108" spans="1:21">
      <c r="A108" s="138" t="str">
        <f t="shared" si="17"/>
        <v>7113p</v>
      </c>
      <c r="B108" s="480" t="str">
        <f>+VLOOKUP(LEFT($A108,LEN(A108)-1)*1,Master!$D$25:$G$223,4,FALSE)</f>
        <v>Porez na promet nepokretnosti</v>
      </c>
      <c r="C108" s="481"/>
      <c r="D108" s="481"/>
      <c r="E108" s="481"/>
      <c r="F108" s="481"/>
      <c r="G108" s="91">
        <f>+SUM(DataEx!EH222)</f>
        <v>156784.53115028006</v>
      </c>
      <c r="H108" s="91">
        <f>+SUM(DataEx!EI222)</f>
        <v>215996.23844451422</v>
      </c>
      <c r="I108" s="91">
        <f>+SUM(DataEx!EJ222)</f>
        <v>172844.23524068185</v>
      </c>
      <c r="J108" s="91">
        <f>+SUM(DataEx!EK222)</f>
        <v>166312.68055694172</v>
      </c>
      <c r="K108" s="91">
        <f>+SUM(DataEx!EL222)</f>
        <v>177348.58546757439</v>
      </c>
      <c r="L108" s="91">
        <f>+SUM(DataEx!EM222)</f>
        <v>232734.91327750011</v>
      </c>
      <c r="M108" s="91">
        <f>+SUM(DataEx!EN222)</f>
        <v>162468.08893173773</v>
      </c>
      <c r="N108" s="91">
        <f>+SUM(DataEx!EO222)</f>
        <v>245981.65668851638</v>
      </c>
      <c r="O108" s="91">
        <f>+SUM(DataEx!EP222)</f>
        <v>296340.06182741246</v>
      </c>
      <c r="P108" s="91">
        <f>+SUM(DataEx!EQ222)</f>
        <v>190322.06899586218</v>
      </c>
      <c r="Q108" s="91">
        <f>+SUM(DataEx!ER222)</f>
        <v>224798.65338931847</v>
      </c>
      <c r="R108" s="91">
        <f>+SUM(DataEx!ES222)</f>
        <v>217462.68507191085</v>
      </c>
      <c r="S108" s="126">
        <f t="shared" si="20"/>
        <v>2459394.3990422501</v>
      </c>
      <c r="T108" s="127">
        <f t="shared" si="21"/>
        <v>5.8527745628191865E-4</v>
      </c>
    </row>
    <row r="109" spans="1:21">
      <c r="A109" s="138" t="str">
        <f t="shared" si="17"/>
        <v>7114p</v>
      </c>
      <c r="B109" s="480" t="str">
        <f>+VLOOKUP(LEFT($A109,LEN(A109)-1)*1,Master!$D$25:$G$223,4,FALSE)</f>
        <v>Porez na dodatu vrijednost</v>
      </c>
      <c r="C109" s="481"/>
      <c r="D109" s="481"/>
      <c r="E109" s="481"/>
      <c r="F109" s="481"/>
      <c r="G109" s="91">
        <f>+SUM(DataEx!EH223)</f>
        <v>35038006.882620126</v>
      </c>
      <c r="H109" s="91">
        <f>+SUM(DataEx!EI223)</f>
        <v>34439419.532361373</v>
      </c>
      <c r="I109" s="91">
        <f>+SUM(DataEx!EJ223)</f>
        <v>36610416.4961081</v>
      </c>
      <c r="J109" s="91">
        <f>+SUM(DataEx!EK223)</f>
        <v>38572572.842501707</v>
      </c>
      <c r="K109" s="91">
        <f>+SUM(DataEx!EL223)</f>
        <v>41434170.447496742</v>
      </c>
      <c r="L109" s="91">
        <f>+SUM(DataEx!EM223)</f>
        <v>46352523.998122126</v>
      </c>
      <c r="M109" s="91">
        <f>+SUM(DataEx!EN223)</f>
        <v>50698247.403485686</v>
      </c>
      <c r="N109" s="91">
        <f>+SUM(DataEx!EO223)</f>
        <v>58728722.217279099</v>
      </c>
      <c r="O109" s="91">
        <f>+SUM(DataEx!EP223)</f>
        <v>48579978.228629358</v>
      </c>
      <c r="P109" s="91">
        <f>+SUM(DataEx!EQ223)</f>
        <v>46963099.251775004</v>
      </c>
      <c r="Q109" s="91">
        <f>+SUM(DataEx!ER223)</f>
        <v>42160271.759740531</v>
      </c>
      <c r="R109" s="91">
        <f>+SUM(DataEx!ES223)</f>
        <v>45168008.320931129</v>
      </c>
      <c r="S109" s="126">
        <f t="shared" si="20"/>
        <v>524745437.38105094</v>
      </c>
      <c r="T109" s="127">
        <f t="shared" si="21"/>
        <v>0.1248769513769427</v>
      </c>
    </row>
    <row r="110" spans="1:21">
      <c r="A110" s="138" t="str">
        <f t="shared" si="17"/>
        <v>7115p</v>
      </c>
      <c r="B110" s="480" t="str">
        <f>+VLOOKUP(LEFT($A110,LEN(A110)-1)*1,Master!$D$25:$G$223,4,FALSE)</f>
        <v>Akcize</v>
      </c>
      <c r="C110" s="481"/>
      <c r="D110" s="481"/>
      <c r="E110" s="481"/>
      <c r="F110" s="481"/>
      <c r="G110" s="91">
        <f>+SUM(DataEx!EH224)</f>
        <v>12892504.45877865</v>
      </c>
      <c r="H110" s="91">
        <f>+SUM(DataEx!EI224)</f>
        <v>12119703.851627368</v>
      </c>
      <c r="I110" s="91">
        <f>+SUM(DataEx!EJ224)</f>
        <v>13870804.729335839</v>
      </c>
      <c r="J110" s="91">
        <f>+SUM(DataEx!EK224)</f>
        <v>14610210.360753594</v>
      </c>
      <c r="K110" s="91">
        <f>+SUM(DataEx!EL224)</f>
        <v>16300422.349870451</v>
      </c>
      <c r="L110" s="91">
        <f>+SUM(DataEx!EM224)</f>
        <v>18609472.866493613</v>
      </c>
      <c r="M110" s="91">
        <f>+SUM(DataEx!EN224)</f>
        <v>20547920.740498953</v>
      </c>
      <c r="N110" s="91">
        <f>+SUM(DataEx!EO224)</f>
        <v>24414293.57144583</v>
      </c>
      <c r="O110" s="91">
        <f>+SUM(DataEx!EP224)</f>
        <v>23471505.696022253</v>
      </c>
      <c r="P110" s="91">
        <f>+SUM(DataEx!EQ224)</f>
        <v>19541702.474037282</v>
      </c>
      <c r="Q110" s="91">
        <f>+SUM(DataEx!ER224)</f>
        <v>16768578.081388976</v>
      </c>
      <c r="R110" s="91">
        <f>+SUM(DataEx!ES224)</f>
        <v>17334177.519377578</v>
      </c>
      <c r="S110" s="126">
        <f t="shared" si="20"/>
        <v>210481296.69963041</v>
      </c>
      <c r="T110" s="127">
        <f t="shared" si="21"/>
        <v>5.0089549677454229E-2</v>
      </c>
    </row>
    <row r="111" spans="1:21">
      <c r="A111" s="138" t="str">
        <f t="shared" si="17"/>
        <v>7116p</v>
      </c>
      <c r="B111" s="480" t="str">
        <f>+VLOOKUP(LEFT($A111,LEN(A111)-1)*1,Master!$D$25:$G$223,4,FALSE)</f>
        <v>Porez na međunarodnu trgovinu i transakcije</v>
      </c>
      <c r="C111" s="481"/>
      <c r="D111" s="481"/>
      <c r="E111" s="481"/>
      <c r="F111" s="481"/>
      <c r="G111" s="91">
        <f>+SUM(DataEx!EH225)</f>
        <v>1020117.0792786785</v>
      </c>
      <c r="H111" s="91">
        <f>+SUM(DataEx!EI225)</f>
        <v>1549568.1072133458</v>
      </c>
      <c r="I111" s="91">
        <f>+SUM(DataEx!EJ225)</f>
        <v>1995477.1757682527</v>
      </c>
      <c r="J111" s="91">
        <f>+SUM(DataEx!EK225)</f>
        <v>2074792.1116972775</v>
      </c>
      <c r="K111" s="91">
        <f>+SUM(DataEx!EL225)</f>
        <v>2086161.3669564624</v>
      </c>
      <c r="L111" s="91">
        <f>+SUM(DataEx!EM225)</f>
        <v>2213983.5460728402</v>
      </c>
      <c r="M111" s="91">
        <f>+SUM(DataEx!EN225)</f>
        <v>2470029.8389860876</v>
      </c>
      <c r="N111" s="91">
        <f>+SUM(DataEx!EO225)</f>
        <v>2792769.9688101793</v>
      </c>
      <c r="O111" s="91">
        <f>+SUM(DataEx!EP225)</f>
        <v>2392576.4889084394</v>
      </c>
      <c r="P111" s="91">
        <f>+SUM(DataEx!EQ225)</f>
        <v>2053687.1611713313</v>
      </c>
      <c r="Q111" s="91">
        <f>+SUM(DataEx!ER225)</f>
        <v>1789771.7782482144</v>
      </c>
      <c r="R111" s="91">
        <f>+SUM(DataEx!ES225)</f>
        <v>1987808.9022146964</v>
      </c>
      <c r="S111" s="126">
        <f t="shared" si="20"/>
        <v>24426743.525325805</v>
      </c>
      <c r="T111" s="127">
        <f t="shared" si="21"/>
        <v>5.8129848231421918E-3</v>
      </c>
    </row>
    <row r="112" spans="1:21">
      <c r="A112" s="138" t="str">
        <f t="shared" si="17"/>
        <v>7118p</v>
      </c>
      <c r="B112" s="480" t="str">
        <f>+VLOOKUP(LEFT($A112,LEN(A112)-1)*1,Master!$D$25:$G$223,4,FALSE)</f>
        <v>Ostali državni porezi</v>
      </c>
      <c r="C112" s="481"/>
      <c r="D112" s="481"/>
      <c r="E112" s="481"/>
      <c r="F112" s="481"/>
      <c r="G112" s="91">
        <f>+SUM(DataEx!EH227)</f>
        <v>519999.19958666293</v>
      </c>
      <c r="H112" s="91">
        <f>+SUM(DataEx!EI227)</f>
        <v>552690.53896879952</v>
      </c>
      <c r="I112" s="91">
        <f>+SUM(DataEx!EJ227)</f>
        <v>862173.85894013394</v>
      </c>
      <c r="J112" s="91">
        <f>+SUM(DataEx!EK227)</f>
        <v>921140.58562000177</v>
      </c>
      <c r="K112" s="91">
        <f>+SUM(DataEx!EL227)</f>
        <v>857926.48421483312</v>
      </c>
      <c r="L112" s="91">
        <f>+SUM(DataEx!EM227)</f>
        <v>889611.95593554468</v>
      </c>
      <c r="M112" s="91">
        <f>+SUM(DataEx!EN227)</f>
        <v>843301.64671243716</v>
      </c>
      <c r="N112" s="91">
        <f>+SUM(DataEx!EO227)</f>
        <v>1017536.9503792862</v>
      </c>
      <c r="O112" s="91">
        <f>+SUM(DataEx!EP227)</f>
        <v>850957.23877843586</v>
      </c>
      <c r="P112" s="91">
        <f>+SUM(DataEx!EQ227)</f>
        <v>803528.96288030746</v>
      </c>
      <c r="Q112" s="91">
        <f>+SUM(DataEx!ER227)</f>
        <v>697203.75185900577</v>
      </c>
      <c r="R112" s="91">
        <f>+SUM(DataEx!ES227)</f>
        <v>841571.49218586681</v>
      </c>
      <c r="S112" s="126">
        <f t="shared" si="20"/>
        <v>9657642.6660613157</v>
      </c>
      <c r="T112" s="127">
        <f t="shared" si="21"/>
        <v>2.2982895852219879E-3</v>
      </c>
    </row>
    <row r="113" spans="1:20">
      <c r="A113" s="138" t="str">
        <f t="shared" si="17"/>
        <v>712p</v>
      </c>
      <c r="B113" s="493" t="str">
        <f>+VLOOKUP(LEFT($A113,LEN(A113)-1)*1,Master!$D$25:$G$223,4,FALSE)</f>
        <v>Doprinosi</v>
      </c>
      <c r="C113" s="494"/>
      <c r="D113" s="494"/>
      <c r="E113" s="494"/>
      <c r="F113" s="494"/>
      <c r="G113" s="83">
        <f>+SUM(G114:G117)</f>
        <v>14494391.656080697</v>
      </c>
      <c r="H113" s="83">
        <f t="shared" ref="H113:R113" si="22">+SUM(H114:H117)</f>
        <v>38286134.504472315</v>
      </c>
      <c r="I113" s="83">
        <f t="shared" si="22"/>
        <v>42512596.169410236</v>
      </c>
      <c r="J113" s="83">
        <f t="shared" si="22"/>
        <v>36881500.656790689</v>
      </c>
      <c r="K113" s="83">
        <f t="shared" si="22"/>
        <v>37654579.061565474</v>
      </c>
      <c r="L113" s="83">
        <f t="shared" si="22"/>
        <v>40791760.633679733</v>
      </c>
      <c r="M113" s="83">
        <f t="shared" si="22"/>
        <v>36948873.818993188</v>
      </c>
      <c r="N113" s="83">
        <f t="shared" si="22"/>
        <v>40320200.299979933</v>
      </c>
      <c r="O113" s="83">
        <f t="shared" si="22"/>
        <v>44012184.309503838</v>
      </c>
      <c r="P113" s="83">
        <f t="shared" si="22"/>
        <v>39620758.48069074</v>
      </c>
      <c r="Q113" s="83">
        <f t="shared" si="22"/>
        <v>41454472.958962008</v>
      </c>
      <c r="R113" s="84">
        <f t="shared" si="22"/>
        <v>79179339.503347233</v>
      </c>
      <c r="S113" s="128">
        <f t="shared" si="20"/>
        <v>492156792.0534761</v>
      </c>
      <c r="T113" s="129">
        <f t="shared" si="21"/>
        <v>0.11712162777027584</v>
      </c>
    </row>
    <row r="114" spans="1:20">
      <c r="A114" s="138" t="str">
        <f t="shared" si="17"/>
        <v>7121p</v>
      </c>
      <c r="B114" s="480" t="str">
        <f>+VLOOKUP(LEFT($A114,LEN(A114)-1)*1,Master!$D$25:$G$223,4,FALSE)</f>
        <v>Doprinosi za penzijsko i invalidsko osiguranje</v>
      </c>
      <c r="C114" s="481"/>
      <c r="D114" s="481"/>
      <c r="E114" s="481"/>
      <c r="F114" s="481"/>
      <c r="G114" s="91">
        <f>+SUM(DataEx!EH229)</f>
        <v>9060796.079177171</v>
      </c>
      <c r="H114" s="91">
        <f>+SUM(DataEx!EI229)</f>
        <v>23124706.852591999</v>
      </c>
      <c r="I114" s="91">
        <f>+SUM(DataEx!EJ229)</f>
        <v>25778145.761630509</v>
      </c>
      <c r="J114" s="91">
        <f>+SUM(DataEx!EK229)</f>
        <v>22315006.097604383</v>
      </c>
      <c r="K114" s="91">
        <f>+SUM(DataEx!EL229)</f>
        <v>22883149.755243029</v>
      </c>
      <c r="L114" s="91">
        <f>+SUM(DataEx!EM229)</f>
        <v>24653399.098267406</v>
      </c>
      <c r="M114" s="91">
        <f>+SUM(DataEx!EN229)</f>
        <v>21096909.436257415</v>
      </c>
      <c r="N114" s="91">
        <f>+SUM(DataEx!EO229)</f>
        <v>23562273.747153763</v>
      </c>
      <c r="O114" s="91">
        <f>+SUM(DataEx!EP229)</f>
        <v>25444734.42588995</v>
      </c>
      <c r="P114" s="91">
        <f>+SUM(DataEx!EQ229)</f>
        <v>23008561.099321935</v>
      </c>
      <c r="Q114" s="91">
        <f>+SUM(DataEx!ER229)</f>
        <v>25730958.328370228</v>
      </c>
      <c r="R114" s="91">
        <f>+SUM(DataEx!ES229)</f>
        <v>46954173.159861192</v>
      </c>
      <c r="S114" s="126">
        <f t="shared" si="20"/>
        <v>293612813.84136897</v>
      </c>
      <c r="T114" s="127">
        <f t="shared" si="21"/>
        <v>6.9872876381182975E-2</v>
      </c>
    </row>
    <row r="115" spans="1:20">
      <c r="A115" s="138" t="str">
        <f t="shared" si="17"/>
        <v>7122p</v>
      </c>
      <c r="B115" s="480" t="str">
        <f>+VLOOKUP(LEFT($A115,LEN(A115)-1)*1,Master!$D$25:$G$223,4,FALSE)</f>
        <v>Doprinosi za zdravstveno osiguranje</v>
      </c>
      <c r="C115" s="481"/>
      <c r="D115" s="481"/>
      <c r="E115" s="481"/>
      <c r="F115" s="481"/>
      <c r="G115" s="91">
        <f>+SUM(DataEx!EH230)</f>
        <v>5033763.6031913934</v>
      </c>
      <c r="H115" s="91">
        <f>+SUM(DataEx!EI230)</f>
        <v>13190874.32162513</v>
      </c>
      <c r="I115" s="91">
        <f>+SUM(DataEx!EJ230)</f>
        <v>14560034.842802931</v>
      </c>
      <c r="J115" s="91">
        <f>+SUM(DataEx!EK230)</f>
        <v>12426424.31774326</v>
      </c>
      <c r="K115" s="91">
        <f>+SUM(DataEx!EL230)</f>
        <v>12780246.575118551</v>
      </c>
      <c r="L115" s="91">
        <f>+SUM(DataEx!EM230)</f>
        <v>13948223.892347284</v>
      </c>
      <c r="M115" s="91">
        <f>+SUM(DataEx!EN230)</f>
        <v>13453637.29564468</v>
      </c>
      <c r="N115" s="91">
        <f>+SUM(DataEx!EO230)</f>
        <v>14173979.781966317</v>
      </c>
      <c r="O115" s="91">
        <f>+SUM(DataEx!EP230)</f>
        <v>15976537.492320921</v>
      </c>
      <c r="P115" s="91">
        <f>+SUM(DataEx!EQ230)</f>
        <v>14029532.008260634</v>
      </c>
      <c r="Q115" s="91">
        <f>+SUM(DataEx!ER230)</f>
        <v>13649270.684277592</v>
      </c>
      <c r="R115" s="91">
        <f>+SUM(DataEx!ES230)</f>
        <v>29150407.962933309</v>
      </c>
      <c r="S115" s="126">
        <f t="shared" si="20"/>
        <v>172372932.77823201</v>
      </c>
      <c r="T115" s="127">
        <f t="shared" si="21"/>
        <v>4.1020664138938151E-2</v>
      </c>
    </row>
    <row r="116" spans="1:20">
      <c r="A116" s="138" t="str">
        <f t="shared" si="17"/>
        <v>7123p</v>
      </c>
      <c r="B116" s="480" t="str">
        <f>+VLOOKUP(LEFT($A116,LEN(A116)-1)*1,Master!$D$25:$G$223,4,FALSE)</f>
        <v>Doprinosi za osiguranje od nezaposlenosti</v>
      </c>
      <c r="C116" s="481"/>
      <c r="D116" s="481"/>
      <c r="E116" s="481"/>
      <c r="F116" s="481"/>
      <c r="G116" s="91">
        <f>+SUM(DataEx!EH231)</f>
        <v>34766.900814828943</v>
      </c>
      <c r="H116" s="91">
        <f>+SUM(DataEx!EI231)</f>
        <v>993654.74277777073</v>
      </c>
      <c r="I116" s="91">
        <f>+SUM(DataEx!EJ231)</f>
        <v>1113836.8565952757</v>
      </c>
      <c r="J116" s="91">
        <f>+SUM(DataEx!EK231)</f>
        <v>1233130.4486106783</v>
      </c>
      <c r="K116" s="91">
        <f>+SUM(DataEx!EL231)</f>
        <v>1051463.2957267121</v>
      </c>
      <c r="L116" s="91">
        <f>+SUM(DataEx!EM231)</f>
        <v>1178569.585246797</v>
      </c>
      <c r="M116" s="91">
        <f>+SUM(DataEx!EN231)</f>
        <v>1439912.5864559195</v>
      </c>
      <c r="N116" s="91">
        <f>+SUM(DataEx!EO231)</f>
        <v>1558367.0915362868</v>
      </c>
      <c r="O116" s="91">
        <f>+SUM(DataEx!EP231)</f>
        <v>1553495.4782926445</v>
      </c>
      <c r="P116" s="91">
        <f>+SUM(DataEx!EQ231)</f>
        <v>1431813.379118765</v>
      </c>
      <c r="Q116" s="91">
        <f>+SUM(DataEx!ER231)</f>
        <v>1071760.2162897959</v>
      </c>
      <c r="R116" s="91">
        <f>+SUM(DataEx!ES231)</f>
        <v>1237129.1759996265</v>
      </c>
      <c r="S116" s="126">
        <f t="shared" si="20"/>
        <v>13897899.7574651</v>
      </c>
      <c r="T116" s="127">
        <f t="shared" si="21"/>
        <v>3.3073700667440326E-3</v>
      </c>
    </row>
    <row r="117" spans="1:20">
      <c r="A117" s="138" t="str">
        <f t="shared" si="17"/>
        <v>7124p</v>
      </c>
      <c r="B117" s="480" t="str">
        <f>+VLOOKUP(LEFT($A117,LEN(A117)-1)*1,Master!$D$25:$G$223,4,FALSE)</f>
        <v>Ostali doprinosi</v>
      </c>
      <c r="C117" s="481"/>
      <c r="D117" s="481"/>
      <c r="E117" s="481"/>
      <c r="F117" s="481"/>
      <c r="G117" s="91">
        <f>+SUM(DataEx!EH232)</f>
        <v>365065.07289730239</v>
      </c>
      <c r="H117" s="91">
        <f>+SUM(DataEx!EI232)</f>
        <v>976898.58747741836</v>
      </c>
      <c r="I117" s="91">
        <f>+SUM(DataEx!EJ232)</f>
        <v>1060578.7083815164</v>
      </c>
      <c r="J117" s="91">
        <f>+SUM(DataEx!EK232)</f>
        <v>906939.79283236968</v>
      </c>
      <c r="K117" s="91">
        <f>+SUM(DataEx!EL232)</f>
        <v>939719.43547718064</v>
      </c>
      <c r="L117" s="91">
        <f>+SUM(DataEx!EM232)</f>
        <v>1011568.0578182479</v>
      </c>
      <c r="M117" s="91">
        <f>+SUM(DataEx!EN232)</f>
        <v>958414.50063517841</v>
      </c>
      <c r="N117" s="91">
        <f>+SUM(DataEx!EO232)</f>
        <v>1025579.6793235709</v>
      </c>
      <c r="O117" s="91">
        <f>+SUM(DataEx!EP232)</f>
        <v>1037416.9130003202</v>
      </c>
      <c r="P117" s="91">
        <f>+SUM(DataEx!EQ232)</f>
        <v>1150851.9939894073</v>
      </c>
      <c r="Q117" s="91">
        <f>+SUM(DataEx!ER232)</f>
        <v>1002483.7300243885</v>
      </c>
      <c r="R117" s="91">
        <f>+SUM(DataEx!ES232)</f>
        <v>1837629.2045531017</v>
      </c>
      <c r="S117" s="126">
        <f t="shared" si="20"/>
        <v>12273145.676410003</v>
      </c>
      <c r="T117" s="127">
        <f t="shared" si="21"/>
        <v>2.9207171834106762E-3</v>
      </c>
    </row>
    <row r="118" spans="1:20">
      <c r="A118" s="138" t="str">
        <f t="shared" si="17"/>
        <v>713p</v>
      </c>
      <c r="B118" s="491" t="str">
        <f>+VLOOKUP(LEFT($A118,LEN(A118)-1)*1,Master!$D$25:$G$223,4,FALSE)</f>
        <v>Takse</v>
      </c>
      <c r="C118" s="492"/>
      <c r="D118" s="492"/>
      <c r="E118" s="492"/>
      <c r="F118" s="492"/>
      <c r="G118" s="85">
        <f>+SUM(DataEx!EH233)</f>
        <v>610864.67030384962</v>
      </c>
      <c r="H118" s="85">
        <f>+SUM(DataEx!EI233)</f>
        <v>956190.19217041158</v>
      </c>
      <c r="I118" s="85">
        <f>+SUM(DataEx!EJ233)</f>
        <v>1101531.2378384364</v>
      </c>
      <c r="J118" s="85">
        <f>+SUM(DataEx!EK233)</f>
        <v>1012659.4044928866</v>
      </c>
      <c r="K118" s="85">
        <f>+SUM(DataEx!EL233)</f>
        <v>1178564.1353407067</v>
      </c>
      <c r="L118" s="85">
        <f>+SUM(DataEx!EM233)</f>
        <v>1356946.2184835174</v>
      </c>
      <c r="M118" s="85">
        <f>+SUM(DataEx!EN233)</f>
        <v>1348470.7634851695</v>
      </c>
      <c r="N118" s="85">
        <f>+SUM(DataEx!EO233)</f>
        <v>1646935.436847656</v>
      </c>
      <c r="O118" s="85">
        <f>+SUM(DataEx!EP233)</f>
        <v>1304957.8822505821</v>
      </c>
      <c r="P118" s="85">
        <f>+SUM(DataEx!EQ233)</f>
        <v>1090007.5802936796</v>
      </c>
      <c r="Q118" s="85">
        <f>+SUM(DataEx!ER233)</f>
        <v>1069514.6174671263</v>
      </c>
      <c r="R118" s="85">
        <f>+SUM(DataEx!ES233)</f>
        <v>1155633.7530853748</v>
      </c>
      <c r="S118" s="128">
        <f t="shared" si="20"/>
        <v>13832275.892059395</v>
      </c>
      <c r="T118" s="129">
        <f t="shared" si="21"/>
        <v>3.2917531453462304E-3</v>
      </c>
    </row>
    <row r="119" spans="1:20">
      <c r="A119" s="138" t="str">
        <f t="shared" si="17"/>
        <v>714p</v>
      </c>
      <c r="B119" s="491" t="str">
        <f>+VLOOKUP(LEFT($A119,LEN(A119)-1)*1,Master!$D$25:$G$223,4,FALSE)</f>
        <v>Naknade</v>
      </c>
      <c r="C119" s="492"/>
      <c r="D119" s="492"/>
      <c r="E119" s="492"/>
      <c r="F119" s="492"/>
      <c r="G119" s="85">
        <f>+SUM(DataEx!EH240)</f>
        <v>1682455.8460246248</v>
      </c>
      <c r="H119" s="85">
        <f>+SUM(DataEx!EI240)</f>
        <v>1232315.1298845697</v>
      </c>
      <c r="I119" s="85">
        <f>+SUM(DataEx!EJ240)</f>
        <v>1332747.1124490716</v>
      </c>
      <c r="J119" s="85">
        <f>+SUM(DataEx!EK240)</f>
        <v>1975532.6209221156</v>
      </c>
      <c r="K119" s="85">
        <f>+SUM(DataEx!EL240)</f>
        <v>1379961.0350704237</v>
      </c>
      <c r="L119" s="85">
        <f>+SUM(DataEx!EM240)</f>
        <v>1823244.5616456694</v>
      </c>
      <c r="M119" s="85">
        <f>+SUM(DataEx!EN240)</f>
        <v>2820791.0553781362</v>
      </c>
      <c r="N119" s="85">
        <f>+SUM(DataEx!EO240)</f>
        <v>1850940.4561359507</v>
      </c>
      <c r="O119" s="85">
        <f>+SUM(DataEx!EP240)</f>
        <v>2466068.9719773401</v>
      </c>
      <c r="P119" s="85">
        <f>+SUM(DataEx!EQ240)</f>
        <v>2793048.4100497989</v>
      </c>
      <c r="Q119" s="85">
        <f>+SUM(DataEx!ER240)</f>
        <v>1640472.4289961406</v>
      </c>
      <c r="R119" s="85">
        <f>+SUM(DataEx!ES240)</f>
        <v>2451703.7437339895</v>
      </c>
      <c r="S119" s="128">
        <f t="shared" si="20"/>
        <v>23449281.372267835</v>
      </c>
      <c r="T119" s="129">
        <f t="shared" si="21"/>
        <v>5.5803720454696065E-3</v>
      </c>
    </row>
    <row r="120" spans="1:20">
      <c r="A120" s="138" t="str">
        <f t="shared" si="17"/>
        <v>715p</v>
      </c>
      <c r="B120" s="491" t="str">
        <f>+VLOOKUP(LEFT($A120,LEN(A120)-1)*1,Master!$D$25:$G$223,4,FALSE)</f>
        <v>Ostali prihodi</v>
      </c>
      <c r="C120" s="492"/>
      <c r="D120" s="492"/>
      <c r="E120" s="492"/>
      <c r="F120" s="492"/>
      <c r="G120" s="85">
        <f>+SUM(DataEx!EH250)</f>
        <v>1168350.4302555511</v>
      </c>
      <c r="H120" s="85">
        <f>+SUM(DataEx!EI250)</f>
        <v>1798869.4036121303</v>
      </c>
      <c r="I120" s="85">
        <f>+SUM(DataEx!EJ250)</f>
        <v>4217567.8031770149</v>
      </c>
      <c r="J120" s="85">
        <f>+SUM(DataEx!EK250)</f>
        <v>4791550.5507069705</v>
      </c>
      <c r="K120" s="85">
        <f>+SUM(DataEx!EL250)</f>
        <v>2759327.8496096786</v>
      </c>
      <c r="L120" s="85">
        <f>+SUM(DataEx!EM250)</f>
        <v>4234177.9201608691</v>
      </c>
      <c r="M120" s="85">
        <f>+SUM(DataEx!EN250)</f>
        <v>2756294.0427416707</v>
      </c>
      <c r="N120" s="85">
        <f>+SUM(DataEx!EO250)</f>
        <v>3422485.7897798368</v>
      </c>
      <c r="O120" s="85">
        <f>+SUM(DataEx!EP250)</f>
        <v>2475503.0918674311</v>
      </c>
      <c r="P120" s="85">
        <f>+SUM(DataEx!EQ250)</f>
        <v>2324139.1651606886</v>
      </c>
      <c r="Q120" s="85">
        <f>+SUM(DataEx!ER250)</f>
        <v>2273693.8538731383</v>
      </c>
      <c r="R120" s="85">
        <f>+SUM(DataEx!ES250)</f>
        <v>5169176.3101685084</v>
      </c>
      <c r="S120" s="128">
        <f t="shared" si="20"/>
        <v>37391136.21111349</v>
      </c>
      <c r="T120" s="129">
        <f t="shared" si="21"/>
        <v>8.8982023776477213E-3</v>
      </c>
    </row>
    <row r="121" spans="1:20">
      <c r="A121" s="138" t="str">
        <f t="shared" si="17"/>
        <v>73p</v>
      </c>
      <c r="B121" s="491" t="str">
        <f>+VLOOKUP(LEFT($A121,LEN(A121)-1)*1,Master!$D$25:$G$223,4,FALSE)</f>
        <v>Primici od otplate kredita i sredstva prenesena iz prethodne godine</v>
      </c>
      <c r="C121" s="492"/>
      <c r="D121" s="492"/>
      <c r="E121" s="492"/>
      <c r="F121" s="492"/>
      <c r="G121" s="85">
        <f>+SUM(DataEx!EH259)</f>
        <v>183698.17865459234</v>
      </c>
      <c r="H121" s="85">
        <f>+SUM(DataEx!EI259)</f>
        <v>102035.58643931696</v>
      </c>
      <c r="I121" s="85">
        <f>+SUM(DataEx!EJ259)</f>
        <v>148096.29167512842</v>
      </c>
      <c r="J121" s="85">
        <f>+SUM(DataEx!EK259)</f>
        <v>127767.63759506466</v>
      </c>
      <c r="K121" s="85">
        <f>+SUM(DataEx!EL259)</f>
        <v>1142721.3076513549</v>
      </c>
      <c r="L121" s="85">
        <f>+SUM(DataEx!EM259)</f>
        <v>701618.42572295177</v>
      </c>
      <c r="M121" s="85">
        <f>+SUM(DataEx!EN259)</f>
        <v>104750.01912924652</v>
      </c>
      <c r="N121" s="85">
        <f>+SUM(DataEx!EO259)</f>
        <v>98423.786607340022</v>
      </c>
      <c r="O121" s="85">
        <f>+SUM(DataEx!EP259)</f>
        <v>166546.28014151528</v>
      </c>
      <c r="P121" s="85">
        <f>+SUM(DataEx!EQ259)</f>
        <v>280543.43877720588</v>
      </c>
      <c r="Q121" s="85">
        <f>+SUM(DataEx!ER259)</f>
        <v>972014.9027765803</v>
      </c>
      <c r="R121" s="85">
        <f>+SUM(DataEx!ES259)</f>
        <v>1282367.813650754</v>
      </c>
      <c r="S121" s="128">
        <f t="shared" si="20"/>
        <v>5310583.6688210517</v>
      </c>
      <c r="T121" s="129">
        <f t="shared" si="21"/>
        <v>1.2637927866593016E-3</v>
      </c>
    </row>
    <row r="122" spans="1:20" ht="13.5" thickBot="1">
      <c r="A122" s="138" t="str">
        <f t="shared" si="17"/>
        <v>74p</v>
      </c>
      <c r="B122" s="495" t="str">
        <f>+VLOOKUP(LEFT($A122,LEN(A122)-1)*1,Master!$D$25:$G$223,4,FALSE)</f>
        <v>Donacije i transferi</v>
      </c>
      <c r="C122" s="496"/>
      <c r="D122" s="496"/>
      <c r="E122" s="496"/>
      <c r="F122" s="496"/>
      <c r="G122" s="85">
        <f>+SUM(DataEx!EH262)</f>
        <v>547322.26784047682</v>
      </c>
      <c r="H122" s="85">
        <f>+SUM(DataEx!EI262)</f>
        <v>467022.50625958334</v>
      </c>
      <c r="I122" s="85">
        <f>+SUM(DataEx!EJ262)</f>
        <v>2218647.0372368339</v>
      </c>
      <c r="J122" s="85">
        <f>+SUM(DataEx!EK262)</f>
        <v>1658251.9080133145</v>
      </c>
      <c r="K122" s="85">
        <f>+SUM(DataEx!EL262)</f>
        <v>2940231.9146968834</v>
      </c>
      <c r="L122" s="85">
        <f>+SUM(DataEx!EM262)</f>
        <v>3480111.7653140961</v>
      </c>
      <c r="M122" s="85">
        <f>+SUM(DataEx!EN262)</f>
        <v>1506547.2713743269</v>
      </c>
      <c r="N122" s="85">
        <f>+SUM(DataEx!EO262)</f>
        <v>1860592.1593926547</v>
      </c>
      <c r="O122" s="85">
        <f>+SUM(DataEx!EP262)</f>
        <v>4235813.5165702263</v>
      </c>
      <c r="P122" s="85">
        <f>+SUM(DataEx!EQ262)</f>
        <v>3997546.8172499253</v>
      </c>
      <c r="Q122" s="85">
        <f>+SUM(DataEx!ER262)</f>
        <v>4745750.1562713273</v>
      </c>
      <c r="R122" s="85">
        <f>+SUM(DataEx!ES262)</f>
        <v>7542162.679780351</v>
      </c>
      <c r="S122" s="130">
        <f t="shared" si="20"/>
        <v>35200000</v>
      </c>
      <c r="T122" s="131">
        <f t="shared" si="21"/>
        <v>8.3767639989529036E-3</v>
      </c>
    </row>
    <row r="123" spans="1:20" ht="13.5" thickBot="1">
      <c r="A123" s="138" t="str">
        <f t="shared" si="17"/>
        <v>4p</v>
      </c>
      <c r="B123" s="497" t="str">
        <f>+VLOOKUP(LEFT($A123,LEN(A123)-1)*1,Master!$D$25:$G$223,4,FALSE)</f>
        <v>Budžetki izdaci</v>
      </c>
      <c r="C123" s="498"/>
      <c r="D123" s="498"/>
      <c r="E123" s="498"/>
      <c r="F123" s="498"/>
      <c r="G123" s="97">
        <f>+G125+G136+G142+SUM(G143:G146)</f>
        <v>131485183.17249998</v>
      </c>
      <c r="H123" s="97">
        <f>+H125+H136+H142+SUM(H143:H146)</f>
        <v>129248097.27249999</v>
      </c>
      <c r="I123" s="97">
        <f t="shared" ref="I123:R123" si="23">+I125+I136+I142+SUM(I143:I146)</f>
        <v>164277715.92249998</v>
      </c>
      <c r="J123" s="97">
        <f t="shared" si="23"/>
        <v>149398337.01249999</v>
      </c>
      <c r="K123" s="97">
        <f t="shared" si="23"/>
        <v>144356862.60249999</v>
      </c>
      <c r="L123" s="97">
        <f t="shared" si="23"/>
        <v>130451510.72249998</v>
      </c>
      <c r="M123" s="97">
        <f t="shared" si="23"/>
        <v>159153213.27250001</v>
      </c>
      <c r="N123" s="97">
        <f t="shared" si="23"/>
        <v>154893177.39250001</v>
      </c>
      <c r="O123" s="97">
        <f t="shared" si="23"/>
        <v>155493510.24250001</v>
      </c>
      <c r="P123" s="97">
        <f t="shared" si="23"/>
        <v>154012096.79249999</v>
      </c>
      <c r="Q123" s="97">
        <f t="shared" si="23"/>
        <v>157447635.0625</v>
      </c>
      <c r="R123" s="97">
        <f t="shared" si="23"/>
        <v>155762336.1925</v>
      </c>
      <c r="S123" s="132">
        <f>+SUM(G123:R123)</f>
        <v>1785979675.6599998</v>
      </c>
      <c r="T123" s="133">
        <f t="shared" si="21"/>
        <v>0.42502074573665544</v>
      </c>
    </row>
    <row r="124" spans="1:20" ht="13.5" thickBot="1">
      <c r="A124" s="138" t="str">
        <f t="shared" si="17"/>
        <v>41p</v>
      </c>
      <c r="B124" s="499" t="str">
        <f>+VLOOKUP(LEFT($A124,LEN(A124)-1)*1,Master!$D$25:$G$223,4,FALSE)</f>
        <v>Tekući izdaci</v>
      </c>
      <c r="C124" s="500"/>
      <c r="D124" s="500"/>
      <c r="E124" s="500"/>
      <c r="F124" s="500"/>
      <c r="G124" s="80">
        <f t="shared" ref="G124:R124" si="24">+G123-G143</f>
        <v>117331253.17249998</v>
      </c>
      <c r="H124" s="80">
        <f t="shared" si="24"/>
        <v>115094167.27249999</v>
      </c>
      <c r="I124" s="80">
        <f t="shared" si="24"/>
        <v>150123785.92249998</v>
      </c>
      <c r="J124" s="80">
        <f t="shared" si="24"/>
        <v>135244407.01249999</v>
      </c>
      <c r="K124" s="80">
        <f t="shared" si="24"/>
        <v>130202932.60249999</v>
      </c>
      <c r="L124" s="80">
        <f t="shared" si="24"/>
        <v>116297580.72249998</v>
      </c>
      <c r="M124" s="80">
        <f t="shared" si="24"/>
        <v>126127376.60250001</v>
      </c>
      <c r="N124" s="80">
        <f t="shared" si="24"/>
        <v>121867340.72250001</v>
      </c>
      <c r="O124" s="80">
        <f t="shared" si="24"/>
        <v>122467673.57250001</v>
      </c>
      <c r="P124" s="80">
        <f t="shared" si="24"/>
        <v>120986260.12249999</v>
      </c>
      <c r="Q124" s="80">
        <f t="shared" si="24"/>
        <v>124421798.3925</v>
      </c>
      <c r="R124" s="80">
        <f t="shared" si="24"/>
        <v>122736499.52249999</v>
      </c>
      <c r="S124" s="134">
        <f t="shared" si="20"/>
        <v>1502901075.6399999</v>
      </c>
      <c r="T124" s="135">
        <f t="shared" si="21"/>
        <v>0.3576547620570667</v>
      </c>
    </row>
    <row r="125" spans="1:20">
      <c r="A125" s="138" t="str">
        <f t="shared" si="17"/>
        <v>40p</v>
      </c>
      <c r="B125" s="501" t="str">
        <f>+VLOOKUP(LEFT($A125,LEN(A125)-1)*1,Master!$D$25:$G$223,4,FALSE)</f>
        <v>Tekući budžetski izdaci</v>
      </c>
      <c r="C125" s="502"/>
      <c r="D125" s="502"/>
      <c r="E125" s="502"/>
      <c r="F125" s="502"/>
      <c r="G125" s="89">
        <f t="shared" ref="G125:R125" si="25">+SUM(G126:G135)</f>
        <v>54669438.262499988</v>
      </c>
      <c r="H125" s="89">
        <f t="shared" si="25"/>
        <v>52432352.362499997</v>
      </c>
      <c r="I125" s="89">
        <f t="shared" si="25"/>
        <v>87461971.012500003</v>
      </c>
      <c r="J125" s="89">
        <f t="shared" si="25"/>
        <v>72582592.102499992</v>
      </c>
      <c r="K125" s="89">
        <f t="shared" si="25"/>
        <v>67541117.692499995</v>
      </c>
      <c r="L125" s="89">
        <f t="shared" si="25"/>
        <v>53635765.812499985</v>
      </c>
      <c r="M125" s="89">
        <f t="shared" si="25"/>
        <v>63465561.692499995</v>
      </c>
      <c r="N125" s="89">
        <f t="shared" si="25"/>
        <v>59205525.812499993</v>
      </c>
      <c r="O125" s="89">
        <f t="shared" si="25"/>
        <v>59805858.662499994</v>
      </c>
      <c r="P125" s="89">
        <f t="shared" si="25"/>
        <v>58324445.212499991</v>
      </c>
      <c r="Q125" s="89">
        <f t="shared" si="25"/>
        <v>61759983.482499994</v>
      </c>
      <c r="R125" s="90">
        <f t="shared" si="25"/>
        <v>60074684.612499997</v>
      </c>
      <c r="S125" s="124">
        <f t="shared" si="20"/>
        <v>750959296.71999991</v>
      </c>
      <c r="T125" s="125">
        <f t="shared" si="21"/>
        <v>0.17871047731372408</v>
      </c>
    </row>
    <row r="126" spans="1:20">
      <c r="A126" s="138" t="str">
        <f t="shared" si="17"/>
        <v>411p</v>
      </c>
      <c r="B126" s="480" t="str">
        <f>+VLOOKUP(LEFT($A126,LEN(A126)-1)*1,Master!$D$25:$G$223,4,FALSE)</f>
        <v>Bruto zarade i doprinosi na teret poslodavca</v>
      </c>
      <c r="C126" s="481"/>
      <c r="D126" s="481"/>
      <c r="E126" s="481"/>
      <c r="F126" s="481"/>
      <c r="G126" s="91">
        <f>+SUM(DataEx!EH271)</f>
        <v>36520519.998333327</v>
      </c>
      <c r="H126" s="91">
        <f>+SUM(DataEx!EI271)</f>
        <v>36520519.998333327</v>
      </c>
      <c r="I126" s="91">
        <f>+SUM(DataEx!EJ271)</f>
        <v>36520519.998333327</v>
      </c>
      <c r="J126" s="91">
        <f>+SUM(DataEx!EK271)</f>
        <v>36520519.998333327</v>
      </c>
      <c r="K126" s="91">
        <f>+SUM(DataEx!EL271)</f>
        <v>36520519.998333327</v>
      </c>
      <c r="L126" s="91">
        <f>+SUM(DataEx!EM271)</f>
        <v>36520519.998333327</v>
      </c>
      <c r="M126" s="91">
        <f>+SUM(DataEx!EN271)</f>
        <v>36520519.998333327</v>
      </c>
      <c r="N126" s="91">
        <f>+SUM(DataEx!EO271)</f>
        <v>36520519.998333327</v>
      </c>
      <c r="O126" s="91">
        <f>+SUM(DataEx!EP271)</f>
        <v>36520519.998333327</v>
      </c>
      <c r="P126" s="91">
        <f>+SUM(DataEx!EQ271)</f>
        <v>36520519.998333327</v>
      </c>
      <c r="Q126" s="91">
        <f>+SUM(DataEx!ER271)</f>
        <v>36520519.998333327</v>
      </c>
      <c r="R126" s="91">
        <f>+SUM(DataEx!ES271)</f>
        <v>36520519.998333327</v>
      </c>
      <c r="S126" s="126">
        <f t="shared" si="20"/>
        <v>438246239.97999996</v>
      </c>
      <c r="T126" s="127">
        <f t="shared" si="21"/>
        <v>0.10429219675400395</v>
      </c>
    </row>
    <row r="127" spans="1:20">
      <c r="A127" s="138" t="str">
        <f t="shared" si="17"/>
        <v>412p</v>
      </c>
      <c r="B127" s="480" t="str">
        <f>+VLOOKUP(LEFT($A127,LEN(A127)-1)*1,Master!$D$25:$G$223,4,FALSE)</f>
        <v>Ostala lična primanja</v>
      </c>
      <c r="C127" s="481"/>
      <c r="D127" s="481"/>
      <c r="E127" s="481"/>
      <c r="F127" s="481"/>
      <c r="G127" s="91">
        <f>SUM(DataEx!EH277)</f>
        <v>849012.24750000006</v>
      </c>
      <c r="H127" s="91">
        <f>SUM(DataEx!EI277)</f>
        <v>849012.24750000006</v>
      </c>
      <c r="I127" s="91">
        <f>SUM(DataEx!EJ277)</f>
        <v>849012.24750000006</v>
      </c>
      <c r="J127" s="91">
        <f>SUM(DataEx!EK277)</f>
        <v>849012.24750000006</v>
      </c>
      <c r="K127" s="91">
        <f>SUM(DataEx!EL277)</f>
        <v>849012.24750000006</v>
      </c>
      <c r="L127" s="91">
        <f>SUM(DataEx!EM277)</f>
        <v>849012.24750000006</v>
      </c>
      <c r="M127" s="91">
        <f>SUM(DataEx!EN277)</f>
        <v>849012.24750000006</v>
      </c>
      <c r="N127" s="91">
        <f>SUM(DataEx!EO277)</f>
        <v>849012.24750000006</v>
      </c>
      <c r="O127" s="91">
        <f>SUM(DataEx!EP277)</f>
        <v>849012.24750000006</v>
      </c>
      <c r="P127" s="91">
        <f>SUM(DataEx!EQ277)</f>
        <v>849012.24750000006</v>
      </c>
      <c r="Q127" s="91">
        <f>SUM(DataEx!ER277)</f>
        <v>849012.24750000006</v>
      </c>
      <c r="R127" s="91">
        <f>SUM(DataEx!ES277)</f>
        <v>849012.24750000006</v>
      </c>
      <c r="S127" s="126">
        <f t="shared" si="20"/>
        <v>10188146.970000004</v>
      </c>
      <c r="T127" s="127">
        <f t="shared" si="21"/>
        <v>2.4245370100663965E-3</v>
      </c>
    </row>
    <row r="128" spans="1:20">
      <c r="A128" s="138" t="str">
        <f t="shared" si="17"/>
        <v>413p</v>
      </c>
      <c r="B128" s="480" t="str">
        <f>+VLOOKUP(LEFT($A128,LEN(A128)-1)*1,Master!$D$25:$G$223,4,FALSE)</f>
        <v>Rashodi za materijal</v>
      </c>
      <c r="C128" s="481"/>
      <c r="D128" s="481"/>
      <c r="E128" s="481"/>
      <c r="F128" s="481"/>
      <c r="G128" s="91">
        <f>SUM(DataEx!EH285)</f>
        <v>1973140.86</v>
      </c>
      <c r="H128" s="91">
        <f>SUM(DataEx!EI285)</f>
        <v>1973140.86</v>
      </c>
      <c r="I128" s="91">
        <f>SUM(DataEx!EJ285)</f>
        <v>1973140.86</v>
      </c>
      <c r="J128" s="91">
        <f>SUM(DataEx!EK285)</f>
        <v>1973140.86</v>
      </c>
      <c r="K128" s="91">
        <f>SUM(DataEx!EL285)</f>
        <v>1973140.86</v>
      </c>
      <c r="L128" s="91">
        <f>SUM(DataEx!EM285)</f>
        <v>1973140.86</v>
      </c>
      <c r="M128" s="91">
        <f>SUM(DataEx!EN285)</f>
        <v>2959711.29</v>
      </c>
      <c r="N128" s="91">
        <f>SUM(DataEx!EO285)</f>
        <v>2959711.29</v>
      </c>
      <c r="O128" s="91">
        <f>SUM(DataEx!EP285)</f>
        <v>2959711.29</v>
      </c>
      <c r="P128" s="91">
        <f>SUM(DataEx!EQ285)</f>
        <v>2959711.29</v>
      </c>
      <c r="Q128" s="91">
        <f>SUM(DataEx!ER285)</f>
        <v>2959711.29</v>
      </c>
      <c r="R128" s="91">
        <f>SUM(DataEx!ES285)</f>
        <v>2959711.29</v>
      </c>
      <c r="S128" s="126">
        <f t="shared" si="20"/>
        <v>29597112.899999995</v>
      </c>
      <c r="T128" s="127">
        <f t="shared" si="21"/>
        <v>7.0434099378881973E-3</v>
      </c>
    </row>
    <row r="129" spans="1:20">
      <c r="A129" s="138" t="str">
        <f t="shared" si="17"/>
        <v>414p</v>
      </c>
      <c r="B129" s="480" t="str">
        <f>+VLOOKUP(LEFT($A129,LEN(A129)-1)*1,Master!$D$25:$G$223,4,FALSE)</f>
        <v>Rashodi za usluge</v>
      </c>
      <c r="C129" s="481"/>
      <c r="D129" s="481"/>
      <c r="E129" s="481"/>
      <c r="F129" s="481"/>
      <c r="G129" s="91">
        <f>SUM(DataEx!EH292)</f>
        <v>3534983.4</v>
      </c>
      <c r="H129" s="91">
        <f>SUM(DataEx!EI292)</f>
        <v>3534983.4</v>
      </c>
      <c r="I129" s="91">
        <f>SUM(DataEx!EJ292)</f>
        <v>3534983.4</v>
      </c>
      <c r="J129" s="91">
        <f>SUM(DataEx!EK292)</f>
        <v>3534983.4</v>
      </c>
      <c r="K129" s="91">
        <f>SUM(DataEx!EL292)</f>
        <v>3534983.4</v>
      </c>
      <c r="L129" s="91">
        <f>SUM(DataEx!EM292)</f>
        <v>3534983.4</v>
      </c>
      <c r="M129" s="91">
        <f>SUM(DataEx!EN292)</f>
        <v>5302475.09</v>
      </c>
      <c r="N129" s="91">
        <f>SUM(DataEx!EO292)</f>
        <v>5302475.09</v>
      </c>
      <c r="O129" s="91">
        <f>SUM(DataEx!EP292)</f>
        <v>5302475.09</v>
      </c>
      <c r="P129" s="91">
        <f>SUM(DataEx!EQ292)</f>
        <v>5302475.09</v>
      </c>
      <c r="Q129" s="91">
        <f>SUM(DataEx!ER292)</f>
        <v>5302475.09</v>
      </c>
      <c r="R129" s="91">
        <f>SUM(DataEx!ES292)</f>
        <v>5302475.09</v>
      </c>
      <c r="S129" s="126">
        <f t="shared" si="20"/>
        <v>53024750.940000013</v>
      </c>
      <c r="T129" s="127">
        <f t="shared" si="21"/>
        <v>1.2618631384307849E-2</v>
      </c>
    </row>
    <row r="130" spans="1:20">
      <c r="A130" s="138" t="str">
        <f t="shared" si="17"/>
        <v>415p</v>
      </c>
      <c r="B130" s="480" t="str">
        <f>+VLOOKUP(LEFT($A130,LEN(A130)-1)*1,Master!$D$25:$G$223,4,FALSE)</f>
        <v>Rashodi za tekuće održavanje</v>
      </c>
      <c r="C130" s="481"/>
      <c r="D130" s="481"/>
      <c r="E130" s="481"/>
      <c r="F130" s="481"/>
      <c r="G130" s="91">
        <f>SUM(DataEx!EH302)</f>
        <v>1415131.31</v>
      </c>
      <c r="H130" s="91">
        <f>SUM(DataEx!EI302)</f>
        <v>1415131.31</v>
      </c>
      <c r="I130" s="91">
        <f>SUM(DataEx!EJ302)</f>
        <v>1415131.31</v>
      </c>
      <c r="J130" s="91">
        <f>SUM(DataEx!EK302)</f>
        <v>1415131.31</v>
      </c>
      <c r="K130" s="91">
        <f>SUM(DataEx!EL302)</f>
        <v>1415131.31</v>
      </c>
      <c r="L130" s="91">
        <f>SUM(DataEx!EM302)</f>
        <v>1415131.31</v>
      </c>
      <c r="M130" s="91">
        <f>SUM(DataEx!EN302)</f>
        <v>2122696.9700000002</v>
      </c>
      <c r="N130" s="91">
        <f>SUM(DataEx!EO302)</f>
        <v>2122696.9700000002</v>
      </c>
      <c r="O130" s="91">
        <f>SUM(DataEx!EP302)</f>
        <v>2122696.9700000002</v>
      </c>
      <c r="P130" s="91">
        <f>SUM(DataEx!EQ302)</f>
        <v>2122696.9700000002</v>
      </c>
      <c r="Q130" s="91">
        <f>SUM(DataEx!ER302)</f>
        <v>2122696.9700000002</v>
      </c>
      <c r="R130" s="91">
        <f>SUM(DataEx!ES302)</f>
        <v>2122696.9700000002</v>
      </c>
      <c r="S130" s="126">
        <f t="shared" si="20"/>
        <v>21226969.68</v>
      </c>
      <c r="T130" s="127">
        <f t="shared" si="21"/>
        <v>5.0515146426786603E-3</v>
      </c>
    </row>
    <row r="131" spans="1:20">
      <c r="A131" s="138" t="str">
        <f t="shared" si="17"/>
        <v>416p</v>
      </c>
      <c r="B131" s="480" t="str">
        <f>+VLOOKUP(LEFT($A131,LEN(A131)-1)*1,Master!$D$25:$G$223,4,FALSE)</f>
        <v>Kamate</v>
      </c>
      <c r="C131" s="481"/>
      <c r="D131" s="481"/>
      <c r="E131" s="481"/>
      <c r="F131" s="481"/>
      <c r="G131" s="91">
        <f>SUM(DataEx!EH306)</f>
        <v>3333757.43</v>
      </c>
      <c r="H131" s="91">
        <f>SUM(DataEx!EI306)</f>
        <v>1096671.53</v>
      </c>
      <c r="I131" s="91">
        <f>SUM(DataEx!EJ306)</f>
        <v>36126290.18</v>
      </c>
      <c r="J131" s="91">
        <f>SUM(DataEx!EK306)</f>
        <v>21246911.27</v>
      </c>
      <c r="K131" s="91">
        <f>SUM(DataEx!EL306)</f>
        <v>16205436.859999999</v>
      </c>
      <c r="L131" s="91">
        <f>SUM(DataEx!EM306)</f>
        <v>2300084.98</v>
      </c>
      <c r="M131" s="91">
        <f>SUM(DataEx!EN306)</f>
        <v>5535297.3899999997</v>
      </c>
      <c r="N131" s="91">
        <f>SUM(DataEx!EO306)</f>
        <v>1275261.51</v>
      </c>
      <c r="O131" s="91">
        <f>SUM(DataEx!EP306)</f>
        <v>1875594.36</v>
      </c>
      <c r="P131" s="91">
        <f>SUM(DataEx!EQ306)</f>
        <v>394180.91</v>
      </c>
      <c r="Q131" s="91">
        <f>SUM(DataEx!ER306)</f>
        <v>3829719.18</v>
      </c>
      <c r="R131" s="91">
        <f>SUM(DataEx!ES306)</f>
        <v>2144420.31</v>
      </c>
      <c r="S131" s="126">
        <f t="shared" si="20"/>
        <v>95363625.910000011</v>
      </c>
      <c r="T131" s="127">
        <f t="shared" si="21"/>
        <v>2.2694278077627854E-2</v>
      </c>
    </row>
    <row r="132" spans="1:20">
      <c r="A132" s="138" t="str">
        <f t="shared" si="17"/>
        <v>417p</v>
      </c>
      <c r="B132" s="480" t="str">
        <f>+VLOOKUP(LEFT($A132,LEN(A132)-1)*1,Master!$D$25:$G$223,4,FALSE)</f>
        <v>Renta</v>
      </c>
      <c r="C132" s="481"/>
      <c r="D132" s="481"/>
      <c r="E132" s="481"/>
      <c r="F132" s="481"/>
      <c r="G132" s="91">
        <f>SUM(DataEx!EH309)</f>
        <v>776981.62666666659</v>
      </c>
      <c r="H132" s="91">
        <f>SUM(DataEx!EI309)</f>
        <v>776981.62666666659</v>
      </c>
      <c r="I132" s="91">
        <f>SUM(DataEx!EJ309)</f>
        <v>776981.62666666659</v>
      </c>
      <c r="J132" s="91">
        <f>SUM(DataEx!EK309)</f>
        <v>776981.62666666659</v>
      </c>
      <c r="K132" s="91">
        <f>SUM(DataEx!EL309)</f>
        <v>776981.62666666659</v>
      </c>
      <c r="L132" s="91">
        <f>SUM(DataEx!EM309)</f>
        <v>776981.62666666659</v>
      </c>
      <c r="M132" s="91">
        <f>SUM(DataEx!EN309)</f>
        <v>776981.62666666659</v>
      </c>
      <c r="N132" s="91">
        <f>SUM(DataEx!EO309)</f>
        <v>776981.62666666659</v>
      </c>
      <c r="O132" s="91">
        <f>SUM(DataEx!EP309)</f>
        <v>776981.62666666659</v>
      </c>
      <c r="P132" s="91">
        <f>SUM(DataEx!EQ309)</f>
        <v>776981.62666666659</v>
      </c>
      <c r="Q132" s="91">
        <f>SUM(DataEx!ER309)</f>
        <v>776981.62666666659</v>
      </c>
      <c r="R132" s="91">
        <f>SUM(DataEx!ES309)</f>
        <v>776981.62666666659</v>
      </c>
      <c r="S132" s="126">
        <f t="shared" si="20"/>
        <v>9323779.5200000014</v>
      </c>
      <c r="T132" s="127">
        <f t="shared" si="21"/>
        <v>2.2188380857190455E-3</v>
      </c>
    </row>
    <row r="133" spans="1:20">
      <c r="A133" s="138" t="str">
        <f t="shared" si="17"/>
        <v>418p</v>
      </c>
      <c r="B133" s="480" t="str">
        <f>+VLOOKUP(LEFT($A133,LEN(A133)-1)*1,Master!$D$25:$G$223,4,FALSE)</f>
        <v>Subvencije</v>
      </c>
      <c r="C133" s="481"/>
      <c r="D133" s="481"/>
      <c r="E133" s="481"/>
      <c r="F133" s="481"/>
      <c r="G133" s="91">
        <f>SUM(DataEx!EH313)</f>
        <v>1661453.33</v>
      </c>
      <c r="H133" s="91">
        <f>SUM(DataEx!EI313)</f>
        <v>1661453.33</v>
      </c>
      <c r="I133" s="91">
        <f>SUM(DataEx!EJ313)</f>
        <v>1661453.33</v>
      </c>
      <c r="J133" s="91">
        <f>SUM(DataEx!EK313)</f>
        <v>1661453.33</v>
      </c>
      <c r="K133" s="91">
        <f>SUM(DataEx!EL313)</f>
        <v>1661453.33</v>
      </c>
      <c r="L133" s="91">
        <f>SUM(DataEx!EM313)</f>
        <v>1661453.33</v>
      </c>
      <c r="M133" s="91">
        <f>SUM(DataEx!EN313)</f>
        <v>2492180</v>
      </c>
      <c r="N133" s="91">
        <f>SUM(DataEx!EO313)</f>
        <v>2492180</v>
      </c>
      <c r="O133" s="91">
        <f>SUM(DataEx!EP313)</f>
        <v>2492180</v>
      </c>
      <c r="P133" s="91">
        <f>SUM(DataEx!EQ313)</f>
        <v>2492180</v>
      </c>
      <c r="Q133" s="91">
        <f>SUM(DataEx!ER313)</f>
        <v>2492180</v>
      </c>
      <c r="R133" s="91">
        <f>SUM(DataEx!ES313)</f>
        <v>2492180</v>
      </c>
      <c r="S133" s="126">
        <f t="shared" si="20"/>
        <v>24921799.98</v>
      </c>
      <c r="T133" s="127">
        <f t="shared" si="21"/>
        <v>5.9307965017491252E-3</v>
      </c>
    </row>
    <row r="134" spans="1:20">
      <c r="A134" s="138" t="str">
        <f t="shared" si="17"/>
        <v>419p</v>
      </c>
      <c r="B134" s="480" t="str">
        <f>+VLOOKUP(LEFT($A134,LEN(A134)-1)*1,Master!$D$25:$G$223,4,FALSE)</f>
        <v>Ostali izdaci</v>
      </c>
      <c r="C134" s="481"/>
      <c r="D134" s="481"/>
      <c r="E134" s="481"/>
      <c r="F134" s="481"/>
      <c r="G134" s="91">
        <f>SUM(DataEx!EH317)</f>
        <v>2197329.84</v>
      </c>
      <c r="H134" s="91">
        <f>SUM(DataEx!EI317)</f>
        <v>2197329.84</v>
      </c>
      <c r="I134" s="91">
        <f>SUM(DataEx!EJ317)</f>
        <v>2197329.84</v>
      </c>
      <c r="J134" s="91">
        <f>SUM(DataEx!EK317)</f>
        <v>2197329.84</v>
      </c>
      <c r="K134" s="91">
        <f>SUM(DataEx!EL317)</f>
        <v>2197329.84</v>
      </c>
      <c r="L134" s="91">
        <f>SUM(DataEx!EM317)</f>
        <v>2197329.84</v>
      </c>
      <c r="M134" s="91">
        <f>SUM(DataEx!EN317)</f>
        <v>3295994.75</v>
      </c>
      <c r="N134" s="91">
        <f>SUM(DataEx!EO317)</f>
        <v>3295994.75</v>
      </c>
      <c r="O134" s="91">
        <f>SUM(DataEx!EP317)</f>
        <v>3295994.75</v>
      </c>
      <c r="P134" s="91">
        <f>SUM(DataEx!EQ317)</f>
        <v>3295994.75</v>
      </c>
      <c r="Q134" s="91">
        <f>SUM(DataEx!ER317)</f>
        <v>3295994.75</v>
      </c>
      <c r="R134" s="91">
        <f>SUM(DataEx!ES317)</f>
        <v>3295994.75</v>
      </c>
      <c r="S134" s="126">
        <f t="shared" si="20"/>
        <v>32959947.539999999</v>
      </c>
      <c r="T134" s="127">
        <f t="shared" si="21"/>
        <v>7.8436847147854635E-3</v>
      </c>
    </row>
    <row r="135" spans="1:20">
      <c r="A135" s="138" t="str">
        <f t="shared" si="17"/>
        <v>440p</v>
      </c>
      <c r="B135" s="480" t="str">
        <f>+VLOOKUP(LEFT($A135,LEN(A135)-1)*1,Master!$D$25:$G$223,4,FALSE)</f>
        <v>Kapitalni izdaci u tekućem budžetu</v>
      </c>
      <c r="C135" s="481"/>
      <c r="D135" s="481"/>
      <c r="E135" s="481"/>
      <c r="F135" s="481"/>
      <c r="G135" s="91">
        <f>SUM(DataEx!EH375)</f>
        <v>2407128.2200000002</v>
      </c>
      <c r="H135" s="91">
        <f>SUM(DataEx!EI375)</f>
        <v>2407128.2200000002</v>
      </c>
      <c r="I135" s="91">
        <f>SUM(DataEx!EJ375)</f>
        <v>2407128.2200000002</v>
      </c>
      <c r="J135" s="91">
        <f>SUM(DataEx!EK375)</f>
        <v>2407128.2200000002</v>
      </c>
      <c r="K135" s="91">
        <f>SUM(DataEx!EL375)</f>
        <v>2407128.2200000002</v>
      </c>
      <c r="L135" s="91">
        <f>SUM(DataEx!EM375)</f>
        <v>2407128.2200000002</v>
      </c>
      <c r="M135" s="91">
        <f>SUM(DataEx!EN375)</f>
        <v>3610692.33</v>
      </c>
      <c r="N135" s="91">
        <f>SUM(DataEx!EO375)</f>
        <v>3610692.33</v>
      </c>
      <c r="O135" s="91">
        <f>SUM(DataEx!EP375)</f>
        <v>3610692.33</v>
      </c>
      <c r="P135" s="91">
        <f>SUM(DataEx!EQ375)</f>
        <v>3610692.33</v>
      </c>
      <c r="Q135" s="91">
        <f>SUM(DataEx!ER375)</f>
        <v>3610692.33</v>
      </c>
      <c r="R135" s="91">
        <f>SUM(DataEx!ES375)</f>
        <v>3610692.33</v>
      </c>
      <c r="S135" s="126">
        <f t="shared" si="20"/>
        <v>36106923.299999997</v>
      </c>
      <c r="T135" s="127">
        <f t="shared" si="21"/>
        <v>8.592590204897551E-3</v>
      </c>
    </row>
    <row r="136" spans="1:20">
      <c r="A136" s="138" t="str">
        <f t="shared" si="17"/>
        <v>42p</v>
      </c>
      <c r="B136" s="507" t="str">
        <f>+VLOOKUP(LEFT($A136,LEN(A136)-1)*1,Master!$D$25:$G$223,4,FALSE)</f>
        <v>Transferi za socijalnu zaštitu</v>
      </c>
      <c r="C136" s="508"/>
      <c r="D136" s="508"/>
      <c r="E136" s="508"/>
      <c r="F136" s="508"/>
      <c r="G136" s="87">
        <f t="shared" ref="G136:R136" si="26">+SUM(G137:G141)</f>
        <v>47576508.75</v>
      </c>
      <c r="H136" s="87">
        <f t="shared" si="26"/>
        <v>47576508.75</v>
      </c>
      <c r="I136" s="87">
        <f t="shared" si="26"/>
        <v>47576508.75</v>
      </c>
      <c r="J136" s="87">
        <f t="shared" si="26"/>
        <v>47576508.75</v>
      </c>
      <c r="K136" s="87">
        <f t="shared" si="26"/>
        <v>47576508.75</v>
      </c>
      <c r="L136" s="87">
        <f t="shared" si="26"/>
        <v>47576508.75</v>
      </c>
      <c r="M136" s="87">
        <f t="shared" si="26"/>
        <v>47576508.75</v>
      </c>
      <c r="N136" s="87">
        <f t="shared" si="26"/>
        <v>47576508.75</v>
      </c>
      <c r="O136" s="87">
        <f t="shared" si="26"/>
        <v>47576508.75</v>
      </c>
      <c r="P136" s="87">
        <f t="shared" si="26"/>
        <v>47576508.75</v>
      </c>
      <c r="Q136" s="87">
        <f t="shared" si="26"/>
        <v>47576508.75</v>
      </c>
      <c r="R136" s="88">
        <f t="shared" si="26"/>
        <v>47576508.75</v>
      </c>
      <c r="S136" s="128">
        <f t="shared" si="20"/>
        <v>570918105</v>
      </c>
      <c r="T136" s="129">
        <f t="shared" si="21"/>
        <v>0.13586494966802312</v>
      </c>
    </row>
    <row r="137" spans="1:20">
      <c r="A137" s="138" t="str">
        <f t="shared" si="17"/>
        <v>421p</v>
      </c>
      <c r="B137" s="480" t="str">
        <f>+VLOOKUP(LEFT($A137,LEN(A137)-1)*1,Master!$D$25:$G$223,4,FALSE)</f>
        <v>Prava iz oblasti socijalne zaštite</v>
      </c>
      <c r="C137" s="481"/>
      <c r="D137" s="481"/>
      <c r="E137" s="481"/>
      <c r="F137" s="481"/>
      <c r="G137" s="91">
        <f>SUM(DataEx!EH328)</f>
        <v>9559635.416666666</v>
      </c>
      <c r="H137" s="91">
        <f>SUM(DataEx!EI328)</f>
        <v>9559635.416666666</v>
      </c>
      <c r="I137" s="91">
        <f>SUM(DataEx!EJ328)</f>
        <v>9559635.416666666</v>
      </c>
      <c r="J137" s="91">
        <f>SUM(DataEx!EK328)</f>
        <v>9559635.416666666</v>
      </c>
      <c r="K137" s="91">
        <f>SUM(DataEx!EL328)</f>
        <v>9559635.416666666</v>
      </c>
      <c r="L137" s="91">
        <f>SUM(DataEx!EM328)</f>
        <v>9559635.416666666</v>
      </c>
      <c r="M137" s="91">
        <f>SUM(DataEx!EN328)</f>
        <v>9559635.416666666</v>
      </c>
      <c r="N137" s="91">
        <f>SUM(DataEx!EO328)</f>
        <v>9559635.416666666</v>
      </c>
      <c r="O137" s="91">
        <f>SUM(DataEx!EP328)</f>
        <v>9559635.416666666</v>
      </c>
      <c r="P137" s="91">
        <f>SUM(DataEx!EQ328)</f>
        <v>9559635.416666666</v>
      </c>
      <c r="Q137" s="91">
        <f>SUM(DataEx!ER328)</f>
        <v>9559635.416666666</v>
      </c>
      <c r="R137" s="91">
        <f>SUM(DataEx!ES328)</f>
        <v>9559635.416666666</v>
      </c>
      <c r="S137" s="126">
        <f t="shared" si="20"/>
        <v>114715625.00000001</v>
      </c>
      <c r="T137" s="127">
        <f t="shared" si="21"/>
        <v>2.7299594250493803E-2</v>
      </c>
    </row>
    <row r="138" spans="1:20">
      <c r="A138" s="138" t="str">
        <f t="shared" si="17"/>
        <v>422p</v>
      </c>
      <c r="B138" s="480" t="str">
        <f>+VLOOKUP(LEFT($A138,LEN(A138)-1)*1,Master!$D$25:$G$223,4,FALSE)</f>
        <v>Sredstva za tehnološke viškove</v>
      </c>
      <c r="C138" s="481"/>
      <c r="D138" s="481"/>
      <c r="E138" s="481"/>
      <c r="F138" s="481"/>
      <c r="G138" s="91">
        <f>SUM(DataEx!EH336)</f>
        <v>1716373.3333333333</v>
      </c>
      <c r="H138" s="91">
        <f>SUM(DataEx!EI336)</f>
        <v>1716373.3333333333</v>
      </c>
      <c r="I138" s="91">
        <f>SUM(DataEx!EJ336)</f>
        <v>1716373.3333333333</v>
      </c>
      <c r="J138" s="91">
        <f>SUM(DataEx!EK336)</f>
        <v>1716373.3333333333</v>
      </c>
      <c r="K138" s="91">
        <f>SUM(DataEx!EL336)</f>
        <v>1716373.3333333333</v>
      </c>
      <c r="L138" s="91">
        <f>SUM(DataEx!EM336)</f>
        <v>1716373.3333333333</v>
      </c>
      <c r="M138" s="91">
        <f>SUM(DataEx!EN336)</f>
        <v>1716373.3333333333</v>
      </c>
      <c r="N138" s="91">
        <f>SUM(DataEx!EO336)</f>
        <v>1716373.3333333333</v>
      </c>
      <c r="O138" s="91">
        <f>SUM(DataEx!EP336)</f>
        <v>1716373.3333333333</v>
      </c>
      <c r="P138" s="91">
        <f>SUM(DataEx!EQ336)</f>
        <v>1716373.3333333333</v>
      </c>
      <c r="Q138" s="91">
        <f>SUM(DataEx!ER336)</f>
        <v>1716373.3333333333</v>
      </c>
      <c r="R138" s="91">
        <f>SUM(DataEx!ES336)</f>
        <v>1716373.3333333333</v>
      </c>
      <c r="S138" s="126">
        <f t="shared" si="20"/>
        <v>20596480</v>
      </c>
      <c r="T138" s="127">
        <f t="shared" si="21"/>
        <v>4.9014730729873158E-3</v>
      </c>
    </row>
    <row r="139" spans="1:20">
      <c r="A139" s="138" t="str">
        <f t="shared" si="17"/>
        <v>423p</v>
      </c>
      <c r="B139" s="480" t="str">
        <f>+VLOOKUP(LEFT($A139,LEN(A139)-1)*1,Master!$D$25:$G$223,4,FALSE)</f>
        <v>Prava iz oblasti penzijskog i invalidskog osiguranja</v>
      </c>
      <c r="C139" s="481"/>
      <c r="D139" s="481"/>
      <c r="E139" s="481"/>
      <c r="F139" s="481"/>
      <c r="G139" s="91">
        <f>SUM(DataEx!EH342)</f>
        <v>34262500</v>
      </c>
      <c r="H139" s="91">
        <f>SUM(DataEx!EI342)</f>
        <v>34262500</v>
      </c>
      <c r="I139" s="91">
        <f>SUM(DataEx!EJ342)</f>
        <v>34262500</v>
      </c>
      <c r="J139" s="91">
        <f>SUM(DataEx!EK342)</f>
        <v>34262500</v>
      </c>
      <c r="K139" s="91">
        <f>SUM(DataEx!EL342)</f>
        <v>34262500</v>
      </c>
      <c r="L139" s="91">
        <f>SUM(DataEx!EM342)</f>
        <v>34262500</v>
      </c>
      <c r="M139" s="91">
        <f>SUM(DataEx!EN342)</f>
        <v>34262500</v>
      </c>
      <c r="N139" s="91">
        <f>SUM(DataEx!EO342)</f>
        <v>34262500</v>
      </c>
      <c r="O139" s="91">
        <f>SUM(DataEx!EP342)</f>
        <v>34262500</v>
      </c>
      <c r="P139" s="91">
        <f>SUM(DataEx!EQ342)</f>
        <v>34262500</v>
      </c>
      <c r="Q139" s="91">
        <f>SUM(DataEx!ER342)</f>
        <v>34262500</v>
      </c>
      <c r="R139" s="91">
        <f>SUM(DataEx!ES342)</f>
        <v>34262500</v>
      </c>
      <c r="S139" s="126">
        <f t="shared" si="20"/>
        <v>411150000</v>
      </c>
      <c r="T139" s="127">
        <f t="shared" si="21"/>
        <v>9.7843935175269514E-2</v>
      </c>
    </row>
    <row r="140" spans="1:20">
      <c r="A140" s="138" t="str">
        <f t="shared" si="17"/>
        <v>424p</v>
      </c>
      <c r="B140" s="480" t="str">
        <f>+VLOOKUP(LEFT($A140,LEN(A140)-1)*1,Master!$D$25:$G$223,4,FALSE)</f>
        <v>Ostala prava iz oblasti zdravstvene zaštite</v>
      </c>
      <c r="C140" s="481"/>
      <c r="D140" s="481"/>
      <c r="E140" s="481"/>
      <c r="F140" s="481"/>
      <c r="G140" s="91">
        <f>SUM(DataEx!EH350)</f>
        <v>1327583.3333333333</v>
      </c>
      <c r="H140" s="91">
        <f>SUM(DataEx!EI350)</f>
        <v>1327583.3333333333</v>
      </c>
      <c r="I140" s="91">
        <f>SUM(DataEx!EJ350)</f>
        <v>1327583.3333333333</v>
      </c>
      <c r="J140" s="91">
        <f>SUM(DataEx!EK350)</f>
        <v>1327583.3333333333</v>
      </c>
      <c r="K140" s="91">
        <f>SUM(DataEx!EL350)</f>
        <v>1327583.3333333333</v>
      </c>
      <c r="L140" s="91">
        <f>SUM(DataEx!EM350)</f>
        <v>1327583.3333333333</v>
      </c>
      <c r="M140" s="91">
        <f>SUM(DataEx!EN350)</f>
        <v>1327583.3333333333</v>
      </c>
      <c r="N140" s="91">
        <f>SUM(DataEx!EO350)</f>
        <v>1327583.3333333333</v>
      </c>
      <c r="O140" s="91">
        <f>SUM(DataEx!EP350)</f>
        <v>1327583.3333333333</v>
      </c>
      <c r="P140" s="91">
        <f>SUM(DataEx!EQ350)</f>
        <v>1327583.3333333333</v>
      </c>
      <c r="Q140" s="91">
        <f>SUM(DataEx!ER350)</f>
        <v>1327583.3333333333</v>
      </c>
      <c r="R140" s="91">
        <f>SUM(DataEx!ES350)</f>
        <v>1327583.3333333333</v>
      </c>
      <c r="S140" s="126">
        <f t="shared" si="20"/>
        <v>15931000.000000002</v>
      </c>
      <c r="T140" s="127">
        <f t="shared" si="21"/>
        <v>3.7911996382761007E-3</v>
      </c>
    </row>
    <row r="141" spans="1:20">
      <c r="A141" s="138" t="str">
        <f t="shared" si="17"/>
        <v>425p</v>
      </c>
      <c r="B141" s="480" t="str">
        <f>+VLOOKUP(LEFT($A141,LEN(A141)-1)*1,Master!$D$25:$G$223,4,FALSE)</f>
        <v>Ostala prava iz zdravstvenog osiguranja</v>
      </c>
      <c r="C141" s="481"/>
      <c r="D141" s="481"/>
      <c r="E141" s="481"/>
      <c r="F141" s="481"/>
      <c r="G141" s="91">
        <f>SUM(DataEx!EH352)</f>
        <v>710416.66666666663</v>
      </c>
      <c r="H141" s="91">
        <f>SUM(DataEx!EI352)</f>
        <v>710416.66666666663</v>
      </c>
      <c r="I141" s="91">
        <f>SUM(DataEx!EJ352)</f>
        <v>710416.66666666663</v>
      </c>
      <c r="J141" s="91">
        <f>SUM(DataEx!EK352)</f>
        <v>710416.66666666663</v>
      </c>
      <c r="K141" s="91">
        <f>SUM(DataEx!EL352)</f>
        <v>710416.66666666663</v>
      </c>
      <c r="L141" s="91">
        <f>SUM(DataEx!EM352)</f>
        <v>710416.66666666663</v>
      </c>
      <c r="M141" s="91">
        <f>SUM(DataEx!EN352)</f>
        <v>710416.66666666663</v>
      </c>
      <c r="N141" s="91">
        <f>SUM(DataEx!EO352)</f>
        <v>710416.66666666663</v>
      </c>
      <c r="O141" s="91">
        <f>SUM(DataEx!EP352)</f>
        <v>710416.66666666663</v>
      </c>
      <c r="P141" s="91">
        <f>SUM(DataEx!EQ352)</f>
        <v>710416.66666666663</v>
      </c>
      <c r="Q141" s="91">
        <f>SUM(DataEx!ER352)</f>
        <v>710416.66666666663</v>
      </c>
      <c r="R141" s="91">
        <f>SUM(DataEx!ES352)</f>
        <v>710416.66666666663</v>
      </c>
      <c r="S141" s="126">
        <f t="shared" si="20"/>
        <v>8525000.0000000019</v>
      </c>
      <c r="T141" s="127">
        <f t="shared" si="21"/>
        <v>2.028747530996407E-3</v>
      </c>
    </row>
    <row r="142" spans="1:20">
      <c r="A142" s="138" t="str">
        <f t="shared" si="17"/>
        <v>43p</v>
      </c>
      <c r="B142" s="503" t="str">
        <f>+VLOOKUP(LEFT($A142,LEN(A142)-1)*1,Master!$D$25:$G$223,4,FALSE)</f>
        <v xml:space="preserve">Transferi institucijama, pojedincima, nevladinom i javnom sektoru </v>
      </c>
      <c r="C142" s="504"/>
      <c r="D142" s="504"/>
      <c r="E142" s="504"/>
      <c r="F142" s="504"/>
      <c r="G142" s="85">
        <f>SUM(DataEx!EH356)</f>
        <v>13691666.67</v>
      </c>
      <c r="H142" s="85">
        <f>+INDEX(DataEx!$1:$1048576,MATCH('2017'!$A142,DataEx!$D:$D,0),MATCH('2017'!H$6,DataEx!$7:$7,0))</f>
        <v>13691666.67</v>
      </c>
      <c r="I142" s="85">
        <f>+INDEX(DataEx!$1:$1048576,MATCH('2017'!$A142,DataEx!$D:$D,0),MATCH('2017'!I$6,DataEx!$7:$7,0))</f>
        <v>13691666.67</v>
      </c>
      <c r="J142" s="85">
        <f>+INDEX(DataEx!$1:$1048576,MATCH('2017'!$A142,DataEx!$D:$D,0),MATCH('2017'!J$6,DataEx!$7:$7,0))</f>
        <v>13691666.67</v>
      </c>
      <c r="K142" s="85">
        <f>+INDEX(DataEx!$1:$1048576,MATCH('2017'!$A142,DataEx!$D:$D,0),MATCH('2017'!K$6,DataEx!$7:$7,0))</f>
        <v>13691666.67</v>
      </c>
      <c r="L142" s="85">
        <f>+INDEX(DataEx!$1:$1048576,MATCH('2017'!$A142,DataEx!$D:$D,0),MATCH('2017'!L$6,DataEx!$7:$7,0))</f>
        <v>13691666.67</v>
      </c>
      <c r="M142" s="85">
        <f>+INDEX(DataEx!$1:$1048576,MATCH('2017'!$A142,DataEx!$D:$D,0),MATCH('2017'!M$6,DataEx!$7:$7,0))</f>
        <v>13691666.67</v>
      </c>
      <c r="N142" s="85">
        <f>+INDEX(DataEx!$1:$1048576,MATCH('2017'!$A142,DataEx!$D:$D,0),MATCH('2017'!N$6,DataEx!$7:$7,0))</f>
        <v>13691666.67</v>
      </c>
      <c r="O142" s="85">
        <f>+INDEX(DataEx!$1:$1048576,MATCH('2017'!$A142,DataEx!$D:$D,0),MATCH('2017'!O$6,DataEx!$7:$7,0))</f>
        <v>13691666.67</v>
      </c>
      <c r="P142" s="85">
        <f>+INDEX(DataEx!$1:$1048576,MATCH('2017'!$A142,DataEx!$D:$D,0),MATCH('2017'!P$6,DataEx!$7:$7,0))</f>
        <v>13691666.67</v>
      </c>
      <c r="Q142" s="85">
        <f>+INDEX(DataEx!$1:$1048576,MATCH('2017'!$A142,DataEx!$D:$D,0),MATCH('2017'!Q$6,DataEx!$7:$7,0))</f>
        <v>13691666.67</v>
      </c>
      <c r="R142" s="86">
        <f>+INDEX(DataEx!$1:$1048576,MATCH('2017'!$A142,DataEx!$D:$D,0),MATCH('2017'!R$6,DataEx!$7:$7,0))</f>
        <v>13691666.67</v>
      </c>
      <c r="S142" s="128">
        <f>+SUM(G142:R142)</f>
        <v>164300000.03999996</v>
      </c>
      <c r="T142" s="129">
        <f t="shared" si="21"/>
        <v>3.9099497879631601E-2</v>
      </c>
    </row>
    <row r="143" spans="1:20">
      <c r="A143" s="138" t="str">
        <f t="shared" si="17"/>
        <v>44p</v>
      </c>
      <c r="B143" s="503" t="str">
        <f>+VLOOKUP(LEFT($A143,LEN(A143)-1)*1,Master!$D$25:$G$223,4,FALSE)</f>
        <v>Kapitalni budžet</v>
      </c>
      <c r="C143" s="504"/>
      <c r="D143" s="504"/>
      <c r="E143" s="504"/>
      <c r="F143" s="504"/>
      <c r="G143" s="85">
        <f>SUM(DataEx!EH374)</f>
        <v>14153930</v>
      </c>
      <c r="H143" s="85">
        <f>+INDEX(DataEx!$1:$1048576,MATCH('2017'!$A143,DataEx!$D:$D,0),MATCH('2017'!H$6,DataEx!$7:$7,0))</f>
        <v>14153930</v>
      </c>
      <c r="I143" s="85">
        <f>+INDEX(DataEx!$1:$1048576,MATCH('2017'!$A143,DataEx!$D:$D,0),MATCH('2017'!I$6,DataEx!$7:$7,0))</f>
        <v>14153930</v>
      </c>
      <c r="J143" s="85">
        <f>+INDEX(DataEx!$1:$1048576,MATCH('2017'!$A143,DataEx!$D:$D,0),MATCH('2017'!J$6,DataEx!$7:$7,0))</f>
        <v>14153930</v>
      </c>
      <c r="K143" s="85">
        <f>+INDEX(DataEx!$1:$1048576,MATCH('2017'!$A143,DataEx!$D:$D,0),MATCH('2017'!K$6,DataEx!$7:$7,0))</f>
        <v>14153930</v>
      </c>
      <c r="L143" s="85">
        <f>+INDEX(DataEx!$1:$1048576,MATCH('2017'!$A143,DataEx!$D:$D,0),MATCH('2017'!L$6,DataEx!$7:$7,0))</f>
        <v>14153930</v>
      </c>
      <c r="M143" s="85">
        <f>+INDEX(DataEx!$1:$1048576,MATCH('2017'!$A143,DataEx!$D:$D,0),MATCH('2017'!M$6,DataEx!$7:$7,0))</f>
        <v>33025836.670000002</v>
      </c>
      <c r="N143" s="85">
        <f>+INDEX(DataEx!$1:$1048576,MATCH('2017'!$A143,DataEx!$D:$D,0),MATCH('2017'!N$6,DataEx!$7:$7,0))</f>
        <v>33025836.670000002</v>
      </c>
      <c r="O143" s="85">
        <f>+INDEX(DataEx!$1:$1048576,MATCH('2017'!$A143,DataEx!$D:$D,0),MATCH('2017'!O$6,DataEx!$7:$7,0))</f>
        <v>33025836.670000002</v>
      </c>
      <c r="P143" s="85">
        <f>+INDEX(DataEx!$1:$1048576,MATCH('2017'!$A143,DataEx!$D:$D,0),MATCH('2017'!P$6,DataEx!$7:$7,0))</f>
        <v>33025836.670000002</v>
      </c>
      <c r="Q143" s="85">
        <f>+INDEX(DataEx!$1:$1048576,MATCH('2017'!$A143,DataEx!$D:$D,0),MATCH('2017'!Q$6,DataEx!$7:$7,0))</f>
        <v>33025836.670000002</v>
      </c>
      <c r="R143" s="85">
        <f>+INDEX(DataEx!$1:$1048576,MATCH('2017'!$A143,DataEx!$D:$D,0),MATCH('2017'!R$6,DataEx!$7:$7,0))</f>
        <v>33025836.670000002</v>
      </c>
      <c r="S143" s="128">
        <f t="shared" si="20"/>
        <v>283078600.02000004</v>
      </c>
      <c r="T143" s="129">
        <f t="shared" si="21"/>
        <v>6.7365983679588792E-2</v>
      </c>
    </row>
    <row r="144" spans="1:20">
      <c r="A144" s="138" t="str">
        <f t="shared" si="17"/>
        <v>451p</v>
      </c>
      <c r="B144" s="505" t="str">
        <f>+VLOOKUP(LEFT($A144,LEN(A144)-1)*1,Master!$D$25:$G$223,4,FALSE)</f>
        <v>Pozajmice i krediti</v>
      </c>
      <c r="C144" s="506"/>
      <c r="D144" s="506"/>
      <c r="E144" s="506"/>
      <c r="F144" s="506"/>
      <c r="G144" s="91">
        <f>SUM(DataEx!EH385)</f>
        <v>202083.33333333334</v>
      </c>
      <c r="H144" s="91">
        <f>SUM(DataEx!EI385)</f>
        <v>202083.33333333334</v>
      </c>
      <c r="I144" s="91">
        <f>SUM(DataEx!EJ385)</f>
        <v>202083.33333333334</v>
      </c>
      <c r="J144" s="91">
        <f>SUM(DataEx!EK385)</f>
        <v>202083.33333333334</v>
      </c>
      <c r="K144" s="91">
        <f>SUM(DataEx!EL385)</f>
        <v>202083.33333333334</v>
      </c>
      <c r="L144" s="91">
        <f>SUM(DataEx!EM385)</f>
        <v>202083.33333333334</v>
      </c>
      <c r="M144" s="91">
        <f>SUM(DataEx!EN385)</f>
        <v>202083.33333333334</v>
      </c>
      <c r="N144" s="91">
        <f>SUM(DataEx!EO385)</f>
        <v>202083.33333333334</v>
      </c>
      <c r="O144" s="91">
        <f>SUM(DataEx!EP385)</f>
        <v>202083.33333333334</v>
      </c>
      <c r="P144" s="91">
        <f>SUM(DataEx!EQ385)</f>
        <v>202083.33333333334</v>
      </c>
      <c r="Q144" s="91">
        <f>SUM(DataEx!ER385)</f>
        <v>202083.33333333334</v>
      </c>
      <c r="R144" s="91">
        <f>SUM(DataEx!ES385)</f>
        <v>202083.33333333334</v>
      </c>
      <c r="S144" s="126">
        <f t="shared" si="20"/>
        <v>2425000</v>
      </c>
      <c r="T144" s="127">
        <f t="shared" si="21"/>
        <v>5.7709240617786345E-4</v>
      </c>
    </row>
    <row r="145" spans="1:20">
      <c r="A145" s="138" t="str">
        <f t="shared" si="17"/>
        <v>47p</v>
      </c>
      <c r="B145" s="505" t="str">
        <f>+VLOOKUP(LEFT($A145,LEN(A145)-1)*1,Master!$D$25:$G$223,4,FALSE)</f>
        <v>Rezerve</v>
      </c>
      <c r="C145" s="506"/>
      <c r="D145" s="506"/>
      <c r="E145" s="506"/>
      <c r="F145" s="506"/>
      <c r="G145" s="91">
        <f>SUM(DataEx!EH400)</f>
        <v>1191556.1566666667</v>
      </c>
      <c r="H145" s="91">
        <f>SUM(DataEx!EI400)</f>
        <v>1191556.1566666667</v>
      </c>
      <c r="I145" s="91">
        <f>SUM(DataEx!EJ400)</f>
        <v>1191556.1566666667</v>
      </c>
      <c r="J145" s="91">
        <f>SUM(DataEx!EK400)</f>
        <v>1191556.1566666667</v>
      </c>
      <c r="K145" s="91">
        <f>SUM(DataEx!EL400)</f>
        <v>1191556.1566666667</v>
      </c>
      <c r="L145" s="91">
        <f>SUM(DataEx!EM400)</f>
        <v>1191556.1566666667</v>
      </c>
      <c r="M145" s="91">
        <f>SUM(DataEx!EN400)</f>
        <v>1191556.1566666667</v>
      </c>
      <c r="N145" s="91">
        <f>SUM(DataEx!EO400)</f>
        <v>1191556.1566666667</v>
      </c>
      <c r="O145" s="91">
        <f>SUM(DataEx!EP400)</f>
        <v>1191556.1566666667</v>
      </c>
      <c r="P145" s="91">
        <f>SUM(DataEx!EQ400)</f>
        <v>1191556.1566666667</v>
      </c>
      <c r="Q145" s="91">
        <f>SUM(DataEx!ER400)</f>
        <v>1191556.1566666667</v>
      </c>
      <c r="R145" s="91">
        <f>SUM(DataEx!ES400)</f>
        <v>1191556.1566666667</v>
      </c>
      <c r="S145" s="126">
        <f t="shared" si="20"/>
        <v>14298673.879999997</v>
      </c>
      <c r="T145" s="127">
        <f t="shared" si="21"/>
        <v>3.4027447895100061E-3</v>
      </c>
    </row>
    <row r="146" spans="1:20">
      <c r="A146" s="138" t="str">
        <f t="shared" si="17"/>
        <v>462p</v>
      </c>
      <c r="B146" s="505" t="str">
        <f>+VLOOKUP(LEFT($A146,LEN(A146)-1)*1,Master!$D$25:$G$223,4,FALSE)</f>
        <v>Otplata garancija</v>
      </c>
      <c r="C146" s="506"/>
      <c r="D146" s="506"/>
      <c r="E146" s="506"/>
      <c r="F146" s="506"/>
      <c r="G146" s="91">
        <f>SUM(DataEx!EH396)</f>
        <v>0</v>
      </c>
      <c r="H146" s="91">
        <f>SUM(DataEx!EI396)</f>
        <v>0</v>
      </c>
      <c r="I146" s="91">
        <f>SUM(DataEx!EJ396)</f>
        <v>0</v>
      </c>
      <c r="J146" s="91">
        <f>SUM(DataEx!EK396)</f>
        <v>0</v>
      </c>
      <c r="K146" s="91">
        <f>SUM(DataEx!EL396)</f>
        <v>0</v>
      </c>
      <c r="L146" s="91">
        <f>SUM(DataEx!EM396)</f>
        <v>0</v>
      </c>
      <c r="M146" s="91">
        <f>SUM(DataEx!EN396)</f>
        <v>0</v>
      </c>
      <c r="N146" s="91">
        <f>SUM(DataEx!EO396)</f>
        <v>0</v>
      </c>
      <c r="O146" s="91">
        <f>SUM(DataEx!EP396)</f>
        <v>0</v>
      </c>
      <c r="P146" s="91">
        <f>SUM(DataEx!EQ396)</f>
        <v>0</v>
      </c>
      <c r="Q146" s="91">
        <f>SUM(DataEx!ER396)</f>
        <v>0</v>
      </c>
      <c r="R146" s="91">
        <f>SUM(DataEx!ES396)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87" t="s">
        <v>701</v>
      </c>
      <c r="C147" s="388"/>
      <c r="D147" s="388"/>
      <c r="E147" s="388"/>
      <c r="F147" s="388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13" t="str">
        <f>+VLOOKUP(LEFT($A148,LEN(A148)-1)*1,Master!$D$25:$G$223,4,FALSE)</f>
        <v>Suficit / deficit</v>
      </c>
      <c r="C148" s="514"/>
      <c r="D148" s="514"/>
      <c r="E148" s="514"/>
      <c r="F148" s="514"/>
      <c r="G148" s="97">
        <f t="shared" ref="G148:R148" si="27">+G104-G123</f>
        <v>-59405088.925596118</v>
      </c>
      <c r="H148" s="97">
        <f t="shared" si="27"/>
        <v>-27107031.19829908</v>
      </c>
      <c r="I148" s="97">
        <f t="shared" si="27"/>
        <v>-33506289.656745076</v>
      </c>
      <c r="J148" s="97">
        <f t="shared" si="27"/>
        <v>-26181247.518621162</v>
      </c>
      <c r="K148" s="97">
        <f t="shared" si="27"/>
        <v>-25016902.874140114</v>
      </c>
      <c r="L148" s="97">
        <f t="shared" si="27"/>
        <v>4804169.2565310746</v>
      </c>
      <c r="M148" s="97">
        <f t="shared" si="27"/>
        <v>-23451832.850042522</v>
      </c>
      <c r="N148" s="97">
        <f t="shared" si="27"/>
        <v>-3601682.7843793333</v>
      </c>
      <c r="O148" s="97">
        <f t="shared" si="27"/>
        <v>-10520875.068540215</v>
      </c>
      <c r="P148" s="97">
        <f t="shared" si="27"/>
        <v>-22315643.257086992</v>
      </c>
      <c r="Q148" s="97">
        <f t="shared" si="27"/>
        <v>-34187702.425128728</v>
      </c>
      <c r="R148" s="97">
        <f t="shared" si="27"/>
        <v>26127115.104360282</v>
      </c>
      <c r="S148" s="114">
        <f t="shared" si="20"/>
        <v>-234363012.19768798</v>
      </c>
      <c r="T148" s="115">
        <f t="shared" si="21"/>
        <v>-5.5772830774538443E-2</v>
      </c>
    </row>
    <row r="149" spans="1:20" ht="13.5" thickBot="1">
      <c r="A149" s="139" t="str">
        <f>+CONCATENATE(A56,"p")</f>
        <v>1001p</v>
      </c>
      <c r="B149" s="515" t="str">
        <f>+VLOOKUP(LEFT($A149,LEN(A149)-1)*1,Master!$D$25:$G$223,4,FALSE)</f>
        <v>Primarni bilans</v>
      </c>
      <c r="C149" s="516"/>
      <c r="D149" s="516"/>
      <c r="E149" s="516"/>
      <c r="F149" s="516"/>
      <c r="G149" s="98">
        <f t="shared" ref="G149:R149" si="28">+G148+G131</f>
        <v>-56071331.495596118</v>
      </c>
      <c r="H149" s="98">
        <f t="shared" si="28"/>
        <v>-26010359.668299079</v>
      </c>
      <c r="I149" s="98">
        <f t="shared" si="28"/>
        <v>2620000.5232549235</v>
      </c>
      <c r="J149" s="98">
        <f t="shared" si="28"/>
        <v>-4934336.248621162</v>
      </c>
      <c r="K149" s="98">
        <f t="shared" si="28"/>
        <v>-8811466.0141401142</v>
      </c>
      <c r="L149" s="98">
        <f t="shared" si="28"/>
        <v>7104254.2365310751</v>
      </c>
      <c r="M149" s="98">
        <f t="shared" si="28"/>
        <v>-17916535.460042521</v>
      </c>
      <c r="N149" s="98">
        <f t="shared" si="28"/>
        <v>-2326421.2743793335</v>
      </c>
      <c r="O149" s="98">
        <f t="shared" si="28"/>
        <v>-8645280.7085402161</v>
      </c>
      <c r="P149" s="98">
        <f t="shared" si="28"/>
        <v>-21921462.347086992</v>
      </c>
      <c r="Q149" s="98">
        <f t="shared" si="28"/>
        <v>-30357983.245128728</v>
      </c>
      <c r="R149" s="98">
        <f t="shared" si="28"/>
        <v>28271535.414360281</v>
      </c>
      <c r="S149" s="114">
        <f t="shared" si="20"/>
        <v>-138999386.28768796</v>
      </c>
      <c r="T149" s="115">
        <f t="shared" si="21"/>
        <v>-3.3078552696910582E-2</v>
      </c>
    </row>
    <row r="150" spans="1:20">
      <c r="A150" s="139" t="str">
        <f>+CONCATENATE(A57,"p")</f>
        <v>46p</v>
      </c>
      <c r="B150" s="507" t="str">
        <f>+VLOOKUP(LEFT($A150,LEN(A150)-1)*1,Master!$D$25:$G$223,4,FALSE)</f>
        <v>Otplata dugova</v>
      </c>
      <c r="C150" s="508"/>
      <c r="D150" s="508"/>
      <c r="E150" s="508"/>
      <c r="F150" s="508"/>
      <c r="G150" s="87">
        <f t="shared" ref="G150:R150" si="29">+SUM(G151:G153)</f>
        <v>4617467.5633333325</v>
      </c>
      <c r="H150" s="87">
        <f t="shared" si="29"/>
        <v>5248180.4533333331</v>
      </c>
      <c r="I150" s="87">
        <f t="shared" si="29"/>
        <v>18465645.143333334</v>
      </c>
      <c r="J150" s="87">
        <f t="shared" si="29"/>
        <v>67460865.603333324</v>
      </c>
      <c r="K150" s="87">
        <f t="shared" si="29"/>
        <v>10247541.783333333</v>
      </c>
      <c r="L150" s="87">
        <f t="shared" si="29"/>
        <v>16046343.563333331</v>
      </c>
      <c r="M150" s="87">
        <f t="shared" si="29"/>
        <v>23103608.363333337</v>
      </c>
      <c r="N150" s="87">
        <f t="shared" si="29"/>
        <v>16877006.883333333</v>
      </c>
      <c r="O150" s="87">
        <f t="shared" si="29"/>
        <v>17318908.093333334</v>
      </c>
      <c r="P150" s="87">
        <f t="shared" si="29"/>
        <v>9686739.4033333324</v>
      </c>
      <c r="Q150" s="87">
        <f t="shared" si="29"/>
        <v>11714826.133333333</v>
      </c>
      <c r="R150" s="87">
        <f t="shared" si="29"/>
        <v>19628370.163333334</v>
      </c>
      <c r="S150" s="110">
        <f t="shared" si="20"/>
        <v>220415503.14999998</v>
      </c>
      <c r="T150" s="111">
        <f t="shared" si="21"/>
        <v>5.2453654874943474E-2</v>
      </c>
    </row>
    <row r="151" spans="1:20">
      <c r="A151" s="139" t="str">
        <f>+CONCATENATE(A58,"p")</f>
        <v>4611p</v>
      </c>
      <c r="B151" s="511" t="str">
        <f>+VLOOKUP(LEFT($A151,LEN(A151)-1)*1,Master!$D$25:$G$223,4,FALSE)</f>
        <v>Otplata hartija od vrijednosti i kredita rezidentima</v>
      </c>
      <c r="C151" s="512"/>
      <c r="D151" s="512"/>
      <c r="E151" s="512"/>
      <c r="F151" s="512"/>
      <c r="G151" s="100">
        <f>SUM(DataEx!EH394)</f>
        <v>174340.51</v>
      </c>
      <c r="H151" s="100">
        <f>+INDEX(DataEx!$1:$1048576,MATCH('2017'!$A151,DataEx!$D:$D,0),MATCH('2017'!H$6,DataEx!$7:$7,0))</f>
        <v>177326.85</v>
      </c>
      <c r="I151" s="100">
        <f>+INDEX(DataEx!$1:$1048576,MATCH('2017'!$A151,DataEx!$D:$D,0),MATCH('2017'!I$6,DataEx!$7:$7,0))</f>
        <v>7687779.1100000003</v>
      </c>
      <c r="J151" s="100">
        <f>+INDEX(DataEx!$1:$1048576,MATCH('2017'!$A151,DataEx!$D:$D,0),MATCH('2017'!J$6,DataEx!$7:$7,0))</f>
        <v>191127.48</v>
      </c>
      <c r="K151" s="100">
        <f>+INDEX(DataEx!$1:$1048576,MATCH('2017'!$A151,DataEx!$D:$D,0),MATCH('2017'!K$6,DataEx!$7:$7,0))</f>
        <v>949797.77</v>
      </c>
      <c r="L151" s="100">
        <f>+INDEX(DataEx!$1:$1048576,MATCH('2017'!$A151,DataEx!$D:$D,0),MATCH('2017'!L$6,DataEx!$7:$7,0))</f>
        <v>2019268.13</v>
      </c>
      <c r="M151" s="100">
        <f>+INDEX(DataEx!$1:$1048576,MATCH('2017'!$A151,DataEx!$D:$D,0),MATCH('2017'!M$6,DataEx!$7:$7,0))</f>
        <v>10660481.32</v>
      </c>
      <c r="N151" s="100">
        <f>+INDEX(DataEx!$1:$1048576,MATCH('2017'!$A151,DataEx!$D:$D,0),MATCH('2017'!N$6,DataEx!$7:$7,0))</f>
        <v>11526152.189999999</v>
      </c>
      <c r="O151" s="100">
        <f>+INDEX(DataEx!$1:$1048576,MATCH('2017'!$A151,DataEx!$D:$D,0),MATCH('2017'!O$6,DataEx!$7:$7,0))</f>
        <v>10016017.119999999</v>
      </c>
      <c r="P151" s="100">
        <f>+INDEX(DataEx!$1:$1048576,MATCH('2017'!$A151,DataEx!$D:$D,0),MATCH('2017'!P$6,DataEx!$7:$7,0))</f>
        <v>1834828.67</v>
      </c>
      <c r="Q151" s="100">
        <f>+INDEX(DataEx!$1:$1048576,MATCH('2017'!$A151,DataEx!$D:$D,0),MATCH('2017'!Q$6,DataEx!$7:$7,0))</f>
        <v>2345417.37</v>
      </c>
      <c r="R151" s="100">
        <f>+INDEX(DataEx!$1:$1048576,MATCH('2017'!$A151,DataEx!$D:$D,0),MATCH('2017'!R$6,DataEx!$7:$7,0))</f>
        <v>4329305.63</v>
      </c>
      <c r="S151" s="108">
        <f t="shared" si="20"/>
        <v>51911842.149999999</v>
      </c>
      <c r="T151" s="109">
        <f t="shared" si="21"/>
        <v>1.2353785523904714E-2</v>
      </c>
    </row>
    <row r="152" spans="1:20">
      <c r="A152" s="139" t="str">
        <f>+CONCATENATE(A59,"p")</f>
        <v>4612p</v>
      </c>
      <c r="B152" s="505" t="str">
        <f>+VLOOKUP(LEFT($A152,LEN(A152)-1)*1,Master!$D$25:$G$223,4,FALSE)</f>
        <v>Otplata hartija od vrijednosti i kredita nerezidentima</v>
      </c>
      <c r="C152" s="506"/>
      <c r="D152" s="506"/>
      <c r="E152" s="506"/>
      <c r="F152" s="506"/>
      <c r="G152" s="100">
        <f>SUM(DataEx!EH395)</f>
        <v>1633418.82</v>
      </c>
      <c r="H152" s="100">
        <f>+INDEX(DataEx!$1:$1048576,MATCH('2017'!$A152,DataEx!$D:$D,0),MATCH('2017'!H$6,DataEx!$7:$7,0))</f>
        <v>2261145.37</v>
      </c>
      <c r="I152" s="100">
        <f>+INDEX(DataEx!$1:$1048576,MATCH('2017'!$A152,DataEx!$D:$D,0),MATCH('2017'!I$6,DataEx!$7:$7,0))</f>
        <v>7968157.7999999998</v>
      </c>
      <c r="J152" s="100">
        <f>+INDEX(DataEx!$1:$1048576,MATCH('2017'!$A152,DataEx!$D:$D,0),MATCH('2017'!J$6,DataEx!$7:$7,0))</f>
        <v>64460029.890000001</v>
      </c>
      <c r="K152" s="100">
        <f>+INDEX(DataEx!$1:$1048576,MATCH('2017'!$A152,DataEx!$D:$D,0),MATCH('2017'!K$6,DataEx!$7:$7,0))</f>
        <v>6488035.7800000003</v>
      </c>
      <c r="L152" s="100">
        <f>+INDEX(DataEx!$1:$1048576,MATCH('2017'!$A152,DataEx!$D:$D,0),MATCH('2017'!L$6,DataEx!$7:$7,0))</f>
        <v>11217367.199999999</v>
      </c>
      <c r="M152" s="100">
        <f>+INDEX(DataEx!$1:$1048576,MATCH('2017'!$A152,DataEx!$D:$D,0),MATCH('2017'!M$6,DataEx!$7:$7,0))</f>
        <v>9633418.8100000005</v>
      </c>
      <c r="N152" s="100">
        <f>+INDEX(DataEx!$1:$1048576,MATCH('2017'!$A152,DataEx!$D:$D,0),MATCH('2017'!N$6,DataEx!$7:$7,0))</f>
        <v>2541146.46</v>
      </c>
      <c r="O152" s="100">
        <f>+INDEX(DataEx!$1:$1048576,MATCH('2017'!$A152,DataEx!$D:$D,0),MATCH('2017'!O$6,DataEx!$7:$7,0))</f>
        <v>4493182.74</v>
      </c>
      <c r="P152" s="100">
        <f>+INDEX(DataEx!$1:$1048576,MATCH('2017'!$A152,DataEx!$D:$D,0),MATCH('2017'!P$6,DataEx!$7:$7,0))</f>
        <v>5042202.5</v>
      </c>
      <c r="Q152" s="100">
        <f>+INDEX(DataEx!$1:$1048576,MATCH('2017'!$A152,DataEx!$D:$D,0),MATCH('2017'!Q$6,DataEx!$7:$7,0))</f>
        <v>6559700.5300000003</v>
      </c>
      <c r="R152" s="100">
        <f>+INDEX(DataEx!$1:$1048576,MATCH('2017'!$A152,DataEx!$D:$D,0),MATCH('2017'!R$6,DataEx!$7:$7,0))</f>
        <v>12489356.300000001</v>
      </c>
      <c r="S152" s="108">
        <f t="shared" si="20"/>
        <v>134787162.19999999</v>
      </c>
      <c r="T152" s="109">
        <f t="shared" si="21"/>
        <v>3.2076143404488229E-2</v>
      </c>
    </row>
    <row r="153" spans="1:20" ht="13.5" thickBot="1">
      <c r="A153" s="139" t="str">
        <f>+CONCATENATE(A53,"p")</f>
        <v>4630p</v>
      </c>
      <c r="B153" s="472" t="str">
        <f>+VLOOKUP(LEFT($A153,LEN(A153)-1)*1,Master!$D$25:$G$223,4,FALSE)</f>
        <v>Otplata obaveza iz prethodnih godina</v>
      </c>
      <c r="C153" s="473"/>
      <c r="D153" s="473"/>
      <c r="E153" s="473"/>
      <c r="F153" s="473"/>
      <c r="G153" s="100">
        <f>SUM(DataEx!EH399)</f>
        <v>2809708.2333333329</v>
      </c>
      <c r="H153" s="100">
        <f>+INDEX(DataEx!$1:$1048576,MATCH('2017'!$A153,DataEx!$D:$D,0),MATCH('2017'!H$6,DataEx!$7:$7,0))</f>
        <v>2809708.2333333329</v>
      </c>
      <c r="I153" s="100">
        <f>+INDEX(DataEx!$1:$1048576,MATCH('2017'!$A153,DataEx!$D:$D,0),MATCH('2017'!I$6,DataEx!$7:$7,0))</f>
        <v>2809708.2333333329</v>
      </c>
      <c r="J153" s="100">
        <f>+INDEX(DataEx!$1:$1048576,MATCH('2017'!$A153,DataEx!$D:$D,0),MATCH('2017'!J$6,DataEx!$7:$7,0))</f>
        <v>2809708.2333333329</v>
      </c>
      <c r="K153" s="100">
        <f>+INDEX(DataEx!$1:$1048576,MATCH('2017'!$A153,DataEx!$D:$D,0),MATCH('2017'!K$6,DataEx!$7:$7,0))</f>
        <v>2809708.2333333329</v>
      </c>
      <c r="L153" s="100">
        <f>+INDEX(DataEx!$1:$1048576,MATCH('2017'!$A153,DataEx!$D:$D,0),MATCH('2017'!L$6,DataEx!$7:$7,0))</f>
        <v>2809708.2333333329</v>
      </c>
      <c r="M153" s="100">
        <f>+INDEX(DataEx!$1:$1048576,MATCH('2017'!$A153,DataEx!$D:$D,0),MATCH('2017'!M$6,DataEx!$7:$7,0))</f>
        <v>2809708.2333333329</v>
      </c>
      <c r="N153" s="100">
        <f>+INDEX(DataEx!$1:$1048576,MATCH('2017'!$A153,DataEx!$D:$D,0),MATCH('2017'!N$6,DataEx!$7:$7,0))</f>
        <v>2809708.2333333329</v>
      </c>
      <c r="O153" s="100">
        <f>+INDEX(DataEx!$1:$1048576,MATCH('2017'!$A153,DataEx!$D:$D,0),MATCH('2017'!O$6,DataEx!$7:$7,0))</f>
        <v>2809708.2333333329</v>
      </c>
      <c r="P153" s="100">
        <f>+INDEX(DataEx!$1:$1048576,MATCH('2017'!$A153,DataEx!$D:$D,0),MATCH('2017'!P$6,DataEx!$7:$7,0))</f>
        <v>2809708.2333333329</v>
      </c>
      <c r="Q153" s="100">
        <f>+INDEX(DataEx!$1:$1048576,MATCH('2017'!$A153,DataEx!$D:$D,0),MATCH('2017'!Q$6,DataEx!$7:$7,0))</f>
        <v>2809708.2333333329</v>
      </c>
      <c r="R153" s="100">
        <f>+INDEX(DataEx!$1:$1048576,MATCH('2017'!$A153,DataEx!$D:$D,0),MATCH('2017'!R$6,DataEx!$7:$7,0))</f>
        <v>2809708.2333333329</v>
      </c>
      <c r="S153" s="108">
        <f t="shared" si="20"/>
        <v>33716498.800000004</v>
      </c>
      <c r="T153" s="109">
        <f t="shared" si="21"/>
        <v>8.0237259465505348E-3</v>
      </c>
    </row>
    <row r="154" spans="1:20" ht="13.5" thickBot="1">
      <c r="A154" s="139" t="str">
        <f t="shared" ref="A154:A159" si="30">+CONCATENATE(A60,"p")</f>
        <v>1002p</v>
      </c>
      <c r="B154" s="509" t="str">
        <f>+VLOOKUP(LEFT($A154,LEN(A154)-1)*1,Master!$D$25:$G$223,4,FALSE)</f>
        <v>Nedostajuća sredstva</v>
      </c>
      <c r="C154" s="510"/>
      <c r="D154" s="510"/>
      <c r="E154" s="510"/>
      <c r="F154" s="510"/>
      <c r="G154" s="79">
        <f t="shared" ref="G154:R154" si="31">+G148-G150</f>
        <v>-64022556.488929451</v>
      </c>
      <c r="H154" s="79">
        <f t="shared" si="31"/>
        <v>-32355211.651632413</v>
      </c>
      <c r="I154" s="79">
        <f t="shared" si="31"/>
        <v>-51971934.800078407</v>
      </c>
      <c r="J154" s="79">
        <f t="shared" si="31"/>
        <v>-93642113.121954486</v>
      </c>
      <c r="K154" s="79">
        <f t="shared" si="31"/>
        <v>-35264444.657473445</v>
      </c>
      <c r="L154" s="79">
        <f t="shared" si="31"/>
        <v>-11242174.306802256</v>
      </c>
      <c r="M154" s="79">
        <f t="shared" si="31"/>
        <v>-46555441.213375859</v>
      </c>
      <c r="N154" s="79">
        <f t="shared" si="31"/>
        <v>-20478689.667712666</v>
      </c>
      <c r="O154" s="79">
        <f t="shared" si="31"/>
        <v>-27839783.161873549</v>
      </c>
      <c r="P154" s="79">
        <f t="shared" si="31"/>
        <v>-32002382.660420325</v>
      </c>
      <c r="Q154" s="79">
        <f t="shared" si="31"/>
        <v>-45902528.558462061</v>
      </c>
      <c r="R154" s="79">
        <f t="shared" si="31"/>
        <v>6498744.9410269484</v>
      </c>
      <c r="S154" s="118">
        <f t="shared" si="20"/>
        <v>-454778515.34768802</v>
      </c>
      <c r="T154" s="119">
        <f t="shared" si="21"/>
        <v>-0.10822648564948192</v>
      </c>
    </row>
    <row r="155" spans="1:20" ht="13.5" thickBot="1">
      <c r="A155" s="139" t="str">
        <f t="shared" si="30"/>
        <v>1003p</v>
      </c>
      <c r="B155" s="497" t="str">
        <f>+VLOOKUP(LEFT($A155,LEN(A155)-1)*1,Master!$D$25:$G$223,4,FALSE)</f>
        <v>Finansiranje</v>
      </c>
      <c r="C155" s="498"/>
      <c r="D155" s="498"/>
      <c r="E155" s="498"/>
      <c r="F155" s="498"/>
      <c r="G155" s="97">
        <f t="shared" ref="G155:R155" si="32">+SUM(G156:G159)</f>
        <v>64022556.488929451</v>
      </c>
      <c r="H155" s="97">
        <f t="shared" si="32"/>
        <v>32355211.651632413</v>
      </c>
      <c r="I155" s="97">
        <f t="shared" si="32"/>
        <v>51971934.800078407</v>
      </c>
      <c r="J155" s="97">
        <f t="shared" si="32"/>
        <v>93642113.121954486</v>
      </c>
      <c r="K155" s="97">
        <f t="shared" si="32"/>
        <v>35264444.657473445</v>
      </c>
      <c r="L155" s="97">
        <f t="shared" si="32"/>
        <v>11242174.306802258</v>
      </c>
      <c r="M155" s="97">
        <f t="shared" si="32"/>
        <v>46555441.213375859</v>
      </c>
      <c r="N155" s="97">
        <f t="shared" si="32"/>
        <v>20478689.667712666</v>
      </c>
      <c r="O155" s="97">
        <f t="shared" si="32"/>
        <v>27839783.161873549</v>
      </c>
      <c r="P155" s="97">
        <f t="shared" si="32"/>
        <v>32002382.660420325</v>
      </c>
      <c r="Q155" s="97">
        <f t="shared" si="32"/>
        <v>45902528.558462061</v>
      </c>
      <c r="R155" s="97">
        <f t="shared" si="32"/>
        <v>-6498744.9410269484</v>
      </c>
      <c r="S155" s="120">
        <f t="shared" si="20"/>
        <v>454778515.34768802</v>
      </c>
      <c r="T155" s="121">
        <f t="shared" si="21"/>
        <v>0.10822648564948192</v>
      </c>
    </row>
    <row r="156" spans="1:20">
      <c r="A156" s="139" t="str">
        <f t="shared" si="30"/>
        <v>7511p</v>
      </c>
      <c r="B156" s="511" t="str">
        <f>+VLOOKUP(LEFT($A156,LEN(A156)-1)*1,Master!$D$25:$G$223,4,FALSE)</f>
        <v>Pozajmice i krediti od domaćih izvora</v>
      </c>
      <c r="C156" s="512"/>
      <c r="D156" s="512"/>
      <c r="E156" s="512"/>
      <c r="F156" s="512"/>
      <c r="G156" s="100">
        <f>+INDEX(DataEx!$1:$1048576,MATCH('2017'!$A156,DataEx!$D:$D,0),MATCH('2017'!G$6,DataEx!$7:$7,0))</f>
        <v>8333333.333333333</v>
      </c>
      <c r="H156" s="100">
        <f>+INDEX(DataEx!$1:$1048576,MATCH('2017'!$A156,DataEx!$D:$D,0),MATCH('2017'!H$6,DataEx!$7:$7,0))</f>
        <v>8333333.333333333</v>
      </c>
      <c r="I156" s="100">
        <f>+INDEX(DataEx!$1:$1048576,MATCH('2017'!$A156,DataEx!$D:$D,0),MATCH('2017'!I$6,DataEx!$7:$7,0))</f>
        <v>8333333.333333333</v>
      </c>
      <c r="J156" s="100">
        <f>+INDEX(DataEx!$1:$1048576,MATCH('2017'!$A156,DataEx!$D:$D,0),MATCH('2017'!J$6,DataEx!$7:$7,0))</f>
        <v>8333333.333333333</v>
      </c>
      <c r="K156" s="100">
        <f>+INDEX(DataEx!$1:$1048576,MATCH('2017'!$A156,DataEx!$D:$D,0),MATCH('2017'!K$6,DataEx!$7:$7,0))</f>
        <v>8333333.333333333</v>
      </c>
      <c r="L156" s="100">
        <f>+INDEX(DataEx!$1:$1048576,MATCH('2017'!$A156,DataEx!$D:$D,0),MATCH('2017'!L$6,DataEx!$7:$7,0))</f>
        <v>8333333.333333333</v>
      </c>
      <c r="M156" s="100">
        <f>+INDEX(DataEx!$1:$1048576,MATCH('2017'!$A156,DataEx!$D:$D,0),MATCH('2017'!M$6,DataEx!$7:$7,0))</f>
        <v>8333333.333333333</v>
      </c>
      <c r="N156" s="100">
        <f>+INDEX(DataEx!$1:$1048576,MATCH('2017'!$A156,DataEx!$D:$D,0),MATCH('2017'!N$6,DataEx!$7:$7,0))</f>
        <v>8333333.333333333</v>
      </c>
      <c r="O156" s="100">
        <f>+INDEX(DataEx!$1:$1048576,MATCH('2017'!$A156,DataEx!$D:$D,0),MATCH('2017'!O$6,DataEx!$7:$7,0))</f>
        <v>8333333.333333333</v>
      </c>
      <c r="P156" s="100">
        <f>+INDEX(DataEx!$1:$1048576,MATCH('2017'!$A156,DataEx!$D:$D,0),MATCH('2017'!P$6,DataEx!$7:$7,0))</f>
        <v>8333333.333333333</v>
      </c>
      <c r="Q156" s="100">
        <f>+INDEX(DataEx!$1:$1048576,MATCH('2017'!$A156,DataEx!$D:$D,0),MATCH('2017'!Q$6,DataEx!$7:$7,0))</f>
        <v>8333333.333333333</v>
      </c>
      <c r="R156" s="100">
        <f>+INDEX(DataEx!$1:$1048576,MATCH('2017'!$A156,DataEx!$D:$D,0),MATCH('2017'!R$6,DataEx!$7:$7,0))</f>
        <v>8333333.333333333</v>
      </c>
      <c r="S156" s="108">
        <f t="shared" si="20"/>
        <v>99999999.999999985</v>
      </c>
      <c r="T156" s="109">
        <f t="shared" si="21"/>
        <v>2.3797624997025292E-2</v>
      </c>
    </row>
    <row r="157" spans="1:20">
      <c r="A157" s="139" t="str">
        <f t="shared" si="30"/>
        <v>7512p</v>
      </c>
      <c r="B157" s="505" t="str">
        <f>+VLOOKUP(LEFT($A157,LEN(A157)-1)*1,Master!$D$25:$G$223,4,FALSE)</f>
        <v>Pozajmice i krediti od inostranih izvora</v>
      </c>
      <c r="C157" s="506"/>
      <c r="D157" s="506"/>
      <c r="E157" s="506"/>
      <c r="F157" s="506"/>
      <c r="G157" s="100">
        <f>+INDEX(DataEx!$1:$1048576,MATCH('2017'!$A157,DataEx!$D:$D,0),MATCH('2017'!G$6,DataEx!$7:$7,0))</f>
        <v>29514485.302905828</v>
      </c>
      <c r="H157" s="100">
        <f>+INDEX(DataEx!$1:$1048576,MATCH('2017'!$A157,DataEx!$D:$D,0),MATCH('2017'!H$6,DataEx!$7:$7,0))</f>
        <v>29514485.302905828</v>
      </c>
      <c r="I157" s="100">
        <f>+INDEX(DataEx!$1:$1048576,MATCH('2017'!$A157,DataEx!$D:$D,0),MATCH('2017'!I$6,DataEx!$7:$7,0))</f>
        <v>29514485.302905828</v>
      </c>
      <c r="J157" s="100">
        <f>+INDEX(DataEx!$1:$1048576,MATCH('2017'!$A157,DataEx!$D:$D,0),MATCH('2017'!J$6,DataEx!$7:$7,0))</f>
        <v>29514485.302905828</v>
      </c>
      <c r="K157" s="100">
        <f>+INDEX(DataEx!$1:$1048576,MATCH('2017'!$A157,DataEx!$D:$D,0),MATCH('2017'!K$6,DataEx!$7:$7,0))</f>
        <v>29514485.302905828</v>
      </c>
      <c r="L157" s="100">
        <f>+INDEX(DataEx!$1:$1048576,MATCH('2017'!$A157,DataEx!$D:$D,0),MATCH('2017'!L$6,DataEx!$7:$7,0))</f>
        <v>29514485.302905828</v>
      </c>
      <c r="M157" s="100">
        <f>+INDEX(DataEx!$1:$1048576,MATCH('2017'!$A157,DataEx!$D:$D,0),MATCH('2017'!M$6,DataEx!$7:$7,0))</f>
        <v>29514485.302905828</v>
      </c>
      <c r="N157" s="100">
        <f>+INDEX(DataEx!$1:$1048576,MATCH('2017'!$A157,DataEx!$D:$D,0),MATCH('2017'!N$6,DataEx!$7:$7,0))</f>
        <v>29514485.302905828</v>
      </c>
      <c r="O157" s="100">
        <f>+INDEX(DataEx!$1:$1048576,MATCH('2017'!$A157,DataEx!$D:$D,0),MATCH('2017'!O$6,DataEx!$7:$7,0))</f>
        <v>29514485.302905828</v>
      </c>
      <c r="P157" s="100">
        <f>+INDEX(DataEx!$1:$1048576,MATCH('2017'!$A157,DataEx!$D:$D,0),MATCH('2017'!P$6,DataEx!$7:$7,0))</f>
        <v>29514485.302905828</v>
      </c>
      <c r="Q157" s="100">
        <f>+INDEX(DataEx!$1:$1048576,MATCH('2017'!$A157,DataEx!$D:$D,0),MATCH('2017'!Q$6,DataEx!$7:$7,0))</f>
        <v>29514485.302905828</v>
      </c>
      <c r="R157" s="100">
        <f>+INDEX(DataEx!$1:$1048576,MATCH('2017'!$A157,DataEx!$D:$D,0),MATCH('2017'!R$6,DataEx!$7:$7,0))</f>
        <v>29514485.302905828</v>
      </c>
      <c r="S157" s="108">
        <f t="shared" si="20"/>
        <v>354173823.63486993</v>
      </c>
      <c r="T157" s="109">
        <f t="shared" si="21"/>
        <v>8.4284958386252093E-2</v>
      </c>
    </row>
    <row r="158" spans="1:20">
      <c r="A158" s="139" t="str">
        <f t="shared" si="30"/>
        <v>72p</v>
      </c>
      <c r="B158" s="505" t="str">
        <f>+VLOOKUP(LEFT($A158,LEN(A158)-1)*1,Master!$D$25:$G$223,4,FALSE)</f>
        <v>Primici od prodaje imovine</v>
      </c>
      <c r="C158" s="506"/>
      <c r="D158" s="506"/>
      <c r="E158" s="506"/>
      <c r="F158" s="506"/>
      <c r="G158" s="100">
        <f>+INDEX(DataEx!$1:$1048576,MATCH('2017'!$A158,DataEx!$D:$D,0),MATCH('2017'!G$6,DataEx!$7:$7,0))</f>
        <v>0</v>
      </c>
      <c r="H158" s="100">
        <f>+INDEX(DataEx!$1:$1048576,MATCH('2017'!$A158,DataEx!$D:$D,0),MATCH('2017'!H$6,DataEx!$7:$7,0))</f>
        <v>0</v>
      </c>
      <c r="I158" s="100">
        <f>+INDEX(DataEx!$1:$1048576,MATCH('2017'!$A158,DataEx!$D:$D,0),MATCH('2017'!I$6,DataEx!$7:$7,0))</f>
        <v>0</v>
      </c>
      <c r="J158" s="100">
        <f>+INDEX(DataEx!$1:$1048576,MATCH('2017'!$A158,DataEx!$D:$D,0),MATCH('2017'!J$6,DataEx!$7:$7,0))</f>
        <v>0</v>
      </c>
      <c r="K158" s="100">
        <f>+INDEX(DataEx!$1:$1048576,MATCH('2017'!$A158,DataEx!$D:$D,0),MATCH('2017'!K$6,DataEx!$7:$7,0))</f>
        <v>0</v>
      </c>
      <c r="L158" s="100">
        <f>+INDEX(DataEx!$1:$1048576,MATCH('2017'!$A158,DataEx!$D:$D,0),MATCH('2017'!L$6,DataEx!$7:$7,0))</f>
        <v>0</v>
      </c>
      <c r="M158" s="100">
        <f>+INDEX(DataEx!$1:$1048576,MATCH('2017'!$A158,DataEx!$D:$D,0),MATCH('2017'!M$6,DataEx!$7:$7,0))</f>
        <v>0</v>
      </c>
      <c r="N158" s="100">
        <f>+INDEX(DataEx!$1:$1048576,MATCH('2017'!$A158,DataEx!$D:$D,0),MATCH('2017'!N$6,DataEx!$7:$7,0))</f>
        <v>0</v>
      </c>
      <c r="O158" s="100">
        <f>+INDEX(DataEx!$1:$1048576,MATCH('2017'!$A158,DataEx!$D:$D,0),MATCH('2017'!O$6,DataEx!$7:$7,0))</f>
        <v>0</v>
      </c>
      <c r="P158" s="100">
        <f>+INDEX(DataEx!$1:$1048576,MATCH('2017'!$A158,DataEx!$D:$D,0),MATCH('2017'!P$6,DataEx!$7:$7,0))</f>
        <v>0</v>
      </c>
      <c r="Q158" s="100">
        <f>+INDEX(DataEx!$1:$1048576,MATCH('2017'!$A158,DataEx!$D:$D,0),MATCH('2017'!Q$6,DataEx!$7:$7,0))</f>
        <v>0</v>
      </c>
      <c r="R158" s="100">
        <f>+INDEX(DataEx!$1:$1048576,MATCH('2017'!$A158,DataEx!$D:$D,0),MATCH('2017'!R$6,DataEx!$7:$7,0))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26174737.852690287</v>
      </c>
      <c r="H159" s="101">
        <f t="shared" si="33"/>
        <v>-5492606.9846067503</v>
      </c>
      <c r="I159" s="101">
        <f t="shared" si="33"/>
        <v>14124116.163839243</v>
      </c>
      <c r="J159" s="101">
        <f t="shared" si="33"/>
        <v>55794294.485715322</v>
      </c>
      <c r="K159" s="101">
        <f t="shared" si="33"/>
        <v>-2583373.9787657186</v>
      </c>
      <c r="L159" s="101">
        <f t="shared" si="33"/>
        <v>-26605644.329436906</v>
      </c>
      <c r="M159" s="101">
        <f t="shared" si="33"/>
        <v>8707622.5771366954</v>
      </c>
      <c r="N159" s="101">
        <f t="shared" si="33"/>
        <v>-17369128.968526497</v>
      </c>
      <c r="O159" s="101">
        <f t="shared" si="33"/>
        <v>-10008035.474365614</v>
      </c>
      <c r="P159" s="101">
        <f t="shared" si="33"/>
        <v>-5845435.9758188389</v>
      </c>
      <c r="Q159" s="101">
        <f t="shared" si="33"/>
        <v>8054709.9222228974</v>
      </c>
      <c r="R159" s="101">
        <f t="shared" si="33"/>
        <v>-44346563.577266112</v>
      </c>
      <c r="S159" s="112">
        <f t="shared" si="20"/>
        <v>604691.71281802654</v>
      </c>
      <c r="T159" s="113">
        <f t="shared" si="21"/>
        <v>1.4390226620452311E-4</v>
      </c>
    </row>
  </sheetData>
  <mergeCells count="115"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zoomScaleNormal="100" workbookViewId="0">
      <pane ySplit="1" topLeftCell="A38" activePane="bottomLeft" state="frozen"/>
      <selection pane="bottomLeft" activeCell="I10" sqref="I10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.5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30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710</v>
      </c>
      <c r="H6" s="260" t="s">
        <v>711</v>
      </c>
      <c r="I6" s="260" t="s">
        <v>712</v>
      </c>
      <c r="J6" s="260" t="s">
        <v>713</v>
      </c>
      <c r="K6" s="260" t="s">
        <v>714</v>
      </c>
      <c r="L6" s="260" t="s">
        <v>715</v>
      </c>
      <c r="M6" s="260" t="s">
        <v>716</v>
      </c>
      <c r="N6" s="260" t="s">
        <v>717</v>
      </c>
      <c r="O6" s="260" t="s">
        <v>718</v>
      </c>
      <c r="P6" s="260" t="s">
        <v>719</v>
      </c>
      <c r="Q6" s="260" t="s">
        <v>720</v>
      </c>
      <c r="R6" s="260" t="s">
        <v>721</v>
      </c>
      <c r="S6" s="259"/>
      <c r="T6" s="259"/>
    </row>
    <row r="7" spans="1:20" ht="15" customHeight="1" thickBot="1">
      <c r="A7" s="170"/>
      <c r="B7" s="471" t="str">
        <f>+Master!G249</f>
        <v>Ostvarenje budžeta</v>
      </c>
      <c r="C7" s="452"/>
      <c r="D7" s="452"/>
      <c r="E7" s="452"/>
      <c r="F7" s="452"/>
      <c r="G7" s="460">
        <v>2016</v>
      </c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4"/>
      <c r="S7" s="261" t="str">
        <f>+Master!G246</f>
        <v>BDP</v>
      </c>
      <c r="T7" s="262">
        <v>3773000000</v>
      </c>
    </row>
    <row r="8" spans="1:20" ht="16.5" customHeight="1">
      <c r="A8" s="170"/>
      <c r="B8" s="453"/>
      <c r="C8" s="454"/>
      <c r="D8" s="454"/>
      <c r="E8" s="454"/>
      <c r="F8" s="455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60" t="str">
        <f>+Master!G243</f>
        <v>Jan - Nov</v>
      </c>
      <c r="T8" s="464"/>
    </row>
    <row r="9" spans="1:20" ht="13.5" thickBot="1">
      <c r="A9" s="170"/>
      <c r="B9" s="456"/>
      <c r="C9" s="457"/>
      <c r="D9" s="457"/>
      <c r="E9" s="457"/>
      <c r="F9" s="458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9" t="str">
        <f>+VLOOKUP($A10,Master!$D$25:$G$223,4,FALSE)</f>
        <v>Prihodi budžeta</v>
      </c>
      <c r="C10" s="420"/>
      <c r="D10" s="420"/>
      <c r="E10" s="420"/>
      <c r="F10" s="420"/>
      <c r="G10" s="177">
        <f t="shared" ref="G10:R10" si="1">+G11+G19+SUM(G24:G28)</f>
        <v>67415694.690000013</v>
      </c>
      <c r="H10" s="177">
        <f t="shared" si="1"/>
        <v>95779987.890000001</v>
      </c>
      <c r="I10" s="177">
        <f t="shared" si="1"/>
        <v>121569715.28999998</v>
      </c>
      <c r="J10" s="177">
        <f t="shared" si="1"/>
        <v>114117602.84999999</v>
      </c>
      <c r="K10" s="177">
        <f t="shared" si="1"/>
        <v>109929481.12</v>
      </c>
      <c r="L10" s="177">
        <f t="shared" si="1"/>
        <v>124386958.85000002</v>
      </c>
      <c r="M10" s="177">
        <f t="shared" si="1"/>
        <v>126209907.60000001</v>
      </c>
      <c r="N10" s="177">
        <f t="shared" si="1"/>
        <v>190949979.51000005</v>
      </c>
      <c r="O10" s="177">
        <f t="shared" si="1"/>
        <v>132898529.40000001</v>
      </c>
      <c r="P10" s="177">
        <f t="shared" si="1"/>
        <v>120689605.48999999</v>
      </c>
      <c r="Q10" s="177">
        <f t="shared" si="1"/>
        <v>112516780.99000001</v>
      </c>
      <c r="R10" s="177">
        <f t="shared" si="1"/>
        <v>169975515</v>
      </c>
      <c r="S10" s="265">
        <f>+SUM(G10:R10)</f>
        <v>1486439758.6800003</v>
      </c>
      <c r="T10" s="266">
        <f>+S10/$T$7</f>
        <v>0.39396760102835948</v>
      </c>
    </row>
    <row r="11" spans="1:20">
      <c r="A11" s="176">
        <v>711</v>
      </c>
      <c r="B11" s="421" t="str">
        <f>+VLOOKUP($A11,Master!$D$25:$G$223,4,FALSE)</f>
        <v>Porezi</v>
      </c>
      <c r="C11" s="422"/>
      <c r="D11" s="422"/>
      <c r="E11" s="422"/>
      <c r="F11" s="422"/>
      <c r="G11" s="183">
        <f t="shared" ref="G11:R11" si="2">+SUM(G12:G18)</f>
        <v>49873109.480000012</v>
      </c>
      <c r="H11" s="183">
        <f t="shared" si="2"/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67796504.100000009</v>
      </c>
      <c r="L11" s="183">
        <f t="shared" si="2"/>
        <v>77725350.840000018</v>
      </c>
      <c r="M11" s="183">
        <f t="shared" si="2"/>
        <v>84660750.020000011</v>
      </c>
      <c r="N11" s="183">
        <f t="shared" si="2"/>
        <v>95610203.920000017</v>
      </c>
      <c r="O11" s="183">
        <f t="shared" si="2"/>
        <v>84436328.609999999</v>
      </c>
      <c r="P11" s="183">
        <f t="shared" si="2"/>
        <v>76418294.650000006</v>
      </c>
      <c r="Q11" s="183">
        <f t="shared" si="2"/>
        <v>66580660.090000004</v>
      </c>
      <c r="R11" s="267">
        <f t="shared" si="2"/>
        <v>80561502.650000006</v>
      </c>
      <c r="S11" s="268">
        <f t="shared" ref="S11:S64" si="3">+SUM(G11:R11)</f>
        <v>886526735.73000002</v>
      </c>
      <c r="T11" s="269">
        <f t="shared" ref="T11:T65" si="4">+S11/$T$7</f>
        <v>0.23496600469917839</v>
      </c>
    </row>
    <row r="12" spans="1:20">
      <c r="A12" s="176">
        <v>7111</v>
      </c>
      <c r="B12" s="423" t="str">
        <f>+VLOOKUP($A12,Master!$D$25:$G$223,4,FALSE)</f>
        <v>Porez na dohodak fizičkih lica</v>
      </c>
      <c r="C12" s="424"/>
      <c r="D12" s="424"/>
      <c r="E12" s="424"/>
      <c r="F12" s="424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9760165.0700000003</v>
      </c>
      <c r="M12" s="189">
        <f>+INDEX(DataEx!$1:$1048576,MATCH('2016'!$A12,DataEx!$D:$D,0),MATCH('2016'!M$6,DataEx!$7:$7,0))</f>
        <v>12597996.66</v>
      </c>
      <c r="N12" s="189">
        <f>+INDEX(DataEx!$1:$1048576,MATCH('2016'!$A12,DataEx!$D:$D,0),MATCH('2016'!N$6,DataEx!$7:$7,0))</f>
        <v>11738543.990000006</v>
      </c>
      <c r="O12" s="189">
        <f>+INDEX(DataEx!$1:$1048576,MATCH('2016'!$A12,DataEx!$D:$D,0),MATCH('2016'!O$6,DataEx!$7:$7,0))</f>
        <v>12658379.98</v>
      </c>
      <c r="P12" s="189">
        <f>+INDEX(DataEx!$1:$1048576,MATCH('2016'!$A12,DataEx!$D:$D,0),MATCH('2016'!P$6,DataEx!$7:$7,0))</f>
        <v>10220885.41</v>
      </c>
      <c r="Q12" s="189">
        <f>+INDEX(DataEx!$1:$1048576,MATCH('2016'!$A12,DataEx!$D:$D,0),MATCH('2016'!Q$6,DataEx!$7:$7,0))</f>
        <v>8748146.6300000008</v>
      </c>
      <c r="R12" s="189">
        <f>+INDEX(DataEx!$1:$1048576,MATCH('2016'!$A12,DataEx!$D:$D,0),MATCH('2016'!R$6,DataEx!$7:$7,0))</f>
        <v>18197782.010000002</v>
      </c>
      <c r="S12" s="270">
        <f t="shared" si="3"/>
        <v>123131602.47000001</v>
      </c>
      <c r="T12" s="271">
        <f t="shared" si="4"/>
        <v>3.2634933069175726E-2</v>
      </c>
    </row>
    <row r="13" spans="1:20">
      <c r="A13" s="176">
        <v>7112</v>
      </c>
      <c r="B13" s="423" t="str">
        <f>+VLOOKUP($A13,Master!$D$25:$G$223,4,FALSE)</f>
        <v>Porez na dobit pravnih lica</v>
      </c>
      <c r="C13" s="424"/>
      <c r="D13" s="424"/>
      <c r="E13" s="424"/>
      <c r="F13" s="424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4450921.9400000004</v>
      </c>
      <c r="M13" s="189">
        <f>+INDEX(DataEx!$1:$1048576,MATCH('2016'!$A13,DataEx!$D:$D,0),MATCH('2016'!M$6,DataEx!$7:$7,0))</f>
        <v>2550814.71</v>
      </c>
      <c r="N13" s="189">
        <f>+INDEX(DataEx!$1:$1048576,MATCH('2016'!$A13,DataEx!$D:$D,0),MATCH('2016'!N$6,DataEx!$7:$7,0))</f>
        <v>2816513.59</v>
      </c>
      <c r="O13" s="189">
        <f>+INDEX(DataEx!$1:$1048576,MATCH('2016'!$A13,DataEx!$D:$D,0),MATCH('2016'!O$6,DataEx!$7:$7,0))</f>
        <v>1745433.32</v>
      </c>
      <c r="P13" s="189">
        <f>+INDEX(DataEx!$1:$1048576,MATCH('2016'!$A13,DataEx!$D:$D,0),MATCH('2016'!P$6,DataEx!$7:$7,0))</f>
        <v>1556300.93</v>
      </c>
      <c r="Q13" s="189">
        <f>+INDEX(DataEx!$1:$1048576,MATCH('2016'!$A13,DataEx!$D:$D,0),MATCH('2016'!Q$6,DataEx!$7:$7,0))</f>
        <v>521816.19</v>
      </c>
      <c r="R13" s="189">
        <f>+INDEX(DataEx!$1:$1048576,MATCH('2016'!$A13,DataEx!$D:$D,0),MATCH('2016'!R$6,DataEx!$7:$7,0))</f>
        <v>964356.93</v>
      </c>
      <c r="S13" s="270">
        <f t="shared" si="3"/>
        <v>45254590.029999994</v>
      </c>
      <c r="T13" s="271">
        <f t="shared" si="4"/>
        <v>1.199432547839915E-2</v>
      </c>
    </row>
    <row r="14" spans="1:20">
      <c r="A14" s="176">
        <v>7113</v>
      </c>
      <c r="B14" s="423" t="str">
        <f>+VLOOKUP($A14,Master!$D$25:$G$223,4,FALSE)</f>
        <v>Porez na promet nepokretnosti</v>
      </c>
      <c r="C14" s="424"/>
      <c r="D14" s="424"/>
      <c r="E14" s="424"/>
      <c r="F14" s="424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125863.94</v>
      </c>
      <c r="M14" s="189">
        <f>+INDEX(DataEx!$1:$1048576,MATCH('2016'!$A14,DataEx!$D:$D,0),MATCH('2016'!M$6,DataEx!$7:$7,0))</f>
        <v>87863.37</v>
      </c>
      <c r="N14" s="189">
        <f>+INDEX(DataEx!$1:$1048576,MATCH('2016'!$A14,DataEx!$D:$D,0),MATCH('2016'!N$6,DataEx!$7:$7,0))</f>
        <v>133027.83000000002</v>
      </c>
      <c r="O14" s="189">
        <f>+INDEX(DataEx!$1:$1048576,MATCH('2016'!$A14,DataEx!$D:$D,0),MATCH('2016'!O$6,DataEx!$7:$7,0))</f>
        <v>160261.85</v>
      </c>
      <c r="P14" s="189">
        <f>+INDEX(DataEx!$1:$1048576,MATCH('2016'!$A14,DataEx!$D:$D,0),MATCH('2016'!P$6,DataEx!$7:$7,0))</f>
        <v>102926.91</v>
      </c>
      <c r="Q14" s="189">
        <f>+INDEX(DataEx!$1:$1048576,MATCH('2016'!$A14,DataEx!$D:$D,0),MATCH('2016'!Q$6,DataEx!$7:$7,0))</f>
        <v>121571.98</v>
      </c>
      <c r="R14" s="189">
        <f>+INDEX(DataEx!$1:$1048576,MATCH('2016'!$A14,DataEx!$D:$D,0),MATCH('2016'!R$6,DataEx!$7:$7,0))</f>
        <v>117604.66</v>
      </c>
      <c r="S14" s="270">
        <f t="shared" si="3"/>
        <v>1330049.99</v>
      </c>
      <c r="T14" s="271">
        <f t="shared" si="4"/>
        <v>3.525178876225815E-4</v>
      </c>
    </row>
    <row r="15" spans="1:20">
      <c r="A15" s="176">
        <v>7114</v>
      </c>
      <c r="B15" s="423" t="str">
        <f>+VLOOKUP($A15,Master!$D$25:$G$223,4,FALSE)</f>
        <v>Porez na dodatu vrijednost</v>
      </c>
      <c r="C15" s="424"/>
      <c r="D15" s="424"/>
      <c r="E15" s="424"/>
      <c r="F15" s="424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44189336.990000002</v>
      </c>
      <c r="M15" s="189">
        <f>+INDEX(DataEx!$1:$1048576,MATCH('2016'!$A15,DataEx!$D:$D,0),MATCH('2016'!M$6,DataEx!$7:$7,0))</f>
        <v>48332253.479999997</v>
      </c>
      <c r="N15" s="189">
        <f>+INDEX(DataEx!$1:$1048576,MATCH('2016'!$A15,DataEx!$D:$D,0),MATCH('2016'!N$6,DataEx!$7:$7,0))</f>
        <v>55987960.809999995</v>
      </c>
      <c r="O15" s="189">
        <f>+INDEX(DataEx!$1:$1048576,MATCH('2016'!$A15,DataEx!$D:$D,0),MATCH('2016'!O$6,DataEx!$7:$7,0))</f>
        <v>46312840.030000001</v>
      </c>
      <c r="P15" s="189">
        <f>+INDEX(DataEx!$1:$1048576,MATCH('2016'!$A15,DataEx!$D:$D,0),MATCH('2016'!P$6,DataEx!$7:$7,0))</f>
        <v>44771417.82</v>
      </c>
      <c r="Q15" s="189">
        <f>+INDEX(DataEx!$1:$1048576,MATCH('2016'!$A15,DataEx!$D:$D,0),MATCH('2016'!Q$6,DataEx!$7:$7,0))</f>
        <v>40192729.450000003</v>
      </c>
      <c r="R15" s="189">
        <f>+INDEX(DataEx!$1:$1048576,MATCH('2016'!$A15,DataEx!$D:$D,0),MATCH('2016'!R$6,DataEx!$7:$7,0))</f>
        <v>43460100.479999997</v>
      </c>
      <c r="S15" s="270">
        <f t="shared" si="3"/>
        <v>500656533.33000004</v>
      </c>
      <c r="T15" s="271">
        <f t="shared" si="4"/>
        <v>0.13269454898754307</v>
      </c>
    </row>
    <row r="16" spans="1:20">
      <c r="A16" s="176">
        <v>7115</v>
      </c>
      <c r="B16" s="423" t="str">
        <f>+VLOOKUP($A16,Master!$D$25:$G$223,4,FALSE)</f>
        <v>Akcize</v>
      </c>
      <c r="C16" s="424"/>
      <c r="D16" s="424"/>
      <c r="E16" s="424"/>
      <c r="F16" s="424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16150649.140000001</v>
      </c>
      <c r="M16" s="189">
        <f>+INDEX(DataEx!$1:$1048576,MATCH('2016'!$A16,DataEx!$D:$D,0),MATCH('2016'!M$6,DataEx!$7:$7,0))</f>
        <v>17832974.68</v>
      </c>
      <c r="N16" s="189">
        <f>+INDEX(DataEx!$1:$1048576,MATCH('2016'!$A16,DataEx!$D:$D,0),MATCH('2016'!N$6,DataEx!$7:$7,0))</f>
        <v>21188493.210000016</v>
      </c>
      <c r="O16" s="189">
        <f>+INDEX(DataEx!$1:$1048576,MATCH('2016'!$A16,DataEx!$D:$D,0),MATCH('2016'!O$6,DataEx!$7:$7,0))</f>
        <v>20370273.57</v>
      </c>
      <c r="P16" s="189">
        <f>+INDEX(DataEx!$1:$1048576,MATCH('2016'!$A16,DataEx!$D:$D,0),MATCH('2016'!P$6,DataEx!$7:$7,0))</f>
        <v>16959705.550000001</v>
      </c>
      <c r="Q16" s="189">
        <f>+INDEX(DataEx!$1:$1048576,MATCH('2016'!$A16,DataEx!$D:$D,0),MATCH('2016'!Q$6,DataEx!$7:$7,0))</f>
        <v>14552987.24</v>
      </c>
      <c r="R16" s="189">
        <f>+INDEX(DataEx!$1:$1048576,MATCH('2016'!$A16,DataEx!$D:$D,0),MATCH('2016'!R$6,DataEx!$7:$7,0))</f>
        <v>15043855.42</v>
      </c>
      <c r="S16" s="270">
        <f t="shared" si="3"/>
        <v>182670922.38</v>
      </c>
      <c r="T16" s="271">
        <f t="shared" si="4"/>
        <v>4.8415298802014312E-2</v>
      </c>
    </row>
    <row r="17" spans="1:25">
      <c r="A17" s="176">
        <v>7116</v>
      </c>
      <c r="B17" s="423" t="str">
        <f>+VLOOKUP($A17,Master!$D$25:$G$223,4,FALSE)</f>
        <v>Porez na međunarodnu trgovinu i transakcije</v>
      </c>
      <c r="C17" s="424"/>
      <c r="D17" s="424"/>
      <c r="E17" s="424"/>
      <c r="F17" s="424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2201013.2200000002</v>
      </c>
      <c r="M17" s="189">
        <f>+INDEX(DataEx!$1:$1048576,MATCH('2016'!$A17,DataEx!$D:$D,0),MATCH('2016'!M$6,DataEx!$7:$7,0))</f>
        <v>2455559.5</v>
      </c>
      <c r="N17" s="189">
        <f>+INDEX(DataEx!$1:$1048576,MATCH('2016'!$A17,DataEx!$D:$D,0),MATCH('2016'!N$6,DataEx!$7:$7,0))</f>
        <v>2776408.8999999994</v>
      </c>
      <c r="O17" s="189">
        <f>+INDEX(DataEx!$1:$1048576,MATCH('2016'!$A17,DataEx!$D:$D,0),MATCH('2016'!O$6,DataEx!$7:$7,0))</f>
        <v>2378559.9</v>
      </c>
      <c r="P17" s="189">
        <f>+INDEX(DataEx!$1:$1048576,MATCH('2016'!$A17,DataEx!$D:$D,0),MATCH('2016'!P$6,DataEx!$7:$7,0))</f>
        <v>2041655.91</v>
      </c>
      <c r="Q17" s="189">
        <f>+INDEX(DataEx!$1:$1048576,MATCH('2016'!$A17,DataEx!$D:$D,0),MATCH('2016'!Q$6,DataEx!$7:$7,0))</f>
        <v>1779286.64</v>
      </c>
      <c r="R17" s="189">
        <f>+INDEX(DataEx!$1:$1048576,MATCH('2016'!$A17,DataEx!$D:$D,0),MATCH('2016'!R$6,DataEx!$7:$7,0))</f>
        <v>1976163.59</v>
      </c>
      <c r="S17" s="270">
        <f t="shared" si="3"/>
        <v>24283642.720000003</v>
      </c>
      <c r="T17" s="271">
        <f t="shared" si="4"/>
        <v>6.436162926053539E-3</v>
      </c>
    </row>
    <row r="18" spans="1:25">
      <c r="A18" s="176">
        <v>7118</v>
      </c>
      <c r="B18" s="423" t="str">
        <f>+VLOOKUP($A18,Master!$D$25:$G$223,4,FALSE)</f>
        <v>Ostali državni porezi</v>
      </c>
      <c r="C18" s="424"/>
      <c r="D18" s="424"/>
      <c r="E18" s="424"/>
      <c r="F18" s="424"/>
      <c r="G18" s="189">
        <f>+INDEX(DataEx!$1:$1048576,MATCH('2016'!$A18,DataEx!$D:$D,0),MATCH('2016'!G$6,DataEx!$7:$7,0))</f>
        <v>495325.63000000006</v>
      </c>
      <c r="H18" s="189">
        <f>+INDEX(DataEx!$1:$1048576,MATCH('2016'!$A18,DataEx!$D:$D,0),MATCH('2016'!H$6,DataEx!$7:$7,0))</f>
        <v>526465.78999999992</v>
      </c>
      <c r="I18" s="189">
        <f>+INDEX(DataEx!$1:$1048576,MATCH('2016'!$A18,DataEx!$D:$D,0),MATCH('2016'!I$6,DataEx!$7:$7,0))</f>
        <v>821264.35999999952</v>
      </c>
      <c r="J18" s="189">
        <f>+INDEX(DataEx!$1:$1048576,MATCH('2016'!$A18,DataEx!$D:$D,0),MATCH('2016'!J$6,DataEx!$7:$7,0))</f>
        <v>877433.15999999992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847400.54</v>
      </c>
      <c r="M18" s="189">
        <f>+INDEX(DataEx!$1:$1048576,MATCH('2016'!$A18,DataEx!$D:$D,0),MATCH('2016'!M$6,DataEx!$7:$7,0))</f>
        <v>803287.62</v>
      </c>
      <c r="N18" s="189">
        <f>+INDEX(DataEx!$1:$1048576,MATCH('2016'!$A18,DataEx!$D:$D,0),MATCH('2016'!N$6,DataEx!$7:$7,0))</f>
        <v>969255.59</v>
      </c>
      <c r="O18" s="189">
        <f>+INDEX(DataEx!$1:$1048576,MATCH('2016'!$A18,DataEx!$D:$D,0),MATCH('2016'!O$6,DataEx!$7:$7,0))</f>
        <v>810579.96</v>
      </c>
      <c r="P18" s="189">
        <f>+INDEX(DataEx!$1:$1048576,MATCH('2016'!$A18,DataEx!$D:$D,0),MATCH('2016'!P$6,DataEx!$7:$7,0))</f>
        <v>765402.12</v>
      </c>
      <c r="Q18" s="189">
        <f>+INDEX(DataEx!$1:$1048576,MATCH('2016'!$A18,DataEx!$D:$D,0),MATCH('2016'!Q$6,DataEx!$7:$7,0))</f>
        <v>664121.96</v>
      </c>
      <c r="R18" s="189">
        <f>+INDEX(DataEx!$1:$1048576,MATCH('2016'!$A18,DataEx!$D:$D,0),MATCH('2016'!R$6,DataEx!$7:$7,0))</f>
        <v>801639.56</v>
      </c>
      <c r="S18" s="270">
        <f t="shared" si="3"/>
        <v>9199394.8100000005</v>
      </c>
      <c r="T18" s="271">
        <f t="shared" si="4"/>
        <v>2.4382175483699973E-3</v>
      </c>
    </row>
    <row r="19" spans="1:25">
      <c r="A19" s="176">
        <v>712</v>
      </c>
      <c r="B19" s="427" t="str">
        <f>+VLOOKUP($A19,Master!$D$25:$G$223,4,FALSE)</f>
        <v>Doprinosi</v>
      </c>
      <c r="C19" s="428"/>
      <c r="D19" s="428"/>
      <c r="E19" s="428"/>
      <c r="F19" s="428"/>
      <c r="G19" s="195">
        <f>+INDEX(DataEx!$1:$1048576,MATCH('2016'!$A19,DataEx!$D:$D,0),MATCH('2016'!G$6,DataEx!$7:$7,0))</f>
        <v>13982919.930000003</v>
      </c>
      <c r="H19" s="195">
        <f>+INDEX(DataEx!$1:$1048576,MATCH('2016'!$A19,DataEx!$D:$D,0),MATCH('2016'!H$6,DataEx!$7:$7,0))</f>
        <v>36106208.00999999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34479540.670000009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38326161.630000003</v>
      </c>
      <c r="M19" s="195">
        <f>+INDEX(DataEx!$1:$1048576,MATCH('2016'!$A19,DataEx!$D:$D,0),MATCH('2016'!M$6,DataEx!$7:$7,0))</f>
        <v>34478165.640000001</v>
      </c>
      <c r="N19" s="195">
        <f>+INDEX(DataEx!$1:$1048576,MATCH('2016'!$A19,DataEx!$D:$D,0),MATCH('2016'!N$6,DataEx!$7:$7,0))</f>
        <v>37521101.960000023</v>
      </c>
      <c r="O19" s="195">
        <f>+INDEX(DataEx!$1:$1048576,MATCH('2016'!$A19,DataEx!$D:$D,0),MATCH('2016'!O$6,DataEx!$7:$7,0))</f>
        <v>41215546.949999996</v>
      </c>
      <c r="P19" s="195">
        <f>+INDEX(DataEx!$1:$1048576,MATCH('2016'!$A19,DataEx!$D:$D,0),MATCH('2016'!P$6,DataEx!$7:$7,0))</f>
        <v>36918801.259999998</v>
      </c>
      <c r="Q19" s="195">
        <f>+INDEX(DataEx!$1:$1048576,MATCH('2016'!$A19,DataEx!$D:$D,0),MATCH('2016'!Q$6,DataEx!$7:$7,0))</f>
        <v>38950936.620000005</v>
      </c>
      <c r="R19" s="195">
        <f>+INDEX(DataEx!$1:$1048576,MATCH('2016'!$A19,DataEx!$D:$D,0),MATCH('2016'!R$6,DataEx!$7:$7,0))</f>
        <v>75450500.909999996</v>
      </c>
      <c r="S19" s="273">
        <f t="shared" si="3"/>
        <v>462885204.29000008</v>
      </c>
      <c r="T19" s="274">
        <f t="shared" si="4"/>
        <v>0.1226835950940896</v>
      </c>
    </row>
    <row r="20" spans="1:25">
      <c r="A20" s="176">
        <v>7121</v>
      </c>
      <c r="B20" s="423" t="str">
        <f>+VLOOKUP($A20,Master!$D$25:$G$223,4,FALSE)</f>
        <v>Doprinosi za penzijsko i invalidsko osiguranje</v>
      </c>
      <c r="C20" s="424"/>
      <c r="D20" s="424"/>
      <c r="E20" s="424"/>
      <c r="F20" s="424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21544837.749999996</v>
      </c>
      <c r="I20" s="189">
        <f>+INDEX(DataEx!$1:$1048576,MATCH('2016'!$A20,DataEx!$D:$D,0),MATCH('2016'!I$6,DataEx!$7:$7,0))</f>
        <v>24016994.959999997</v>
      </c>
      <c r="J20" s="189">
        <f>+INDEX(DataEx!$1:$1048576,MATCH('2016'!$A20,DataEx!$D:$D,0),MATCH('2016'!J$6,DataEx!$7:$7,0))</f>
        <v>20790455.370000005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22969090.460000001</v>
      </c>
      <c r="M20" s="189">
        <f>+INDEX(DataEx!$1:$1048576,MATCH('2016'!$A20,DataEx!$D:$D,0),MATCH('2016'!M$6,DataEx!$7:$7,0))</f>
        <v>19655578.5</v>
      </c>
      <c r="N20" s="189">
        <f>+INDEX(DataEx!$1:$1048576,MATCH('2016'!$A20,DataEx!$D:$D,0),MATCH('2016'!N$6,DataEx!$7:$7,0))</f>
        <v>21952510.280000016</v>
      </c>
      <c r="O20" s="189">
        <f>+INDEX(DataEx!$1:$1048576,MATCH('2016'!$A20,DataEx!$D:$D,0),MATCH('2016'!O$6,DataEx!$7:$7,0))</f>
        <v>23706362.129999999</v>
      </c>
      <c r="P20" s="189">
        <f>+INDEX(DataEx!$1:$1048576,MATCH('2016'!$A20,DataEx!$D:$D,0),MATCH('2016'!P$6,DataEx!$7:$7,0))</f>
        <v>21436627.02</v>
      </c>
      <c r="Q20" s="189">
        <f>+INDEX(DataEx!$1:$1048576,MATCH('2016'!$A20,DataEx!$D:$D,0),MATCH('2016'!Q$6,DataEx!$7:$7,0))</f>
        <v>23973031.350000001</v>
      </c>
      <c r="R20" s="189">
        <f>+INDEX(DataEx!$1:$1048576,MATCH('2016'!$A20,DataEx!$D:$D,0),MATCH('2016'!R$6,DataEx!$7:$7,0))</f>
        <v>43746286.119999997</v>
      </c>
      <c r="S20" s="270">
        <f t="shared" si="3"/>
        <v>273553324.41000003</v>
      </c>
      <c r="T20" s="271">
        <f t="shared" si="4"/>
        <v>7.2502868913331575E-2</v>
      </c>
    </row>
    <row r="21" spans="1:25">
      <c r="A21" s="176">
        <v>7122</v>
      </c>
      <c r="B21" s="423" t="str">
        <f>+VLOOKUP($A21,Master!$D$25:$G$223,4,FALSE)</f>
        <v>Doprinosi za zdravstveno osiguranje</v>
      </c>
      <c r="C21" s="424"/>
      <c r="D21" s="424"/>
      <c r="E21" s="424"/>
      <c r="F21" s="424"/>
      <c r="G21" s="189">
        <f>+INDEX(DataEx!$1:$1048576,MATCH('2016'!$A21,DataEx!$D:$D,0),MATCH('2016'!G$6,DataEx!$7:$7,0))</f>
        <v>4800329.5000000028</v>
      </c>
      <c r="H21" s="189">
        <f>+INDEX(DataEx!$1:$1048576,MATCH('2016'!$A21,DataEx!$D:$D,0),MATCH('2016'!H$6,DataEx!$7:$7,0))</f>
        <v>12579165.039999994</v>
      </c>
      <c r="I21" s="189">
        <f>+INDEX(DataEx!$1:$1048576,MATCH('2016'!$A21,DataEx!$D:$D,0),MATCH('2016'!I$6,DataEx!$7:$7,0))</f>
        <v>13884832.560000004</v>
      </c>
      <c r="J21" s="189">
        <f>+INDEX(DataEx!$1:$1048576,MATCH('2016'!$A21,DataEx!$D:$D,0),MATCH('2016'!J$6,DataEx!$7:$7,0))</f>
        <v>11850165.390000006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13301393.529999999</v>
      </c>
      <c r="M21" s="189">
        <f>+INDEX(DataEx!$1:$1048576,MATCH('2016'!$A21,DataEx!$D:$D,0),MATCH('2016'!M$6,DataEx!$7:$7,0))</f>
        <v>12829742.73</v>
      </c>
      <c r="N21" s="189">
        <f>+INDEX(DataEx!$1:$1048576,MATCH('2016'!$A21,DataEx!$D:$D,0),MATCH('2016'!N$6,DataEx!$7:$7,0))</f>
        <v>13516680.290000003</v>
      </c>
      <c r="O21" s="189">
        <f>+INDEX(DataEx!$1:$1048576,MATCH('2016'!$A21,DataEx!$D:$D,0),MATCH('2016'!O$6,DataEx!$7:$7,0))</f>
        <v>15235646.779999999</v>
      </c>
      <c r="P21" s="189">
        <f>+INDEX(DataEx!$1:$1048576,MATCH('2016'!$A21,DataEx!$D:$D,0),MATCH('2016'!P$6,DataEx!$7:$7,0))</f>
        <v>13378931.09</v>
      </c>
      <c r="Q21" s="189">
        <f>+INDEX(DataEx!$1:$1048576,MATCH('2016'!$A21,DataEx!$D:$D,0),MATCH('2016'!Q$6,DataEx!$7:$7,0))</f>
        <v>13016303.880000001</v>
      </c>
      <c r="R21" s="189">
        <f>+INDEX(DataEx!$1:$1048576,MATCH('2016'!$A21,DataEx!$D:$D,0),MATCH('2016'!R$6,DataEx!$7:$7,0))</f>
        <v>27798596.5</v>
      </c>
      <c r="S21" s="270">
        <f t="shared" si="3"/>
        <v>164379366.90000004</v>
      </c>
      <c r="T21" s="271">
        <f t="shared" si="4"/>
        <v>4.3567285157699455E-2</v>
      </c>
    </row>
    <row r="22" spans="1:25">
      <c r="A22" s="176">
        <v>7123</v>
      </c>
      <c r="B22" s="423" t="str">
        <f>+VLOOKUP($A22,Master!$D$25:$G$223,4,FALSE)</f>
        <v>Doprinosi za osiguranje od nezaposlenosti</v>
      </c>
      <c r="C22" s="424"/>
      <c r="D22" s="424"/>
      <c r="E22" s="424"/>
      <c r="F22" s="424"/>
      <c r="G22" s="189">
        <f>+INDEX(DataEx!$1:$1048576,MATCH('2016'!$A22,DataEx!$D:$D,0),MATCH('2016'!G$6,DataEx!$7:$7,0))</f>
        <v>384995.72999999992</v>
      </c>
      <c r="H22" s="189">
        <f>+INDEX(DataEx!$1:$1048576,MATCH('2016'!$A22,DataEx!$D:$D,0),MATCH('2016'!H$6,DataEx!$7:$7,0))</f>
        <v>1030024.7799999996</v>
      </c>
      <c r="I22" s="189">
        <f>+INDEX(DataEx!$1:$1048576,MATCH('2016'!$A22,DataEx!$D:$D,0),MATCH('2016'!I$6,DataEx!$7:$7,0))</f>
        <v>1115430.0299999996</v>
      </c>
      <c r="J22" s="189">
        <f>+INDEX(DataEx!$1:$1048576,MATCH('2016'!$A22,DataEx!$D:$D,0),MATCH('2016'!J$6,DataEx!$7:$7,0))</f>
        <v>954928.11999999988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1069704.96</v>
      </c>
      <c r="M22" s="189">
        <f>+INDEX(DataEx!$1:$1048576,MATCH('2016'!$A22,DataEx!$D:$D,0),MATCH('2016'!M$6,DataEx!$7:$7,0))</f>
        <v>1058680.3600000001</v>
      </c>
      <c r="N22" s="189">
        <f>+INDEX(DataEx!$1:$1048576,MATCH('2016'!$A22,DataEx!$D:$D,0),MATCH('2016'!N$6,DataEx!$7:$7,0))</f>
        <v>1052281.6200000008</v>
      </c>
      <c r="O22" s="189">
        <f>+INDEX(DataEx!$1:$1048576,MATCH('2016'!$A22,DataEx!$D:$D,0),MATCH('2016'!O$6,DataEx!$7:$7,0))</f>
        <v>1262370.55</v>
      </c>
      <c r="P22" s="189">
        <f>+INDEX(DataEx!$1:$1048576,MATCH('2016'!$A22,DataEx!$D:$D,0),MATCH('2016'!P$6,DataEx!$7:$7,0))</f>
        <v>981510.79</v>
      </c>
      <c r="Q22" s="189">
        <f>+INDEX(DataEx!$1:$1048576,MATCH('2016'!$A22,DataEx!$D:$D,0),MATCH('2016'!Q$6,DataEx!$7:$7,0))</f>
        <v>984483.18</v>
      </c>
      <c r="R22" s="189">
        <f>+INDEX(DataEx!$1:$1048576,MATCH('2016'!$A22,DataEx!$D:$D,0),MATCH('2016'!R$6,DataEx!$7:$7,0))</f>
        <v>2114486.02</v>
      </c>
      <c r="S22" s="270">
        <f t="shared" si="3"/>
        <v>12989910.719999999</v>
      </c>
      <c r="T22" s="271">
        <f t="shared" si="4"/>
        <v>3.4428599840975347E-3</v>
      </c>
    </row>
    <row r="23" spans="1:25">
      <c r="A23" s="176">
        <v>7124</v>
      </c>
      <c r="B23" s="423" t="str">
        <f>+VLOOKUP($A23,Master!$D$25:$G$223,4,FALSE)</f>
        <v>Ostali doprinosi</v>
      </c>
      <c r="C23" s="424"/>
      <c r="D23" s="424"/>
      <c r="E23" s="424"/>
      <c r="F23" s="424"/>
      <c r="G23" s="189">
        <f>+INDEX(DataEx!$1:$1048576,MATCH('2016'!$A23,DataEx!$D:$D,0),MATCH('2016'!G$6,DataEx!$7:$7,0))</f>
        <v>355827.94999999995</v>
      </c>
      <c r="H23" s="189">
        <f>+INDEX(DataEx!$1:$1048576,MATCH('2016'!$A23,DataEx!$D:$D,0),MATCH('2016'!H$6,DataEx!$7:$7,0))</f>
        <v>952180.44000000006</v>
      </c>
      <c r="I23" s="189">
        <f>+INDEX(DataEx!$1:$1048576,MATCH('2016'!$A23,DataEx!$D:$D,0),MATCH('2016'!I$6,DataEx!$7:$7,0))</f>
        <v>1033743.2300000002</v>
      </c>
      <c r="J23" s="189">
        <f>+INDEX(DataEx!$1:$1048576,MATCH('2016'!$A23,DataEx!$D:$D,0),MATCH('2016'!J$6,DataEx!$7:$7,0))</f>
        <v>883991.79000000027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985972.68</v>
      </c>
      <c r="M23" s="189">
        <f>+INDEX(DataEx!$1:$1048576,MATCH('2016'!$A23,DataEx!$D:$D,0),MATCH('2016'!M$6,DataEx!$7:$7,0))</f>
        <v>934164.05</v>
      </c>
      <c r="N23" s="189">
        <f>+INDEX(DataEx!$1:$1048576,MATCH('2016'!$A23,DataEx!$D:$D,0),MATCH('2016'!N$6,DataEx!$7:$7,0))</f>
        <v>999629.77000000014</v>
      </c>
      <c r="O23" s="189">
        <f>+INDEX(DataEx!$1:$1048576,MATCH('2016'!$A23,DataEx!$D:$D,0),MATCH('2016'!O$6,DataEx!$7:$7,0))</f>
        <v>1011167.49</v>
      </c>
      <c r="P23" s="189">
        <f>+INDEX(DataEx!$1:$1048576,MATCH('2016'!$A23,DataEx!$D:$D,0),MATCH('2016'!P$6,DataEx!$7:$7,0))</f>
        <v>1121732.3600000001</v>
      </c>
      <c r="Q23" s="189">
        <f>+INDEX(DataEx!$1:$1048576,MATCH('2016'!$A23,DataEx!$D:$D,0),MATCH('2016'!Q$6,DataEx!$7:$7,0))</f>
        <v>977118.21</v>
      </c>
      <c r="R23" s="189">
        <f>+INDEX(DataEx!$1:$1048576,MATCH('2016'!$A23,DataEx!$D:$D,0),MATCH('2016'!R$6,DataEx!$7:$7,0))</f>
        <v>1791132.27</v>
      </c>
      <c r="S23" s="270">
        <f t="shared" si="3"/>
        <v>11962602.260000002</v>
      </c>
      <c r="T23" s="271">
        <f t="shared" si="4"/>
        <v>3.1705810389610393E-3</v>
      </c>
      <c r="Y23" s="380"/>
    </row>
    <row r="24" spans="1:25">
      <c r="A24" s="176">
        <v>713</v>
      </c>
      <c r="B24" s="425" t="str">
        <f>+VLOOKUP($A24,Master!$D$25:$G$223,4,FALSE)</f>
        <v>Takse</v>
      </c>
      <c r="C24" s="426"/>
      <c r="D24" s="426"/>
      <c r="E24" s="426"/>
      <c r="F24" s="426"/>
      <c r="G24" s="201">
        <f>+INDEX(DataEx!$1:$1048576,MATCH('2016'!$A24,DataEx!$D:$D,0),MATCH('2016'!G$6,DataEx!$7:$7,0))</f>
        <v>567280.62</v>
      </c>
      <c r="H24" s="201">
        <f>+INDEX(DataEx!$1:$1048576,MATCH('2016'!$A24,DataEx!$D:$D,0),MATCH('2016'!H$6,DataEx!$7:$7,0))</f>
        <v>882122.42</v>
      </c>
      <c r="I24" s="201">
        <f>+INDEX(DataEx!$1:$1048576,MATCH('2016'!$A24,DataEx!$D:$D,0),MATCH('2016'!I$6,DataEx!$7:$7,0))</f>
        <v>1021044.04</v>
      </c>
      <c r="J24" s="201">
        <f>+INDEX(DataEx!$1:$1048576,MATCH('2016'!$A24,DataEx!$D:$D,0),MATCH('2016'!J$6,DataEx!$7:$7,0))</f>
        <v>944204.45</v>
      </c>
      <c r="K24" s="201">
        <f>+INDEX(DataEx!$1:$1048576,MATCH('2016'!$A24,DataEx!$D:$D,0),MATCH('2016'!K$6,DataEx!$7:$7,0))</f>
        <v>1105782.3500000001</v>
      </c>
      <c r="L24" s="201">
        <f>+INDEX(DataEx!$1:$1048576,MATCH('2016'!$A24,DataEx!$D:$D,0),MATCH('2016'!L$6,DataEx!$7:$7,0))</f>
        <v>1267830.2999999998</v>
      </c>
      <c r="M24" s="201">
        <f>+INDEX(DataEx!$1:$1048576,MATCH('2016'!$A24,DataEx!$D:$D,0),MATCH('2016'!M$6,DataEx!$7:$7,0))</f>
        <v>1271362.8700000001</v>
      </c>
      <c r="N24" s="201">
        <f>+INDEX(DataEx!$1:$1048576,MATCH('2016'!$A24,DataEx!$D:$D,0),MATCH('2016'!N$6,DataEx!$7:$7,0))</f>
        <v>1569273.21</v>
      </c>
      <c r="O24" s="201">
        <f>+INDEX(DataEx!$1:$1048576,MATCH('2016'!$A24,DataEx!$D:$D,0),MATCH('2016'!O$6,DataEx!$7:$7,0))</f>
        <v>1230361.76</v>
      </c>
      <c r="P24" s="201">
        <f>+INDEX(DataEx!$1:$1048576,MATCH('2016'!$A24,DataEx!$D:$D,0),MATCH('2016'!P$6,DataEx!$7:$7,0))</f>
        <v>1023354.38</v>
      </c>
      <c r="Q24" s="201">
        <f>+INDEX(DataEx!$1:$1048576,MATCH('2016'!$A24,DataEx!$D:$D,0),MATCH('2016'!Q$6,DataEx!$7:$7,0))</f>
        <v>965284.06</v>
      </c>
      <c r="R24" s="275">
        <f>+INDEX(DataEx!$1:$1048576,MATCH('2016'!$A24,DataEx!$D:$D,0),MATCH('2016'!R$6,DataEx!$7:$7,0))</f>
        <v>1080527.47</v>
      </c>
      <c r="S24" s="273">
        <f t="shared" si="3"/>
        <v>12928427.930000003</v>
      </c>
      <c r="T24" s="274">
        <f t="shared" si="4"/>
        <v>3.4265645189504382E-3</v>
      </c>
      <c r="Y24" s="380"/>
    </row>
    <row r="25" spans="1:25">
      <c r="A25" s="176">
        <v>714</v>
      </c>
      <c r="B25" s="425" t="str">
        <f>+VLOOKUP($A25,Master!$D$25:$G$223,4,FALSE)</f>
        <v>Naknade</v>
      </c>
      <c r="C25" s="426"/>
      <c r="D25" s="426"/>
      <c r="E25" s="426"/>
      <c r="F25" s="426"/>
      <c r="G25" s="201">
        <f>+INDEX(DataEx!$1:$1048576,MATCH('2016'!$A25,DataEx!$D:$D,0),MATCH('2016'!G$6,DataEx!$7:$7,0))</f>
        <v>1625009.9700000002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</v>
      </c>
      <c r="J25" s="201">
        <f>+INDEX(DataEx!$1:$1048576,MATCH('2016'!$A25,DataEx!$D:$D,0),MATCH('2016'!J$6,DataEx!$7:$7,0))</f>
        <v>1888588.5499999998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1812519.24</v>
      </c>
      <c r="M25" s="201">
        <f>+INDEX(DataEx!$1:$1048576,MATCH('2016'!$A25,DataEx!$D:$D,0),MATCH('2016'!M$6,DataEx!$7:$7,0))</f>
        <v>2714766.86</v>
      </c>
      <c r="N25" s="201">
        <f>+INDEX(DataEx!$1:$1048576,MATCH('2016'!$A25,DataEx!$D:$D,0),MATCH('2016'!N$6,DataEx!$7:$7,0))</f>
        <v>52525267.219999999</v>
      </c>
      <c r="O25" s="201">
        <f>+INDEX(DataEx!$1:$1048576,MATCH('2016'!$A25,DataEx!$D:$D,0),MATCH('2016'!O$6,DataEx!$7:$7,0))</f>
        <v>2386999.67</v>
      </c>
      <c r="P25" s="201">
        <f>+INDEX(DataEx!$1:$1048576,MATCH('2016'!$A25,DataEx!$D:$D,0),MATCH('2016'!P$6,DataEx!$7:$7,0))</f>
        <v>2766199.72</v>
      </c>
      <c r="Q25" s="201">
        <f>+INDEX(DataEx!$1:$1048576,MATCH('2016'!$A25,DataEx!$D:$D,0),MATCH('2016'!Q$6,DataEx!$7:$7,0))</f>
        <v>1672980.56</v>
      </c>
      <c r="R25" s="275">
        <f>+INDEX(DataEx!$1:$1048576,MATCH('2016'!$A25,DataEx!$D:$D,0),MATCH('2016'!R$6,DataEx!$7:$7,0))</f>
        <v>2546774.3800000004</v>
      </c>
      <c r="S25" s="273">
        <f t="shared" si="3"/>
        <v>73943522.299999997</v>
      </c>
      <c r="T25" s="274">
        <f t="shared" si="4"/>
        <v>1.9598071110522131E-2</v>
      </c>
      <c r="W25" s="367"/>
    </row>
    <row r="26" spans="1:25">
      <c r="A26" s="176">
        <v>715</v>
      </c>
      <c r="B26" s="425" t="str">
        <f>+VLOOKUP($A26,Master!$D$25:$G$223,4,FALSE)</f>
        <v>Ostali prihodi</v>
      </c>
      <c r="C26" s="426"/>
      <c r="D26" s="426"/>
      <c r="E26" s="426"/>
      <c r="F26" s="426"/>
      <c r="G26" s="201">
        <f>+INDEX(DataEx!$1:$1048576,MATCH('2016'!$A26,DataEx!$D:$D,0),MATCH('2016'!G$6,DataEx!$7:$7,0))</f>
        <v>1022331.6999999993</v>
      </c>
      <c r="H26" s="201">
        <f>+INDEX(DataEx!$1:$1048576,MATCH('2016'!$A26,DataEx!$D:$D,0),MATCH('2016'!H$6,DataEx!$7:$7,0))</f>
        <v>1556932.7000000044</v>
      </c>
      <c r="I26" s="201">
        <f>+INDEX(DataEx!$1:$1048576,MATCH('2016'!$A26,DataEx!$D:$D,0),MATCH('2016'!I$6,DataEx!$7:$7,0))</f>
        <v>3490799.6899999976</v>
      </c>
      <c r="J26" s="201">
        <f>+INDEX(DataEx!$1:$1048576,MATCH('2016'!$A26,DataEx!$D:$D,0),MATCH('2016'!J$6,DataEx!$7:$7,0))</f>
        <v>3838235.5599999996</v>
      </c>
      <c r="K26" s="201">
        <f>+INDEX(DataEx!$1:$1048576,MATCH('2016'!$A26,DataEx!$D:$D,0),MATCH('2016'!K$6,DataEx!$7:$7,0))</f>
        <v>2337905.56</v>
      </c>
      <c r="L26" s="201">
        <f>+INDEX(DataEx!$1:$1048576,MATCH('2016'!$A26,DataEx!$D:$D,0),MATCH('2016'!L$6,DataEx!$7:$7,0))</f>
        <v>3543193.56</v>
      </c>
      <c r="M26" s="201">
        <f>+INDEX(DataEx!$1:$1048576,MATCH('2016'!$A26,DataEx!$D:$D,0),MATCH('2016'!M$6,DataEx!$7:$7,0))</f>
        <v>2504253.4</v>
      </c>
      <c r="N26" s="201">
        <f>+INDEX(DataEx!$1:$1048576,MATCH('2016'!$A26,DataEx!$D:$D,0),MATCH('2016'!N$6,DataEx!$7:$7,0))</f>
        <v>3032034.1399999983</v>
      </c>
      <c r="O26" s="201">
        <f>+INDEX(DataEx!$1:$1048576,MATCH('2016'!$A26,DataEx!$D:$D,0),MATCH('2016'!O$6,DataEx!$7:$7,0))</f>
        <v>2100056.92</v>
      </c>
      <c r="P26" s="201">
        <f>+INDEX(DataEx!$1:$1048576,MATCH('2016'!$A26,DataEx!$D:$D,0),MATCH('2016'!P$6,DataEx!$7:$7,0))</f>
        <v>2033246.9300000002</v>
      </c>
      <c r="Q26" s="201">
        <f>+INDEX(DataEx!$1:$1048576,MATCH('2016'!$A26,DataEx!$D:$D,0),MATCH('2016'!Q$6,DataEx!$7:$7,0))</f>
        <v>2000149.84</v>
      </c>
      <c r="R26" s="275">
        <f>+INDEX(DataEx!$1:$1048576,MATCH('2016'!$A26,DataEx!$D:$D,0),MATCH('2016'!R$6,DataEx!$7:$7,0))</f>
        <v>6818241.6999999993</v>
      </c>
      <c r="S26" s="273">
        <f t="shared" si="3"/>
        <v>34277381.699999996</v>
      </c>
      <c r="T26" s="274">
        <f t="shared" si="4"/>
        <v>9.084914312218393E-3</v>
      </c>
    </row>
    <row r="27" spans="1:25">
      <c r="A27" s="176">
        <v>73</v>
      </c>
      <c r="B27" s="425" t="str">
        <f>+VLOOKUP($A27,Master!$D$25:$G$223,4,FALSE)</f>
        <v>Primici od otplate kredita i sredstva prenesena iz prethodne godine</v>
      </c>
      <c r="C27" s="426"/>
      <c r="D27" s="426"/>
      <c r="E27" s="426"/>
      <c r="F27" s="426"/>
      <c r="G27" s="201">
        <f>+INDEX(DataEx!$1:$1048576,MATCH('2016'!$A27,DataEx!$D:$D,0),MATCH('2016'!G$6,DataEx!$7:$7,0))</f>
        <v>148151.22999999998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119438.56999999999</v>
      </c>
      <c r="J27" s="201">
        <f>+INDEX(DataEx!$1:$1048576,MATCH('2016'!$A27,DataEx!$D:$D,0),MATCH('2016'!J$6,DataEx!$7:$7,0))</f>
        <v>103043.65999999999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565850.1</v>
      </c>
      <c r="M27" s="201">
        <f>+INDEX(DataEx!$1:$1048576,MATCH('2016'!$A27,DataEx!$D:$D,0),MATCH('2016'!M$6,DataEx!$7:$7,0))</f>
        <v>84480.12</v>
      </c>
      <c r="N27" s="201">
        <f>+INDEX(DataEx!$1:$1048576,MATCH('2016'!$A27,DataEx!$D:$D,0),MATCH('2016'!N$6,DataEx!$7:$7,0))</f>
        <v>79378.060000000012</v>
      </c>
      <c r="O27" s="201">
        <f>+INDEX(DataEx!$1:$1048576,MATCH('2016'!$A27,DataEx!$D:$D,0),MATCH('2016'!O$6,DataEx!$7:$7,0))</f>
        <v>134318.35</v>
      </c>
      <c r="P27" s="201">
        <f>+INDEX(DataEx!$1:$1048576,MATCH('2016'!$A27,DataEx!$D:$D,0),MATCH('2016'!P$6,DataEx!$7:$7,0))</f>
        <v>226256.22</v>
      </c>
      <c r="Q27" s="201">
        <f>+INDEX(DataEx!$1:$1048576,MATCH('2016'!$A27,DataEx!$D:$D,0),MATCH('2016'!Q$6,DataEx!$7:$7,0))</f>
        <v>783922.87</v>
      </c>
      <c r="R27" s="275">
        <f>+INDEX(DataEx!$1:$1048576,MATCH('2016'!$A27,DataEx!$D:$D,0),MATCH('2016'!R$6,DataEx!$7:$7,0))</f>
        <v>1034220.21</v>
      </c>
      <c r="S27" s="273">
        <f t="shared" si="3"/>
        <v>4282946.67</v>
      </c>
      <c r="T27" s="274">
        <f t="shared" si="4"/>
        <v>1.1351568168566127E-3</v>
      </c>
    </row>
    <row r="28" spans="1:25" ht="13.5" thickBot="1">
      <c r="A28" s="176">
        <v>74</v>
      </c>
      <c r="B28" s="429" t="str">
        <f>+VLOOKUP($A28,Master!$D$25:$G$223,4,FALSE)</f>
        <v>Donacije i transferi</v>
      </c>
      <c r="C28" s="430"/>
      <c r="D28" s="430"/>
      <c r="E28" s="430"/>
      <c r="F28" s="430"/>
      <c r="G28" s="201">
        <f>+INDEX(DataEx!$1:$1048576,MATCH('2016'!$A28,DataEx!$D:$D,0),MATCH('2016'!G$6,DataEx!$7:$7,0))</f>
        <v>196891.75999999998</v>
      </c>
      <c r="H28" s="201">
        <f>+INDEX(DataEx!$1:$1048576,MATCH('2016'!$A28,DataEx!$D:$D,0),MATCH('2016'!H$6,DataEx!$7:$7,0))</f>
        <v>153797.54</v>
      </c>
      <c r="I28" s="201">
        <f>+INDEX(DataEx!$1:$1048576,MATCH('2016'!$A28,DataEx!$D:$D,0),MATCH('2016'!I$6,DataEx!$7:$7,0))</f>
        <v>730633.8600000001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1146053.18</v>
      </c>
      <c r="M28" s="201">
        <f>+INDEX(DataEx!$1:$1048576,MATCH('2016'!$A28,DataEx!$D:$D,0),MATCH('2016'!M$6,DataEx!$7:$7,0))</f>
        <v>496128.69</v>
      </c>
      <c r="N28" s="201">
        <f>+INDEX(DataEx!$1:$1048576,MATCH('2016'!$A28,DataEx!$D:$D,0),MATCH('2016'!N$6,DataEx!$7:$7,0))</f>
        <v>612720.99999999988</v>
      </c>
      <c r="O28" s="201">
        <f>+INDEX(DataEx!$1:$1048576,MATCH('2016'!$A28,DataEx!$D:$D,0),MATCH('2016'!O$6,DataEx!$7:$7,0))</f>
        <v>1394917.14</v>
      </c>
      <c r="P28" s="201">
        <f>+INDEX(DataEx!$1:$1048576,MATCH('2016'!$A28,DataEx!$D:$D,0),MATCH('2016'!P$6,DataEx!$7:$7,0))</f>
        <v>1303452.33</v>
      </c>
      <c r="Q28" s="201">
        <f>+INDEX(DataEx!$1:$1048576,MATCH('2016'!$A28,DataEx!$D:$D,0),MATCH('2016'!Q$6,DataEx!$7:$7,0))</f>
        <v>1562846.95</v>
      </c>
      <c r="R28" s="275">
        <f>+INDEX(DataEx!$1:$1048576,MATCH('2016'!$A28,DataEx!$D:$D,0),MATCH('2016'!R$6,DataEx!$7:$7,0))</f>
        <v>2483747.6800000002</v>
      </c>
      <c r="S28" s="276">
        <f t="shared" si="3"/>
        <v>11595540.060000001</v>
      </c>
      <c r="T28" s="277">
        <f t="shared" si="4"/>
        <v>3.0732944765438646E-3</v>
      </c>
    </row>
    <row r="29" spans="1:25" ht="13.5" thickBot="1">
      <c r="A29" s="176">
        <v>4</v>
      </c>
      <c r="B29" s="431" t="str">
        <f>+VLOOKUP($A29,Master!$D$25:$G$223,4,FALSE)</f>
        <v>Budžetki izdaci</v>
      </c>
      <c r="C29" s="432"/>
      <c r="D29" s="432"/>
      <c r="E29" s="432"/>
      <c r="F29" s="432"/>
      <c r="G29" s="177">
        <f>+G31+G42+G48+SUM(G49:G53)</f>
        <v>87890386.810000017</v>
      </c>
      <c r="H29" s="177">
        <f t="shared" ref="H29:R29" si="5">+H31+H42+H48+SUM(H49:H53)</f>
        <v>113152264.02</v>
      </c>
      <c r="I29" s="177">
        <f t="shared" si="5"/>
        <v>155538105.88</v>
      </c>
      <c r="J29" s="177">
        <f t="shared" si="5"/>
        <v>133990002.90000001</v>
      </c>
      <c r="K29" s="177">
        <f t="shared" si="5"/>
        <v>134944778.18000001</v>
      </c>
      <c r="L29" s="177">
        <f t="shared" si="5"/>
        <v>121070053.09000002</v>
      </c>
      <c r="M29" s="177">
        <f t="shared" si="5"/>
        <v>125588768.39</v>
      </c>
      <c r="N29" s="177">
        <f t="shared" si="5"/>
        <v>115882370.00999999</v>
      </c>
      <c r="O29" s="177">
        <f t="shared" si="5"/>
        <v>123363705.22</v>
      </c>
      <c r="P29" s="177">
        <f t="shared" si="5"/>
        <v>114726572.50999999</v>
      </c>
      <c r="Q29" s="177">
        <f t="shared" si="5"/>
        <v>137352945.97000003</v>
      </c>
      <c r="R29" s="177">
        <f t="shared" si="5"/>
        <v>252373886.76000005</v>
      </c>
      <c r="S29" s="278">
        <f t="shared" si="3"/>
        <v>1615873839.74</v>
      </c>
      <c r="T29" s="279">
        <f t="shared" si="4"/>
        <v>0.42827294983832492</v>
      </c>
    </row>
    <row r="30" spans="1:25" ht="13.5" thickBot="1">
      <c r="A30" s="176">
        <v>41</v>
      </c>
      <c r="B30" s="433" t="str">
        <f>+VLOOKUP($A30,Master!$D$25:$G$223,4,FALSE)</f>
        <v>Tekući izdaci</v>
      </c>
      <c r="C30" s="434"/>
      <c r="D30" s="434"/>
      <c r="E30" s="434"/>
      <c r="F30" s="434"/>
      <c r="G30" s="207">
        <f>+G29-G49</f>
        <v>87539928.38000001</v>
      </c>
      <c r="H30" s="207">
        <f t="shared" ref="H30:R30" si="6">+H29-H49</f>
        <v>112574774.72999999</v>
      </c>
      <c r="I30" s="207">
        <f t="shared" si="6"/>
        <v>154028128.66</v>
      </c>
      <c r="J30" s="207">
        <f t="shared" si="6"/>
        <v>130295787.19000001</v>
      </c>
      <c r="K30" s="207">
        <f t="shared" si="6"/>
        <v>130219629.74000001</v>
      </c>
      <c r="L30" s="207">
        <f t="shared" si="6"/>
        <v>118700994.48000002</v>
      </c>
      <c r="M30" s="207">
        <f t="shared" si="6"/>
        <v>120641183.13</v>
      </c>
      <c r="N30" s="207">
        <f t="shared" si="6"/>
        <v>112085354.17999999</v>
      </c>
      <c r="O30" s="207">
        <f t="shared" si="6"/>
        <v>120050680</v>
      </c>
      <c r="P30" s="207">
        <f t="shared" si="6"/>
        <v>111159088.31999999</v>
      </c>
      <c r="Q30" s="207">
        <f t="shared" si="6"/>
        <v>131181664.61000003</v>
      </c>
      <c r="R30" s="207">
        <f t="shared" si="6"/>
        <v>222577181.32000005</v>
      </c>
      <c r="S30" s="280">
        <f t="shared" si="3"/>
        <v>1551054394.7400002</v>
      </c>
      <c r="T30" s="281">
        <f t="shared" si="4"/>
        <v>0.41109313404187653</v>
      </c>
    </row>
    <row r="31" spans="1:25">
      <c r="A31" s="176">
        <v>40</v>
      </c>
      <c r="B31" s="435" t="str">
        <f>+VLOOKUP($A31,Master!$D$25:$G$223,4,FALSE)</f>
        <v>Tekući budžetski izdaci</v>
      </c>
      <c r="C31" s="436"/>
      <c r="D31" s="436"/>
      <c r="E31" s="436"/>
      <c r="F31" s="436"/>
      <c r="G31" s="213">
        <f>+SUM(G32:G41)</f>
        <v>40743417.210000008</v>
      </c>
      <c r="H31" s="213">
        <f t="shared" ref="H31:R31" si="7">+SUM(H32:H41)</f>
        <v>45276492.860000014</v>
      </c>
      <c r="I31" s="213">
        <f t="shared" si="7"/>
        <v>82181919.099999979</v>
      </c>
      <c r="J31" s="213">
        <f t="shared" si="7"/>
        <v>65493909.740000002</v>
      </c>
      <c r="K31" s="213">
        <f t="shared" si="7"/>
        <v>70369968.219999999</v>
      </c>
      <c r="L31" s="213">
        <f t="shared" si="7"/>
        <v>53880996.38000001</v>
      </c>
      <c r="M31" s="213">
        <f t="shared" si="7"/>
        <v>55701472.140000008</v>
      </c>
      <c r="N31" s="213">
        <f t="shared" si="7"/>
        <v>48900392.200000003</v>
      </c>
      <c r="O31" s="213">
        <f t="shared" si="7"/>
        <v>55879510.559999995</v>
      </c>
      <c r="P31" s="213">
        <f t="shared" si="7"/>
        <v>51043161.530000001</v>
      </c>
      <c r="Q31" s="213">
        <f t="shared" si="7"/>
        <v>61349549.610000007</v>
      </c>
      <c r="R31" s="282">
        <f t="shared" si="7"/>
        <v>102401983.82000001</v>
      </c>
      <c r="S31" s="268">
        <f t="shared" si="3"/>
        <v>733222773.37</v>
      </c>
      <c r="T31" s="269">
        <f t="shared" si="4"/>
        <v>0.19433415673734428</v>
      </c>
    </row>
    <row r="32" spans="1:25">
      <c r="A32" s="176">
        <v>411</v>
      </c>
      <c r="B32" s="423" t="str">
        <f>+VLOOKUP($A32,Master!$D$25:$G$223,4,FALSE)</f>
        <v>Bruto zarade i doprinosi na teret poslodavca</v>
      </c>
      <c r="C32" s="424"/>
      <c r="D32" s="424"/>
      <c r="E32" s="424"/>
      <c r="F32" s="424"/>
      <c r="G32" s="189">
        <f>+INDEX(DataEx!$1:$1048576,MATCH('2016'!$A32,DataEx!$D:$D,0),MATCH('2016'!G$6,DataEx!$7:$7,0))</f>
        <v>31820224.66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35219650.599999987</v>
      </c>
      <c r="J32" s="189">
        <f>+INDEX(DataEx!$1:$1048576,MATCH('2016'!$A32,DataEx!$D:$D,0),MATCH('2016'!J$6,DataEx!$7:$7,0))</f>
        <v>34632929.020000003</v>
      </c>
      <c r="K32" s="189">
        <f>+INDEX(DataEx!$1:$1048576,MATCH('2016'!$A32,DataEx!$D:$D,0),MATCH('2016'!K$6,DataEx!$7:$7,0))</f>
        <v>35116227.890000001</v>
      </c>
      <c r="L32" s="189">
        <f>+INDEX(DataEx!$1:$1048576,MATCH('2016'!$A32,DataEx!$D:$D,0),MATCH('2016'!L$6,DataEx!$7:$7,0))</f>
        <v>35099089.280000001</v>
      </c>
      <c r="M32" s="189">
        <f>+INDEX(DataEx!$1:$1048576,MATCH('2016'!$A32,DataEx!$D:$D,0),MATCH('2016'!M$6,DataEx!$7:$7,0))</f>
        <v>34919572.219999999</v>
      </c>
      <c r="N32" s="189">
        <f>+INDEX(DataEx!$1:$1048576,MATCH('2016'!$A32,DataEx!$D:$D,0),MATCH('2016'!N$6,DataEx!$7:$7,0))</f>
        <v>34615240.759999998</v>
      </c>
      <c r="O32" s="189">
        <f>+INDEX(DataEx!$1:$1048576,MATCH('2016'!$A32,DataEx!$D:$D,0),MATCH('2016'!O$6,DataEx!$7:$7,0))</f>
        <v>35867936.32</v>
      </c>
      <c r="P32" s="189">
        <f>+INDEX(DataEx!$1:$1048576,MATCH('2016'!$A32,DataEx!$D:$D,0),MATCH('2016'!P$6,DataEx!$7:$7,0))</f>
        <v>36033379.700000003</v>
      </c>
      <c r="Q32" s="189">
        <f>+INDEX(DataEx!$1:$1048576,MATCH('2016'!$A32,DataEx!$D:$D,0),MATCH('2016'!Q$6,DataEx!$7:$7,0))</f>
        <v>38323683.899999999</v>
      </c>
      <c r="R32" s="189">
        <f>+INDEX(DataEx!$1:$1048576,MATCH('2016'!$A32,DataEx!$D:$D,0),MATCH('2016'!R$6,DataEx!$7:$7,0))</f>
        <v>40453331.560000002</v>
      </c>
      <c r="S32" s="270">
        <f t="shared" si="3"/>
        <v>422565274.35999995</v>
      </c>
      <c r="T32" s="271">
        <f t="shared" si="4"/>
        <v>0.11199715726477603</v>
      </c>
    </row>
    <row r="33" spans="1:22">
      <c r="A33" s="176">
        <v>412</v>
      </c>
      <c r="B33" s="423" t="str">
        <f>+VLOOKUP($A33,Master!$D$25:$G$223,4,FALSE)</f>
        <v>Ostala lična primanja</v>
      </c>
      <c r="C33" s="424"/>
      <c r="D33" s="424"/>
      <c r="E33" s="424"/>
      <c r="F33" s="424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953614.09</v>
      </c>
      <c r="M33" s="189">
        <f>+INDEX(DataEx!$1:$1048576,MATCH('2016'!$A33,DataEx!$D:$D,0),MATCH('2016'!M$6,DataEx!$7:$7,0))</f>
        <v>350540.56</v>
      </c>
      <c r="N33" s="189">
        <f>+INDEX(DataEx!$1:$1048576,MATCH('2016'!$A33,DataEx!$D:$D,0),MATCH('2016'!N$6,DataEx!$7:$7,0))</f>
        <v>896917.02</v>
      </c>
      <c r="O33" s="189">
        <f>+INDEX(DataEx!$1:$1048576,MATCH('2016'!$A33,DataEx!$D:$D,0),MATCH('2016'!O$6,DataEx!$7:$7,0))</f>
        <v>368001.48</v>
      </c>
      <c r="P33" s="189">
        <f>+INDEX(DataEx!$1:$1048576,MATCH('2016'!$A33,DataEx!$D:$D,0),MATCH('2016'!P$6,DataEx!$7:$7,0))</f>
        <v>888747.37</v>
      </c>
      <c r="Q33" s="189">
        <f>+INDEX(DataEx!$1:$1048576,MATCH('2016'!$A33,DataEx!$D:$D,0),MATCH('2016'!Q$6,DataEx!$7:$7,0))</f>
        <v>585553.42000000004</v>
      </c>
      <c r="R33" s="189">
        <f>+INDEX(DataEx!$1:$1048576,MATCH('2016'!$A33,DataEx!$D:$D,0),MATCH('2016'!R$6,DataEx!$7:$7,0))</f>
        <v>2421211.9500000002</v>
      </c>
      <c r="S33" s="270">
        <f t="shared" si="3"/>
        <v>10907612.039999999</v>
      </c>
      <c r="T33" s="271">
        <f t="shared" si="4"/>
        <v>2.890965290219984E-3</v>
      </c>
      <c r="U33" s="368"/>
    </row>
    <row r="34" spans="1:22">
      <c r="A34" s="176">
        <v>413</v>
      </c>
      <c r="B34" s="423" t="str">
        <f>+VLOOKUP($A34,Master!$D$25:$G$223,4,FALSE)</f>
        <v>Rashodi za materijal</v>
      </c>
      <c r="C34" s="424"/>
      <c r="D34" s="424"/>
      <c r="E34" s="424"/>
      <c r="F34" s="424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1480999.14</v>
      </c>
      <c r="M34" s="189">
        <f>+INDEX(DataEx!$1:$1048576,MATCH('2016'!$A34,DataEx!$D:$D,0),MATCH('2016'!M$6,DataEx!$7:$7,0))</f>
        <v>2809594.4</v>
      </c>
      <c r="N34" s="189">
        <f>+INDEX(DataEx!$1:$1048576,MATCH('2016'!$A34,DataEx!$D:$D,0),MATCH('2016'!N$6,DataEx!$7:$7,0))</f>
        <v>1992038.67</v>
      </c>
      <c r="O34" s="189">
        <f>+INDEX(DataEx!$1:$1048576,MATCH('2016'!$A34,DataEx!$D:$D,0),MATCH('2016'!O$6,DataEx!$7:$7,0))</f>
        <v>2806868.12</v>
      </c>
      <c r="P34" s="189">
        <f>+INDEX(DataEx!$1:$1048576,MATCH('2016'!$A34,DataEx!$D:$D,0),MATCH('2016'!P$6,DataEx!$7:$7,0))</f>
        <v>1474564.59</v>
      </c>
      <c r="Q34" s="189">
        <f>+INDEX(DataEx!$1:$1048576,MATCH('2016'!$A34,DataEx!$D:$D,0),MATCH('2016'!Q$6,DataEx!$7:$7,0))</f>
        <v>3308144.16</v>
      </c>
      <c r="R34" s="189">
        <f>+INDEX(DataEx!$1:$1048576,MATCH('2016'!$A34,DataEx!$D:$D,0),MATCH('2016'!R$6,DataEx!$7:$7,0))</f>
        <v>6709314.1200000001</v>
      </c>
      <c r="S34" s="270">
        <f t="shared" si="3"/>
        <v>31295356.900000002</v>
      </c>
      <c r="T34" s="271">
        <f t="shared" si="4"/>
        <v>8.2945552345613568E-3</v>
      </c>
      <c r="U34" s="386"/>
      <c r="V34" s="366"/>
    </row>
    <row r="35" spans="1:22">
      <c r="A35" s="176">
        <v>414</v>
      </c>
      <c r="B35" s="423" t="str">
        <f>+VLOOKUP($A35,Master!$D$25:$G$223,4,FALSE)</f>
        <v>Rashodi za usluge</v>
      </c>
      <c r="C35" s="424"/>
      <c r="D35" s="424"/>
      <c r="E35" s="424"/>
      <c r="F35" s="424"/>
      <c r="G35" s="189">
        <f>+INDEX(DataEx!$1:$1048576,MATCH('2016'!$A35,DataEx!$D:$D,0),MATCH('2016'!G$6,DataEx!$7:$7,0))</f>
        <v>1540449.49</v>
      </c>
      <c r="H35" s="189">
        <f>+INDEX(DataEx!$1:$1048576,MATCH('2016'!$A35,DataEx!$D:$D,0),MATCH('2016'!H$6,DataEx!$7:$7,0))</f>
        <v>3464931.9</v>
      </c>
      <c r="I35" s="189">
        <f>+INDEX(DataEx!$1:$1048576,MATCH('2016'!$A35,DataEx!$D:$D,0),MATCH('2016'!I$6,DataEx!$7:$7,0))</f>
        <v>5794925.4100000001</v>
      </c>
      <c r="J35" s="189">
        <f>+INDEX(DataEx!$1:$1048576,MATCH('2016'!$A35,DataEx!$D:$D,0),MATCH('2016'!J$6,DataEx!$7:$7,0))</f>
        <v>4966058.5999999996</v>
      </c>
      <c r="K35" s="189">
        <f>+INDEX(DataEx!$1:$1048576,MATCH('2016'!$A35,DataEx!$D:$D,0),MATCH('2016'!K$6,DataEx!$7:$7,0))</f>
        <v>5437608.1200000001</v>
      </c>
      <c r="L35" s="189">
        <f>+INDEX(DataEx!$1:$1048576,MATCH('2016'!$A35,DataEx!$D:$D,0),MATCH('2016'!L$6,DataEx!$7:$7,0))</f>
        <v>4526483.4000000004</v>
      </c>
      <c r="M35" s="189">
        <f>+INDEX(DataEx!$1:$1048576,MATCH('2016'!$A35,DataEx!$D:$D,0),MATCH('2016'!M$6,DataEx!$7:$7,0))</f>
        <v>3994126.86</v>
      </c>
      <c r="N35" s="189">
        <f>+INDEX(DataEx!$1:$1048576,MATCH('2016'!$A35,DataEx!$D:$D,0),MATCH('2016'!N$6,DataEx!$7:$7,0))</f>
        <v>3316322.15</v>
      </c>
      <c r="O35" s="189">
        <f>+INDEX(DataEx!$1:$1048576,MATCH('2016'!$A35,DataEx!$D:$D,0),MATCH('2016'!O$6,DataEx!$7:$7,0))</f>
        <v>4109475.54</v>
      </c>
      <c r="P35" s="189">
        <f>+INDEX(DataEx!$1:$1048576,MATCH('2016'!$A35,DataEx!$D:$D,0),MATCH('2016'!P$6,DataEx!$7:$7,0))</f>
        <v>4068406.26</v>
      </c>
      <c r="Q35" s="189">
        <f>+INDEX(DataEx!$1:$1048576,MATCH('2016'!$A35,DataEx!$D:$D,0),MATCH('2016'!Q$6,DataEx!$7:$7,0))</f>
        <v>6559077.3600000003</v>
      </c>
      <c r="R35" s="189">
        <f>+INDEX(DataEx!$1:$1048576,MATCH('2016'!$A35,DataEx!$D:$D,0),MATCH('2016'!R$6,DataEx!$7:$7,0))</f>
        <v>12049145.1</v>
      </c>
      <c r="S35" s="270">
        <f t="shared" si="3"/>
        <v>59827010.189999998</v>
      </c>
      <c r="T35" s="271">
        <f t="shared" si="4"/>
        <v>1.585661547574874E-2</v>
      </c>
    </row>
    <row r="36" spans="1:22">
      <c r="A36" s="176">
        <v>415</v>
      </c>
      <c r="B36" s="423" t="str">
        <f>+VLOOKUP($A36,Master!$D$25:$G$223,4,FALSE)</f>
        <v>Rashodi za tekuće održavanje</v>
      </c>
      <c r="C36" s="424"/>
      <c r="D36" s="424"/>
      <c r="E36" s="424"/>
      <c r="F36" s="424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1501833.8</v>
      </c>
      <c r="J36" s="189">
        <f>+INDEX(DataEx!$1:$1048576,MATCH('2016'!$A36,DataEx!$D:$D,0),MATCH('2016'!J$6,DataEx!$7:$7,0))</f>
        <v>817791.18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1787416.93</v>
      </c>
      <c r="M36" s="189">
        <f>+INDEX(DataEx!$1:$1048576,MATCH('2016'!$A36,DataEx!$D:$D,0),MATCH('2016'!M$6,DataEx!$7:$7,0))</f>
        <v>1579324.53</v>
      </c>
      <c r="N36" s="189">
        <f>+INDEX(DataEx!$1:$1048576,MATCH('2016'!$A36,DataEx!$D:$D,0),MATCH('2016'!N$6,DataEx!$7:$7,0))</f>
        <v>1691411.27</v>
      </c>
      <c r="O36" s="189">
        <f>+INDEX(DataEx!$1:$1048576,MATCH('2016'!$A36,DataEx!$D:$D,0),MATCH('2016'!O$6,DataEx!$7:$7,0))</f>
        <v>1322349.8999999999</v>
      </c>
      <c r="P36" s="189">
        <f>+INDEX(DataEx!$1:$1048576,MATCH('2016'!$A36,DataEx!$D:$D,0),MATCH('2016'!P$6,DataEx!$7:$7,0))</f>
        <v>2089865.16</v>
      </c>
      <c r="Q36" s="189">
        <f>+INDEX(DataEx!$1:$1048576,MATCH('2016'!$A36,DataEx!$D:$D,0),MATCH('2016'!Q$6,DataEx!$7:$7,0))</f>
        <v>2656726.35</v>
      </c>
      <c r="R36" s="189">
        <f>+INDEX(DataEx!$1:$1048576,MATCH('2016'!$A36,DataEx!$D:$D,0),MATCH('2016'!R$6,DataEx!$7:$7,0))</f>
        <v>4522986.3099999996</v>
      </c>
      <c r="S36" s="270">
        <f t="shared" si="3"/>
        <v>20436434.789999999</v>
      </c>
      <c r="T36" s="271">
        <f t="shared" si="4"/>
        <v>5.4164947760402858E-3</v>
      </c>
    </row>
    <row r="37" spans="1:22">
      <c r="A37" s="176">
        <v>416</v>
      </c>
      <c r="B37" s="423" t="str">
        <f>+VLOOKUP($A37,Master!$D$25:$G$223,4,FALSE)</f>
        <v>Kamate</v>
      </c>
      <c r="C37" s="424"/>
      <c r="D37" s="424"/>
      <c r="E37" s="424"/>
      <c r="F37" s="424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26673541.219999999</v>
      </c>
      <c r="J37" s="189">
        <f>+INDEX(DataEx!$1:$1048576,MATCH('2016'!$A37,DataEx!$D:$D,0),MATCH('2016'!J$6,DataEx!$7:$7,0))</f>
        <v>16836216.219999999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2932165.72</v>
      </c>
      <c r="M37" s="189">
        <f>+INDEX(DataEx!$1:$1048576,MATCH('2016'!$A37,DataEx!$D:$D,0),MATCH('2016'!M$6,DataEx!$7:$7,0))</f>
        <v>6331227.2400000002</v>
      </c>
      <c r="N37" s="189">
        <f>+INDEX(DataEx!$1:$1048576,MATCH('2016'!$A37,DataEx!$D:$D,0),MATCH('2016'!N$6,DataEx!$7:$7,0))</f>
        <v>1492919.53</v>
      </c>
      <c r="O37" s="189">
        <f>+INDEX(DataEx!$1:$1048576,MATCH('2016'!$A37,DataEx!$D:$D,0),MATCH('2016'!O$6,DataEx!$7:$7,0))</f>
        <v>2590259.06</v>
      </c>
      <c r="P37" s="189">
        <f>+INDEX(DataEx!$1:$1048576,MATCH('2016'!$A37,DataEx!$D:$D,0),MATCH('2016'!P$6,DataEx!$7:$7,0))</f>
        <v>414135.02</v>
      </c>
      <c r="Q37" s="189">
        <f>+INDEX(DataEx!$1:$1048576,MATCH('2016'!$A37,DataEx!$D:$D,0),MATCH('2016'!Q$6,DataEx!$7:$7,0))</f>
        <v>552221.05000000005</v>
      </c>
      <c r="R37" s="189">
        <f>+INDEX(DataEx!$1:$1048576,MATCH('2016'!$A37,DataEx!$D:$D,0),MATCH('2016'!R$6,DataEx!$7:$7,0))</f>
        <v>2682108.14</v>
      </c>
      <c r="S37" s="270">
        <f>+SUM(G37:R37)</f>
        <v>81326080.649999991</v>
      </c>
      <c r="T37" s="271">
        <f t="shared" si="4"/>
        <v>2.1554752358865621E-2</v>
      </c>
    </row>
    <row r="38" spans="1:22">
      <c r="A38" s="176">
        <v>417</v>
      </c>
      <c r="B38" s="423" t="str">
        <f>+VLOOKUP($A38,Master!$D$25:$G$223,4,FALSE)</f>
        <v>Renta</v>
      </c>
      <c r="C38" s="424"/>
      <c r="D38" s="424"/>
      <c r="E38" s="424"/>
      <c r="F38" s="424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547580.09</v>
      </c>
      <c r="M38" s="189">
        <f>+INDEX(DataEx!$1:$1048576,MATCH('2016'!$A38,DataEx!$D:$D,0),MATCH('2016'!M$6,DataEx!$7:$7,0))</f>
        <v>683009.06</v>
      </c>
      <c r="N38" s="189">
        <f>+INDEX(DataEx!$1:$1048576,MATCH('2016'!$A38,DataEx!$D:$D,0),MATCH('2016'!N$6,DataEx!$7:$7,0))</f>
        <v>712804.15</v>
      </c>
      <c r="O38" s="189">
        <f>+INDEX(DataEx!$1:$1048576,MATCH('2016'!$A38,DataEx!$D:$D,0),MATCH('2016'!O$6,DataEx!$7:$7,0))</f>
        <v>668129.85</v>
      </c>
      <c r="P38" s="189">
        <f>+INDEX(DataEx!$1:$1048576,MATCH('2016'!$A38,DataEx!$D:$D,0),MATCH('2016'!P$6,DataEx!$7:$7,0))</f>
        <v>798294.91</v>
      </c>
      <c r="Q38" s="189">
        <f>+INDEX(DataEx!$1:$1048576,MATCH('2016'!$A38,DataEx!$D:$D,0),MATCH('2016'!Q$6,DataEx!$7:$7,0))</f>
        <v>538062.98</v>
      </c>
      <c r="R38" s="189">
        <f>+INDEX(DataEx!$1:$1048576,MATCH('2016'!$A38,DataEx!$D:$D,0),MATCH('2016'!R$6,DataEx!$7:$7,0))</f>
        <v>1865415.51</v>
      </c>
      <c r="S38" s="270">
        <f t="shared" si="3"/>
        <v>9597174.6300000008</v>
      </c>
      <c r="T38" s="271">
        <f t="shared" si="4"/>
        <v>2.5436455420090117E-3</v>
      </c>
    </row>
    <row r="39" spans="1:22">
      <c r="A39" s="176">
        <v>418</v>
      </c>
      <c r="B39" s="423" t="str">
        <f>+VLOOKUP($A39,Master!$D$25:$G$223,4,FALSE)</f>
        <v>Subvencije</v>
      </c>
      <c r="C39" s="424"/>
      <c r="D39" s="424"/>
      <c r="E39" s="424"/>
      <c r="F39" s="424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164335.99</v>
      </c>
      <c r="M39" s="189">
        <f>+INDEX(DataEx!$1:$1048576,MATCH('2016'!$A39,DataEx!$D:$D,0),MATCH('2016'!M$6,DataEx!$7:$7,0))</f>
        <v>1051165.42</v>
      </c>
      <c r="N39" s="189">
        <f>+INDEX(DataEx!$1:$1048576,MATCH('2016'!$A39,DataEx!$D:$D,0),MATCH('2016'!N$6,DataEx!$7:$7,0))</f>
        <v>526120.15</v>
      </c>
      <c r="O39" s="189">
        <f>+INDEX(DataEx!$1:$1048576,MATCH('2016'!$A39,DataEx!$D:$D,0),MATCH('2016'!O$6,DataEx!$7:$7,0))</f>
        <v>3410704.75</v>
      </c>
      <c r="P39" s="189">
        <f>+INDEX(DataEx!$1:$1048576,MATCH('2016'!$A39,DataEx!$D:$D,0),MATCH('2016'!P$6,DataEx!$7:$7,0))</f>
        <v>1866021.33</v>
      </c>
      <c r="Q39" s="189">
        <f>+INDEX(DataEx!$1:$1048576,MATCH('2016'!$A39,DataEx!$D:$D,0),MATCH('2016'!Q$6,DataEx!$7:$7,0))</f>
        <v>2935296.45</v>
      </c>
      <c r="R39" s="189">
        <f>+INDEX(DataEx!$1:$1048576,MATCH('2016'!$A39,DataEx!$D:$D,0),MATCH('2016'!R$6,DataEx!$7:$7,0))</f>
        <v>10516579.09</v>
      </c>
      <c r="S39" s="270">
        <f t="shared" si="3"/>
        <v>27120821.130000003</v>
      </c>
      <c r="T39" s="271">
        <f t="shared" si="4"/>
        <v>7.1881317598727814E-3</v>
      </c>
    </row>
    <row r="40" spans="1:22">
      <c r="A40" s="176">
        <v>419</v>
      </c>
      <c r="B40" s="423" t="str">
        <f>+VLOOKUP($A40,Master!$D$25:$G$223,4,FALSE)</f>
        <v>Ostali izdaci</v>
      </c>
      <c r="C40" s="424"/>
      <c r="D40" s="424"/>
      <c r="E40" s="424"/>
      <c r="F40" s="424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2698411.47</v>
      </c>
      <c r="M40" s="189">
        <f>+INDEX(DataEx!$1:$1048576,MATCH('2016'!$A40,DataEx!$D:$D,0),MATCH('2016'!M$6,DataEx!$7:$7,0))</f>
        <v>1727146.57</v>
      </c>
      <c r="N40" s="189">
        <f>+INDEX(DataEx!$1:$1048576,MATCH('2016'!$A40,DataEx!$D:$D,0),MATCH('2016'!N$6,DataEx!$7:$7,0))</f>
        <v>2512983.86</v>
      </c>
      <c r="O40" s="189">
        <f>+INDEX(DataEx!$1:$1048576,MATCH('2016'!$A40,DataEx!$D:$D,0),MATCH('2016'!O$6,DataEx!$7:$7,0))</f>
        <v>3344109.35</v>
      </c>
      <c r="P40" s="189">
        <f>+INDEX(DataEx!$1:$1048576,MATCH('2016'!$A40,DataEx!$D:$D,0),MATCH('2016'!P$6,DataEx!$7:$7,0))</f>
        <v>2190412.1</v>
      </c>
      <c r="Q40" s="189">
        <f>+INDEX(DataEx!$1:$1048576,MATCH('2016'!$A40,DataEx!$D:$D,0),MATCH('2016'!Q$6,DataEx!$7:$7,0))</f>
        <v>2741929.74</v>
      </c>
      <c r="R40" s="189">
        <f>+INDEX(DataEx!$1:$1048576,MATCH('2016'!$A40,DataEx!$D:$D,0),MATCH('2016'!R$6,DataEx!$7:$7,0))</f>
        <v>6700842.0499999998</v>
      </c>
      <c r="S40" s="270">
        <f t="shared" si="3"/>
        <v>34369555.549999997</v>
      </c>
      <c r="T40" s="271">
        <f t="shared" si="4"/>
        <v>9.1093441690962094E-3</v>
      </c>
    </row>
    <row r="41" spans="1:22">
      <c r="A41" s="176">
        <v>440</v>
      </c>
      <c r="B41" s="423" t="str">
        <f>+VLOOKUP($A41,Master!$D$25:$G$223,4,FALSE)</f>
        <v>Kapitalni izdaci u tekućem budžetu</v>
      </c>
      <c r="C41" s="424"/>
      <c r="D41" s="424"/>
      <c r="E41" s="424"/>
      <c r="F41" s="424"/>
      <c r="G41" s="189">
        <f>+INDEX(DataEx!$1:$1048576,MATCH('2016'!$A41,DataEx!$D:$D,0),MATCH('2016'!G$6,DataEx!$7:$7,0))</f>
        <v>574365.92000000016</v>
      </c>
      <c r="H41" s="189">
        <f>+INDEX(DataEx!$1:$1048576,MATCH('2016'!$A41,DataEx!$D:$D,0),MATCH('2016'!H$6,DataEx!$7:$7,0))</f>
        <v>2409085.69</v>
      </c>
      <c r="I41" s="189">
        <f>+INDEX(DataEx!$1:$1048576,MATCH('2016'!$A41,DataEx!$D:$D,0),MATCH('2016'!I$6,DataEx!$7:$7,0))</f>
        <v>1684769.4699999995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3690900.27</v>
      </c>
      <c r="M41" s="189">
        <f>+INDEX(DataEx!$1:$1048576,MATCH('2016'!$A41,DataEx!$D:$D,0),MATCH('2016'!M$6,DataEx!$7:$7,0))</f>
        <v>2255765.2799999998</v>
      </c>
      <c r="N41" s="189">
        <f>+INDEX(DataEx!$1:$1048576,MATCH('2016'!$A41,DataEx!$D:$D,0),MATCH('2016'!N$6,DataEx!$7:$7,0))</f>
        <v>1143634.6399999999</v>
      </c>
      <c r="O41" s="189">
        <f>+INDEX(DataEx!$1:$1048576,MATCH('2016'!$A41,DataEx!$D:$D,0),MATCH('2016'!O$6,DataEx!$7:$7,0))</f>
        <v>1391676.19</v>
      </c>
      <c r="P41" s="189">
        <f>+INDEX(DataEx!$1:$1048576,MATCH('2016'!$A41,DataEx!$D:$D,0),MATCH('2016'!P$6,DataEx!$7:$7,0))</f>
        <v>1219335.0900000001</v>
      </c>
      <c r="Q41" s="189">
        <f>+INDEX(DataEx!$1:$1048576,MATCH('2016'!$A41,DataEx!$D:$D,0),MATCH('2016'!Q$6,DataEx!$7:$7,0))</f>
        <v>3148854.2</v>
      </c>
      <c r="R41" s="189">
        <f>+INDEX(DataEx!$1:$1048576,MATCH('2016'!$A41,DataEx!$D:$D,0),MATCH('2016'!R$6,DataEx!$7:$7,0))</f>
        <v>14481049.99</v>
      </c>
      <c r="S41" s="270">
        <f t="shared" si="3"/>
        <v>35777453.129999995</v>
      </c>
      <c r="T41" s="271">
        <f t="shared" si="4"/>
        <v>9.4824948661542518E-3</v>
      </c>
    </row>
    <row r="42" spans="1:22">
      <c r="A42" s="176">
        <v>42</v>
      </c>
      <c r="B42" s="439" t="str">
        <f>+VLOOKUP($A42,Master!$D$25:$G$223,4,FALSE)</f>
        <v>Transferi za socijalnu zaštitu</v>
      </c>
      <c r="C42" s="440"/>
      <c r="D42" s="440"/>
      <c r="E42" s="440"/>
      <c r="F42" s="440"/>
      <c r="G42" s="219">
        <f>+SUM(G43:G47)</f>
        <v>39736214.529999994</v>
      </c>
      <c r="H42" s="219">
        <f t="shared" ref="H42:R42" si="8">+SUM(H43:H47)</f>
        <v>44536067.979999997</v>
      </c>
      <c r="I42" s="219">
        <f t="shared" si="8"/>
        <v>45002152.710000001</v>
      </c>
      <c r="J42" s="219">
        <f t="shared" si="8"/>
        <v>46376327.950000003</v>
      </c>
      <c r="K42" s="219">
        <f t="shared" si="8"/>
        <v>45678591.25</v>
      </c>
      <c r="L42" s="219">
        <f t="shared" si="8"/>
        <v>44972865.799999997</v>
      </c>
      <c r="M42" s="219">
        <f t="shared" si="8"/>
        <v>43982377.229999997</v>
      </c>
      <c r="N42" s="219">
        <f t="shared" si="8"/>
        <v>46451164.719999991</v>
      </c>
      <c r="O42" s="219">
        <f t="shared" si="8"/>
        <v>50134684.960000001</v>
      </c>
      <c r="P42" s="219">
        <f t="shared" si="8"/>
        <v>46686420.859999999</v>
      </c>
      <c r="Q42" s="219">
        <f t="shared" si="8"/>
        <v>46968139.490000002</v>
      </c>
      <c r="R42" s="283">
        <f t="shared" si="8"/>
        <v>54462586.250000007</v>
      </c>
      <c r="S42" s="273">
        <f t="shared" si="3"/>
        <v>554987593.73000002</v>
      </c>
      <c r="T42" s="274">
        <f t="shared" si="4"/>
        <v>0.14709451198780812</v>
      </c>
    </row>
    <row r="43" spans="1:22">
      <c r="A43" s="176">
        <v>421</v>
      </c>
      <c r="B43" s="423" t="str">
        <f>+VLOOKUP($A43,Master!$D$25:$G$223,4,FALSE)</f>
        <v>Prava iz oblasti socijalne zaštite</v>
      </c>
      <c r="C43" s="424"/>
      <c r="D43" s="424"/>
      <c r="E43" s="424"/>
      <c r="F43" s="424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10351891.91</v>
      </c>
      <c r="M43" s="189">
        <f>+INDEX(DataEx!$1:$1048576,MATCH('2016'!$A43,DataEx!$D:$D,0),MATCH('2016'!M$6,DataEx!$7:$7,0))</f>
        <v>9941071.3499999996</v>
      </c>
      <c r="N43" s="189">
        <f>+INDEX(DataEx!$1:$1048576,MATCH('2016'!$A43,DataEx!$D:$D,0),MATCH('2016'!N$6,DataEx!$7:$7,0))</f>
        <v>10056749.59</v>
      </c>
      <c r="O43" s="189">
        <f>+INDEX(DataEx!$1:$1048576,MATCH('2016'!$A43,DataEx!$D:$D,0),MATCH('2016'!O$6,DataEx!$7:$7,0))</f>
        <v>10240003.99</v>
      </c>
      <c r="P43" s="189">
        <f>+INDEX(DataEx!$1:$1048576,MATCH('2016'!$A43,DataEx!$D:$D,0),MATCH('2016'!P$6,DataEx!$7:$7,0))</f>
        <v>10288758.039999999</v>
      </c>
      <c r="Q43" s="189">
        <f>+INDEX(DataEx!$1:$1048576,MATCH('2016'!$A43,DataEx!$D:$D,0),MATCH('2016'!Q$6,DataEx!$7:$7,0))</f>
        <v>10547477.470000001</v>
      </c>
      <c r="R43" s="189">
        <f>+INDEX(DataEx!$1:$1048576,MATCH('2016'!$A43,DataEx!$D:$D,0),MATCH('2016'!R$6,DataEx!$7:$7,0))</f>
        <v>10629131.130000001</v>
      </c>
      <c r="S43" s="270">
        <f t="shared" si="3"/>
        <v>114057703.71999997</v>
      </c>
      <c r="T43" s="271">
        <f t="shared" si="4"/>
        <v>3.0229977132255493E-2</v>
      </c>
    </row>
    <row r="44" spans="1:22">
      <c r="A44" s="176">
        <v>422</v>
      </c>
      <c r="B44" s="423" t="str">
        <f>+VLOOKUP($A44,Master!$D$25:$G$223,4,FALSE)</f>
        <v>Sredstva za tehnološke viškove</v>
      </c>
      <c r="C44" s="424"/>
      <c r="D44" s="424"/>
      <c r="E44" s="424"/>
      <c r="F44" s="424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907422.27</v>
      </c>
      <c r="M44" s="189">
        <f>+INDEX(DataEx!$1:$1048576,MATCH('2016'!$A44,DataEx!$D:$D,0),MATCH('2016'!M$6,DataEx!$7:$7,0))</f>
        <v>878256.23</v>
      </c>
      <c r="N44" s="189">
        <f>+INDEX(DataEx!$1:$1048576,MATCH('2016'!$A44,DataEx!$D:$D,0),MATCH('2016'!N$6,DataEx!$7:$7,0))</f>
        <v>1669285.94</v>
      </c>
      <c r="O44" s="189">
        <f>+INDEX(DataEx!$1:$1048576,MATCH('2016'!$A44,DataEx!$D:$D,0),MATCH('2016'!O$6,DataEx!$7:$7,0))</f>
        <v>4591654.0999999996</v>
      </c>
      <c r="P44" s="189">
        <f>+INDEX(DataEx!$1:$1048576,MATCH('2016'!$A44,DataEx!$D:$D,0),MATCH('2016'!P$6,DataEx!$7:$7,0))</f>
        <v>943438.5</v>
      </c>
      <c r="Q44" s="189">
        <f>+INDEX(DataEx!$1:$1048576,MATCH('2016'!$A44,DataEx!$D:$D,0),MATCH('2016'!Q$6,DataEx!$7:$7,0))</f>
        <v>972099.46</v>
      </c>
      <c r="R44" s="189">
        <f>+INDEX(DataEx!$1:$1048576,MATCH('2016'!$A44,DataEx!$D:$D,0),MATCH('2016'!R$6,DataEx!$7:$7,0))</f>
        <v>4647838.95</v>
      </c>
      <c r="S44" s="270">
        <f t="shared" si="3"/>
        <v>22568289.629999999</v>
      </c>
      <c r="T44" s="271">
        <f t="shared" si="4"/>
        <v>5.9815238881526633E-3</v>
      </c>
    </row>
    <row r="45" spans="1:22">
      <c r="A45" s="176">
        <v>423</v>
      </c>
      <c r="B45" s="423" t="str">
        <f>+VLOOKUP($A45,Master!$D$25:$G$223,4,FALSE)</f>
        <v>Prava iz oblasti penzijskog i invalidskog osiguranja</v>
      </c>
      <c r="C45" s="424"/>
      <c r="D45" s="424"/>
      <c r="E45" s="424"/>
      <c r="F45" s="424"/>
      <c r="G45" s="189">
        <f>+INDEX(DataEx!$1:$1048576,MATCH('2016'!$A45,DataEx!$D:$D,0),MATCH('2016'!G$6,DataEx!$7:$7,0))</f>
        <v>32292499.949999999</v>
      </c>
      <c r="H45" s="189">
        <f>+INDEX(DataEx!$1:$1048576,MATCH('2016'!$A45,DataEx!$D:$D,0),MATCH('2016'!H$6,DataEx!$7:$7,0))</f>
        <v>32694820.23</v>
      </c>
      <c r="I45" s="189">
        <f>+INDEX(DataEx!$1:$1048576,MATCH('2016'!$A45,DataEx!$D:$D,0),MATCH('2016'!I$6,DataEx!$7:$7,0))</f>
        <v>32289698.41</v>
      </c>
      <c r="J45" s="189">
        <f>+INDEX(DataEx!$1:$1048576,MATCH('2016'!$A45,DataEx!$D:$D,0),MATCH('2016'!J$6,DataEx!$7:$7,0))</f>
        <v>32441506.030000001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31983873.670000002</v>
      </c>
      <c r="M45" s="189">
        <f>+INDEX(DataEx!$1:$1048576,MATCH('2016'!$A45,DataEx!$D:$D,0),MATCH('2016'!M$6,DataEx!$7:$7,0))</f>
        <v>32004535.780000001</v>
      </c>
      <c r="N45" s="189">
        <f>+INDEX(DataEx!$1:$1048576,MATCH('2016'!$A45,DataEx!$D:$D,0),MATCH('2016'!N$6,DataEx!$7:$7,0))</f>
        <v>32919822.370000001</v>
      </c>
      <c r="O45" s="189">
        <f>+INDEX(DataEx!$1:$1048576,MATCH('2016'!$A45,DataEx!$D:$D,0),MATCH('2016'!O$6,DataEx!$7:$7,0))</f>
        <v>32946866.739999998</v>
      </c>
      <c r="P45" s="189">
        <f>+INDEX(DataEx!$1:$1048576,MATCH('2016'!$A45,DataEx!$D:$D,0),MATCH('2016'!P$6,DataEx!$7:$7,0))</f>
        <v>33137883.899999999</v>
      </c>
      <c r="Q45" s="189">
        <f>+INDEX(DataEx!$1:$1048576,MATCH('2016'!$A45,DataEx!$D:$D,0),MATCH('2016'!Q$6,DataEx!$7:$7,0))</f>
        <v>32931279.82</v>
      </c>
      <c r="R45" s="189">
        <f>+INDEX(DataEx!$1:$1048576,MATCH('2016'!$A45,DataEx!$D:$D,0),MATCH('2016'!R$6,DataEx!$7:$7,0))</f>
        <v>32906643.09</v>
      </c>
      <c r="S45" s="270">
        <f t="shared" si="3"/>
        <v>390815633.62999994</v>
      </c>
      <c r="T45" s="271">
        <f t="shared" si="4"/>
        <v>0.10358219815266365</v>
      </c>
    </row>
    <row r="46" spans="1:22">
      <c r="A46" s="176">
        <v>424</v>
      </c>
      <c r="B46" s="423" t="str">
        <f>+VLOOKUP($A46,Master!$D$25:$G$223,4,FALSE)</f>
        <v>Ostala prava iz oblasti zdravstvene zaštite</v>
      </c>
      <c r="C46" s="424"/>
      <c r="D46" s="424"/>
      <c r="E46" s="424"/>
      <c r="F46" s="424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1025179.4</v>
      </c>
      <c r="M46" s="189">
        <f>+INDEX(DataEx!$1:$1048576,MATCH('2016'!$A46,DataEx!$D:$D,0),MATCH('2016'!M$6,DataEx!$7:$7,0))</f>
        <v>630668.05000000005</v>
      </c>
      <c r="N46" s="189">
        <f>+INDEX(DataEx!$1:$1048576,MATCH('2016'!$A46,DataEx!$D:$D,0),MATCH('2016'!N$6,DataEx!$7:$7,0))</f>
        <v>1198731.9099999999</v>
      </c>
      <c r="O46" s="189">
        <f>+INDEX(DataEx!$1:$1048576,MATCH('2016'!$A46,DataEx!$D:$D,0),MATCH('2016'!O$6,DataEx!$7:$7,0))</f>
        <v>1323846.92</v>
      </c>
      <c r="P46" s="189">
        <f>+INDEX(DataEx!$1:$1048576,MATCH('2016'!$A46,DataEx!$D:$D,0),MATCH('2016'!P$6,DataEx!$7:$7,0))</f>
        <v>1613956.28</v>
      </c>
      <c r="Q46" s="189">
        <f>+INDEX(DataEx!$1:$1048576,MATCH('2016'!$A46,DataEx!$D:$D,0),MATCH('2016'!Q$6,DataEx!$7:$7,0))</f>
        <v>1810820.34</v>
      </c>
      <c r="R46" s="189">
        <f>+INDEX(DataEx!$1:$1048576,MATCH('2016'!$A46,DataEx!$D:$D,0),MATCH('2016'!R$6,DataEx!$7:$7,0))</f>
        <v>2973474.95</v>
      </c>
      <c r="S46" s="270">
        <f t="shared" si="3"/>
        <v>16279749.999999996</v>
      </c>
      <c r="T46" s="271">
        <f t="shared" si="4"/>
        <v>4.3148025443943798E-3</v>
      </c>
    </row>
    <row r="47" spans="1:22">
      <c r="A47" s="176">
        <v>425</v>
      </c>
      <c r="B47" s="423" t="str">
        <f>+VLOOKUP($A47,Master!$D$25:$G$223,4,FALSE)</f>
        <v>Ostala prava iz zdravstvenog osiguranja</v>
      </c>
      <c r="C47" s="424"/>
      <c r="D47" s="424"/>
      <c r="E47" s="424"/>
      <c r="F47" s="424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704498.55</v>
      </c>
      <c r="M47" s="189">
        <f>+INDEX(DataEx!$1:$1048576,MATCH('2016'!$A47,DataEx!$D:$D,0),MATCH('2016'!M$6,DataEx!$7:$7,0))</f>
        <v>527845.81999999995</v>
      </c>
      <c r="N47" s="189">
        <f>+INDEX(DataEx!$1:$1048576,MATCH('2016'!$A47,DataEx!$D:$D,0),MATCH('2016'!N$6,DataEx!$7:$7,0))</f>
        <v>606574.91</v>
      </c>
      <c r="O47" s="189">
        <f>+INDEX(DataEx!$1:$1048576,MATCH('2016'!$A47,DataEx!$D:$D,0),MATCH('2016'!O$6,DataEx!$7:$7,0))</f>
        <v>1032313.21</v>
      </c>
      <c r="P47" s="189">
        <f>+INDEX(DataEx!$1:$1048576,MATCH('2016'!$A47,DataEx!$D:$D,0),MATCH('2016'!P$6,DataEx!$7:$7,0))</f>
        <v>702384.14</v>
      </c>
      <c r="Q47" s="189">
        <f>+INDEX(DataEx!$1:$1048576,MATCH('2016'!$A47,DataEx!$D:$D,0),MATCH('2016'!Q$6,DataEx!$7:$7,0))</f>
        <v>706462.4</v>
      </c>
      <c r="R47" s="189">
        <f>+INDEX(DataEx!$1:$1048576,MATCH('2016'!$A47,DataEx!$D:$D,0),MATCH('2016'!R$6,DataEx!$7:$7,0))</f>
        <v>3305498.13</v>
      </c>
      <c r="S47" s="270">
        <f t="shared" si="3"/>
        <v>11266216.75</v>
      </c>
      <c r="T47" s="271">
        <f t="shared" si="4"/>
        <v>2.9860102703419028E-3</v>
      </c>
    </row>
    <row r="48" spans="1:22">
      <c r="A48" s="176">
        <v>43</v>
      </c>
      <c r="B48" s="437" t="str">
        <f>+VLOOKUP($A48,Master!$D$25:$G$223,4,FALSE)</f>
        <v xml:space="preserve">Transferi institucijama, pojedincima, nevladinom i javnom sektoru </v>
      </c>
      <c r="C48" s="438"/>
      <c r="D48" s="438"/>
      <c r="E48" s="438"/>
      <c r="F48" s="438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8548848.3000000007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11045075.699999999</v>
      </c>
      <c r="L48" s="201">
        <f>+INDEX(DataEx!$1:$1048576,MATCH('2016'!$A48,DataEx!$D:$D,0),MATCH('2016'!L$6,DataEx!$7:$7,0))</f>
        <v>11676659.710000001</v>
      </c>
      <c r="M48" s="201">
        <f>+INDEX(DataEx!$1:$1048576,MATCH('2016'!$A48,DataEx!$D:$D,0),MATCH('2016'!M$6,DataEx!$7:$7,0))</f>
        <v>10057576.49</v>
      </c>
      <c r="N48" s="201">
        <f>+INDEX(DataEx!$1:$1048576,MATCH('2016'!$A48,DataEx!$D:$D,0),MATCH('2016'!N$6,DataEx!$7:$7,0))</f>
        <v>13191630.189999999</v>
      </c>
      <c r="O48" s="201">
        <f>+INDEX(DataEx!$1:$1048576,MATCH('2016'!$A48,DataEx!$D:$D,0),MATCH('2016'!O$6,DataEx!$7:$7,0))</f>
        <v>11618940.939999999</v>
      </c>
      <c r="P48" s="201">
        <f>+INDEX(DataEx!$1:$1048576,MATCH('2016'!$A48,DataEx!$D:$D,0),MATCH('2016'!P$6,DataEx!$7:$7,0))</f>
        <v>10639076.880000001</v>
      </c>
      <c r="Q48" s="201">
        <f>+INDEX(DataEx!$1:$1048576,MATCH('2016'!$A48,DataEx!$D:$D,0),MATCH('2016'!Q$6,DataEx!$7:$7,0))</f>
        <v>14397093.9</v>
      </c>
      <c r="R48" s="275">
        <f>+INDEX(DataEx!$1:$1048576,MATCH('2016'!$A48,DataEx!$D:$D,0),MATCH('2016'!R$6,DataEx!$7:$7,0))</f>
        <v>39257145.460000001</v>
      </c>
      <c r="S48" s="273">
        <f t="shared" si="3"/>
        <v>171815385.72</v>
      </c>
      <c r="T48" s="274">
        <f t="shared" si="4"/>
        <v>4.5538135626822157E-2</v>
      </c>
    </row>
    <row r="49" spans="1:22">
      <c r="A49" s="176">
        <v>44</v>
      </c>
      <c r="B49" s="437" t="str">
        <f>+VLOOKUP($A49,Master!$D$25:$G$223,4,FALSE)</f>
        <v>Kapitalni budžet</v>
      </c>
      <c r="C49" s="438"/>
      <c r="D49" s="438"/>
      <c r="E49" s="438"/>
      <c r="F49" s="438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2369058.61</v>
      </c>
      <c r="M49" s="201">
        <f>+INDEX(DataEx!$1:$1048576,MATCH('2016'!$A49,DataEx!$D:$D,0),MATCH('2016'!M$6,DataEx!$7:$7,0))</f>
        <v>4947585.26</v>
      </c>
      <c r="N49" s="201">
        <f>+INDEX(DataEx!$1:$1048576,MATCH('2016'!$A49,DataEx!$D:$D,0),MATCH('2016'!N$6,DataEx!$7:$7,0))</f>
        <v>3797015.83</v>
      </c>
      <c r="O49" s="201">
        <f>+INDEX(DataEx!$1:$1048576,MATCH('2016'!$A49,DataEx!$D:$D,0),MATCH('2016'!O$6,DataEx!$7:$7,0))</f>
        <v>3313025.22</v>
      </c>
      <c r="P49" s="201">
        <f>+INDEX(DataEx!$1:$1048576,MATCH('2016'!$A49,DataEx!$D:$D,0),MATCH('2016'!P$6,DataEx!$7:$7,0))</f>
        <v>3567484.19</v>
      </c>
      <c r="Q49" s="201">
        <f>+INDEX(DataEx!$1:$1048576,MATCH('2016'!$A49,DataEx!$D:$D,0),MATCH('2016'!Q$6,DataEx!$7:$7,0))</f>
        <v>6171281.3600000003</v>
      </c>
      <c r="R49" s="201">
        <f>+INDEX(DataEx!$1:$1048576,MATCH('2016'!$A49,DataEx!$D:$D,0),MATCH('2016'!R$6,DataEx!$7:$7,0))</f>
        <v>29796705.440000001</v>
      </c>
      <c r="S49" s="273">
        <f t="shared" si="3"/>
        <v>64819445</v>
      </c>
      <c r="T49" s="274">
        <f t="shared" si="4"/>
        <v>1.717981579644845E-2</v>
      </c>
    </row>
    <row r="50" spans="1:22">
      <c r="A50" s="176">
        <v>451</v>
      </c>
      <c r="B50" s="441" t="str">
        <f>+VLOOKUP($A50,Master!$D$25:$G$223,4,FALSE)</f>
        <v>Pozajmice i krediti</v>
      </c>
      <c r="C50" s="442"/>
      <c r="D50" s="442"/>
      <c r="E50" s="442"/>
      <c r="F50" s="442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60000</v>
      </c>
      <c r="M50" s="189">
        <f>+INDEX(DataEx!$1:$1048576,MATCH('2016'!$A50,DataEx!$D:$D,0),MATCH('2016'!M$6,DataEx!$7:$7,0))</f>
        <v>190000</v>
      </c>
      <c r="N50" s="189">
        <f>+INDEX(DataEx!$1:$1048576,MATCH('2016'!$A50,DataEx!$D:$D,0),MATCH('2016'!N$6,DataEx!$7:$7,0))</f>
        <v>20000</v>
      </c>
      <c r="O50" s="189">
        <f>+INDEX(DataEx!$1:$1048576,MATCH('2016'!$A50,DataEx!$D:$D,0),MATCH('2016'!O$6,DataEx!$7:$7,0))</f>
        <v>290795</v>
      </c>
      <c r="P50" s="189">
        <f>+INDEX(DataEx!$1:$1048576,MATCH('2016'!$A50,DataEx!$D:$D,0),MATCH('2016'!P$6,DataEx!$7:$7,0))</f>
        <v>100940</v>
      </c>
      <c r="Q50" s="189">
        <f>+INDEX(DataEx!$1:$1048576,MATCH('2016'!$A50,DataEx!$D:$D,0),MATCH('2016'!Q$6,DataEx!$7:$7,0))</f>
        <v>14820.1</v>
      </c>
      <c r="R50" s="189">
        <f>+INDEX(DataEx!$1:$1048576,MATCH('2016'!$A50,DataEx!$D:$D,0),MATCH('2016'!R$6,DataEx!$7:$7,0))</f>
        <v>890745.53</v>
      </c>
      <c r="S50" s="270">
        <f t="shared" si="3"/>
        <v>2868099.3</v>
      </c>
      <c r="T50" s="271">
        <f t="shared" si="4"/>
        <v>7.6016413994169096E-4</v>
      </c>
    </row>
    <row r="51" spans="1:22">
      <c r="A51" s="176">
        <v>47</v>
      </c>
      <c r="B51" s="441" t="str">
        <f>+VLOOKUP($A51,Master!$D$25:$G$223,4,FALSE)</f>
        <v>Rezerve</v>
      </c>
      <c r="C51" s="442"/>
      <c r="D51" s="442"/>
      <c r="E51" s="442"/>
      <c r="F51" s="442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2744750.61</v>
      </c>
      <c r="N51" s="189">
        <f>+INDEX(DataEx!$1:$1048576,MATCH('2016'!$A51,DataEx!$D:$D,0),MATCH('2016'!N$6,DataEx!$7:$7,0))</f>
        <v>290224.19</v>
      </c>
      <c r="O51" s="189">
        <f>+INDEX(DataEx!$1:$1048576,MATCH('2016'!$A51,DataEx!$D:$D,0),MATCH('2016'!O$6,DataEx!$7:$7,0))</f>
        <v>181226.94</v>
      </c>
      <c r="P51" s="189">
        <f>+INDEX(DataEx!$1:$1048576,MATCH('2016'!$A51,DataEx!$D:$D,0),MATCH('2016'!P$6,DataEx!$7:$7,0))</f>
        <v>773947.6</v>
      </c>
      <c r="Q51" s="189">
        <f>+INDEX(DataEx!$1:$1048576,MATCH('2016'!$A51,DataEx!$D:$D,0),MATCH('2016'!Q$6,DataEx!$7:$7,0))</f>
        <v>415858.03</v>
      </c>
      <c r="R51" s="189">
        <f>+INDEX(DataEx!$1:$1048576,MATCH('2016'!$A51,DataEx!$D:$D,0),MATCH('2016'!R$6,DataEx!$7:$7,0))</f>
        <v>8425505.6199999992</v>
      </c>
      <c r="S51" s="270">
        <f t="shared" si="3"/>
        <v>18898013.969999999</v>
      </c>
      <c r="T51" s="271">
        <f t="shared" si="4"/>
        <v>5.0087500583090375E-3</v>
      </c>
    </row>
    <row r="52" spans="1:22" ht="13.5" thickBot="1">
      <c r="A52" s="176">
        <v>462</v>
      </c>
      <c r="B52" s="443" t="str">
        <f>+VLOOKUP($A52,Master!$D$25:$G$223,4,FALSE)</f>
        <v>Otplata garancija</v>
      </c>
      <c r="C52" s="444"/>
      <c r="D52" s="444"/>
      <c r="E52" s="444"/>
      <c r="F52" s="444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3" t="str">
        <f>+VLOOKUP($A53,Master!$D$25:$G$223,4,TRUE)</f>
        <v>Otplata obaveza iz prethodnih godina</v>
      </c>
      <c r="C53" s="444"/>
      <c r="D53" s="444"/>
      <c r="E53" s="444"/>
      <c r="F53" s="444"/>
      <c r="G53" s="225">
        <f>+INDEX(DataEx!$1:$1048576,MATCH('2016'!$A53,DataEx!$D:$D,0),MATCH('2016'!G$6,DataEx!$7:$7,0))</f>
        <v>1609721.35</v>
      </c>
      <c r="H53" s="225">
        <f>+INDEX(DataEx!$1:$1048576,MATCH('2016'!$A53,DataEx!$D:$D,0),MATCH('2016'!H$6,DataEx!$7:$7,0))</f>
        <v>10483507.640000001</v>
      </c>
      <c r="I53" s="225">
        <f>+INDEX(DataEx!$1:$1048576,MATCH('2016'!$A53,DataEx!$D:$D,0),MATCH('2016'!I$6,DataEx!$7:$7,0))</f>
        <v>4724051.7699999996</v>
      </c>
      <c r="J53" s="225">
        <f>+INDEX(DataEx!$1:$1048576,MATCH('2016'!$A53,DataEx!$D:$D,0),MATCH('2016'!J$6,DataEx!$7:$7,0))</f>
        <v>2047957.73</v>
      </c>
      <c r="K53" s="225">
        <f>+INDEX(DataEx!$1:$1048576,MATCH('2016'!$A53,DataEx!$D:$D,0),MATCH('2016'!K$6,DataEx!$7:$7,0))</f>
        <v>2053386.86</v>
      </c>
      <c r="L53" s="225">
        <f>+INDEX(DataEx!$1:$1048576,MATCH('2016'!$A53,DataEx!$D:$D,0),MATCH('2016'!L$6,DataEx!$7:$7,0))</f>
        <v>8110472.5899999999</v>
      </c>
      <c r="M53" s="225">
        <f>+INDEX(DataEx!$1:$1048576,MATCH('2016'!$A53,DataEx!$D:$D,0),MATCH('2016'!M$6,DataEx!$7:$7,0))</f>
        <v>7965006.6600000001</v>
      </c>
      <c r="N53" s="225">
        <f>+INDEX(DataEx!$1:$1048576,MATCH('2016'!$A53,DataEx!$D:$D,0),MATCH('2016'!N$6,DataEx!$7:$7,0))</f>
        <v>3231942.88</v>
      </c>
      <c r="O53" s="225">
        <f>+INDEX(DataEx!$1:$1048576,MATCH('2016'!$A53,DataEx!$D:$D,0),MATCH('2016'!O$6,DataEx!$7:$7,0))</f>
        <v>1945521.6</v>
      </c>
      <c r="P53" s="225">
        <f>+INDEX(DataEx!$1:$1048576,MATCH('2016'!$A53,DataEx!$D:$D,0),MATCH('2016'!P$6,DataEx!$7:$7,0))</f>
        <v>1915541.45</v>
      </c>
      <c r="Q53" s="225">
        <f>+INDEX(DataEx!$1:$1048576,MATCH('2016'!$A53,DataEx!$D:$D,0),MATCH('2016'!Q$6,DataEx!$7:$7,0))</f>
        <v>8036203.4800000004</v>
      </c>
      <c r="R53" s="225">
        <f>+INDEX(DataEx!$1:$1048576,MATCH('2016'!$A53,DataEx!$D:$D,0),MATCH('2016'!R$6,DataEx!$7:$7,0))</f>
        <v>17139214.640000001</v>
      </c>
      <c r="S53" s="284">
        <f>+SUM(G53:R53)</f>
        <v>69262528.650000006</v>
      </c>
      <c r="T53" s="285">
        <f>+S53/$T$7</f>
        <v>1.8357415491651208E-2</v>
      </c>
    </row>
    <row r="54" spans="1:22" ht="13.5" thickBot="1">
      <c r="A54" s="71">
        <v>1005</v>
      </c>
      <c r="B54" s="472" t="str">
        <f>+VLOOKUP($A54,Master!$D$25:$G$225,4,FALSE)</f>
        <v>Neto povećanje obaveza</v>
      </c>
      <c r="C54" s="473"/>
      <c r="D54" s="473"/>
      <c r="E54" s="473"/>
      <c r="F54" s="473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45" t="str">
        <f>+VLOOKUP($A55,Master!$D$25:$G$223,4,FALSE)</f>
        <v>Suficit / deficit</v>
      </c>
      <c r="C55" s="446"/>
      <c r="D55" s="446"/>
      <c r="E55" s="446"/>
      <c r="F55" s="446"/>
      <c r="G55" s="177">
        <f t="shared" ref="G55:R55" si="9">+G10-G29</f>
        <v>-20474692.120000005</v>
      </c>
      <c r="H55" s="177">
        <f t="shared" si="9"/>
        <v>-17372276.129999995</v>
      </c>
      <c r="I55" s="177">
        <f t="shared" si="9"/>
        <v>-33968390.590000018</v>
      </c>
      <c r="J55" s="177">
        <f t="shared" si="9"/>
        <v>-19872400.050000012</v>
      </c>
      <c r="K55" s="177">
        <f t="shared" si="9"/>
        <v>-25015297.060000002</v>
      </c>
      <c r="L55" s="177">
        <f t="shared" si="9"/>
        <v>3316905.7600000054</v>
      </c>
      <c r="M55" s="177">
        <f t="shared" si="9"/>
        <v>621139.21000000834</v>
      </c>
      <c r="N55" s="177">
        <f t="shared" si="9"/>
        <v>75067609.50000006</v>
      </c>
      <c r="O55" s="177">
        <f t="shared" si="9"/>
        <v>9534824.1800000072</v>
      </c>
      <c r="P55" s="177">
        <f t="shared" si="9"/>
        <v>5963032.9800000042</v>
      </c>
      <c r="Q55" s="177">
        <f t="shared" si="9"/>
        <v>-24836164.980000019</v>
      </c>
      <c r="R55" s="177">
        <f t="shared" si="9"/>
        <v>-82398371.76000005</v>
      </c>
      <c r="S55" s="286">
        <f t="shared" si="3"/>
        <v>-129434081.06000002</v>
      </c>
      <c r="T55" s="287">
        <f t="shared" si="4"/>
        <v>-3.4305348809965552E-2</v>
      </c>
    </row>
    <row r="56" spans="1:22" ht="13.5" thickBot="1">
      <c r="A56" s="170">
        <v>1001</v>
      </c>
      <c r="B56" s="447" t="str">
        <f>+VLOOKUP($A56,Master!$D$25:$G$223,4,FALSE)</f>
        <v>Primarni bilans</v>
      </c>
      <c r="C56" s="448"/>
      <c r="D56" s="448"/>
      <c r="E56" s="448"/>
      <c r="F56" s="448"/>
      <c r="G56" s="231">
        <f>+G55+G37</f>
        <v>-16621516.100000005</v>
      </c>
      <c r="H56" s="231">
        <f t="shared" ref="H56:R56" si="10">+H55+H37</f>
        <v>-16448828.249999994</v>
      </c>
      <c r="I56" s="231">
        <f t="shared" si="10"/>
        <v>-7294849.3700000197</v>
      </c>
      <c r="J56" s="231">
        <f t="shared" si="10"/>
        <v>-3036183.8300000131</v>
      </c>
      <c r="K56" s="231">
        <f t="shared" si="10"/>
        <v>-8970633.5100000016</v>
      </c>
      <c r="L56" s="231">
        <f t="shared" si="10"/>
        <v>6249071.480000006</v>
      </c>
      <c r="M56" s="231">
        <f t="shared" si="10"/>
        <v>6952366.4500000086</v>
      </c>
      <c r="N56" s="231">
        <f t="shared" si="10"/>
        <v>76560529.030000061</v>
      </c>
      <c r="O56" s="231">
        <f t="shared" si="10"/>
        <v>12125083.240000008</v>
      </c>
      <c r="P56" s="231">
        <f t="shared" si="10"/>
        <v>6377168.0000000037</v>
      </c>
      <c r="Q56" s="231">
        <f t="shared" si="10"/>
        <v>-24283943.930000018</v>
      </c>
      <c r="R56" s="231">
        <f t="shared" si="10"/>
        <v>-79716263.620000049</v>
      </c>
      <c r="S56" s="286">
        <f t="shared" si="3"/>
        <v>-48108000.410000011</v>
      </c>
      <c r="T56" s="287">
        <f t="shared" si="4"/>
        <v>-1.2750596451099924E-2</v>
      </c>
    </row>
    <row r="57" spans="1:22">
      <c r="A57" s="170">
        <v>46</v>
      </c>
      <c r="B57" s="439" t="str">
        <f>+VLOOKUP($A57,Master!$D$25:$G$223,4,FALSE)</f>
        <v>Otplata dugova</v>
      </c>
      <c r="C57" s="440"/>
      <c r="D57" s="440"/>
      <c r="E57" s="440"/>
      <c r="F57" s="440"/>
      <c r="G57" s="219">
        <f t="shared" ref="G57:R57" si="11">+SUM(G58:G59)</f>
        <v>33019750.740000002</v>
      </c>
      <c r="H57" s="219">
        <f t="shared" si="11"/>
        <v>41379235.089999996</v>
      </c>
      <c r="I57" s="219">
        <f t="shared" si="11"/>
        <v>46379030.429999992</v>
      </c>
      <c r="J57" s="219">
        <f t="shared" si="11"/>
        <v>191248837.78999999</v>
      </c>
      <c r="K57" s="219">
        <f t="shared" si="11"/>
        <v>5016094.05</v>
      </c>
      <c r="L57" s="219">
        <f t="shared" si="11"/>
        <v>28817481.77</v>
      </c>
      <c r="M57" s="219">
        <f t="shared" si="11"/>
        <v>42417178.719999999</v>
      </c>
      <c r="N57" s="219">
        <f t="shared" si="11"/>
        <v>67267709.039999992</v>
      </c>
      <c r="O57" s="219">
        <f t="shared" si="11"/>
        <v>22252369.009999998</v>
      </c>
      <c r="P57" s="219">
        <f t="shared" si="11"/>
        <v>18021216.960000001</v>
      </c>
      <c r="Q57" s="219">
        <f t="shared" si="11"/>
        <v>6024562.0499999998</v>
      </c>
      <c r="R57" s="219">
        <f t="shared" si="11"/>
        <v>31272720.659999996</v>
      </c>
      <c r="S57" s="288">
        <f t="shared" si="3"/>
        <v>533116186.30999982</v>
      </c>
      <c r="T57" s="289">
        <f t="shared" si="4"/>
        <v>0.14129769051417965</v>
      </c>
      <c r="V57" s="384"/>
    </row>
    <row r="58" spans="1:22">
      <c r="A58" s="170">
        <v>4611</v>
      </c>
      <c r="B58" s="465" t="str">
        <f>+VLOOKUP($A58,Master!$D$25:$G$223,4,FALSE)</f>
        <v>Otplata hartija od vrijednosti i kredita rezidentima</v>
      </c>
      <c r="C58" s="466"/>
      <c r="D58" s="466"/>
      <c r="E58" s="466"/>
      <c r="F58" s="466"/>
      <c r="G58" s="237">
        <f>+INDEX(DataEx!$1:$1048576,MATCH('2016'!$A58,DataEx!$D:$D,0),MATCH('2016'!G$6,DataEx!$7:$7,0))</f>
        <v>16586331.92</v>
      </c>
      <c r="H58" s="237">
        <f>+INDEX(DataEx!$1:$1048576,MATCH('2016'!$A58,DataEx!$D:$D,0),MATCH('2016'!H$6,DataEx!$7:$7,0))</f>
        <v>40102784.689999998</v>
      </c>
      <c r="I58" s="237">
        <f>+INDEX(DataEx!$1:$1048576,MATCH('2016'!$A58,DataEx!$D:$D,0),MATCH('2016'!I$6,DataEx!$7:$7,0))</f>
        <v>34153922.979999997</v>
      </c>
      <c r="J58" s="237">
        <f>+INDEX(DataEx!$1:$1048576,MATCH('2016'!$A58,DataEx!$D:$D,0),MATCH('2016'!J$6,DataEx!$7:$7,0))</f>
        <v>11303919.65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7652930.54</v>
      </c>
      <c r="M58" s="237">
        <f>+INDEX(DataEx!$1:$1048576,MATCH('2016'!$A58,DataEx!$D:$D,0),MATCH('2016'!M$6,DataEx!$7:$7,0))</f>
        <v>17783759.899999999</v>
      </c>
      <c r="N58" s="237">
        <f>+INDEX(DataEx!$1:$1048576,MATCH('2016'!$A58,DataEx!$D:$D,0),MATCH('2016'!N$6,DataEx!$7:$7,0))</f>
        <v>65876428.729999997</v>
      </c>
      <c r="O58" s="237">
        <f>+INDEX(DataEx!$1:$1048576,MATCH('2016'!$A58,DataEx!$D:$D,0),MATCH('2016'!O$6,DataEx!$7:$7,0))</f>
        <v>9291204.8200000003</v>
      </c>
      <c r="P58" s="237">
        <f>+INDEX(DataEx!$1:$1048576,MATCH('2016'!$A58,DataEx!$D:$D,0),MATCH('2016'!P$6,DataEx!$7:$7,0))</f>
        <v>13507697.57</v>
      </c>
      <c r="Q58" s="237">
        <f>+INDEX(DataEx!$1:$1048576,MATCH('2016'!$A58,DataEx!$D:$D,0),MATCH('2016'!Q$6,DataEx!$7:$7,0))</f>
        <v>108168.99</v>
      </c>
      <c r="R58" s="237">
        <f>+INDEX(DataEx!$1:$1048576,MATCH('2016'!$A58,DataEx!$D:$D,0),MATCH('2016'!R$6,DataEx!$7:$7,0))</f>
        <v>8974836.0099999998</v>
      </c>
      <c r="S58" s="290">
        <f t="shared" si="3"/>
        <v>225446619.97999999</v>
      </c>
      <c r="T58" s="291">
        <f t="shared" si="4"/>
        <v>5.9752615950172276E-2</v>
      </c>
    </row>
    <row r="59" spans="1:22" ht="13.5" thickBot="1">
      <c r="A59" s="170">
        <v>4612</v>
      </c>
      <c r="B59" s="441" t="str">
        <f>+VLOOKUP($A59,Master!$D$25:$G$223,4,FALSE)</f>
        <v>Otplata hartija od vrijednosti i kredita nerezidentima</v>
      </c>
      <c r="C59" s="442"/>
      <c r="D59" s="442"/>
      <c r="E59" s="442"/>
      <c r="F59" s="442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21164551.23</v>
      </c>
      <c r="M59" s="237">
        <f>+INDEX(DataEx!$1:$1048576,MATCH('2016'!$A59,DataEx!$D:$D,0),MATCH('2016'!M$6,DataEx!$7:$7,0))</f>
        <v>24633418.82</v>
      </c>
      <c r="N59" s="237">
        <f>+INDEX(DataEx!$1:$1048576,MATCH('2016'!$A59,DataEx!$D:$D,0),MATCH('2016'!N$6,DataEx!$7:$7,0))</f>
        <v>1391280.31</v>
      </c>
      <c r="O59" s="237">
        <f>+INDEX(DataEx!$1:$1048576,MATCH('2016'!$A59,DataEx!$D:$D,0),MATCH('2016'!O$6,DataEx!$7:$7,0))</f>
        <v>12961164.189999999</v>
      </c>
      <c r="P59" s="237">
        <f>+INDEX(DataEx!$1:$1048576,MATCH('2016'!$A59,DataEx!$D:$D,0),MATCH('2016'!P$6,DataEx!$7:$7,0))</f>
        <v>4513519.3899999997</v>
      </c>
      <c r="Q59" s="237">
        <f>+INDEX(DataEx!$1:$1048576,MATCH('2016'!$A59,DataEx!$D:$D,0),MATCH('2016'!Q$6,DataEx!$7:$7,0))</f>
        <v>5916393.0599999996</v>
      </c>
      <c r="R59" s="237">
        <f>+INDEX(DataEx!$1:$1048576,MATCH('2016'!$A59,DataEx!$D:$D,0),MATCH('2016'!R$6,DataEx!$7:$7,0))</f>
        <v>22297884.649999999</v>
      </c>
      <c r="S59" s="290">
        <f t="shared" si="3"/>
        <v>307669566.32999992</v>
      </c>
      <c r="T59" s="291">
        <f t="shared" si="4"/>
        <v>8.1545074564007405E-2</v>
      </c>
    </row>
    <row r="60" spans="1:22" ht="13.5" thickBot="1">
      <c r="A60" s="170">
        <v>1002</v>
      </c>
      <c r="B60" s="467" t="str">
        <f>+VLOOKUP($A60,Master!$D$25:$G$223,4,FALSE)</f>
        <v>Nedostajuća sredstva</v>
      </c>
      <c r="C60" s="468"/>
      <c r="D60" s="468"/>
      <c r="E60" s="468"/>
      <c r="F60" s="468"/>
      <c r="G60" s="243">
        <f t="shared" ref="G60:R60" si="12">+G55-G57</f>
        <v>-53494442.860000007</v>
      </c>
      <c r="H60" s="243">
        <f t="shared" si="12"/>
        <v>-58751511.219999991</v>
      </c>
      <c r="I60" s="243">
        <f t="shared" si="12"/>
        <v>-80347421.020000011</v>
      </c>
      <c r="J60" s="243">
        <f t="shared" si="12"/>
        <v>-211121237.84</v>
      </c>
      <c r="K60" s="243">
        <f t="shared" si="12"/>
        <v>-30031391.110000003</v>
      </c>
      <c r="L60" s="243">
        <f t="shared" si="12"/>
        <v>-25500576.009999994</v>
      </c>
      <c r="M60" s="243">
        <f t="shared" si="12"/>
        <v>-41796039.50999999</v>
      </c>
      <c r="N60" s="243">
        <f t="shared" si="12"/>
        <v>7799900.4600000679</v>
      </c>
      <c r="O60" s="243">
        <f t="shared" si="12"/>
        <v>-12717544.829999991</v>
      </c>
      <c r="P60" s="243">
        <f t="shared" si="12"/>
        <v>-12058183.979999997</v>
      </c>
      <c r="Q60" s="243">
        <f t="shared" si="12"/>
        <v>-30860727.03000002</v>
      </c>
      <c r="R60" s="243">
        <f t="shared" si="12"/>
        <v>-113671092.42000005</v>
      </c>
      <c r="S60" s="292">
        <f t="shared" si="3"/>
        <v>-662550267.37000012</v>
      </c>
      <c r="T60" s="293">
        <f t="shared" si="4"/>
        <v>-0.17560303932414528</v>
      </c>
    </row>
    <row r="61" spans="1:22" ht="13.5" thickBot="1">
      <c r="A61" s="170">
        <v>1003</v>
      </c>
      <c r="B61" s="431" t="str">
        <f>+VLOOKUP($A61,Master!$D$25:$G$223,4,FALSE)</f>
        <v>Finansiranje</v>
      </c>
      <c r="C61" s="432"/>
      <c r="D61" s="432"/>
      <c r="E61" s="432"/>
      <c r="F61" s="432"/>
      <c r="G61" s="177">
        <f>+SUM(G62:G65)</f>
        <v>53494442.860000014</v>
      </c>
      <c r="H61" s="177">
        <f t="shared" ref="H61:R61" si="13">+SUM(H62:H65)</f>
        <v>58751511.219999991</v>
      </c>
      <c r="I61" s="177">
        <f t="shared" si="13"/>
        <v>80347421.020000011</v>
      </c>
      <c r="J61" s="177">
        <f t="shared" si="13"/>
        <v>211121237.84</v>
      </c>
      <c r="K61" s="177">
        <f t="shared" si="13"/>
        <v>30031391.110000003</v>
      </c>
      <c r="L61" s="177">
        <f t="shared" si="13"/>
        <v>25500576.009999994</v>
      </c>
      <c r="M61" s="177">
        <f t="shared" si="13"/>
        <v>41796039.50999999</v>
      </c>
      <c r="N61" s="177">
        <f t="shared" si="13"/>
        <v>-7799900.4600000754</v>
      </c>
      <c r="O61" s="177">
        <f t="shared" si="13"/>
        <v>12717544.829999991</v>
      </c>
      <c r="P61" s="177">
        <f t="shared" si="13"/>
        <v>12058183.979999997</v>
      </c>
      <c r="Q61" s="177">
        <f t="shared" si="13"/>
        <v>30860727.030000016</v>
      </c>
      <c r="R61" s="177">
        <f t="shared" si="13"/>
        <v>113671092.42000005</v>
      </c>
      <c r="S61" s="294">
        <f t="shared" si="3"/>
        <v>662550267.37</v>
      </c>
      <c r="T61" s="295">
        <f t="shared" si="4"/>
        <v>0.17560303932414525</v>
      </c>
    </row>
    <row r="62" spans="1:22">
      <c r="A62" s="170">
        <v>7511</v>
      </c>
      <c r="B62" s="465" t="str">
        <f>+VLOOKUP($A62,Master!$D$25:$G$223,4,FALSE)</f>
        <v>Pozajmice i krediti od domaćih izvora</v>
      </c>
      <c r="C62" s="466"/>
      <c r="D62" s="466"/>
      <c r="E62" s="466"/>
      <c r="F62" s="466"/>
      <c r="G62" s="237">
        <f>+INDEX(DataEx!$1:$1048576,MATCH('2016'!$A62,DataEx!$D:$D,0),MATCH('2016'!G$6,DataEx!$7:$7,0))</f>
        <v>16400000</v>
      </c>
      <c r="H62" s="237">
        <f>+INDEX(DataEx!$1:$1048576,MATCH('2016'!$A62,DataEx!$D:$D,0),MATCH('2016'!H$6,DataEx!$7:$7,0))</f>
        <v>51250217.07</v>
      </c>
      <c r="I62" s="237">
        <f>+INDEX(DataEx!$1:$1048576,MATCH('2016'!$A62,DataEx!$D:$D,0),MATCH('2016'!I$6,DataEx!$7:$7,0))</f>
        <v>25719782.93</v>
      </c>
      <c r="J62" s="237">
        <f>+INDEX(DataEx!$1:$1048576,MATCH('2016'!$A62,DataEx!$D:$D,0),MATCH('2016'!J$6,DataEx!$7:$7,0))</f>
        <v>13400000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15000000</v>
      </c>
      <c r="M62" s="237">
        <f>+INDEX(DataEx!$1:$1048576,MATCH('2016'!$A62,DataEx!$D:$D,0),MATCH('2016'!M$6,DataEx!$7:$7,0))</f>
        <v>26400000</v>
      </c>
      <c r="N62" s="237">
        <f>+INDEX(DataEx!$1:$1048576,MATCH('2016'!$A62,DataEx!$D:$D,0),MATCH('2016'!N$6,DataEx!$7:$7,0))</f>
        <v>61314300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80410000</v>
      </c>
      <c r="R62" s="237">
        <f>+INDEX(DataEx!$1:$1048576,MATCH('2016'!$A62,DataEx!$D:$D,0),MATCH('2016'!R$6,DataEx!$7:$7,0))</f>
        <v>27890000</v>
      </c>
      <c r="S62" s="290">
        <f t="shared" si="3"/>
        <v>317784300</v>
      </c>
      <c r="T62" s="291">
        <f t="shared" si="4"/>
        <v>8.4225894513649618E-2</v>
      </c>
    </row>
    <row r="63" spans="1:22">
      <c r="A63" s="170">
        <v>7512</v>
      </c>
      <c r="B63" s="441" t="str">
        <f>+VLOOKUP($A63,Master!$D$25:$G$223,4,FALSE)</f>
        <v>Pozajmice i krediti od inostranih izvora</v>
      </c>
      <c r="C63" s="442"/>
      <c r="D63" s="442"/>
      <c r="E63" s="442"/>
      <c r="F63" s="442"/>
      <c r="G63" s="237">
        <f>+INDEX(DataEx!$1:$1048576,MATCH('2016'!$A63,DataEx!$D:$D,0),MATCH('2016'!G$6,DataEx!$7:$7,0))</f>
        <v>329243.48</v>
      </c>
      <c r="H63" s="237">
        <f>+INDEX(DataEx!$1:$1048576,MATCH('2016'!$A63,DataEx!$D:$D,0),MATCH('2016'!H$6,DataEx!$7:$7,0))</f>
        <v>1028135.44</v>
      </c>
      <c r="I63" s="237">
        <f>+INDEX(DataEx!$1:$1048576,MATCH('2016'!$A63,DataEx!$D:$D,0),MATCH('2016'!I$6,DataEx!$7:$7,0))</f>
        <v>305578933.99000001</v>
      </c>
      <c r="J63" s="237">
        <f>+INDEX(DataEx!$1:$1048576,MATCH('2016'!$A63,DataEx!$D:$D,0),MATCH('2016'!J$6,DataEx!$7:$7,0))</f>
        <v>611208.74</v>
      </c>
      <c r="K63" s="237">
        <f>+INDEX(DataEx!$1:$1048576,MATCH('2016'!$A63,DataEx!$D:$D,0),MATCH('2016'!K$6,DataEx!$7:$7,0))</f>
        <v>680920.6100000001</v>
      </c>
      <c r="L63" s="237">
        <f>+INDEX(DataEx!$1:$1048576,MATCH('2016'!$A63,DataEx!$D:$D,0),MATCH('2016'!L$6,DataEx!$7:$7,0))</f>
        <v>805822.66</v>
      </c>
      <c r="M63" s="237">
        <f>+INDEX(DataEx!$1:$1048576,MATCH('2016'!$A63,DataEx!$D:$D,0),MATCH('2016'!M$6,DataEx!$7:$7,0))</f>
        <v>466534.34</v>
      </c>
      <c r="N63" s="237">
        <f>+INDEX(DataEx!$1:$1048576,MATCH('2016'!$A63,DataEx!$D:$D,0),MATCH('2016'!N$6,DataEx!$7:$7,0))</f>
        <v>319243.06</v>
      </c>
      <c r="O63" s="237">
        <f>+INDEX(DataEx!$1:$1048576,MATCH('2016'!$A63,DataEx!$D:$D,0),MATCH('2016'!O$6,DataEx!$7:$7,0))</f>
        <v>584698.59</v>
      </c>
      <c r="P63" s="237">
        <f>+INDEX(DataEx!$1:$1048576,MATCH('2016'!$A63,DataEx!$D:$D,0),MATCH('2016'!P$6,DataEx!$7:$7,0))</f>
        <v>713462.32</v>
      </c>
      <c r="Q63" s="237">
        <f>+INDEX(DataEx!$1:$1048576,MATCH('2016'!$A63,DataEx!$D:$D,0),MATCH('2016'!Q$6,DataEx!$7:$7,0))</f>
        <v>2120376.2599999998</v>
      </c>
      <c r="R63" s="237">
        <f>+INDEX(DataEx!$1:$1048576,MATCH('2016'!$A63,DataEx!$D:$D,0),MATCH('2016'!R$6,DataEx!$7:$7,0))</f>
        <v>11974834.460000001</v>
      </c>
      <c r="S63" s="290">
        <f t="shared" si="3"/>
        <v>325213413.94999999</v>
      </c>
      <c r="T63" s="291">
        <f t="shared" si="4"/>
        <v>8.6194914908560821E-2</v>
      </c>
    </row>
    <row r="64" spans="1:22">
      <c r="A64" s="170">
        <v>72</v>
      </c>
      <c r="B64" s="441" t="str">
        <f>+VLOOKUP($A64,Master!$D$25:$G$223,4,FALSE)</f>
        <v>Primici od prodaje imovine</v>
      </c>
      <c r="C64" s="442"/>
      <c r="D64" s="442"/>
      <c r="E64" s="442"/>
      <c r="F64" s="442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83178.69</v>
      </c>
      <c r="M64" s="237">
        <f>+INDEX(DataEx!$1:$1048576,MATCH('2016'!$A64,DataEx!$D:$D,0),MATCH('2016'!M$6,DataEx!$7:$7,0))</f>
        <v>504334.47</v>
      </c>
      <c r="N64" s="237">
        <f>+INDEX(DataEx!$1:$1048576,MATCH('2016'!$A64,DataEx!$D:$D,0),MATCH('2016'!N$6,DataEx!$7:$7,0))</f>
        <v>89093.46</v>
      </c>
      <c r="O64" s="237">
        <f>+INDEX(DataEx!$1:$1048576,MATCH('2016'!$A64,DataEx!$D:$D,0),MATCH('2016'!O$6,DataEx!$7:$7,0))</f>
        <v>551429.85</v>
      </c>
      <c r="P64" s="237">
        <f>+INDEX(DataEx!$1:$1048576,MATCH('2016'!$A64,DataEx!$D:$D,0),MATCH('2016'!P$6,DataEx!$7:$7,0))</f>
        <v>54505.3</v>
      </c>
      <c r="Q64" s="237">
        <f>+INDEX(DataEx!$1:$1048576,MATCH('2016'!$A64,DataEx!$D:$D,0),MATCH('2016'!Q$6,DataEx!$7:$7,0))</f>
        <v>1206435.3</v>
      </c>
      <c r="R64" s="237">
        <f>+INDEX(DataEx!$1:$1048576,MATCH('2016'!$A64,DataEx!$D:$D,0),MATCH('2016'!R$6,DataEx!$7:$7,0))</f>
        <v>766535.54</v>
      </c>
      <c r="S64" s="290">
        <f t="shared" si="3"/>
        <v>4219567.51</v>
      </c>
      <c r="T64" s="291">
        <f t="shared" si="4"/>
        <v>1.1183587357540417E-3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36732857.88000001</v>
      </c>
      <c r="H65" s="251">
        <f t="shared" ref="H65:R65" si="14">-H60-SUM(H62:H64)</f>
        <v>5781179.8299999908</v>
      </c>
      <c r="I65" s="251">
        <f t="shared" si="14"/>
        <v>-250975686.71000001</v>
      </c>
      <c r="J65" s="251">
        <f t="shared" si="14"/>
        <v>196997775.5</v>
      </c>
      <c r="K65" s="251">
        <f t="shared" si="14"/>
        <v>29247380.390000004</v>
      </c>
      <c r="L65" s="251">
        <f t="shared" si="14"/>
        <v>9611574.6599999946</v>
      </c>
      <c r="M65" s="251">
        <f t="shared" si="14"/>
        <v>14425170.699999992</v>
      </c>
      <c r="N65" s="251">
        <f t="shared" si="14"/>
        <v>-69522536.980000079</v>
      </c>
      <c r="O65" s="251">
        <f t="shared" si="14"/>
        <v>11581416.389999991</v>
      </c>
      <c r="P65" s="251">
        <f t="shared" si="14"/>
        <v>11290216.359999998</v>
      </c>
      <c r="Q65" s="251">
        <f t="shared" si="14"/>
        <v>-52876084.529999986</v>
      </c>
      <c r="R65" s="251">
        <f t="shared" si="14"/>
        <v>73039722.420000046</v>
      </c>
      <c r="S65" s="296">
        <f>+SUM(G65:R65)</f>
        <v>15332985.909999952</v>
      </c>
      <c r="T65" s="297">
        <f t="shared" si="4"/>
        <v>4.0638711661807455E-3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482" t="str">
        <f>+Master!G250</f>
        <v>Plan ostvarenja budžeta</v>
      </c>
      <c r="C101" s="483"/>
      <c r="D101" s="483"/>
      <c r="E101" s="483"/>
      <c r="F101" s="483"/>
      <c r="G101" s="474">
        <v>2016</v>
      </c>
      <c r="H101" s="490"/>
      <c r="I101" s="490"/>
      <c r="J101" s="490"/>
      <c r="K101" s="490"/>
      <c r="L101" s="490"/>
      <c r="M101" s="490"/>
      <c r="N101" s="490"/>
      <c r="O101" s="490"/>
      <c r="P101" s="490"/>
      <c r="Q101" s="490"/>
      <c r="R101" s="475"/>
      <c r="S101" s="116" t="str">
        <f>+S7</f>
        <v>BDP</v>
      </c>
      <c r="T101" s="117">
        <f>+T7</f>
        <v>3773000000</v>
      </c>
    </row>
    <row r="102" spans="1:21" ht="15.75" customHeight="1">
      <c r="B102" s="484"/>
      <c r="C102" s="485"/>
      <c r="D102" s="485"/>
      <c r="E102" s="485"/>
      <c r="F102" s="486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4" t="str">
        <f>+Master!G244</f>
        <v>Jan - Dec</v>
      </c>
      <c r="T102" s="475">
        <f>+T8</f>
        <v>0</v>
      </c>
    </row>
    <row r="103" spans="1:21" ht="13.5" thickBot="1">
      <c r="B103" s="487"/>
      <c r="C103" s="488"/>
      <c r="D103" s="488"/>
      <c r="E103" s="488"/>
      <c r="F103" s="48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6" t="str">
        <f>+VLOOKUP(LEFT($A104,LEN(A104)-1)*1,Master!$D$25:$G$223,4,FALSE)</f>
        <v>Prihodi budžeta</v>
      </c>
      <c r="C104" s="477"/>
      <c r="D104" s="477"/>
      <c r="E104" s="477"/>
      <c r="F104" s="477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0.38655361881087719</v>
      </c>
    </row>
    <row r="105" spans="1:21">
      <c r="A105" s="138" t="str">
        <f t="shared" si="17"/>
        <v>711p</v>
      </c>
      <c r="B105" s="478" t="str">
        <f>+VLOOKUP(LEFT($A105,LEN(A105)-1)*1,Master!$D$25:$G$223,4,FALSE)</f>
        <v>Porezi</v>
      </c>
      <c r="C105" s="479"/>
      <c r="D105" s="479"/>
      <c r="E105" s="479"/>
      <c r="F105" s="479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0.22482120118378379</v>
      </c>
      <c r="U105" s="303"/>
    </row>
    <row r="106" spans="1:21">
      <c r="A106" s="138" t="str">
        <f t="shared" si="17"/>
        <v>7111p</v>
      </c>
      <c r="B106" s="480" t="str">
        <f>+VLOOKUP(LEFT($A106,LEN(A106)-1)*1,Master!$D$25:$G$223,4,FALSE)</f>
        <v>Porez na dohodak fizičkih lica</v>
      </c>
      <c r="C106" s="481"/>
      <c r="D106" s="481"/>
      <c r="E106" s="481"/>
      <c r="F106" s="481"/>
      <c r="G106" s="91">
        <f>+INDEX(DataEx!$1:$1048576,MATCH('2016'!$A106,DataEx!$D:$D,0),MATCH('2016'!G$100,DataEx!$216:$216,0))</f>
        <v>3256274.170259011</v>
      </c>
      <c r="H106" s="91">
        <f>+INDEX(DataEx!$1:$1048576,MATCH('2016'!$A106,DataEx!$D:$D,0),MATCH('2016'!H$100,DataEx!$216:$216,0))</f>
        <v>6307067.1265346296</v>
      </c>
      <c r="I106" s="91">
        <f>+INDEX(DataEx!$1:$1048576,MATCH('2016'!$A106,DataEx!$D:$D,0),MATCH('2016'!I$100,DataEx!$216:$216,0))</f>
        <v>7185867.0962893497</v>
      </c>
      <c r="J106" s="91">
        <f>+INDEX(DataEx!$1:$1048576,MATCH('2016'!$A106,DataEx!$D:$D,0),MATCH('2016'!J$100,DataEx!$216:$216,0))</f>
        <v>7337843.0794201987</v>
      </c>
      <c r="K106" s="91">
        <f>+INDEX(DataEx!$1:$1048576,MATCH('2016'!$A106,DataEx!$D:$D,0),MATCH('2016'!K$100,DataEx!$216:$216,0))</f>
        <v>7549134.215325322</v>
      </c>
      <c r="L106" s="91">
        <f>+INDEX(DataEx!$1:$1048576,MATCH('2016'!$A106,DataEx!$D:$D,0),MATCH('2016'!L$100,DataEx!$216:$216,0))</f>
        <v>7983088.0958320322</v>
      </c>
      <c r="M106" s="91">
        <f>+INDEX(DataEx!$1:$1048576,MATCH('2016'!$A106,DataEx!$D:$D,0),MATCH('2016'!M$100,DataEx!$216:$216,0))</f>
        <v>8209438.0719818696</v>
      </c>
      <c r="N106" s="91">
        <f>+INDEX(DataEx!$1:$1048576,MATCH('2016'!$A106,DataEx!$D:$D,0),MATCH('2016'!N$100,DataEx!$216:$216,0))</f>
        <v>8656256.586545825</v>
      </c>
      <c r="O106" s="91">
        <f>+INDEX(DataEx!$1:$1048576,MATCH('2016'!$A106,DataEx!$D:$D,0),MATCH('2016'!O$100,DataEx!$216:$216,0))</f>
        <v>8265680.3878533607</v>
      </c>
      <c r="P106" s="91">
        <f>+INDEX(DataEx!$1:$1048576,MATCH('2016'!$A106,DataEx!$D:$D,0),MATCH('2016'!P$100,DataEx!$216:$216,0))</f>
        <v>10422468.304093841</v>
      </c>
      <c r="Q106" s="91">
        <f>+INDEX(DataEx!$1:$1048576,MATCH('2016'!$A106,DataEx!$D:$D,0),MATCH('2016'!Q$100,DataEx!$216:$216,0))</f>
        <v>9053001.7482958268</v>
      </c>
      <c r="R106" s="91">
        <f>+INDEX(DataEx!$1:$1048576,MATCH('2016'!$A106,DataEx!$D:$D,0),MATCH('2016'!R$100,DataEx!$216:$216,0))</f>
        <v>14496765.94178308</v>
      </c>
      <c r="S106" s="126">
        <f t="shared" si="20"/>
        <v>98722884.824214354</v>
      </c>
      <c r="T106" s="127">
        <f t="shared" si="21"/>
        <v>2.6165620149539982E-2</v>
      </c>
    </row>
    <row r="107" spans="1:21">
      <c r="A107" s="138" t="str">
        <f t="shared" si="17"/>
        <v>7112p</v>
      </c>
      <c r="B107" s="480" t="str">
        <f>+VLOOKUP(LEFT($A107,LEN(A107)-1)*1,Master!$D$25:$G$223,4,FALSE)</f>
        <v>Porez na dobit pravnih lica</v>
      </c>
      <c r="C107" s="481"/>
      <c r="D107" s="481"/>
      <c r="E107" s="481"/>
      <c r="F107" s="481"/>
      <c r="G107" s="91">
        <f>+INDEX(DataEx!$1:$1048576,MATCH('2016'!$A107,DataEx!$D:$D,0),MATCH('2016'!G$100,DataEx!$216:$216,0))</f>
        <v>879216.6252275107</v>
      </c>
      <c r="H107" s="91">
        <f>+INDEX(DataEx!$1:$1048576,MATCH('2016'!$A107,DataEx!$D:$D,0),MATCH('2016'!H$100,DataEx!$216:$216,0))</f>
        <v>978704.97459082201</v>
      </c>
      <c r="I107" s="91">
        <f>+INDEX(DataEx!$1:$1048576,MATCH('2016'!$A107,DataEx!$D:$D,0),MATCH('2016'!I$100,DataEx!$216:$216,0))</f>
        <v>9565619.7261311747</v>
      </c>
      <c r="J107" s="91">
        <f>+INDEX(DataEx!$1:$1048576,MATCH('2016'!$A107,DataEx!$D:$D,0),MATCH('2016'!J$100,DataEx!$216:$216,0))</f>
        <v>14480647.367470991</v>
      </c>
      <c r="K107" s="91">
        <f>+INDEX(DataEx!$1:$1048576,MATCH('2016'!$A107,DataEx!$D:$D,0),MATCH('2016'!K$100,DataEx!$216:$216,0))</f>
        <v>2750731.3293431252</v>
      </c>
      <c r="L107" s="91">
        <f>+INDEX(DataEx!$1:$1048576,MATCH('2016'!$A107,DataEx!$D:$D,0),MATCH('2016'!L$100,DataEx!$216:$216,0))</f>
        <v>3704741.9987834813</v>
      </c>
      <c r="M107" s="91">
        <f>+INDEX(DataEx!$1:$1048576,MATCH('2016'!$A107,DataEx!$D:$D,0),MATCH('2016'!M$100,DataEx!$216:$216,0))</f>
        <v>4542486.8831950836</v>
      </c>
      <c r="N107" s="91">
        <f>+INDEX(DataEx!$1:$1048576,MATCH('2016'!$A107,DataEx!$D:$D,0),MATCH('2016'!N$100,DataEx!$216:$216,0))</f>
        <v>2539403.2975392533</v>
      </c>
      <c r="O107" s="91">
        <f>+INDEX(DataEx!$1:$1048576,MATCH('2016'!$A107,DataEx!$D:$D,0),MATCH('2016'!O$100,DataEx!$216:$216,0))</f>
        <v>2385044.0612207768</v>
      </c>
      <c r="P107" s="91">
        <f>+INDEX(DataEx!$1:$1048576,MATCH('2016'!$A107,DataEx!$D:$D,0),MATCH('2016'!P$100,DataEx!$216:$216,0))</f>
        <v>1382622.7151631019</v>
      </c>
      <c r="Q107" s="91">
        <f>+INDEX(DataEx!$1:$1048576,MATCH('2016'!$A107,DataEx!$D:$D,0),MATCH('2016'!Q$100,DataEx!$216:$216,0))</f>
        <v>718783.39737050491</v>
      </c>
      <c r="R107" s="91">
        <f>+INDEX(DataEx!$1:$1048576,MATCH('2016'!$A107,DataEx!$D:$D,0),MATCH('2016'!R$100,DataEx!$216:$216,0))</f>
        <v>1297842.5948828864</v>
      </c>
      <c r="S107" s="126">
        <f t="shared" si="20"/>
        <v>45225844.970918715</v>
      </c>
      <c r="T107" s="127">
        <f t="shared" si="21"/>
        <v>1.1986706856856271E-2</v>
      </c>
    </row>
    <row r="108" spans="1:21">
      <c r="A108" s="138" t="str">
        <f t="shared" si="17"/>
        <v>7113p</v>
      </c>
      <c r="B108" s="480" t="str">
        <f>+VLOOKUP(LEFT($A108,LEN(A108)-1)*1,Master!$D$25:$G$223,4,FALSE)</f>
        <v>Porez na promet nepokretnosti</v>
      </c>
      <c r="C108" s="481"/>
      <c r="D108" s="481"/>
      <c r="E108" s="481"/>
      <c r="F108" s="481"/>
      <c r="G108" s="91">
        <f>+INDEX(DataEx!$1:$1048576,MATCH('2016'!$A108,DataEx!$D:$D,0),MATCH('2016'!G$100,DataEx!$216:$216,0))</f>
        <v>89812.337994626199</v>
      </c>
      <c r="H108" s="91">
        <f>+INDEX(DataEx!$1:$1048576,MATCH('2016'!$A108,DataEx!$D:$D,0),MATCH('2016'!H$100,DataEx!$216:$216,0))</f>
        <v>125605.87790916764</v>
      </c>
      <c r="I108" s="91">
        <f>+INDEX(DataEx!$1:$1048576,MATCH('2016'!$A108,DataEx!$D:$D,0),MATCH('2016'!I$100,DataEx!$216:$216,0))</f>
        <v>126382.3151345364</v>
      </c>
      <c r="J108" s="91">
        <f>+INDEX(DataEx!$1:$1048576,MATCH('2016'!$A108,DataEx!$D:$D,0),MATCH('2016'!J$100,DataEx!$216:$216,0))</f>
        <v>113339.33642942409</v>
      </c>
      <c r="K108" s="91">
        <f>+INDEX(DataEx!$1:$1048576,MATCH('2016'!$A108,DataEx!$D:$D,0),MATCH('2016'!K$100,DataEx!$216:$216,0))</f>
        <v>81752.089929508642</v>
      </c>
      <c r="L108" s="91">
        <f>+INDEX(DataEx!$1:$1048576,MATCH('2016'!$A108,DataEx!$D:$D,0),MATCH('2016'!L$100,DataEx!$216:$216,0))</f>
        <v>109588.60372302438</v>
      </c>
      <c r="M108" s="91">
        <f>+INDEX(DataEx!$1:$1048576,MATCH('2016'!$A108,DataEx!$D:$D,0),MATCH('2016'!M$100,DataEx!$216:$216,0))</f>
        <v>122410.08849255976</v>
      </c>
      <c r="N108" s="91">
        <f>+INDEX(DataEx!$1:$1048576,MATCH('2016'!$A108,DataEx!$D:$D,0),MATCH('2016'!N$100,DataEx!$216:$216,0))</f>
        <v>122577.82624468152</v>
      </c>
      <c r="O108" s="91">
        <f>+INDEX(DataEx!$1:$1048576,MATCH('2016'!$A108,DataEx!$D:$D,0),MATCH('2016'!O$100,DataEx!$216:$216,0))</f>
        <v>122631.24943535826</v>
      </c>
      <c r="P108" s="91">
        <f>+INDEX(DataEx!$1:$1048576,MATCH('2016'!$A108,DataEx!$D:$D,0),MATCH('2016'!P$100,DataEx!$216:$216,0))</f>
        <v>142176.60213635428</v>
      </c>
      <c r="Q108" s="91">
        <f>+INDEX(DataEx!$1:$1048576,MATCH('2016'!$A108,DataEx!$D:$D,0),MATCH('2016'!Q$100,DataEx!$216:$216,0))</f>
        <v>111230.89453217729</v>
      </c>
      <c r="R108" s="91">
        <f>+INDEX(DataEx!$1:$1048576,MATCH('2016'!$A108,DataEx!$D:$D,0),MATCH('2016'!R$100,DataEx!$216:$216,0))</f>
        <v>166744.30114189265</v>
      </c>
      <c r="S108" s="126">
        <f t="shared" si="20"/>
        <v>1434251.523103311</v>
      </c>
      <c r="T108" s="127">
        <f t="shared" si="21"/>
        <v>3.8013557463644604E-4</v>
      </c>
    </row>
    <row r="109" spans="1:21">
      <c r="A109" s="138" t="str">
        <f t="shared" si="17"/>
        <v>7114p</v>
      </c>
      <c r="B109" s="480" t="str">
        <f>+VLOOKUP(LEFT($A109,LEN(A109)-1)*1,Master!$D$25:$G$223,4,FALSE)</f>
        <v>Porez na dodatu vrijednost</v>
      </c>
      <c r="C109" s="481"/>
      <c r="D109" s="481"/>
      <c r="E109" s="481"/>
      <c r="F109" s="481"/>
      <c r="G109" s="91">
        <f>+INDEX(DataEx!$1:$1048576,MATCH('2016'!$A109,DataEx!$D:$D,0),MATCH('2016'!G$100,DataEx!$216:$216,0))</f>
        <v>31679573.180653565</v>
      </c>
      <c r="H109" s="91">
        <f>+INDEX(DataEx!$1:$1048576,MATCH('2016'!$A109,DataEx!$D:$D,0),MATCH('2016'!H$100,DataEx!$216:$216,0))</f>
        <v>31928103.158560321</v>
      </c>
      <c r="I109" s="91">
        <f>+INDEX(DataEx!$1:$1048576,MATCH('2016'!$A109,DataEx!$D:$D,0),MATCH('2016'!I$100,DataEx!$216:$216,0))</f>
        <v>34104565.830024712</v>
      </c>
      <c r="J109" s="91">
        <f>+INDEX(DataEx!$1:$1048576,MATCH('2016'!$A109,DataEx!$D:$D,0),MATCH('2016'!J$100,DataEx!$216:$216,0))</f>
        <v>37842157.867834173</v>
      </c>
      <c r="K109" s="91">
        <f>+INDEX(DataEx!$1:$1048576,MATCH('2016'!$A109,DataEx!$D:$D,0),MATCH('2016'!K$100,DataEx!$216:$216,0))</f>
        <v>37499397.053443842</v>
      </c>
      <c r="L109" s="91">
        <f>+INDEX(DataEx!$1:$1048576,MATCH('2016'!$A109,DataEx!$D:$D,0),MATCH('2016'!L$100,DataEx!$216:$216,0))</f>
        <v>40999614.220945761</v>
      </c>
      <c r="M109" s="91">
        <f>+INDEX(DataEx!$1:$1048576,MATCH('2016'!$A109,DataEx!$D:$D,0),MATCH('2016'!M$100,DataEx!$216:$216,0))</f>
        <v>49404174.365267023</v>
      </c>
      <c r="N109" s="91">
        <f>+INDEX(DataEx!$1:$1048576,MATCH('2016'!$A109,DataEx!$D:$D,0),MATCH('2016'!N$100,DataEx!$216:$216,0))</f>
        <v>50808197.54559686</v>
      </c>
      <c r="O109" s="91">
        <f>+INDEX(DataEx!$1:$1048576,MATCH('2016'!$A109,DataEx!$D:$D,0),MATCH('2016'!O$100,DataEx!$216:$216,0))</f>
        <v>48941259.772591494</v>
      </c>
      <c r="P109" s="91">
        <f>+INDEX(DataEx!$1:$1048576,MATCH('2016'!$A109,DataEx!$D:$D,0),MATCH('2016'!P$100,DataEx!$216:$216,0))</f>
        <v>50674252.604080558</v>
      </c>
      <c r="Q109" s="91">
        <f>+INDEX(DataEx!$1:$1048576,MATCH('2016'!$A109,DataEx!$D:$D,0),MATCH('2016'!Q$100,DataEx!$216:$216,0))</f>
        <v>34472392.733843513</v>
      </c>
      <c r="R109" s="91">
        <f>+INDEX(DataEx!$1:$1048576,MATCH('2016'!$A109,DataEx!$D:$D,0),MATCH('2016'!R$100,DataEx!$216:$216,0))</f>
        <v>39750004.058720417</v>
      </c>
      <c r="S109" s="126">
        <f t="shared" si="20"/>
        <v>488103692.39156222</v>
      </c>
      <c r="T109" s="127">
        <f t="shared" si="21"/>
        <v>0.1293675304509839</v>
      </c>
    </row>
    <row r="110" spans="1:21">
      <c r="A110" s="138" t="str">
        <f t="shared" si="17"/>
        <v>7115p</v>
      </c>
      <c r="B110" s="480" t="str">
        <f>+VLOOKUP(LEFT($A110,LEN(A110)-1)*1,Master!$D$25:$G$223,4,FALSE)</f>
        <v>Akcize</v>
      </c>
      <c r="C110" s="481"/>
      <c r="D110" s="481"/>
      <c r="E110" s="481"/>
      <c r="F110" s="481"/>
      <c r="G110" s="91">
        <f>+INDEX(DataEx!$1:$1048576,MATCH('2016'!$A110,DataEx!$D:$D,0),MATCH('2016'!G$100,DataEx!$216:$216,0))</f>
        <v>11120032.514063414</v>
      </c>
      <c r="H110" s="91">
        <f>+INDEX(DataEx!$1:$1048576,MATCH('2016'!$A110,DataEx!$D:$D,0),MATCH('2016'!H$100,DataEx!$216:$216,0))</f>
        <v>10159884.393436292</v>
      </c>
      <c r="I110" s="91">
        <f>+INDEX(DataEx!$1:$1048576,MATCH('2016'!$A110,DataEx!$D:$D,0),MATCH('2016'!I$100,DataEx!$216:$216,0))</f>
        <v>11541404.231549168</v>
      </c>
      <c r="J110" s="91">
        <f>+INDEX(DataEx!$1:$1048576,MATCH('2016'!$A110,DataEx!$D:$D,0),MATCH('2016'!J$100,DataEx!$216:$216,0))</f>
        <v>12686872.226631973</v>
      </c>
      <c r="K110" s="91">
        <f>+INDEX(DataEx!$1:$1048576,MATCH('2016'!$A110,DataEx!$D:$D,0),MATCH('2016'!K$100,DataEx!$216:$216,0))</f>
        <v>13828107.792372638</v>
      </c>
      <c r="L110" s="91">
        <f>+INDEX(DataEx!$1:$1048576,MATCH('2016'!$A110,DataEx!$D:$D,0),MATCH('2016'!L$100,DataEx!$216:$216,0))</f>
        <v>16174553.418030523</v>
      </c>
      <c r="M110" s="91">
        <f>+INDEX(DataEx!$1:$1048576,MATCH('2016'!$A110,DataEx!$D:$D,0),MATCH('2016'!M$100,DataEx!$216:$216,0))</f>
        <v>18497907.983898904</v>
      </c>
      <c r="N110" s="91">
        <f>+INDEX(DataEx!$1:$1048576,MATCH('2016'!$A110,DataEx!$D:$D,0),MATCH('2016'!N$100,DataEx!$216:$216,0))</f>
        <v>22949187.355199177</v>
      </c>
      <c r="O110" s="91">
        <f>+INDEX(DataEx!$1:$1048576,MATCH('2016'!$A110,DataEx!$D:$D,0),MATCH('2016'!O$100,DataEx!$216:$216,0))</f>
        <v>19735591.308796823</v>
      </c>
      <c r="P110" s="91">
        <f>+INDEX(DataEx!$1:$1048576,MATCH('2016'!$A110,DataEx!$D:$D,0),MATCH('2016'!P$100,DataEx!$216:$216,0))</f>
        <v>16832757.074621882</v>
      </c>
      <c r="Q110" s="91">
        <f>+INDEX(DataEx!$1:$1048576,MATCH('2016'!$A110,DataEx!$D:$D,0),MATCH('2016'!Q$100,DataEx!$216:$216,0))</f>
        <v>14338219.799717059</v>
      </c>
      <c r="R110" s="91">
        <f>+INDEX(DataEx!$1:$1048576,MATCH('2016'!$A110,DataEx!$D:$D,0),MATCH('2016'!R$100,DataEx!$216:$216,0))</f>
        <v>15239347.412479252</v>
      </c>
      <c r="S110" s="126">
        <f t="shared" si="20"/>
        <v>183103865.51079711</v>
      </c>
      <c r="T110" s="127">
        <f t="shared" si="21"/>
        <v>4.8530046517571458E-2</v>
      </c>
    </row>
    <row r="111" spans="1:21">
      <c r="A111" s="138" t="str">
        <f t="shared" si="17"/>
        <v>7116p</v>
      </c>
      <c r="B111" s="480" t="str">
        <f>+VLOOKUP(LEFT($A111,LEN(A111)-1)*1,Master!$D$25:$G$223,4,FALSE)</f>
        <v>Porez na međunarodnu trgovinu i transakcije</v>
      </c>
      <c r="C111" s="481"/>
      <c r="D111" s="481"/>
      <c r="E111" s="481"/>
      <c r="F111" s="481"/>
      <c r="G111" s="91">
        <f>+INDEX(DataEx!$1:$1048576,MATCH('2016'!$A111,DataEx!$D:$D,0),MATCH('2016'!G$100,DataEx!$216:$216,0))</f>
        <v>1044333.5847040946</v>
      </c>
      <c r="H111" s="91">
        <f>+INDEX(DataEx!$1:$1048576,MATCH('2016'!$A111,DataEx!$D:$D,0),MATCH('2016'!H$100,DataEx!$216:$216,0))</f>
        <v>1372829.090518791</v>
      </c>
      <c r="I111" s="91">
        <f>+INDEX(DataEx!$1:$1048576,MATCH('2016'!$A111,DataEx!$D:$D,0),MATCH('2016'!I$100,DataEx!$216:$216,0))</f>
        <v>1899074.8246946216</v>
      </c>
      <c r="J111" s="91">
        <f>+INDEX(DataEx!$1:$1048576,MATCH('2016'!$A111,DataEx!$D:$D,0),MATCH('2016'!J$100,DataEx!$216:$216,0))</f>
        <v>1934618.6277946457</v>
      </c>
      <c r="K111" s="91">
        <f>+INDEX(DataEx!$1:$1048576,MATCH('2016'!$A111,DataEx!$D:$D,0),MATCH('2016'!K$100,DataEx!$216:$216,0))</f>
        <v>1937428.4331486213</v>
      </c>
      <c r="L111" s="91">
        <f>+INDEX(DataEx!$1:$1048576,MATCH('2016'!$A111,DataEx!$D:$D,0),MATCH('2016'!L$100,DataEx!$216:$216,0))</f>
        <v>2127170.3374280212</v>
      </c>
      <c r="M111" s="91">
        <f>+INDEX(DataEx!$1:$1048576,MATCH('2016'!$A111,DataEx!$D:$D,0),MATCH('2016'!M$100,DataEx!$216:$216,0))</f>
        <v>2549323.2677289024</v>
      </c>
      <c r="N111" s="91">
        <f>+INDEX(DataEx!$1:$1048576,MATCH('2016'!$A111,DataEx!$D:$D,0),MATCH('2016'!N$100,DataEx!$216:$216,0))</f>
        <v>2367849.4282178474</v>
      </c>
      <c r="O111" s="91">
        <f>+INDEX(DataEx!$1:$1048576,MATCH('2016'!$A111,DataEx!$D:$D,0),MATCH('2016'!O$100,DataEx!$216:$216,0))</f>
        <v>2194114.3691908875</v>
      </c>
      <c r="P111" s="91">
        <f>+INDEX(DataEx!$1:$1048576,MATCH('2016'!$A111,DataEx!$D:$D,0),MATCH('2016'!P$100,DataEx!$216:$216,0))</f>
        <v>2276435.1122387154</v>
      </c>
      <c r="Q111" s="91">
        <f>+INDEX(DataEx!$1:$1048576,MATCH('2016'!$A111,DataEx!$D:$D,0),MATCH('2016'!Q$100,DataEx!$216:$216,0))</f>
        <v>1500993.7865445174</v>
      </c>
      <c r="R111" s="91">
        <f>+INDEX(DataEx!$1:$1048576,MATCH('2016'!$A111,DataEx!$D:$D,0),MATCH('2016'!R$100,DataEx!$216:$216,0))</f>
        <v>1773412.2815320112</v>
      </c>
      <c r="S111" s="126">
        <f t="shared" si="20"/>
        <v>22977583.143741678</v>
      </c>
      <c r="T111" s="127">
        <f t="shared" si="21"/>
        <v>6.0900034836315073E-3</v>
      </c>
    </row>
    <row r="112" spans="1:21">
      <c r="A112" s="138" t="str">
        <f t="shared" si="17"/>
        <v>7118p</v>
      </c>
      <c r="B112" s="480" t="str">
        <f>+VLOOKUP(LEFT($A112,LEN(A112)-1)*1,Master!$D$25:$G$223,4,FALSE)</f>
        <v>Ostali državni porezi</v>
      </c>
      <c r="C112" s="481"/>
      <c r="D112" s="481"/>
      <c r="E112" s="481"/>
      <c r="F112" s="481"/>
      <c r="G112" s="91">
        <f>+INDEX(DataEx!$1:$1048576,MATCH('2016'!$A112,DataEx!$D:$D,0),MATCH('2016'!G$100,DataEx!$216:$216,0))</f>
        <v>450053.61458020721</v>
      </c>
      <c r="H112" s="91">
        <f>+INDEX(DataEx!$1:$1048576,MATCH('2016'!$A112,DataEx!$D:$D,0),MATCH('2016'!H$100,DataEx!$216:$216,0))</f>
        <v>475038.28260860743</v>
      </c>
      <c r="I112" s="91">
        <f>+INDEX(DataEx!$1:$1048576,MATCH('2016'!$A112,DataEx!$D:$D,0),MATCH('2016'!I$100,DataEx!$216:$216,0))</f>
        <v>588186.946081153</v>
      </c>
      <c r="J112" s="91">
        <f>+INDEX(DataEx!$1:$1048576,MATCH('2016'!$A112,DataEx!$D:$D,0),MATCH('2016'!J$100,DataEx!$216:$216,0))</f>
        <v>697774.7752861263</v>
      </c>
      <c r="K112" s="91">
        <f>+INDEX(DataEx!$1:$1048576,MATCH('2016'!$A112,DataEx!$D:$D,0),MATCH('2016'!K$100,DataEx!$216:$216,0))</f>
        <v>729966.03511176899</v>
      </c>
      <c r="L112" s="91">
        <f>+INDEX(DataEx!$1:$1048576,MATCH('2016'!$A112,DataEx!$D:$D,0),MATCH('2016'!L$100,DataEx!$216:$216,0))</f>
        <v>808032.03012700868</v>
      </c>
      <c r="M112" s="91">
        <f>+INDEX(DataEx!$1:$1048576,MATCH('2016'!$A112,DataEx!$D:$D,0),MATCH('2016'!M$100,DataEx!$216:$216,0))</f>
        <v>898577.82161147927</v>
      </c>
      <c r="N112" s="91">
        <f>+INDEX(DataEx!$1:$1048576,MATCH('2016'!$A112,DataEx!$D:$D,0),MATCH('2016'!N$100,DataEx!$216:$216,0))</f>
        <v>890271.03364985739</v>
      </c>
      <c r="O112" s="91">
        <f>+INDEX(DataEx!$1:$1048576,MATCH('2016'!$A112,DataEx!$D:$D,0),MATCH('2016'!O$100,DataEx!$216:$216,0))</f>
        <v>850550.63426379242</v>
      </c>
      <c r="P112" s="91">
        <f>+INDEX(DataEx!$1:$1048576,MATCH('2016'!$A112,DataEx!$D:$D,0),MATCH('2016'!P$100,DataEx!$216:$216,0))</f>
        <v>780569.87598601193</v>
      </c>
      <c r="Q112" s="91">
        <f>+INDEX(DataEx!$1:$1048576,MATCH('2016'!$A112,DataEx!$D:$D,0),MATCH('2016'!Q$100,DataEx!$216:$216,0))</f>
        <v>684662.88608948409</v>
      </c>
      <c r="R112" s="91">
        <f>+INDEX(DataEx!$1:$1048576,MATCH('2016'!$A112,DataEx!$D:$D,0),MATCH('2016'!R$100,DataEx!$216:$216,0))</f>
        <v>828585.76668335497</v>
      </c>
      <c r="S112" s="126">
        <f t="shared" si="20"/>
        <v>8682269.7020788509</v>
      </c>
      <c r="T112" s="127">
        <f t="shared" si="21"/>
        <v>2.3011581505642332E-3</v>
      </c>
    </row>
    <row r="113" spans="1:20">
      <c r="A113" s="138" t="str">
        <f t="shared" si="17"/>
        <v>712p</v>
      </c>
      <c r="B113" s="493" t="str">
        <f>+VLOOKUP(LEFT($A113,LEN(A113)-1)*1,Master!$D$25:$G$223,4,FALSE)</f>
        <v>Doprinosi</v>
      </c>
      <c r="C113" s="494"/>
      <c r="D113" s="494"/>
      <c r="E113" s="494"/>
      <c r="F113" s="494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0.12805624651758835</v>
      </c>
    </row>
    <row r="114" spans="1:20">
      <c r="A114" s="138" t="str">
        <f t="shared" si="17"/>
        <v>7121p</v>
      </c>
      <c r="B114" s="480" t="str">
        <f>+VLOOKUP(LEFT($A114,LEN(A114)-1)*1,Master!$D$25:$G$223,4,FALSE)</f>
        <v>Doprinosi za penzijsko i invalidsko osiguranje</v>
      </c>
      <c r="C114" s="481"/>
      <c r="D114" s="481"/>
      <c r="E114" s="481"/>
      <c r="F114" s="481"/>
      <c r="G114" s="91">
        <f>+INDEX(DataEx!$1:$1048576,MATCH('2016'!$A114,DataEx!$D:$D,0),MATCH('2016'!G$100,DataEx!$216:$216,0))</f>
        <v>11085421.334241258</v>
      </c>
      <c r="H114" s="91">
        <f>+INDEX(DataEx!$1:$1048576,MATCH('2016'!$A114,DataEx!$D:$D,0),MATCH('2016'!H$100,DataEx!$216:$216,0))</f>
        <v>19390616.050749641</v>
      </c>
      <c r="I114" s="91">
        <f>+INDEX(DataEx!$1:$1048576,MATCH('2016'!$A114,DataEx!$D:$D,0),MATCH('2016'!I$100,DataEx!$216:$216,0))</f>
        <v>20800888.666321442</v>
      </c>
      <c r="J114" s="91">
        <f>+INDEX(DataEx!$1:$1048576,MATCH('2016'!$A114,DataEx!$D:$D,0),MATCH('2016'!J$100,DataEx!$216:$216,0))</f>
        <v>21481603.2962908</v>
      </c>
      <c r="K114" s="91">
        <f>+INDEX(DataEx!$1:$1048576,MATCH('2016'!$A114,DataEx!$D:$D,0),MATCH('2016'!K$100,DataEx!$216:$216,0))</f>
        <v>21730009.656220071</v>
      </c>
      <c r="L114" s="91">
        <f>+INDEX(DataEx!$1:$1048576,MATCH('2016'!$A114,DataEx!$D:$D,0),MATCH('2016'!L$100,DataEx!$216:$216,0))</f>
        <v>24013249.966546282</v>
      </c>
      <c r="M114" s="91">
        <f>+INDEX(DataEx!$1:$1048576,MATCH('2016'!$A114,DataEx!$D:$D,0),MATCH('2016'!M$100,DataEx!$216:$216,0))</f>
        <v>25276026.550293617</v>
      </c>
      <c r="N114" s="91">
        <f>+INDEX(DataEx!$1:$1048576,MATCH('2016'!$A114,DataEx!$D:$D,0),MATCH('2016'!N$100,DataEx!$216:$216,0))</f>
        <v>24832266.431256961</v>
      </c>
      <c r="O114" s="91">
        <f>+INDEX(DataEx!$1:$1048576,MATCH('2016'!$A114,DataEx!$D:$D,0),MATCH('2016'!O$100,DataEx!$216:$216,0))</f>
        <v>24767047.400017716</v>
      </c>
      <c r="P114" s="91">
        <f>+INDEX(DataEx!$1:$1048576,MATCH('2016'!$A114,DataEx!$D:$D,0),MATCH('2016'!P$100,DataEx!$216:$216,0))</f>
        <v>29750626.17076052</v>
      </c>
      <c r="Q114" s="91">
        <f>+INDEX(DataEx!$1:$1048576,MATCH('2016'!$A114,DataEx!$D:$D,0),MATCH('2016'!Q$100,DataEx!$216:$216,0))</f>
        <v>20838978.405508582</v>
      </c>
      <c r="R114" s="91">
        <f>+INDEX(DataEx!$1:$1048576,MATCH('2016'!$A114,DataEx!$D:$D,0),MATCH('2016'!R$100,DataEx!$216:$216,0))</f>
        <v>45626445.851901822</v>
      </c>
      <c r="S114" s="126">
        <f t="shared" si="20"/>
        <v>289593179.78010869</v>
      </c>
      <c r="T114" s="127">
        <f t="shared" si="21"/>
        <v>7.6754089525605265E-2</v>
      </c>
    </row>
    <row r="115" spans="1:20">
      <c r="A115" s="138" t="str">
        <f t="shared" si="17"/>
        <v>7122p</v>
      </c>
      <c r="B115" s="480" t="str">
        <f>+VLOOKUP(LEFT($A115,LEN(A115)-1)*1,Master!$D$25:$G$223,4,FALSE)</f>
        <v>Doprinosi za zdravstveno osiguranje</v>
      </c>
      <c r="C115" s="481"/>
      <c r="D115" s="481"/>
      <c r="E115" s="481"/>
      <c r="F115" s="481"/>
      <c r="G115" s="91">
        <f>+INDEX(DataEx!$1:$1048576,MATCH('2016'!$A115,DataEx!$D:$D,0),MATCH('2016'!G$100,DataEx!$216:$216,0))</f>
        <v>6336000.2739841603</v>
      </c>
      <c r="H115" s="91">
        <f>+INDEX(DataEx!$1:$1048576,MATCH('2016'!$A115,DataEx!$D:$D,0),MATCH('2016'!H$100,DataEx!$216:$216,0))</f>
        <v>11085374.864924161</v>
      </c>
      <c r="I115" s="91">
        <f>+INDEX(DataEx!$1:$1048576,MATCH('2016'!$A115,DataEx!$D:$D,0),MATCH('2016'!I$100,DataEx!$216:$216,0))</f>
        <v>12503494.771613788</v>
      </c>
      <c r="J115" s="91">
        <f>+INDEX(DataEx!$1:$1048576,MATCH('2016'!$A115,DataEx!$D:$D,0),MATCH('2016'!J$100,DataEx!$216:$216,0))</f>
        <v>12513053.180853466</v>
      </c>
      <c r="K115" s="91">
        <f>+INDEX(DataEx!$1:$1048576,MATCH('2016'!$A115,DataEx!$D:$D,0),MATCH('2016'!K$100,DataEx!$216:$216,0))</f>
        <v>12781508.834290098</v>
      </c>
      <c r="L115" s="91">
        <f>+INDEX(DataEx!$1:$1048576,MATCH('2016'!$A115,DataEx!$D:$D,0),MATCH('2016'!L$100,DataEx!$216:$216,0))</f>
        <v>13647407.540884396</v>
      </c>
      <c r="M115" s="91">
        <f>+INDEX(DataEx!$1:$1048576,MATCH('2016'!$A115,DataEx!$D:$D,0),MATCH('2016'!M$100,DataEx!$216:$216,0))</f>
        <v>14167187.436191265</v>
      </c>
      <c r="N115" s="91">
        <f>+INDEX(DataEx!$1:$1048576,MATCH('2016'!$A115,DataEx!$D:$D,0),MATCH('2016'!N$100,DataEx!$216:$216,0))</f>
        <v>14617983.144756434</v>
      </c>
      <c r="O115" s="91">
        <f>+INDEX(DataEx!$1:$1048576,MATCH('2016'!$A115,DataEx!$D:$D,0),MATCH('2016'!O$100,DataEx!$216:$216,0))</f>
        <v>13735412.757885324</v>
      </c>
      <c r="P115" s="91">
        <f>+INDEX(DataEx!$1:$1048576,MATCH('2016'!$A115,DataEx!$D:$D,0),MATCH('2016'!P$100,DataEx!$216:$216,0))</f>
        <v>17526894.880343959</v>
      </c>
      <c r="Q115" s="91">
        <f>+INDEX(DataEx!$1:$1048576,MATCH('2016'!$A115,DataEx!$D:$D,0),MATCH('2016'!Q$100,DataEx!$216:$216,0))</f>
        <v>12402384.494983494</v>
      </c>
      <c r="R115" s="91">
        <f>+INDEX(DataEx!$1:$1048576,MATCH('2016'!$A115,DataEx!$D:$D,0),MATCH('2016'!R$100,DataEx!$216:$216,0))</f>
        <v>25778282.913810931</v>
      </c>
      <c r="S115" s="126">
        <f t="shared" si="20"/>
        <v>167094985.09452149</v>
      </c>
      <c r="T115" s="127">
        <f t="shared" si="21"/>
        <v>4.4287035540556983E-2</v>
      </c>
    </row>
    <row r="116" spans="1:20">
      <c r="A116" s="138" t="str">
        <f t="shared" si="17"/>
        <v>7123p</v>
      </c>
      <c r="B116" s="480" t="str">
        <f>+VLOOKUP(LEFT($A116,LEN(A116)-1)*1,Master!$D$25:$G$223,4,FALSE)</f>
        <v>Doprinosi za osiguranje od nezaposlenosti</v>
      </c>
      <c r="C116" s="481"/>
      <c r="D116" s="481"/>
      <c r="E116" s="481"/>
      <c r="F116" s="481"/>
      <c r="G116" s="91">
        <f>+INDEX(DataEx!$1:$1048576,MATCH('2016'!$A116,DataEx!$D:$D,0),MATCH('2016'!G$100,DataEx!$216:$216,0))</f>
        <v>501823.54251431441</v>
      </c>
      <c r="H116" s="91">
        <f>+INDEX(DataEx!$1:$1048576,MATCH('2016'!$A116,DataEx!$D:$D,0),MATCH('2016'!H$100,DataEx!$216:$216,0))</f>
        <v>950234.13294904761</v>
      </c>
      <c r="I116" s="91">
        <f>+INDEX(DataEx!$1:$1048576,MATCH('2016'!$A116,DataEx!$D:$D,0),MATCH('2016'!I$100,DataEx!$216:$216,0))</f>
        <v>1014200.5696253183</v>
      </c>
      <c r="J116" s="91">
        <f>+INDEX(DataEx!$1:$1048576,MATCH('2016'!$A116,DataEx!$D:$D,0),MATCH('2016'!J$100,DataEx!$216:$216,0))</f>
        <v>1034570.7033292244</v>
      </c>
      <c r="K116" s="91">
        <f>+INDEX(DataEx!$1:$1048576,MATCH('2016'!$A116,DataEx!$D:$D,0),MATCH('2016'!K$100,DataEx!$216:$216,0))</f>
        <v>1048079.1771939988</v>
      </c>
      <c r="L116" s="91">
        <f>+INDEX(DataEx!$1:$1048576,MATCH('2016'!$A116,DataEx!$D:$D,0),MATCH('2016'!L$100,DataEx!$216:$216,0))</f>
        <v>1121096.2953115944</v>
      </c>
      <c r="M116" s="91">
        <f>+INDEX(DataEx!$1:$1048576,MATCH('2016'!$A116,DataEx!$D:$D,0),MATCH('2016'!M$100,DataEx!$216:$216,0))</f>
        <v>1161121.5995876256</v>
      </c>
      <c r="N116" s="91">
        <f>+INDEX(DataEx!$1:$1048576,MATCH('2016'!$A116,DataEx!$D:$D,0),MATCH('2016'!N$100,DataEx!$216:$216,0))</f>
        <v>1201695.8976089575</v>
      </c>
      <c r="O116" s="91">
        <f>+INDEX(DataEx!$1:$1048576,MATCH('2016'!$A116,DataEx!$D:$D,0),MATCH('2016'!O$100,DataEx!$216:$216,0))</f>
        <v>1141500.9175202574</v>
      </c>
      <c r="P116" s="91">
        <f>+INDEX(DataEx!$1:$1048576,MATCH('2016'!$A116,DataEx!$D:$D,0),MATCH('2016'!P$100,DataEx!$216:$216,0))</f>
        <v>1429884.1677832296</v>
      </c>
      <c r="Q116" s="91">
        <f>+INDEX(DataEx!$1:$1048576,MATCH('2016'!$A116,DataEx!$D:$D,0),MATCH('2016'!Q$100,DataEx!$216:$216,0))</f>
        <v>1002399.8788701226</v>
      </c>
      <c r="R116" s="91">
        <f>+INDEX(DataEx!$1:$1048576,MATCH('2016'!$A116,DataEx!$D:$D,0),MATCH('2016'!R$100,DataEx!$216:$216,0))</f>
        <v>2162740.4812991857</v>
      </c>
      <c r="S116" s="126">
        <f t="shared" si="20"/>
        <v>13769347.363592876</v>
      </c>
      <c r="T116" s="127">
        <f t="shared" si="21"/>
        <v>3.649442714972933E-3</v>
      </c>
    </row>
    <row r="117" spans="1:20">
      <c r="A117" s="138" t="str">
        <f t="shared" si="17"/>
        <v>7124p</v>
      </c>
      <c r="B117" s="480" t="str">
        <f>+VLOOKUP(LEFT($A117,LEN(A117)-1)*1,Master!$D$25:$G$223,4,FALSE)</f>
        <v>Ostali doprinosi</v>
      </c>
      <c r="C117" s="481"/>
      <c r="D117" s="481"/>
      <c r="E117" s="481"/>
      <c r="F117" s="481"/>
      <c r="G117" s="91">
        <f>+INDEX(DataEx!$1:$1048576,MATCH('2016'!$A117,DataEx!$D:$D,0),MATCH('2016'!G$100,DataEx!$216:$216,0))</f>
        <v>430815.43413543771</v>
      </c>
      <c r="H117" s="91">
        <f>+INDEX(DataEx!$1:$1048576,MATCH('2016'!$A117,DataEx!$D:$D,0),MATCH('2016'!H$100,DataEx!$216:$216,0))</f>
        <v>825759.26037527679</v>
      </c>
      <c r="I117" s="91">
        <f>+INDEX(DataEx!$1:$1048576,MATCH('2016'!$A117,DataEx!$D:$D,0),MATCH('2016'!I$100,DataEx!$216:$216,0))</f>
        <v>934196.40371895151</v>
      </c>
      <c r="J117" s="91">
        <f>+INDEX(DataEx!$1:$1048576,MATCH('2016'!$A117,DataEx!$D:$D,0),MATCH('2016'!J$100,DataEx!$216:$216,0))</f>
        <v>1019395.2618986784</v>
      </c>
      <c r="K117" s="91">
        <f>+INDEX(DataEx!$1:$1048576,MATCH('2016'!$A117,DataEx!$D:$D,0),MATCH('2016'!K$100,DataEx!$216:$216,0))</f>
        <v>907449.23986721074</v>
      </c>
      <c r="L117" s="91">
        <f>+INDEX(DataEx!$1:$1048576,MATCH('2016'!$A117,DataEx!$D:$D,0),MATCH('2016'!L$100,DataEx!$216:$216,0))</f>
        <v>1180652.819728754</v>
      </c>
      <c r="M117" s="91">
        <f>+INDEX(DataEx!$1:$1048576,MATCH('2016'!$A117,DataEx!$D:$D,0),MATCH('2016'!M$100,DataEx!$216:$216,0))</f>
        <v>1149946.2732095311</v>
      </c>
      <c r="N117" s="91">
        <f>+INDEX(DataEx!$1:$1048576,MATCH('2016'!$A117,DataEx!$D:$D,0),MATCH('2016'!N$100,DataEx!$216:$216,0))</f>
        <v>1126825.2655337546</v>
      </c>
      <c r="O117" s="91">
        <f>+INDEX(DataEx!$1:$1048576,MATCH('2016'!$A117,DataEx!$D:$D,0),MATCH('2016'!O$100,DataEx!$216:$216,0))</f>
        <v>1034256.0999327494</v>
      </c>
      <c r="P117" s="91">
        <f>+INDEX(DataEx!$1:$1048576,MATCH('2016'!$A117,DataEx!$D:$D,0),MATCH('2016'!P$100,DataEx!$216:$216,0))</f>
        <v>1379763.7604042704</v>
      </c>
      <c r="Q117" s="91">
        <f>+INDEX(DataEx!$1:$1048576,MATCH('2016'!$A117,DataEx!$D:$D,0),MATCH('2016'!Q$100,DataEx!$216:$216,0))</f>
        <v>860704.04582604812</v>
      </c>
      <c r="R117" s="91">
        <f>+INDEX(DataEx!$1:$1048576,MATCH('2016'!$A117,DataEx!$D:$D,0),MATCH('2016'!R$100,DataEx!$216:$216,0))</f>
        <v>1848942.0080071224</v>
      </c>
      <c r="S117" s="126">
        <f t="shared" si="20"/>
        <v>12698705.872637784</v>
      </c>
      <c r="T117" s="127">
        <f t="shared" si="21"/>
        <v>3.3656787364531632E-3</v>
      </c>
    </row>
    <row r="118" spans="1:20">
      <c r="A118" s="138" t="str">
        <f t="shared" si="17"/>
        <v>713p</v>
      </c>
      <c r="B118" s="491" t="str">
        <f>+VLOOKUP(LEFT($A118,LEN(A118)-1)*1,Master!$D$25:$G$223,4,FALSE)</f>
        <v>Takse</v>
      </c>
      <c r="C118" s="492"/>
      <c r="D118" s="492"/>
      <c r="E118" s="492"/>
      <c r="F118" s="492"/>
      <c r="G118" s="85">
        <f>+INDEX(DataEx!$1:$1048576,MATCH('2016'!$A118,DataEx!$D:$D,0),MATCH('2016'!G$100,DataEx!$216:$216,0))</f>
        <v>723207.81855982868</v>
      </c>
      <c r="H118" s="85">
        <f>+INDEX(DataEx!$1:$1048576,MATCH('2016'!$A118,DataEx!$D:$D,0),MATCH('2016'!H$100,DataEx!$216:$216,0))</f>
        <v>1375936.6828377536</v>
      </c>
      <c r="I118" s="85">
        <f>+INDEX(DataEx!$1:$1048576,MATCH('2016'!$A118,DataEx!$D:$D,0),MATCH('2016'!I$100,DataEx!$216:$216,0))</f>
        <v>1085048.6732404828</v>
      </c>
      <c r="J118" s="85">
        <f>+INDEX(DataEx!$1:$1048576,MATCH('2016'!$A118,DataEx!$D:$D,0),MATCH('2016'!J$100,DataEx!$216:$216,0))</f>
        <v>1135307.1677424815</v>
      </c>
      <c r="K118" s="85">
        <f>+INDEX(DataEx!$1:$1048576,MATCH('2016'!$A118,DataEx!$D:$D,0),MATCH('2016'!K$100,DataEx!$216:$216,0))</f>
        <v>1038831.7010082075</v>
      </c>
      <c r="L118" s="85">
        <f>+INDEX(DataEx!$1:$1048576,MATCH('2016'!$A118,DataEx!$D:$D,0),MATCH('2016'!L$100,DataEx!$216:$216,0))</f>
        <v>1185196.3988510575</v>
      </c>
      <c r="M118" s="85">
        <f>+INDEX(DataEx!$1:$1048576,MATCH('2016'!$A118,DataEx!$D:$D,0),MATCH('2016'!M$100,DataEx!$216:$216,0))</f>
        <v>1392519.4702588716</v>
      </c>
      <c r="N118" s="85">
        <f>+INDEX(DataEx!$1:$1048576,MATCH('2016'!$A118,DataEx!$D:$D,0),MATCH('2016'!N$100,DataEx!$216:$216,0))</f>
        <v>1336120.0015746492</v>
      </c>
      <c r="O118" s="85">
        <f>+INDEX(DataEx!$1:$1048576,MATCH('2016'!$A118,DataEx!$D:$D,0),MATCH('2016'!O$100,DataEx!$216:$216,0))</f>
        <v>1100943.0740307707</v>
      </c>
      <c r="P118" s="85">
        <f>+INDEX(DataEx!$1:$1048576,MATCH('2016'!$A118,DataEx!$D:$D,0),MATCH('2016'!P$100,DataEx!$216:$216,0))</f>
        <v>1348017.839179961</v>
      </c>
      <c r="Q118" s="85">
        <f>+INDEX(DataEx!$1:$1048576,MATCH('2016'!$A118,DataEx!$D:$D,0),MATCH('2016'!Q$100,DataEx!$216:$216,0))</f>
        <v>1208363.2775689771</v>
      </c>
      <c r="R118" s="86">
        <f>+INDEX(DataEx!$1:$1048576,MATCH('2016'!$A118,DataEx!$D:$D,0),MATCH('2016'!R$100,DataEx!$216:$216,0))</f>
        <v>1458355.2073679506</v>
      </c>
      <c r="S118" s="128">
        <f t="shared" si="20"/>
        <v>14387847.312220991</v>
      </c>
      <c r="T118" s="129">
        <f t="shared" si="21"/>
        <v>3.8133706101831409E-3</v>
      </c>
    </row>
    <row r="119" spans="1:20">
      <c r="A119" s="138" t="str">
        <f t="shared" si="17"/>
        <v>714p</v>
      </c>
      <c r="B119" s="491" t="str">
        <f>+VLOOKUP(LEFT($A119,LEN(A119)-1)*1,Master!$D$25:$G$223,4,FALSE)</f>
        <v>Naknade</v>
      </c>
      <c r="C119" s="492"/>
      <c r="D119" s="492"/>
      <c r="E119" s="492"/>
      <c r="F119" s="492"/>
      <c r="G119" s="85">
        <f>+INDEX(DataEx!$1:$1048576,MATCH('2016'!$A119,DataEx!$D:$D,0),MATCH('2016'!G$100,DataEx!$216:$216,0))</f>
        <v>830622.45977962902</v>
      </c>
      <c r="H119" s="85">
        <f>+INDEX(DataEx!$1:$1048576,MATCH('2016'!$A119,DataEx!$D:$D,0),MATCH('2016'!H$100,DataEx!$216:$216,0))</f>
        <v>841675.37717694405</v>
      </c>
      <c r="I119" s="85">
        <f>+INDEX(DataEx!$1:$1048576,MATCH('2016'!$A119,DataEx!$D:$D,0),MATCH('2016'!I$100,DataEx!$216:$216,0))</f>
        <v>1095886.2838292783</v>
      </c>
      <c r="J119" s="85">
        <f>+INDEX(DataEx!$1:$1048576,MATCH('2016'!$A119,DataEx!$D:$D,0),MATCH('2016'!J$100,DataEx!$216:$216,0))</f>
        <v>803106.60353358404</v>
      </c>
      <c r="K119" s="85">
        <f>+INDEX(DataEx!$1:$1048576,MATCH('2016'!$A119,DataEx!$D:$D,0),MATCH('2016'!K$100,DataEx!$216:$216,0))</f>
        <v>1197017.3724938135</v>
      </c>
      <c r="L119" s="85">
        <f>+INDEX(DataEx!$1:$1048576,MATCH('2016'!$A119,DataEx!$D:$D,0),MATCH('2016'!L$100,DataEx!$216:$216,0))</f>
        <v>1645191.7465731674</v>
      </c>
      <c r="M119" s="85">
        <f>+INDEX(DataEx!$1:$1048576,MATCH('2016'!$A119,DataEx!$D:$D,0),MATCH('2016'!M$100,DataEx!$216:$216,0))</f>
        <v>1914614.876306891</v>
      </c>
      <c r="N119" s="85">
        <f>+INDEX(DataEx!$1:$1048576,MATCH('2016'!$A119,DataEx!$D:$D,0),MATCH('2016'!N$100,DataEx!$216:$216,0))</f>
        <v>1757103.5644707002</v>
      </c>
      <c r="O119" s="85">
        <f>+INDEX(DataEx!$1:$1048576,MATCH('2016'!$A119,DataEx!$D:$D,0),MATCH('2016'!O$100,DataEx!$216:$216,0))</f>
        <v>1998291.5618472034</v>
      </c>
      <c r="P119" s="85">
        <f>+INDEX(DataEx!$1:$1048576,MATCH('2016'!$A119,DataEx!$D:$D,0),MATCH('2016'!P$100,DataEx!$216:$216,0))</f>
        <v>2181977.5553072984</v>
      </c>
      <c r="Q119" s="85">
        <f>+INDEX(DataEx!$1:$1048576,MATCH('2016'!$A119,DataEx!$D:$D,0),MATCH('2016'!Q$100,DataEx!$216:$216,0))</f>
        <v>1508780.0698249615</v>
      </c>
      <c r="R119" s="86">
        <f>+INDEX(DataEx!$1:$1048576,MATCH('2016'!$A119,DataEx!$D:$D,0),MATCH('2016'!R$100,DataEx!$216:$216,0))</f>
        <v>1535340.0887295473</v>
      </c>
      <c r="S119" s="128">
        <f t="shared" si="20"/>
        <v>17309607.559873022</v>
      </c>
      <c r="T119" s="129">
        <f t="shared" si="21"/>
        <v>4.5877571057177371E-3</v>
      </c>
    </row>
    <row r="120" spans="1:20">
      <c r="A120" s="138" t="str">
        <f t="shared" si="17"/>
        <v>715p</v>
      </c>
      <c r="B120" s="491" t="str">
        <f>+VLOOKUP(LEFT($A120,LEN(A120)-1)*1,Master!$D$25:$G$223,4,FALSE)</f>
        <v>Ostali prihodi</v>
      </c>
      <c r="C120" s="492"/>
      <c r="D120" s="492"/>
      <c r="E120" s="492"/>
      <c r="F120" s="492"/>
      <c r="G120" s="85">
        <f>+INDEX(DataEx!$1:$1048576,MATCH('2016'!$A120,DataEx!$D:$D,0),MATCH('2016'!G$100,DataEx!$216:$216,0))</f>
        <v>3695677.3428100054</v>
      </c>
      <c r="H120" s="85">
        <f>+INDEX(DataEx!$1:$1048576,MATCH('2016'!$A120,DataEx!$D:$D,0),MATCH('2016'!H$100,DataEx!$216:$216,0))</f>
        <v>2748948.1269429871</v>
      </c>
      <c r="I120" s="85">
        <f>+INDEX(DataEx!$1:$1048576,MATCH('2016'!$A120,DataEx!$D:$D,0),MATCH('2016'!I$100,DataEx!$216:$216,0))</f>
        <v>3437534.4688711073</v>
      </c>
      <c r="J120" s="85">
        <f>+INDEX(DataEx!$1:$1048576,MATCH('2016'!$A120,DataEx!$D:$D,0),MATCH('2016'!J$100,DataEx!$216:$216,0))</f>
        <v>4310053.4851114023</v>
      </c>
      <c r="K120" s="85">
        <f>+INDEX(DataEx!$1:$1048576,MATCH('2016'!$A120,DataEx!$D:$D,0),MATCH('2016'!K$100,DataEx!$216:$216,0))</f>
        <v>4691720.2243610416</v>
      </c>
      <c r="L120" s="85">
        <f>+INDEX(DataEx!$1:$1048576,MATCH('2016'!$A120,DataEx!$D:$D,0),MATCH('2016'!L$100,DataEx!$216:$216,0))</f>
        <v>7347424.3207463743</v>
      </c>
      <c r="M120" s="85">
        <f>+INDEX(DataEx!$1:$1048576,MATCH('2016'!$A120,DataEx!$D:$D,0),MATCH('2016'!M$100,DataEx!$216:$216,0))</f>
        <v>7513005.0166636882</v>
      </c>
      <c r="N120" s="85">
        <f>+INDEX(DataEx!$1:$1048576,MATCH('2016'!$A120,DataEx!$D:$D,0),MATCH('2016'!N$100,DataEx!$216:$216,0))</f>
        <v>7727362.0985374814</v>
      </c>
      <c r="O120" s="85">
        <f>+INDEX(DataEx!$1:$1048576,MATCH('2016'!$A120,DataEx!$D:$D,0),MATCH('2016'!O$100,DataEx!$216:$216,0))</f>
        <v>3713024.1621761573</v>
      </c>
      <c r="P120" s="85">
        <f>+INDEX(DataEx!$1:$1048576,MATCH('2016'!$A120,DataEx!$D:$D,0),MATCH('2016'!P$100,DataEx!$216:$216,0))</f>
        <v>3090680.5408276808</v>
      </c>
      <c r="Q120" s="85">
        <f>+INDEX(DataEx!$1:$1048576,MATCH('2016'!$A120,DataEx!$D:$D,0),MATCH('2016'!Q$100,DataEx!$216:$216,0))</f>
        <v>3793073.2615852021</v>
      </c>
      <c r="R120" s="86">
        <f>+INDEX(DataEx!$1:$1048576,MATCH('2016'!$A120,DataEx!$D:$D,0),MATCH('2016'!R$100,DataEx!$216:$216,0))</f>
        <v>6660284.6574711353</v>
      </c>
      <c r="S120" s="128">
        <f t="shared" si="20"/>
        <v>58728787.706104264</v>
      </c>
      <c r="T120" s="129">
        <f t="shared" si="21"/>
        <v>1.5565541401034791E-2</v>
      </c>
    </row>
    <row r="121" spans="1:20">
      <c r="A121" s="138" t="str">
        <f t="shared" si="17"/>
        <v>73p</v>
      </c>
      <c r="B121" s="491" t="str">
        <f>+VLOOKUP(LEFT($A121,LEN(A121)-1)*1,Master!$D$25:$G$223,4,FALSE)</f>
        <v>Primici od otplate kredita i sredstva prenesena iz prethodne godine</v>
      </c>
      <c r="C121" s="492"/>
      <c r="D121" s="492"/>
      <c r="E121" s="492"/>
      <c r="F121" s="492"/>
      <c r="G121" s="85">
        <f>+INDEX(DataEx!$1:$1048576,MATCH('2016'!$A121,DataEx!$D:$D,0),MATCH('2016'!G$100,DataEx!$216:$216,0))</f>
        <v>253250.30057727409</v>
      </c>
      <c r="H121" s="85">
        <f>+INDEX(DataEx!$1:$1048576,MATCH('2016'!$A121,DataEx!$D:$D,0),MATCH('2016'!H$100,DataEx!$216:$216,0))</f>
        <v>695838.96268096345</v>
      </c>
      <c r="I121" s="85">
        <f>+INDEX(DataEx!$1:$1048576,MATCH('2016'!$A121,DataEx!$D:$D,0),MATCH('2016'!I$100,DataEx!$216:$216,0))</f>
        <v>349250.65446083574</v>
      </c>
      <c r="J121" s="85">
        <f>+INDEX(DataEx!$1:$1048576,MATCH('2016'!$A121,DataEx!$D:$D,0),MATCH('2016'!J$100,DataEx!$216:$216,0))</f>
        <v>328188.56365903834</v>
      </c>
      <c r="K121" s="85">
        <f>+INDEX(DataEx!$1:$1048576,MATCH('2016'!$A121,DataEx!$D:$D,0),MATCH('2016'!K$100,DataEx!$216:$216,0))</f>
        <v>234734.25312116489</v>
      </c>
      <c r="L121" s="85">
        <f>+INDEX(DataEx!$1:$1048576,MATCH('2016'!$A121,DataEx!$D:$D,0),MATCH('2016'!L$100,DataEx!$216:$216,0))</f>
        <v>745592.50489778304</v>
      </c>
      <c r="M121" s="85">
        <f>+INDEX(DataEx!$1:$1048576,MATCH('2016'!$A121,DataEx!$D:$D,0),MATCH('2016'!M$100,DataEx!$216:$216,0))</f>
        <v>1162897.8060049608</v>
      </c>
      <c r="N121" s="85">
        <f>+INDEX(DataEx!$1:$1048576,MATCH('2016'!$A121,DataEx!$D:$D,0),MATCH('2016'!N$100,DataEx!$216:$216,0))</f>
        <v>314798.40965867613</v>
      </c>
      <c r="O121" s="85">
        <f>+INDEX(DataEx!$1:$1048576,MATCH('2016'!$A121,DataEx!$D:$D,0),MATCH('2016'!O$100,DataEx!$216:$216,0))</f>
        <v>306801.39412826992</v>
      </c>
      <c r="P121" s="85">
        <f>+INDEX(DataEx!$1:$1048576,MATCH('2016'!$A121,DataEx!$D:$D,0),MATCH('2016'!P$100,DataEx!$216:$216,0))</f>
        <v>407546.83241463639</v>
      </c>
      <c r="Q121" s="85">
        <f>+INDEX(DataEx!$1:$1048576,MATCH('2016'!$A121,DataEx!$D:$D,0),MATCH('2016'!Q$100,DataEx!$216:$216,0))</f>
        <v>761665.66094479046</v>
      </c>
      <c r="R121" s="86">
        <f>+INDEX(DataEx!$1:$1048576,MATCH('2016'!$A121,DataEx!$D:$D,0),MATCH('2016'!R$100,DataEx!$216:$216,0))</f>
        <v>1818172.3466734623</v>
      </c>
      <c r="S121" s="128">
        <f t="shared" si="20"/>
        <v>7378737.6892218553</v>
      </c>
      <c r="T121" s="129">
        <f t="shared" si="21"/>
        <v>1.9556686162793147E-3</v>
      </c>
    </row>
    <row r="122" spans="1:20" ht="13.5" thickBot="1">
      <c r="A122" s="138" t="str">
        <f t="shared" si="17"/>
        <v>74p</v>
      </c>
      <c r="B122" s="495" t="str">
        <f>+VLOOKUP(LEFT($A122,LEN(A122)-1)*1,Master!$D$25:$G$223,4,FALSE)</f>
        <v>Donacije i transferi</v>
      </c>
      <c r="C122" s="496"/>
      <c r="D122" s="496"/>
      <c r="E122" s="496"/>
      <c r="F122" s="496"/>
      <c r="G122" s="85">
        <f>+INDEX(DataEx!$1:$1048576,MATCH('2016'!$A122,DataEx!$D:$D,0),MATCH('2016'!G$100,DataEx!$216:$216,0))</f>
        <v>878692.97446426435</v>
      </c>
      <c r="H122" s="85">
        <f>+INDEX(DataEx!$1:$1048576,MATCH('2016'!$A122,DataEx!$D:$D,0),MATCH('2016'!H$100,DataEx!$216:$216,0))</f>
        <v>1757032.3136169473</v>
      </c>
      <c r="I122" s="85">
        <f>+INDEX(DataEx!$1:$1048576,MATCH('2016'!$A122,DataEx!$D:$D,0),MATCH('2016'!I$100,DataEx!$216:$216,0))</f>
        <v>1641296.3253875526</v>
      </c>
      <c r="J122" s="85">
        <f>+INDEX(DataEx!$1:$1048576,MATCH('2016'!$A122,DataEx!$D:$D,0),MATCH('2016'!J$100,DataEx!$216:$216,0))</f>
        <v>2057251.9562577028</v>
      </c>
      <c r="K122" s="85">
        <f>+INDEX(DataEx!$1:$1048576,MATCH('2016'!$A122,DataEx!$D:$D,0),MATCH('2016'!K$100,DataEx!$216:$216,0))</f>
        <v>1165798.2124013356</v>
      </c>
      <c r="L122" s="85">
        <f>+INDEX(DataEx!$1:$1048576,MATCH('2016'!$A122,DataEx!$D:$D,0),MATCH('2016'!L$100,DataEx!$216:$216,0))</f>
        <v>1626226.367012884</v>
      </c>
      <c r="M122" s="85">
        <f>+INDEX(DataEx!$1:$1048576,MATCH('2016'!$A122,DataEx!$D:$D,0),MATCH('2016'!M$100,DataEx!$216:$216,0))</f>
        <v>2268437.1611972838</v>
      </c>
      <c r="N122" s="85">
        <f>+INDEX(DataEx!$1:$1048576,MATCH('2016'!$A122,DataEx!$D:$D,0),MATCH('2016'!N$100,DataEx!$216:$216,0))</f>
        <v>1088287.2617470617</v>
      </c>
      <c r="O122" s="85">
        <f>+INDEX(DataEx!$1:$1048576,MATCH('2016'!$A122,DataEx!$D:$D,0),MATCH('2016'!O$100,DataEx!$216:$216,0))</f>
        <v>2354336.3073598729</v>
      </c>
      <c r="P122" s="85">
        <f>+INDEX(DataEx!$1:$1048576,MATCH('2016'!$A122,DataEx!$D:$D,0),MATCH('2016'!P$100,DataEx!$216:$216,0))</f>
        <v>3603761.2068113876</v>
      </c>
      <c r="Q122" s="85">
        <f>+INDEX(DataEx!$1:$1048576,MATCH('2016'!$A122,DataEx!$D:$D,0),MATCH('2016'!Q$100,DataEx!$216:$216,0))</f>
        <v>3267998.0201318627</v>
      </c>
      <c r="R122" s="86">
        <f>+INDEX(DataEx!$1:$1048576,MATCH('2016'!$A122,DataEx!$D:$D,0),MATCH('2016'!R$100,DataEx!$216:$216,0))</f>
        <v>7546095.2223542193</v>
      </c>
      <c r="S122" s="130">
        <f t="shared" si="20"/>
        <v>29255213.328742377</v>
      </c>
      <c r="T122" s="131">
        <f t="shared" si="21"/>
        <v>7.7538333762900546E-3</v>
      </c>
    </row>
    <row r="123" spans="1:20" ht="13.5" thickBot="1">
      <c r="A123" s="138" t="str">
        <f t="shared" si="17"/>
        <v>4p</v>
      </c>
      <c r="B123" s="497" t="str">
        <f>+VLOOKUP(LEFT($A123,LEN(A123)-1)*1,Master!$D$25:$G$223,4,FALSE)</f>
        <v>Budžetki izdaci</v>
      </c>
      <c r="C123" s="498"/>
      <c r="D123" s="498"/>
      <c r="E123" s="498"/>
      <c r="F123" s="498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144366041.11000001</v>
      </c>
      <c r="S123" s="132">
        <f t="shared" si="20"/>
        <v>1732392493.3199997</v>
      </c>
      <c r="T123" s="133">
        <f t="shared" si="21"/>
        <v>0.45915517978266623</v>
      </c>
    </row>
    <row r="124" spans="1:20" ht="13.5" thickBot="1">
      <c r="A124" s="138" t="str">
        <f t="shared" si="17"/>
        <v>41p</v>
      </c>
      <c r="B124" s="499" t="str">
        <f>+VLOOKUP(LEFT($A124,LEN(A124)-1)*1,Master!$D$25:$G$223,4,FALSE)</f>
        <v>Tekući izdaci</v>
      </c>
      <c r="C124" s="500"/>
      <c r="D124" s="500"/>
      <c r="E124" s="500"/>
      <c r="F124" s="500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116461224.44333334</v>
      </c>
      <c r="S124" s="134">
        <f t="shared" si="20"/>
        <v>1397534693.3199997</v>
      </c>
      <c r="T124" s="135">
        <f t="shared" si="21"/>
        <v>0.37040410636628668</v>
      </c>
    </row>
    <row r="125" spans="1:20">
      <c r="A125" s="138" t="str">
        <f t="shared" si="17"/>
        <v>40p</v>
      </c>
      <c r="B125" s="501" t="str">
        <f>+VLOOKUP(LEFT($A125,LEN(A125)-1)*1,Master!$D$25:$G$223,4,FALSE)</f>
        <v>Tekući budžetski izdaci</v>
      </c>
      <c r="C125" s="502"/>
      <c r="D125" s="502"/>
      <c r="E125" s="502"/>
      <c r="F125" s="502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58500304.586666696</v>
      </c>
      <c r="S125" s="124">
        <f t="shared" si="20"/>
        <v>702003655.03999996</v>
      </c>
      <c r="T125" s="125">
        <f t="shared" si="21"/>
        <v>0.18605980785581763</v>
      </c>
    </row>
    <row r="126" spans="1:20">
      <c r="A126" s="138" t="str">
        <f t="shared" si="17"/>
        <v>411p</v>
      </c>
      <c r="B126" s="480" t="str">
        <f>+VLOOKUP(LEFT($A126,LEN(A126)-1)*1,Master!$D$25:$G$223,4,FALSE)</f>
        <v>Bruto zarade i doprinosi na teret poslodavca</v>
      </c>
      <c r="C126" s="481"/>
      <c r="D126" s="481"/>
      <c r="E126" s="481"/>
      <c r="F126" s="481"/>
      <c r="G126" s="91">
        <f>+INDEX(DataEx!$1:$1048576,MATCH('2016'!$A126,DataEx!$D:$D,0),MATCH('2016'!G$100,DataEx!$216:$216,0))</f>
        <v>34652899.586666666</v>
      </c>
      <c r="H126" s="91">
        <f>+INDEX(DataEx!$1:$1048576,MATCH('2016'!$A126,DataEx!$D:$D,0),MATCH('2016'!H$100,DataEx!$216:$216,0))</f>
        <v>34652899.586666666</v>
      </c>
      <c r="I126" s="91">
        <f>+INDEX(DataEx!$1:$1048576,MATCH('2016'!$A126,DataEx!$D:$D,0),MATCH('2016'!I$100,DataEx!$216:$216,0))</f>
        <v>34652899.586666666</v>
      </c>
      <c r="J126" s="91">
        <f>+INDEX(DataEx!$1:$1048576,MATCH('2016'!$A126,DataEx!$D:$D,0),MATCH('2016'!J$100,DataEx!$216:$216,0))</f>
        <v>34652899.586666666</v>
      </c>
      <c r="K126" s="91">
        <f>+INDEX(DataEx!$1:$1048576,MATCH('2016'!$A126,DataEx!$D:$D,0),MATCH('2016'!K$100,DataEx!$216:$216,0))</f>
        <v>34652899.586666666</v>
      </c>
      <c r="L126" s="91">
        <f>+INDEX(DataEx!$1:$1048576,MATCH('2016'!$A126,DataEx!$D:$D,0),MATCH('2016'!L$100,DataEx!$216:$216,0))</f>
        <v>34652899.586666666</v>
      </c>
      <c r="M126" s="91">
        <f>+INDEX(DataEx!$1:$1048576,MATCH('2016'!$A126,DataEx!$D:$D,0),MATCH('2016'!M$100,DataEx!$216:$216,0))</f>
        <v>34652899.586666666</v>
      </c>
      <c r="N126" s="91">
        <f>+INDEX(DataEx!$1:$1048576,MATCH('2016'!$A126,DataEx!$D:$D,0),MATCH('2016'!N$100,DataEx!$216:$216,0))</f>
        <v>34652899.586666666</v>
      </c>
      <c r="O126" s="91">
        <f>+INDEX(DataEx!$1:$1048576,MATCH('2016'!$A126,DataEx!$D:$D,0),MATCH('2016'!O$100,DataEx!$216:$216,0))</f>
        <v>34652899.586666666</v>
      </c>
      <c r="P126" s="91">
        <f>+INDEX(DataEx!$1:$1048576,MATCH('2016'!$A126,DataEx!$D:$D,0),MATCH('2016'!P$100,DataEx!$216:$216,0))</f>
        <v>34652899.586666666</v>
      </c>
      <c r="Q126" s="91">
        <f>+INDEX(DataEx!$1:$1048576,MATCH('2016'!$A126,DataEx!$D:$D,0),MATCH('2016'!Q$100,DataEx!$216:$216,0))</f>
        <v>34652899.586666666</v>
      </c>
      <c r="R126" s="91">
        <f>+INDEX(DataEx!$1:$1048576,MATCH('2016'!$A126,DataEx!$D:$D,0),MATCH('2016'!R$100,DataEx!$216:$216,0))</f>
        <v>34652899.586666703</v>
      </c>
      <c r="S126" s="126">
        <f t="shared" si="20"/>
        <v>415834795.03999996</v>
      </c>
      <c r="T126" s="127">
        <f t="shared" si="21"/>
        <v>0.11021330374768087</v>
      </c>
    </row>
    <row r="127" spans="1:20">
      <c r="A127" s="138" t="str">
        <f t="shared" si="17"/>
        <v>412p</v>
      </c>
      <c r="B127" s="480" t="str">
        <f>+VLOOKUP(LEFT($A127,LEN(A127)-1)*1,Master!$D$25:$G$223,4,FALSE)</f>
        <v>Ostala lična primanja</v>
      </c>
      <c r="C127" s="481"/>
      <c r="D127" s="481"/>
      <c r="E127" s="481"/>
      <c r="F127" s="481"/>
      <c r="G127" s="91">
        <f>+INDEX(DataEx!$1:$1048576,MATCH('2016'!$A127,DataEx!$D:$D,0),MATCH('2016'!G$100,DataEx!$216:$216,0))</f>
        <v>832657.85499999998</v>
      </c>
      <c r="H127" s="91">
        <f>+INDEX(DataEx!$1:$1048576,MATCH('2016'!$A127,DataEx!$D:$D,0),MATCH('2016'!H$100,DataEx!$216:$216,0))</f>
        <v>832657.85499999998</v>
      </c>
      <c r="I127" s="91">
        <f>+INDEX(DataEx!$1:$1048576,MATCH('2016'!$A127,DataEx!$D:$D,0),MATCH('2016'!I$100,DataEx!$216:$216,0))</f>
        <v>832657.85499999998</v>
      </c>
      <c r="J127" s="91">
        <f>+INDEX(DataEx!$1:$1048576,MATCH('2016'!$A127,DataEx!$D:$D,0),MATCH('2016'!J$100,DataEx!$216:$216,0))</f>
        <v>832657.85499999998</v>
      </c>
      <c r="K127" s="91">
        <f>+INDEX(DataEx!$1:$1048576,MATCH('2016'!$A127,DataEx!$D:$D,0),MATCH('2016'!K$100,DataEx!$216:$216,0))</f>
        <v>832657.85499999998</v>
      </c>
      <c r="L127" s="91">
        <f>+INDEX(DataEx!$1:$1048576,MATCH('2016'!$A127,DataEx!$D:$D,0),MATCH('2016'!L$100,DataEx!$216:$216,0))</f>
        <v>832657.85499999998</v>
      </c>
      <c r="M127" s="91">
        <f>+INDEX(DataEx!$1:$1048576,MATCH('2016'!$A127,DataEx!$D:$D,0),MATCH('2016'!M$100,DataEx!$216:$216,0))</f>
        <v>832657.85499999998</v>
      </c>
      <c r="N127" s="91">
        <f>+INDEX(DataEx!$1:$1048576,MATCH('2016'!$A127,DataEx!$D:$D,0),MATCH('2016'!N$100,DataEx!$216:$216,0))</f>
        <v>832657.85499999998</v>
      </c>
      <c r="O127" s="91">
        <f>+INDEX(DataEx!$1:$1048576,MATCH('2016'!$A127,DataEx!$D:$D,0),MATCH('2016'!O$100,DataEx!$216:$216,0))</f>
        <v>832657.85499999998</v>
      </c>
      <c r="P127" s="91">
        <f>+INDEX(DataEx!$1:$1048576,MATCH('2016'!$A127,DataEx!$D:$D,0),MATCH('2016'!P$100,DataEx!$216:$216,0))</f>
        <v>832657.85499999998</v>
      </c>
      <c r="Q127" s="91">
        <f>+INDEX(DataEx!$1:$1048576,MATCH('2016'!$A127,DataEx!$D:$D,0),MATCH('2016'!Q$100,DataEx!$216:$216,0))</f>
        <v>832657.85499999998</v>
      </c>
      <c r="R127" s="91">
        <f>+INDEX(DataEx!$1:$1048576,MATCH('2016'!$A127,DataEx!$D:$D,0),MATCH('2016'!R$100,DataEx!$216:$216,0))</f>
        <v>832657.85499999998</v>
      </c>
      <c r="S127" s="126">
        <f t="shared" si="20"/>
        <v>9991894.2600000016</v>
      </c>
      <c r="T127" s="127">
        <f t="shared" si="21"/>
        <v>2.6482624595812357E-3</v>
      </c>
    </row>
    <row r="128" spans="1:20">
      <c r="A128" s="138" t="str">
        <f t="shared" si="17"/>
        <v>413p</v>
      </c>
      <c r="B128" s="480" t="str">
        <f>+VLOOKUP(LEFT($A128,LEN(A128)-1)*1,Master!$D$25:$G$223,4,FALSE)</f>
        <v>Rashodi za materijal</v>
      </c>
      <c r="C128" s="481"/>
      <c r="D128" s="481"/>
      <c r="E128" s="481"/>
      <c r="F128" s="481"/>
      <c r="G128" s="91">
        <f>+INDEX(DataEx!$1:$1048576,MATCH('2016'!$A128,DataEx!$D:$D,0),MATCH('2016'!G$100,DataEx!$216:$216,0))</f>
        <v>2552421.9891666668</v>
      </c>
      <c r="H128" s="91">
        <f>+INDEX(DataEx!$1:$1048576,MATCH('2016'!$A128,DataEx!$D:$D,0),MATCH('2016'!H$100,DataEx!$216:$216,0))</f>
        <v>2552421.9891666668</v>
      </c>
      <c r="I128" s="91">
        <f>+INDEX(DataEx!$1:$1048576,MATCH('2016'!$A128,DataEx!$D:$D,0),MATCH('2016'!I$100,DataEx!$216:$216,0))</f>
        <v>2552421.9891666668</v>
      </c>
      <c r="J128" s="91">
        <f>+INDEX(DataEx!$1:$1048576,MATCH('2016'!$A128,DataEx!$D:$D,0),MATCH('2016'!J$100,DataEx!$216:$216,0))</f>
        <v>2552421.9891666668</v>
      </c>
      <c r="K128" s="91">
        <f>+INDEX(DataEx!$1:$1048576,MATCH('2016'!$A128,DataEx!$D:$D,0),MATCH('2016'!K$100,DataEx!$216:$216,0))</f>
        <v>2552421.9891666668</v>
      </c>
      <c r="L128" s="91">
        <f>+INDEX(DataEx!$1:$1048576,MATCH('2016'!$A128,DataEx!$D:$D,0),MATCH('2016'!L$100,DataEx!$216:$216,0))</f>
        <v>2552421.9891666668</v>
      </c>
      <c r="M128" s="91">
        <f>+INDEX(DataEx!$1:$1048576,MATCH('2016'!$A128,DataEx!$D:$D,0),MATCH('2016'!M$100,DataEx!$216:$216,0))</f>
        <v>2552421.9891666668</v>
      </c>
      <c r="N128" s="91">
        <f>+INDEX(DataEx!$1:$1048576,MATCH('2016'!$A128,DataEx!$D:$D,0),MATCH('2016'!N$100,DataEx!$216:$216,0))</f>
        <v>2552421.9891666668</v>
      </c>
      <c r="O128" s="91">
        <f>+INDEX(DataEx!$1:$1048576,MATCH('2016'!$A128,DataEx!$D:$D,0),MATCH('2016'!O$100,DataEx!$216:$216,0))</f>
        <v>2552421.9891666668</v>
      </c>
      <c r="P128" s="91">
        <f>+INDEX(DataEx!$1:$1048576,MATCH('2016'!$A128,DataEx!$D:$D,0),MATCH('2016'!P$100,DataEx!$216:$216,0))</f>
        <v>2552421.9891666668</v>
      </c>
      <c r="Q128" s="91">
        <f>+INDEX(DataEx!$1:$1048576,MATCH('2016'!$A128,DataEx!$D:$D,0),MATCH('2016'!Q$100,DataEx!$216:$216,0))</f>
        <v>2552421.9891666668</v>
      </c>
      <c r="R128" s="91">
        <f>+INDEX(DataEx!$1:$1048576,MATCH('2016'!$A128,DataEx!$D:$D,0),MATCH('2016'!R$100,DataEx!$216:$216,0))</f>
        <v>2552421.9891666668</v>
      </c>
      <c r="S128" s="126">
        <f t="shared" si="20"/>
        <v>30629063.869999994</v>
      </c>
      <c r="T128" s="127">
        <f t="shared" si="21"/>
        <v>8.1179602093824528E-3</v>
      </c>
    </row>
    <row r="129" spans="1:20">
      <c r="A129" s="138" t="str">
        <f t="shared" si="17"/>
        <v>414p</v>
      </c>
      <c r="B129" s="480" t="str">
        <f>+VLOOKUP(LEFT($A129,LEN(A129)-1)*1,Master!$D$25:$G$223,4,FALSE)</f>
        <v>Rashodi za usluge</v>
      </c>
      <c r="C129" s="481"/>
      <c r="D129" s="481"/>
      <c r="E129" s="481"/>
      <c r="F129" s="481"/>
      <c r="G129" s="91">
        <f>+INDEX(DataEx!$1:$1048576,MATCH('2016'!$A129,DataEx!$D:$D,0),MATCH('2016'!G$100,DataEx!$216:$216,0))</f>
        <v>3780934.8033333328</v>
      </c>
      <c r="H129" s="91">
        <f>+INDEX(DataEx!$1:$1048576,MATCH('2016'!$A129,DataEx!$D:$D,0),MATCH('2016'!H$100,DataEx!$216:$216,0))</f>
        <v>3780934.8033333328</v>
      </c>
      <c r="I129" s="91">
        <f>+INDEX(DataEx!$1:$1048576,MATCH('2016'!$A129,DataEx!$D:$D,0),MATCH('2016'!I$100,DataEx!$216:$216,0))</f>
        <v>3780934.8033333328</v>
      </c>
      <c r="J129" s="91">
        <f>+INDEX(DataEx!$1:$1048576,MATCH('2016'!$A129,DataEx!$D:$D,0),MATCH('2016'!J$100,DataEx!$216:$216,0))</f>
        <v>3780934.8033333328</v>
      </c>
      <c r="K129" s="91">
        <f>+INDEX(DataEx!$1:$1048576,MATCH('2016'!$A129,DataEx!$D:$D,0),MATCH('2016'!K$100,DataEx!$216:$216,0))</f>
        <v>3780934.8033333328</v>
      </c>
      <c r="L129" s="91">
        <f>+INDEX(DataEx!$1:$1048576,MATCH('2016'!$A129,DataEx!$D:$D,0),MATCH('2016'!L$100,DataEx!$216:$216,0))</f>
        <v>3780934.8033333328</v>
      </c>
      <c r="M129" s="91">
        <f>+INDEX(DataEx!$1:$1048576,MATCH('2016'!$A129,DataEx!$D:$D,0),MATCH('2016'!M$100,DataEx!$216:$216,0))</f>
        <v>3780934.8033333328</v>
      </c>
      <c r="N129" s="91">
        <f>+INDEX(DataEx!$1:$1048576,MATCH('2016'!$A129,DataEx!$D:$D,0),MATCH('2016'!N$100,DataEx!$216:$216,0))</f>
        <v>3780934.8033333328</v>
      </c>
      <c r="O129" s="91">
        <f>+INDEX(DataEx!$1:$1048576,MATCH('2016'!$A129,DataEx!$D:$D,0),MATCH('2016'!O$100,DataEx!$216:$216,0))</f>
        <v>3780934.8033333328</v>
      </c>
      <c r="P129" s="91">
        <f>+INDEX(DataEx!$1:$1048576,MATCH('2016'!$A129,DataEx!$D:$D,0),MATCH('2016'!P$100,DataEx!$216:$216,0))</f>
        <v>3780934.8033333328</v>
      </c>
      <c r="Q129" s="91">
        <f>+INDEX(DataEx!$1:$1048576,MATCH('2016'!$A129,DataEx!$D:$D,0),MATCH('2016'!Q$100,DataEx!$216:$216,0))</f>
        <v>3780934.8033333328</v>
      </c>
      <c r="R129" s="91">
        <f>+INDEX(DataEx!$1:$1048576,MATCH('2016'!$A129,DataEx!$D:$D,0),MATCH('2016'!R$100,DataEx!$216:$216,0))</f>
        <v>3780934.8033333328</v>
      </c>
      <c r="S129" s="126">
        <f t="shared" si="20"/>
        <v>45371217.640000008</v>
      </c>
      <c r="T129" s="127">
        <f t="shared" si="21"/>
        <v>1.2025236586270874E-2</v>
      </c>
    </row>
    <row r="130" spans="1:20">
      <c r="A130" s="138" t="str">
        <f t="shared" si="17"/>
        <v>415p</v>
      </c>
      <c r="B130" s="480" t="str">
        <f>+VLOOKUP(LEFT($A130,LEN(A130)-1)*1,Master!$D$25:$G$223,4,FALSE)</f>
        <v>Rashodi za tekuće održavanje</v>
      </c>
      <c r="C130" s="481"/>
      <c r="D130" s="481"/>
      <c r="E130" s="481"/>
      <c r="F130" s="481"/>
      <c r="G130" s="91">
        <f>+INDEX(DataEx!$1:$1048576,MATCH('2016'!$A130,DataEx!$D:$D,0),MATCH('2016'!G$100,DataEx!$216:$216,0))</f>
        <v>1778023.41</v>
      </c>
      <c r="H130" s="91">
        <f>+INDEX(DataEx!$1:$1048576,MATCH('2016'!$A130,DataEx!$D:$D,0),MATCH('2016'!H$100,DataEx!$216:$216,0))</f>
        <v>1778023.41</v>
      </c>
      <c r="I130" s="91">
        <f>+INDEX(DataEx!$1:$1048576,MATCH('2016'!$A130,DataEx!$D:$D,0),MATCH('2016'!I$100,DataEx!$216:$216,0))</f>
        <v>1778023.41</v>
      </c>
      <c r="J130" s="91">
        <f>+INDEX(DataEx!$1:$1048576,MATCH('2016'!$A130,DataEx!$D:$D,0),MATCH('2016'!J$100,DataEx!$216:$216,0))</f>
        <v>1778023.41</v>
      </c>
      <c r="K130" s="91">
        <f>+INDEX(DataEx!$1:$1048576,MATCH('2016'!$A130,DataEx!$D:$D,0),MATCH('2016'!K$100,DataEx!$216:$216,0))</f>
        <v>1778023.41</v>
      </c>
      <c r="L130" s="91">
        <f>+INDEX(DataEx!$1:$1048576,MATCH('2016'!$A130,DataEx!$D:$D,0),MATCH('2016'!L$100,DataEx!$216:$216,0))</f>
        <v>1778023.41</v>
      </c>
      <c r="M130" s="91">
        <f>+INDEX(DataEx!$1:$1048576,MATCH('2016'!$A130,DataEx!$D:$D,0),MATCH('2016'!M$100,DataEx!$216:$216,0))</f>
        <v>1778023.41</v>
      </c>
      <c r="N130" s="91">
        <f>+INDEX(DataEx!$1:$1048576,MATCH('2016'!$A130,DataEx!$D:$D,0),MATCH('2016'!N$100,DataEx!$216:$216,0))</f>
        <v>1778023.41</v>
      </c>
      <c r="O130" s="91">
        <f>+INDEX(DataEx!$1:$1048576,MATCH('2016'!$A130,DataEx!$D:$D,0),MATCH('2016'!O$100,DataEx!$216:$216,0))</f>
        <v>1778023.41</v>
      </c>
      <c r="P130" s="91">
        <f>+INDEX(DataEx!$1:$1048576,MATCH('2016'!$A130,DataEx!$D:$D,0),MATCH('2016'!P$100,DataEx!$216:$216,0))</f>
        <v>1778023.41</v>
      </c>
      <c r="Q130" s="91">
        <f>+INDEX(DataEx!$1:$1048576,MATCH('2016'!$A130,DataEx!$D:$D,0),MATCH('2016'!Q$100,DataEx!$216:$216,0))</f>
        <v>1778023.41</v>
      </c>
      <c r="R130" s="91">
        <f>+INDEX(DataEx!$1:$1048576,MATCH('2016'!$A130,DataEx!$D:$D,0),MATCH('2016'!R$100,DataEx!$216:$216,0))</f>
        <v>1778023.41</v>
      </c>
      <c r="S130" s="126">
        <f t="shared" si="20"/>
        <v>21336280.919999998</v>
      </c>
      <c r="T130" s="127">
        <f t="shared" si="21"/>
        <v>5.6549909673999461E-3</v>
      </c>
    </row>
    <row r="131" spans="1:20">
      <c r="A131" s="138" t="str">
        <f t="shared" si="17"/>
        <v>416p</v>
      </c>
      <c r="B131" s="480" t="str">
        <f>+VLOOKUP(LEFT($A131,LEN(A131)-1)*1,Master!$D$25:$G$223,4,FALSE)</f>
        <v>Kamate</v>
      </c>
      <c r="C131" s="481"/>
      <c r="D131" s="481"/>
      <c r="E131" s="481"/>
      <c r="F131" s="481"/>
      <c r="G131" s="91">
        <f>+INDEX(DataEx!$1:$1048576,MATCH('2016'!$A131,DataEx!$D:$D,0),MATCH('2016'!G$100,DataEx!$216:$216,0))</f>
        <v>6374029.6833333336</v>
      </c>
      <c r="H131" s="91">
        <f>+INDEX(DataEx!$1:$1048576,MATCH('2016'!$A131,DataEx!$D:$D,0),MATCH('2016'!H$100,DataEx!$216:$216,0))</f>
        <v>6374029.6833333336</v>
      </c>
      <c r="I131" s="91">
        <f>+INDEX(DataEx!$1:$1048576,MATCH('2016'!$A131,DataEx!$D:$D,0),MATCH('2016'!I$100,DataEx!$216:$216,0))</f>
        <v>6374029.6833333336</v>
      </c>
      <c r="J131" s="91">
        <f>+INDEX(DataEx!$1:$1048576,MATCH('2016'!$A131,DataEx!$D:$D,0),MATCH('2016'!J$100,DataEx!$216:$216,0))</f>
        <v>6374029.6833333336</v>
      </c>
      <c r="K131" s="91">
        <f>+INDEX(DataEx!$1:$1048576,MATCH('2016'!$A131,DataEx!$D:$D,0),MATCH('2016'!K$100,DataEx!$216:$216,0))</f>
        <v>6374029.6833333336</v>
      </c>
      <c r="L131" s="91">
        <f>+INDEX(DataEx!$1:$1048576,MATCH('2016'!$A131,DataEx!$D:$D,0),MATCH('2016'!L$100,DataEx!$216:$216,0))</f>
        <v>6374029.6833333336</v>
      </c>
      <c r="M131" s="91">
        <f>+INDEX(DataEx!$1:$1048576,MATCH('2016'!$A131,DataEx!$D:$D,0),MATCH('2016'!M$100,DataEx!$216:$216,0))</f>
        <v>6374029.6833333336</v>
      </c>
      <c r="N131" s="91">
        <f>+INDEX(DataEx!$1:$1048576,MATCH('2016'!$A131,DataEx!$D:$D,0),MATCH('2016'!N$100,DataEx!$216:$216,0))</f>
        <v>6374029.6833333336</v>
      </c>
      <c r="O131" s="91">
        <f>+INDEX(DataEx!$1:$1048576,MATCH('2016'!$A131,DataEx!$D:$D,0),MATCH('2016'!O$100,DataEx!$216:$216,0))</f>
        <v>6374029.6833333336</v>
      </c>
      <c r="P131" s="91">
        <f>+INDEX(DataEx!$1:$1048576,MATCH('2016'!$A131,DataEx!$D:$D,0),MATCH('2016'!P$100,DataEx!$216:$216,0))</f>
        <v>6374029.6833333336</v>
      </c>
      <c r="Q131" s="91">
        <f>+INDEX(DataEx!$1:$1048576,MATCH('2016'!$A131,DataEx!$D:$D,0),MATCH('2016'!Q$100,DataEx!$216:$216,0))</f>
        <v>6374029.6833333336</v>
      </c>
      <c r="R131" s="91">
        <f>+INDEX(DataEx!$1:$1048576,MATCH('2016'!$A131,DataEx!$D:$D,0),MATCH('2016'!R$100,DataEx!$216:$216,0))</f>
        <v>6374029.6833333336</v>
      </c>
      <c r="S131" s="126">
        <f t="shared" si="20"/>
        <v>76488356.200000018</v>
      </c>
      <c r="T131" s="127">
        <f t="shared" si="21"/>
        <v>2.0272556639279092E-2</v>
      </c>
    </row>
    <row r="132" spans="1:20">
      <c r="A132" s="138" t="str">
        <f t="shared" si="17"/>
        <v>417p</v>
      </c>
      <c r="B132" s="480" t="str">
        <f>+VLOOKUP(LEFT($A132,LEN(A132)-1)*1,Master!$D$25:$G$223,4,FALSE)</f>
        <v>Renta</v>
      </c>
      <c r="C132" s="481"/>
      <c r="D132" s="481"/>
      <c r="E132" s="481"/>
      <c r="F132" s="481"/>
      <c r="G132" s="91">
        <f>+INDEX(DataEx!$1:$1048576,MATCH('2016'!$A132,DataEx!$D:$D,0),MATCH('2016'!G$100,DataEx!$216:$216,0))</f>
        <v>677038.21083333332</v>
      </c>
      <c r="H132" s="91">
        <f>+INDEX(DataEx!$1:$1048576,MATCH('2016'!$A132,DataEx!$D:$D,0),MATCH('2016'!H$100,DataEx!$216:$216,0))</f>
        <v>677038.21083333332</v>
      </c>
      <c r="I132" s="91">
        <f>+INDEX(DataEx!$1:$1048576,MATCH('2016'!$A132,DataEx!$D:$D,0),MATCH('2016'!I$100,DataEx!$216:$216,0))</f>
        <v>677038.21083333332</v>
      </c>
      <c r="J132" s="91">
        <f>+INDEX(DataEx!$1:$1048576,MATCH('2016'!$A132,DataEx!$D:$D,0),MATCH('2016'!J$100,DataEx!$216:$216,0))</f>
        <v>677038.21083333332</v>
      </c>
      <c r="K132" s="91">
        <f>+INDEX(DataEx!$1:$1048576,MATCH('2016'!$A132,DataEx!$D:$D,0),MATCH('2016'!K$100,DataEx!$216:$216,0))</f>
        <v>677038.21083333332</v>
      </c>
      <c r="L132" s="91">
        <f>+INDEX(DataEx!$1:$1048576,MATCH('2016'!$A132,DataEx!$D:$D,0),MATCH('2016'!L$100,DataEx!$216:$216,0))</f>
        <v>677038.21083333332</v>
      </c>
      <c r="M132" s="91">
        <f>+INDEX(DataEx!$1:$1048576,MATCH('2016'!$A132,DataEx!$D:$D,0),MATCH('2016'!M$100,DataEx!$216:$216,0))</f>
        <v>677038.21083333332</v>
      </c>
      <c r="N132" s="91">
        <f>+INDEX(DataEx!$1:$1048576,MATCH('2016'!$A132,DataEx!$D:$D,0),MATCH('2016'!N$100,DataEx!$216:$216,0))</f>
        <v>677038.21083333332</v>
      </c>
      <c r="O132" s="91">
        <f>+INDEX(DataEx!$1:$1048576,MATCH('2016'!$A132,DataEx!$D:$D,0),MATCH('2016'!O$100,DataEx!$216:$216,0))</f>
        <v>677038.21083333332</v>
      </c>
      <c r="P132" s="91">
        <f>+INDEX(DataEx!$1:$1048576,MATCH('2016'!$A132,DataEx!$D:$D,0),MATCH('2016'!P$100,DataEx!$216:$216,0))</f>
        <v>677038.21083333332</v>
      </c>
      <c r="Q132" s="91">
        <f>+INDEX(DataEx!$1:$1048576,MATCH('2016'!$A132,DataEx!$D:$D,0),MATCH('2016'!Q$100,DataEx!$216:$216,0))</f>
        <v>677038.21083333332</v>
      </c>
      <c r="R132" s="91">
        <f>+INDEX(DataEx!$1:$1048576,MATCH('2016'!$A132,DataEx!$D:$D,0),MATCH('2016'!R$100,DataEx!$216:$216,0))</f>
        <v>677038.21083333332</v>
      </c>
      <c r="S132" s="126">
        <f t="shared" si="20"/>
        <v>8124458.5300000003</v>
      </c>
      <c r="T132" s="127">
        <f t="shared" si="21"/>
        <v>2.1533152743175195E-3</v>
      </c>
    </row>
    <row r="133" spans="1:20">
      <c r="A133" s="138" t="str">
        <f t="shared" si="17"/>
        <v>418p</v>
      </c>
      <c r="B133" s="480" t="str">
        <f>+VLOOKUP(LEFT($A133,LEN(A133)-1)*1,Master!$D$25:$G$223,4,FALSE)</f>
        <v>Subvencije</v>
      </c>
      <c r="C133" s="481"/>
      <c r="D133" s="481"/>
      <c r="E133" s="481"/>
      <c r="F133" s="481"/>
      <c r="G133" s="91">
        <f>+INDEX(DataEx!$1:$1048576,MATCH('2016'!$A133,DataEx!$D:$D,0),MATCH('2016'!G$100,DataEx!$216:$216,0))</f>
        <v>1707816.6666666667</v>
      </c>
      <c r="H133" s="91">
        <f>+INDEX(DataEx!$1:$1048576,MATCH('2016'!$A133,DataEx!$D:$D,0),MATCH('2016'!H$100,DataEx!$216:$216,0))</f>
        <v>1707816.6666666667</v>
      </c>
      <c r="I133" s="91">
        <f>+INDEX(DataEx!$1:$1048576,MATCH('2016'!$A133,DataEx!$D:$D,0),MATCH('2016'!I$100,DataEx!$216:$216,0))</f>
        <v>1707816.6666666667</v>
      </c>
      <c r="J133" s="91">
        <f>+INDEX(DataEx!$1:$1048576,MATCH('2016'!$A133,DataEx!$D:$D,0),MATCH('2016'!J$100,DataEx!$216:$216,0))</f>
        <v>1707816.6666666667</v>
      </c>
      <c r="K133" s="91">
        <f>+INDEX(DataEx!$1:$1048576,MATCH('2016'!$A133,DataEx!$D:$D,0),MATCH('2016'!K$100,DataEx!$216:$216,0))</f>
        <v>1707816.6666666667</v>
      </c>
      <c r="L133" s="91">
        <f>+INDEX(DataEx!$1:$1048576,MATCH('2016'!$A133,DataEx!$D:$D,0),MATCH('2016'!L$100,DataEx!$216:$216,0))</f>
        <v>1707816.6666666667</v>
      </c>
      <c r="M133" s="91">
        <f>+INDEX(DataEx!$1:$1048576,MATCH('2016'!$A133,DataEx!$D:$D,0),MATCH('2016'!M$100,DataEx!$216:$216,0))</f>
        <v>1707816.6666666667</v>
      </c>
      <c r="N133" s="91">
        <f>+INDEX(DataEx!$1:$1048576,MATCH('2016'!$A133,DataEx!$D:$D,0),MATCH('2016'!N$100,DataEx!$216:$216,0))</f>
        <v>1707816.6666666667</v>
      </c>
      <c r="O133" s="91">
        <f>+INDEX(DataEx!$1:$1048576,MATCH('2016'!$A133,DataEx!$D:$D,0),MATCH('2016'!O$100,DataEx!$216:$216,0))</f>
        <v>1707816.6666666667</v>
      </c>
      <c r="P133" s="91">
        <f>+INDEX(DataEx!$1:$1048576,MATCH('2016'!$A133,DataEx!$D:$D,0),MATCH('2016'!P$100,DataEx!$216:$216,0))</f>
        <v>1707816.6666666667</v>
      </c>
      <c r="Q133" s="91">
        <f>+INDEX(DataEx!$1:$1048576,MATCH('2016'!$A133,DataEx!$D:$D,0),MATCH('2016'!Q$100,DataEx!$216:$216,0))</f>
        <v>1707816.6666666667</v>
      </c>
      <c r="R133" s="91">
        <f>+INDEX(DataEx!$1:$1048576,MATCH('2016'!$A133,DataEx!$D:$D,0),MATCH('2016'!R$100,DataEx!$216:$216,0))</f>
        <v>1707816.6666666667</v>
      </c>
      <c r="S133" s="126">
        <f t="shared" si="20"/>
        <v>20493800</v>
      </c>
      <c r="T133" s="127">
        <f t="shared" si="21"/>
        <v>5.4316989133315662E-3</v>
      </c>
    </row>
    <row r="134" spans="1:20">
      <c r="A134" s="138" t="str">
        <f t="shared" si="17"/>
        <v>419p</v>
      </c>
      <c r="B134" s="480" t="str">
        <f>+VLOOKUP(LEFT($A134,LEN(A134)-1)*1,Master!$D$25:$G$223,4,FALSE)</f>
        <v>Ostali izdaci</v>
      </c>
      <c r="C134" s="481"/>
      <c r="D134" s="481"/>
      <c r="E134" s="481"/>
      <c r="F134" s="481"/>
      <c r="G134" s="91">
        <f>+INDEX(DataEx!$1:$1048576,MATCH('2016'!$A134,DataEx!$D:$D,0),MATCH('2016'!G$100,DataEx!$216:$216,0))</f>
        <v>2775123.1733333333</v>
      </c>
      <c r="H134" s="91">
        <f>+INDEX(DataEx!$1:$1048576,MATCH('2016'!$A134,DataEx!$D:$D,0),MATCH('2016'!H$100,DataEx!$216:$216,0))</f>
        <v>2775123.1733333333</v>
      </c>
      <c r="I134" s="91">
        <f>+INDEX(DataEx!$1:$1048576,MATCH('2016'!$A134,DataEx!$D:$D,0),MATCH('2016'!I$100,DataEx!$216:$216,0))</f>
        <v>2775123.1733333333</v>
      </c>
      <c r="J134" s="91">
        <f>+INDEX(DataEx!$1:$1048576,MATCH('2016'!$A134,DataEx!$D:$D,0),MATCH('2016'!J$100,DataEx!$216:$216,0))</f>
        <v>2775123.1733333333</v>
      </c>
      <c r="K134" s="91">
        <f>+INDEX(DataEx!$1:$1048576,MATCH('2016'!$A134,DataEx!$D:$D,0),MATCH('2016'!K$100,DataEx!$216:$216,0))</f>
        <v>2775123.1733333333</v>
      </c>
      <c r="L134" s="91">
        <f>+INDEX(DataEx!$1:$1048576,MATCH('2016'!$A134,DataEx!$D:$D,0),MATCH('2016'!L$100,DataEx!$216:$216,0))</f>
        <v>2775123.1733333333</v>
      </c>
      <c r="M134" s="91">
        <f>+INDEX(DataEx!$1:$1048576,MATCH('2016'!$A134,DataEx!$D:$D,0),MATCH('2016'!M$100,DataEx!$216:$216,0))</f>
        <v>2775123.1733333333</v>
      </c>
      <c r="N134" s="91">
        <f>+INDEX(DataEx!$1:$1048576,MATCH('2016'!$A134,DataEx!$D:$D,0),MATCH('2016'!N$100,DataEx!$216:$216,0))</f>
        <v>2775123.1733333333</v>
      </c>
      <c r="O134" s="91">
        <f>+INDEX(DataEx!$1:$1048576,MATCH('2016'!$A134,DataEx!$D:$D,0),MATCH('2016'!O$100,DataEx!$216:$216,0))</f>
        <v>2775123.1733333333</v>
      </c>
      <c r="P134" s="91">
        <f>+INDEX(DataEx!$1:$1048576,MATCH('2016'!$A134,DataEx!$D:$D,0),MATCH('2016'!P$100,DataEx!$216:$216,0))</f>
        <v>2775123.1733333333</v>
      </c>
      <c r="Q134" s="91">
        <f>+INDEX(DataEx!$1:$1048576,MATCH('2016'!$A134,DataEx!$D:$D,0),MATCH('2016'!Q$100,DataEx!$216:$216,0))</f>
        <v>2775123.1733333333</v>
      </c>
      <c r="R134" s="91">
        <f>+INDEX(DataEx!$1:$1048576,MATCH('2016'!$A134,DataEx!$D:$D,0),MATCH('2016'!R$100,DataEx!$216:$216,0))</f>
        <v>2775123.1733333333</v>
      </c>
      <c r="S134" s="126">
        <f t="shared" si="20"/>
        <v>33301478.079999994</v>
      </c>
      <c r="T134" s="127">
        <f t="shared" si="21"/>
        <v>8.8262597614630258E-3</v>
      </c>
    </row>
    <row r="135" spans="1:20">
      <c r="A135" s="138" t="str">
        <f t="shared" si="17"/>
        <v>440p</v>
      </c>
      <c r="B135" s="480" t="str">
        <f>+VLOOKUP(LEFT($A135,LEN(A135)-1)*1,Master!$D$25:$G$223,4,FALSE)</f>
        <v>Kapitalni izdaci u tekućem budžetu</v>
      </c>
      <c r="C135" s="481"/>
      <c r="D135" s="481"/>
      <c r="E135" s="481"/>
      <c r="F135" s="481"/>
      <c r="G135" s="91">
        <f>+INDEX(DataEx!$1:$1048576,MATCH('2016'!$A135,DataEx!$D:$D,0),MATCH('2016'!G$100,DataEx!$216:$216,0))</f>
        <v>3369359.2083333335</v>
      </c>
      <c r="H135" s="91">
        <f>+INDEX(DataEx!$1:$1048576,MATCH('2016'!$A135,DataEx!$D:$D,0),MATCH('2016'!H$100,DataEx!$216:$216,0))</f>
        <v>3369359.2083333335</v>
      </c>
      <c r="I135" s="91">
        <f>+INDEX(DataEx!$1:$1048576,MATCH('2016'!$A135,DataEx!$D:$D,0),MATCH('2016'!I$100,DataEx!$216:$216,0))</f>
        <v>3369359.2083333335</v>
      </c>
      <c r="J135" s="91">
        <f>+INDEX(DataEx!$1:$1048576,MATCH('2016'!$A135,DataEx!$D:$D,0),MATCH('2016'!J$100,DataEx!$216:$216,0))</f>
        <v>3369359.2083333335</v>
      </c>
      <c r="K135" s="91">
        <f>+INDEX(DataEx!$1:$1048576,MATCH('2016'!$A135,DataEx!$D:$D,0),MATCH('2016'!K$100,DataEx!$216:$216,0))</f>
        <v>3369359.2083333335</v>
      </c>
      <c r="L135" s="91">
        <f>+INDEX(DataEx!$1:$1048576,MATCH('2016'!$A135,DataEx!$D:$D,0),MATCH('2016'!L$100,DataEx!$216:$216,0))</f>
        <v>3369359.2083333335</v>
      </c>
      <c r="M135" s="91">
        <f>+INDEX(DataEx!$1:$1048576,MATCH('2016'!$A135,DataEx!$D:$D,0),MATCH('2016'!M$100,DataEx!$216:$216,0))</f>
        <v>3369359.2083333335</v>
      </c>
      <c r="N135" s="91">
        <f>+INDEX(DataEx!$1:$1048576,MATCH('2016'!$A135,DataEx!$D:$D,0),MATCH('2016'!N$100,DataEx!$216:$216,0))</f>
        <v>3369359.2083333335</v>
      </c>
      <c r="O135" s="91">
        <f>+INDEX(DataEx!$1:$1048576,MATCH('2016'!$A135,DataEx!$D:$D,0),MATCH('2016'!O$100,DataEx!$216:$216,0))</f>
        <v>3369359.2083333335</v>
      </c>
      <c r="P135" s="91">
        <f>+INDEX(DataEx!$1:$1048576,MATCH('2016'!$A135,DataEx!$D:$D,0),MATCH('2016'!P$100,DataEx!$216:$216,0))</f>
        <v>3369359.2083333335</v>
      </c>
      <c r="Q135" s="91">
        <f>+INDEX(DataEx!$1:$1048576,MATCH('2016'!$A135,DataEx!$D:$D,0),MATCH('2016'!Q$100,DataEx!$216:$216,0))</f>
        <v>3369359.2083333335</v>
      </c>
      <c r="R135" s="91">
        <f>+INDEX(DataEx!$1:$1048576,MATCH('2016'!$A135,DataEx!$D:$D,0),MATCH('2016'!R$100,DataEx!$216:$216,0))</f>
        <v>3369359.2083333335</v>
      </c>
      <c r="S135" s="126">
        <f t="shared" si="20"/>
        <v>40432310.5</v>
      </c>
      <c r="T135" s="127">
        <f t="shared" si="21"/>
        <v>1.0716223297111051E-2</v>
      </c>
    </row>
    <row r="136" spans="1:20">
      <c r="A136" s="138" t="str">
        <f t="shared" si="17"/>
        <v>42p</v>
      </c>
      <c r="B136" s="507" t="str">
        <f>+VLOOKUP(LEFT($A136,LEN(A136)-1)*1,Master!$D$25:$G$223,4,FALSE)</f>
        <v>Transferi za socijalnu zaštitu</v>
      </c>
      <c r="C136" s="508"/>
      <c r="D136" s="508"/>
      <c r="E136" s="508"/>
      <c r="F136" s="508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0.14110580979856879</v>
      </c>
    </row>
    <row r="137" spans="1:20">
      <c r="A137" s="138" t="str">
        <f t="shared" si="17"/>
        <v>421p</v>
      </c>
      <c r="B137" s="480" t="str">
        <f>+VLOOKUP(LEFT($A137,LEN(A137)-1)*1,Master!$D$25:$G$223,4,FALSE)</f>
        <v>Prava iz oblasti socijalne zaštite</v>
      </c>
      <c r="C137" s="481"/>
      <c r="D137" s="481"/>
      <c r="E137" s="481"/>
      <c r="F137" s="481"/>
      <c r="G137" s="91">
        <f>+INDEX(DataEx!$1:$1048576,MATCH('2016'!$A137,DataEx!$D:$D,0),MATCH('2016'!G$100,DataEx!$216:$216,0))</f>
        <v>6050468.75</v>
      </c>
      <c r="H137" s="91">
        <f>+INDEX(DataEx!$1:$1048576,MATCH('2016'!$A137,DataEx!$D:$D,0),MATCH('2016'!H$100,DataEx!$216:$216,0))</f>
        <v>6050468.75</v>
      </c>
      <c r="I137" s="91">
        <f>+INDEX(DataEx!$1:$1048576,MATCH('2016'!$A137,DataEx!$D:$D,0),MATCH('2016'!I$100,DataEx!$216:$216,0))</f>
        <v>6050468.75</v>
      </c>
      <c r="J137" s="91">
        <f>+INDEX(DataEx!$1:$1048576,MATCH('2016'!$A137,DataEx!$D:$D,0),MATCH('2016'!J$100,DataEx!$216:$216,0))</f>
        <v>6050468.75</v>
      </c>
      <c r="K137" s="91">
        <f>+INDEX(DataEx!$1:$1048576,MATCH('2016'!$A137,DataEx!$D:$D,0),MATCH('2016'!K$100,DataEx!$216:$216,0))</f>
        <v>6050468.75</v>
      </c>
      <c r="L137" s="91">
        <f>+INDEX(DataEx!$1:$1048576,MATCH('2016'!$A137,DataEx!$D:$D,0),MATCH('2016'!L$100,DataEx!$216:$216,0))</f>
        <v>6050468.75</v>
      </c>
      <c r="M137" s="91">
        <f>+INDEX(DataEx!$1:$1048576,MATCH('2016'!$A137,DataEx!$D:$D,0),MATCH('2016'!M$100,DataEx!$216:$216,0))</f>
        <v>6050468.75</v>
      </c>
      <c r="N137" s="91">
        <f>+INDEX(DataEx!$1:$1048576,MATCH('2016'!$A137,DataEx!$D:$D,0),MATCH('2016'!N$100,DataEx!$216:$216,0))</f>
        <v>6050468.75</v>
      </c>
      <c r="O137" s="91">
        <f>+INDEX(DataEx!$1:$1048576,MATCH('2016'!$A137,DataEx!$D:$D,0),MATCH('2016'!O$100,DataEx!$216:$216,0))</f>
        <v>6050468.75</v>
      </c>
      <c r="P137" s="91">
        <f>+INDEX(DataEx!$1:$1048576,MATCH('2016'!$A137,DataEx!$D:$D,0),MATCH('2016'!P$100,DataEx!$216:$216,0))</f>
        <v>6050468.75</v>
      </c>
      <c r="Q137" s="91">
        <f>+INDEX(DataEx!$1:$1048576,MATCH('2016'!$A137,DataEx!$D:$D,0),MATCH('2016'!Q$100,DataEx!$216:$216,0))</f>
        <v>6050468.75</v>
      </c>
      <c r="R137" s="91">
        <f>+INDEX(DataEx!$1:$1048576,MATCH('2016'!$A137,DataEx!$D:$D,0),MATCH('2016'!R$100,DataEx!$216:$216,0))</f>
        <v>6050468.75</v>
      </c>
      <c r="S137" s="126">
        <f t="shared" si="20"/>
        <v>72605625</v>
      </c>
      <c r="T137" s="127">
        <f t="shared" si="21"/>
        <v>1.9243473363371323E-2</v>
      </c>
    </row>
    <row r="138" spans="1:20">
      <c r="A138" s="138" t="str">
        <f t="shared" si="17"/>
        <v>422p</v>
      </c>
      <c r="B138" s="480" t="str">
        <f>+VLOOKUP(LEFT($A138,LEN(A138)-1)*1,Master!$D$25:$G$223,4,FALSE)</f>
        <v>Sredstva za tehnološke viškove</v>
      </c>
      <c r="C138" s="481"/>
      <c r="D138" s="481"/>
      <c r="E138" s="481"/>
      <c r="F138" s="481"/>
      <c r="G138" s="91">
        <f>+INDEX(DataEx!$1:$1048576,MATCH('2016'!$A138,DataEx!$D:$D,0),MATCH('2016'!G$100,DataEx!$216:$216,0))</f>
        <v>1900841.6666666667</v>
      </c>
      <c r="H138" s="91">
        <f>+INDEX(DataEx!$1:$1048576,MATCH('2016'!$A138,DataEx!$D:$D,0),MATCH('2016'!H$100,DataEx!$216:$216,0))</f>
        <v>1900841.6666666667</v>
      </c>
      <c r="I138" s="91">
        <f>+INDEX(DataEx!$1:$1048576,MATCH('2016'!$A138,DataEx!$D:$D,0),MATCH('2016'!I$100,DataEx!$216:$216,0))</f>
        <v>1900841.6666666667</v>
      </c>
      <c r="J138" s="91">
        <f>+INDEX(DataEx!$1:$1048576,MATCH('2016'!$A138,DataEx!$D:$D,0),MATCH('2016'!J$100,DataEx!$216:$216,0))</f>
        <v>1900841.6666666667</v>
      </c>
      <c r="K138" s="91">
        <f>+INDEX(DataEx!$1:$1048576,MATCH('2016'!$A138,DataEx!$D:$D,0),MATCH('2016'!K$100,DataEx!$216:$216,0))</f>
        <v>1900841.6666666667</v>
      </c>
      <c r="L138" s="91">
        <f>+INDEX(DataEx!$1:$1048576,MATCH('2016'!$A138,DataEx!$D:$D,0),MATCH('2016'!L$100,DataEx!$216:$216,0))</f>
        <v>1900841.6666666667</v>
      </c>
      <c r="M138" s="91">
        <f>+INDEX(DataEx!$1:$1048576,MATCH('2016'!$A138,DataEx!$D:$D,0),MATCH('2016'!M$100,DataEx!$216:$216,0))</f>
        <v>1900841.6666666667</v>
      </c>
      <c r="N138" s="91">
        <f>+INDEX(DataEx!$1:$1048576,MATCH('2016'!$A138,DataEx!$D:$D,0),MATCH('2016'!N$100,DataEx!$216:$216,0))</f>
        <v>1900841.6666666667</v>
      </c>
      <c r="O138" s="91">
        <f>+INDEX(DataEx!$1:$1048576,MATCH('2016'!$A138,DataEx!$D:$D,0),MATCH('2016'!O$100,DataEx!$216:$216,0))</f>
        <v>1900841.6666666667</v>
      </c>
      <c r="P138" s="91">
        <f>+INDEX(DataEx!$1:$1048576,MATCH('2016'!$A138,DataEx!$D:$D,0),MATCH('2016'!P$100,DataEx!$216:$216,0))</f>
        <v>1900841.6666666667</v>
      </c>
      <c r="Q138" s="91">
        <f>+INDEX(DataEx!$1:$1048576,MATCH('2016'!$A138,DataEx!$D:$D,0),MATCH('2016'!Q$100,DataEx!$216:$216,0))</f>
        <v>1900841.6666666667</v>
      </c>
      <c r="R138" s="91">
        <f>+INDEX(DataEx!$1:$1048576,MATCH('2016'!$A138,DataEx!$D:$D,0),MATCH('2016'!R$100,DataEx!$216:$216,0))</f>
        <v>1900841.6666666667</v>
      </c>
      <c r="S138" s="126">
        <f t="shared" si="20"/>
        <v>22810100.000000004</v>
      </c>
      <c r="T138" s="127">
        <f t="shared" si="21"/>
        <v>6.0456135701033673E-3</v>
      </c>
    </row>
    <row r="139" spans="1:20">
      <c r="A139" s="138" t="str">
        <f t="shared" si="17"/>
        <v>423p</v>
      </c>
      <c r="B139" s="480" t="str">
        <f>+VLOOKUP(LEFT($A139,LEN(A139)-1)*1,Master!$D$25:$G$223,4,FALSE)</f>
        <v>Prava iz oblasti penzijskog i invalidskog osiguranja</v>
      </c>
      <c r="C139" s="481"/>
      <c r="D139" s="481"/>
      <c r="E139" s="481"/>
      <c r="F139" s="481"/>
      <c r="G139" s="91">
        <f>+INDEX(DataEx!$1:$1048576,MATCH('2016'!$A139,DataEx!$D:$D,0),MATCH('2016'!G$100,DataEx!$216:$216,0))</f>
        <v>34500752.947499998</v>
      </c>
      <c r="H139" s="91">
        <f>+INDEX(DataEx!$1:$1048576,MATCH('2016'!$A139,DataEx!$D:$D,0),MATCH('2016'!H$100,DataEx!$216:$216,0))</f>
        <v>34500752.947499998</v>
      </c>
      <c r="I139" s="91">
        <f>+INDEX(DataEx!$1:$1048576,MATCH('2016'!$A139,DataEx!$D:$D,0),MATCH('2016'!I$100,DataEx!$216:$216,0))</f>
        <v>34500752.947499998</v>
      </c>
      <c r="J139" s="91">
        <f>+INDEX(DataEx!$1:$1048576,MATCH('2016'!$A139,DataEx!$D:$D,0),MATCH('2016'!J$100,DataEx!$216:$216,0))</f>
        <v>34500752.947499998</v>
      </c>
      <c r="K139" s="91">
        <f>+INDEX(DataEx!$1:$1048576,MATCH('2016'!$A139,DataEx!$D:$D,0),MATCH('2016'!K$100,DataEx!$216:$216,0))</f>
        <v>34500752.947499998</v>
      </c>
      <c r="L139" s="91">
        <f>+INDEX(DataEx!$1:$1048576,MATCH('2016'!$A139,DataEx!$D:$D,0),MATCH('2016'!L$100,DataEx!$216:$216,0))</f>
        <v>34500752.947499998</v>
      </c>
      <c r="M139" s="91">
        <f>+INDEX(DataEx!$1:$1048576,MATCH('2016'!$A139,DataEx!$D:$D,0),MATCH('2016'!M$100,DataEx!$216:$216,0))</f>
        <v>34500752.947499998</v>
      </c>
      <c r="N139" s="91">
        <f>+INDEX(DataEx!$1:$1048576,MATCH('2016'!$A139,DataEx!$D:$D,0),MATCH('2016'!N$100,DataEx!$216:$216,0))</f>
        <v>34500752.947499998</v>
      </c>
      <c r="O139" s="91">
        <f>+INDEX(DataEx!$1:$1048576,MATCH('2016'!$A139,DataEx!$D:$D,0),MATCH('2016'!O$100,DataEx!$216:$216,0))</f>
        <v>34500752.947499998</v>
      </c>
      <c r="P139" s="91">
        <f>+INDEX(DataEx!$1:$1048576,MATCH('2016'!$A139,DataEx!$D:$D,0),MATCH('2016'!P$100,DataEx!$216:$216,0))</f>
        <v>34500752.947499998</v>
      </c>
      <c r="Q139" s="91">
        <f>+INDEX(DataEx!$1:$1048576,MATCH('2016'!$A139,DataEx!$D:$D,0),MATCH('2016'!Q$100,DataEx!$216:$216,0))</f>
        <v>34500752.947499998</v>
      </c>
      <c r="R139" s="91">
        <f>+INDEX(DataEx!$1:$1048576,MATCH('2016'!$A139,DataEx!$D:$D,0),MATCH('2016'!R$100,DataEx!$216:$216,0))</f>
        <v>34500752.947499998</v>
      </c>
      <c r="S139" s="126">
        <f t="shared" si="20"/>
        <v>414009035.36999995</v>
      </c>
      <c r="T139" s="127">
        <f t="shared" si="21"/>
        <v>0.1097294024304267</v>
      </c>
    </row>
    <row r="140" spans="1:20">
      <c r="A140" s="138" t="str">
        <f t="shared" si="17"/>
        <v>424p</v>
      </c>
      <c r="B140" s="480" t="str">
        <f>+VLOOKUP(LEFT($A140,LEN(A140)-1)*1,Master!$D$25:$G$223,4,FALSE)</f>
        <v>Ostala prava iz oblasti zdravstvene zaštite</v>
      </c>
      <c r="C140" s="481"/>
      <c r="D140" s="481"/>
      <c r="E140" s="481"/>
      <c r="F140" s="481"/>
      <c r="G140" s="91">
        <f>+INDEX(DataEx!$1:$1048576,MATCH('2016'!$A140,DataEx!$D:$D,0),MATCH('2016'!G$100,DataEx!$216:$216,0))</f>
        <v>1250083.3333333333</v>
      </c>
      <c r="H140" s="91">
        <f>+INDEX(DataEx!$1:$1048576,MATCH('2016'!$A140,DataEx!$D:$D,0),MATCH('2016'!H$100,DataEx!$216:$216,0))</f>
        <v>1250083.3333333333</v>
      </c>
      <c r="I140" s="91">
        <f>+INDEX(DataEx!$1:$1048576,MATCH('2016'!$A140,DataEx!$D:$D,0),MATCH('2016'!I$100,DataEx!$216:$216,0))</f>
        <v>1250083.3333333333</v>
      </c>
      <c r="J140" s="91">
        <f>+INDEX(DataEx!$1:$1048576,MATCH('2016'!$A140,DataEx!$D:$D,0),MATCH('2016'!J$100,DataEx!$216:$216,0))</f>
        <v>1250083.3333333333</v>
      </c>
      <c r="K140" s="91">
        <f>+INDEX(DataEx!$1:$1048576,MATCH('2016'!$A140,DataEx!$D:$D,0),MATCH('2016'!K$100,DataEx!$216:$216,0))</f>
        <v>1250083.3333333333</v>
      </c>
      <c r="L140" s="91">
        <f>+INDEX(DataEx!$1:$1048576,MATCH('2016'!$A140,DataEx!$D:$D,0),MATCH('2016'!L$100,DataEx!$216:$216,0))</f>
        <v>1250083.3333333333</v>
      </c>
      <c r="M140" s="91">
        <f>+INDEX(DataEx!$1:$1048576,MATCH('2016'!$A140,DataEx!$D:$D,0),MATCH('2016'!M$100,DataEx!$216:$216,0))</f>
        <v>1250083.3333333333</v>
      </c>
      <c r="N140" s="91">
        <f>+INDEX(DataEx!$1:$1048576,MATCH('2016'!$A140,DataEx!$D:$D,0),MATCH('2016'!N$100,DataEx!$216:$216,0))</f>
        <v>1250083.3333333333</v>
      </c>
      <c r="O140" s="91">
        <f>+INDEX(DataEx!$1:$1048576,MATCH('2016'!$A140,DataEx!$D:$D,0),MATCH('2016'!O$100,DataEx!$216:$216,0))</f>
        <v>1250083.3333333333</v>
      </c>
      <c r="P140" s="91">
        <f>+INDEX(DataEx!$1:$1048576,MATCH('2016'!$A140,DataEx!$D:$D,0),MATCH('2016'!P$100,DataEx!$216:$216,0))</f>
        <v>1250083.3333333333</v>
      </c>
      <c r="Q140" s="91">
        <f>+INDEX(DataEx!$1:$1048576,MATCH('2016'!$A140,DataEx!$D:$D,0),MATCH('2016'!Q$100,DataEx!$216:$216,0))</f>
        <v>1250083.3333333333</v>
      </c>
      <c r="R140" s="91">
        <f>+INDEX(DataEx!$1:$1048576,MATCH('2016'!$A140,DataEx!$D:$D,0),MATCH('2016'!R$100,DataEx!$216:$216,0))</f>
        <v>1250083.3333333333</v>
      </c>
      <c r="S140" s="126">
        <f t="shared" si="20"/>
        <v>15001000.000000002</v>
      </c>
      <c r="T140" s="127">
        <f t="shared" si="21"/>
        <v>3.9758812615955479E-3</v>
      </c>
    </row>
    <row r="141" spans="1:20">
      <c r="A141" s="138" t="str">
        <f t="shared" si="17"/>
        <v>425p</v>
      </c>
      <c r="B141" s="480" t="str">
        <f>+VLOOKUP(LEFT($A141,LEN(A141)-1)*1,Master!$D$25:$G$223,4,FALSE)</f>
        <v>Ostala prava iz zdravstvenog osiguranja</v>
      </c>
      <c r="C141" s="481"/>
      <c r="D141" s="481"/>
      <c r="E141" s="481"/>
      <c r="F141" s="481"/>
      <c r="G141" s="91">
        <f>+INDEX(DataEx!$1:$1048576,MATCH('2016'!$A141,DataEx!$D:$D,0),MATCH('2016'!G$100,DataEx!$216:$216,0))</f>
        <v>663871.66666666663</v>
      </c>
      <c r="H141" s="91">
        <f>+INDEX(DataEx!$1:$1048576,MATCH('2016'!$A141,DataEx!$D:$D,0),MATCH('2016'!H$100,DataEx!$216:$216,0))</f>
        <v>663871.66666666663</v>
      </c>
      <c r="I141" s="91">
        <f>+INDEX(DataEx!$1:$1048576,MATCH('2016'!$A141,DataEx!$D:$D,0),MATCH('2016'!I$100,DataEx!$216:$216,0))</f>
        <v>663871.66666666663</v>
      </c>
      <c r="J141" s="91">
        <f>+INDEX(DataEx!$1:$1048576,MATCH('2016'!$A141,DataEx!$D:$D,0),MATCH('2016'!J$100,DataEx!$216:$216,0))</f>
        <v>663871.66666666663</v>
      </c>
      <c r="K141" s="91">
        <f>+INDEX(DataEx!$1:$1048576,MATCH('2016'!$A141,DataEx!$D:$D,0),MATCH('2016'!K$100,DataEx!$216:$216,0))</f>
        <v>663871.66666666663</v>
      </c>
      <c r="L141" s="91">
        <f>+INDEX(DataEx!$1:$1048576,MATCH('2016'!$A141,DataEx!$D:$D,0),MATCH('2016'!L$100,DataEx!$216:$216,0))</f>
        <v>663871.66666666663</v>
      </c>
      <c r="M141" s="91">
        <f>+INDEX(DataEx!$1:$1048576,MATCH('2016'!$A141,DataEx!$D:$D,0),MATCH('2016'!M$100,DataEx!$216:$216,0))</f>
        <v>663871.66666666663</v>
      </c>
      <c r="N141" s="91">
        <f>+INDEX(DataEx!$1:$1048576,MATCH('2016'!$A141,DataEx!$D:$D,0),MATCH('2016'!N$100,DataEx!$216:$216,0))</f>
        <v>663871.66666666663</v>
      </c>
      <c r="O141" s="91">
        <f>+INDEX(DataEx!$1:$1048576,MATCH('2016'!$A141,DataEx!$D:$D,0),MATCH('2016'!O$100,DataEx!$216:$216,0))</f>
        <v>663871.66666666663</v>
      </c>
      <c r="P141" s="91">
        <f>+INDEX(DataEx!$1:$1048576,MATCH('2016'!$A141,DataEx!$D:$D,0),MATCH('2016'!P$100,DataEx!$216:$216,0))</f>
        <v>663871.66666666663</v>
      </c>
      <c r="Q141" s="91">
        <f>+INDEX(DataEx!$1:$1048576,MATCH('2016'!$A141,DataEx!$D:$D,0),MATCH('2016'!Q$100,DataEx!$216:$216,0))</f>
        <v>663871.66666666663</v>
      </c>
      <c r="R141" s="91">
        <f>+INDEX(DataEx!$1:$1048576,MATCH('2016'!$A141,DataEx!$D:$D,0),MATCH('2016'!R$100,DataEx!$216:$216,0))</f>
        <v>663871.66666666663</v>
      </c>
      <c r="S141" s="126">
        <f t="shared" si="20"/>
        <v>7966460.0000000009</v>
      </c>
      <c r="T141" s="127">
        <f t="shared" si="21"/>
        <v>2.1114391730718265E-3</v>
      </c>
    </row>
    <row r="142" spans="1:20">
      <c r="A142" s="138" t="str">
        <f t="shared" si="17"/>
        <v>43p</v>
      </c>
      <c r="B142" s="503" t="str">
        <f>+VLOOKUP(LEFT($A142,LEN(A142)-1)*1,Master!$D$25:$G$223,4,FALSE)</f>
        <v xml:space="preserve">Transferi institucijama, pojedincima, nevladinom i javnom sektoru </v>
      </c>
      <c r="C142" s="504"/>
      <c r="D142" s="504"/>
      <c r="E142" s="504"/>
      <c r="F142" s="504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3.8791290763318324E-2</v>
      </c>
    </row>
    <row r="143" spans="1:20">
      <c r="A143" s="138" t="str">
        <f t="shared" si="17"/>
        <v>44p</v>
      </c>
      <c r="B143" s="503" t="str">
        <f>+VLOOKUP(LEFT($A143,LEN(A143)-1)*1,Master!$D$25:$G$223,4,FALSE)</f>
        <v>Kapitalni budžet</v>
      </c>
      <c r="C143" s="504"/>
      <c r="D143" s="504"/>
      <c r="E143" s="504"/>
      <c r="F143" s="504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8.8751073416379542E-2</v>
      </c>
    </row>
    <row r="144" spans="1:20">
      <c r="A144" s="138" t="str">
        <f t="shared" si="17"/>
        <v>451p</v>
      </c>
      <c r="B144" s="505" t="str">
        <f>+VLOOKUP(LEFT($A144,LEN(A144)-1)*1,Master!$D$25:$G$223,4,FALSE)</f>
        <v>Pozajmice i krediti</v>
      </c>
      <c r="C144" s="506"/>
      <c r="D144" s="506"/>
      <c r="E144" s="506"/>
      <c r="F144" s="506"/>
      <c r="G144" s="91">
        <f>+INDEX(DataEx!$1:$1048576,MATCH('2016'!$A144,DataEx!$D:$D,0),MATCH('2016'!G$100,DataEx!$216:$216,0))</f>
        <v>195833.33333333334</v>
      </c>
      <c r="H144" s="91">
        <f>+INDEX(DataEx!$1:$1048576,MATCH('2016'!$A144,DataEx!$D:$D,0),MATCH('2016'!H$100,DataEx!$216:$216,0))</f>
        <v>195833.33333333334</v>
      </c>
      <c r="I144" s="91">
        <f>+INDEX(DataEx!$1:$1048576,MATCH('2016'!$A144,DataEx!$D:$D,0),MATCH('2016'!I$100,DataEx!$216:$216,0))</f>
        <v>195833.33333333334</v>
      </c>
      <c r="J144" s="91">
        <f>+INDEX(DataEx!$1:$1048576,MATCH('2016'!$A144,DataEx!$D:$D,0),MATCH('2016'!J$100,DataEx!$216:$216,0))</f>
        <v>195833.33333333334</v>
      </c>
      <c r="K144" s="91">
        <f>+INDEX(DataEx!$1:$1048576,MATCH('2016'!$A144,DataEx!$D:$D,0),MATCH('2016'!K$100,DataEx!$216:$216,0))</f>
        <v>195833.33333333334</v>
      </c>
      <c r="L144" s="91">
        <f>+INDEX(DataEx!$1:$1048576,MATCH('2016'!$A144,DataEx!$D:$D,0),MATCH('2016'!L$100,DataEx!$216:$216,0))</f>
        <v>195833.33333333334</v>
      </c>
      <c r="M144" s="91">
        <f>+INDEX(DataEx!$1:$1048576,MATCH('2016'!$A144,DataEx!$D:$D,0),MATCH('2016'!M$100,DataEx!$216:$216,0))</f>
        <v>195833.33333333334</v>
      </c>
      <c r="N144" s="91">
        <f>+INDEX(DataEx!$1:$1048576,MATCH('2016'!$A144,DataEx!$D:$D,0),MATCH('2016'!N$100,DataEx!$216:$216,0))</f>
        <v>195833.33333333334</v>
      </c>
      <c r="O144" s="91">
        <f>+INDEX(DataEx!$1:$1048576,MATCH('2016'!$A144,DataEx!$D:$D,0),MATCH('2016'!O$100,DataEx!$216:$216,0))</f>
        <v>195833.33333333334</v>
      </c>
      <c r="P144" s="91">
        <f>+INDEX(DataEx!$1:$1048576,MATCH('2016'!$A144,DataEx!$D:$D,0),MATCH('2016'!P$100,DataEx!$216:$216,0))</f>
        <v>195833.33333333334</v>
      </c>
      <c r="Q144" s="91">
        <f>+INDEX(DataEx!$1:$1048576,MATCH('2016'!$A144,DataEx!$D:$D,0),MATCH('2016'!Q$100,DataEx!$216:$216,0))</f>
        <v>195833.33333333334</v>
      </c>
      <c r="R144" s="91">
        <f>+INDEX(DataEx!$1:$1048576,MATCH('2016'!$A144,DataEx!$D:$D,0),MATCH('2016'!R$100,DataEx!$216:$216,0))</f>
        <v>195833.33333333334</v>
      </c>
      <c r="S144" s="126">
        <f t="shared" si="20"/>
        <v>2350000</v>
      </c>
      <c r="T144" s="127">
        <f t="shared" si="21"/>
        <v>6.2284654121388819E-4</v>
      </c>
    </row>
    <row r="145" spans="1:20">
      <c r="A145" s="138" t="str">
        <f t="shared" si="17"/>
        <v>47p</v>
      </c>
      <c r="B145" s="505" t="str">
        <f>+VLOOKUP(LEFT($A145,LEN(A145)-1)*1,Master!$D$25:$G$223,4,FALSE)</f>
        <v>Rezerve</v>
      </c>
      <c r="C145" s="506"/>
      <c r="D145" s="506"/>
      <c r="E145" s="506"/>
      <c r="F145" s="506"/>
      <c r="G145" s="91">
        <f>+INDEX(DataEx!$1:$1048576,MATCH('2016'!$A145,DataEx!$D:$D,0),MATCH('2016'!G$100,DataEx!$216:$216,0))</f>
        <v>1202439.8216666665</v>
      </c>
      <c r="H145" s="91">
        <f>+INDEX(DataEx!$1:$1048576,MATCH('2016'!$A145,DataEx!$D:$D,0),MATCH('2016'!H$100,DataEx!$216:$216,0))</f>
        <v>1202439.8216666665</v>
      </c>
      <c r="I145" s="91">
        <f>+INDEX(DataEx!$1:$1048576,MATCH('2016'!$A145,DataEx!$D:$D,0),MATCH('2016'!I$100,DataEx!$216:$216,0))</f>
        <v>1202439.8216666665</v>
      </c>
      <c r="J145" s="91">
        <f>+INDEX(DataEx!$1:$1048576,MATCH('2016'!$A145,DataEx!$D:$D,0),MATCH('2016'!J$100,DataEx!$216:$216,0))</f>
        <v>1202439.8216666665</v>
      </c>
      <c r="K145" s="91">
        <f>+INDEX(DataEx!$1:$1048576,MATCH('2016'!$A145,DataEx!$D:$D,0),MATCH('2016'!K$100,DataEx!$216:$216,0))</f>
        <v>1202439.8216666665</v>
      </c>
      <c r="L145" s="91">
        <f>+INDEX(DataEx!$1:$1048576,MATCH('2016'!$A145,DataEx!$D:$D,0),MATCH('2016'!L$100,DataEx!$216:$216,0))</f>
        <v>1202439.8216666665</v>
      </c>
      <c r="M145" s="91">
        <f>+INDEX(DataEx!$1:$1048576,MATCH('2016'!$A145,DataEx!$D:$D,0),MATCH('2016'!M$100,DataEx!$216:$216,0))</f>
        <v>1202439.8216666665</v>
      </c>
      <c r="N145" s="91">
        <f>+INDEX(DataEx!$1:$1048576,MATCH('2016'!$A145,DataEx!$D:$D,0),MATCH('2016'!N$100,DataEx!$216:$216,0))</f>
        <v>1202439.8216666665</v>
      </c>
      <c r="O145" s="91">
        <f>+INDEX(DataEx!$1:$1048576,MATCH('2016'!$A145,DataEx!$D:$D,0),MATCH('2016'!O$100,DataEx!$216:$216,0))</f>
        <v>1202439.8216666665</v>
      </c>
      <c r="P145" s="91">
        <f>+INDEX(DataEx!$1:$1048576,MATCH('2016'!$A145,DataEx!$D:$D,0),MATCH('2016'!P$100,DataEx!$216:$216,0))</f>
        <v>1202439.8216666665</v>
      </c>
      <c r="Q145" s="91">
        <f>+INDEX(DataEx!$1:$1048576,MATCH('2016'!$A145,DataEx!$D:$D,0),MATCH('2016'!Q$100,DataEx!$216:$216,0))</f>
        <v>1202439.8216666665</v>
      </c>
      <c r="R145" s="91">
        <f>+INDEX(DataEx!$1:$1048576,MATCH('2016'!$A145,DataEx!$D:$D,0),MATCH('2016'!R$100,DataEx!$216:$216,0))</f>
        <v>1202439.8216666665</v>
      </c>
      <c r="S145" s="126">
        <f t="shared" si="20"/>
        <v>14429277.860000001</v>
      </c>
      <c r="T145" s="127">
        <f t="shared" si="21"/>
        <v>3.8243514073681424E-3</v>
      </c>
    </row>
    <row r="146" spans="1:20">
      <c r="A146" s="138" t="str">
        <f t="shared" si="17"/>
        <v>462p</v>
      </c>
      <c r="B146" s="505" t="str">
        <f>+VLOOKUP(LEFT($A146,LEN(A146)-1)*1,Master!$D$25:$G$223,4,FALSE)</f>
        <v>Otplata garancija</v>
      </c>
      <c r="C146" s="506"/>
      <c r="D146" s="506"/>
      <c r="E146" s="506"/>
      <c r="F146" s="506"/>
      <c r="G146" s="91">
        <f>+INDEX(DataEx!$1:$1048576,MATCH('2016'!$A146,DataEx!$D:$D,0),MATCH('2016'!G$100,DataEx!$216:$216,0))</f>
        <v>0</v>
      </c>
      <c r="H146" s="91">
        <f>+INDEX(DataEx!$1:$1048576,MATCH('2016'!$A146,DataEx!$D:$D,0),MATCH('2016'!H$100,DataEx!$216:$216,0))</f>
        <v>0</v>
      </c>
      <c r="I146" s="91">
        <f>+INDEX(DataEx!$1:$1048576,MATCH('2016'!$A146,DataEx!$D:$D,0),MATCH('2016'!I$100,DataEx!$216:$216,0))</f>
        <v>0</v>
      </c>
      <c r="J146" s="91">
        <f>+INDEX(DataEx!$1:$1048576,MATCH('2016'!$A146,DataEx!$D:$D,0),MATCH('2016'!J$100,DataEx!$216:$216,0))</f>
        <v>0</v>
      </c>
      <c r="K146" s="91">
        <f>+INDEX(DataEx!$1:$1048576,MATCH('2016'!$A146,DataEx!$D:$D,0),MATCH('2016'!K$100,DataEx!$216:$216,0))</f>
        <v>0</v>
      </c>
      <c r="L146" s="91">
        <f>+INDEX(DataEx!$1:$1048576,MATCH('2016'!$A146,DataEx!$D:$D,0),MATCH('2016'!L$100,DataEx!$216:$216,0))</f>
        <v>0</v>
      </c>
      <c r="M146" s="91">
        <f>+INDEX(DataEx!$1:$1048576,MATCH('2016'!$A146,DataEx!$D:$D,0),MATCH('2016'!M$100,DataEx!$216:$216,0))</f>
        <v>0</v>
      </c>
      <c r="N146" s="91">
        <f>+INDEX(DataEx!$1:$1048576,MATCH('2016'!$A146,DataEx!$D:$D,0),MATCH('2016'!N$100,DataEx!$216:$216,0))</f>
        <v>0</v>
      </c>
      <c r="O146" s="91">
        <f>+INDEX(DataEx!$1:$1048576,MATCH('2016'!$A146,DataEx!$D:$D,0),MATCH('2016'!O$100,DataEx!$216:$216,0))</f>
        <v>0</v>
      </c>
      <c r="P146" s="91">
        <f>+INDEX(DataEx!$1:$1048576,MATCH('2016'!$A146,DataEx!$D:$D,0),MATCH('2016'!P$100,DataEx!$216:$216,0))</f>
        <v>0</v>
      </c>
      <c r="Q146" s="91">
        <f>+INDEX(DataEx!$1:$1048576,MATCH('2016'!$A146,DataEx!$D:$D,0),MATCH('2016'!Q$100,DataEx!$216:$216,0))</f>
        <v>0</v>
      </c>
      <c r="R146" s="91">
        <f>+INDEX(DataEx!$1:$1048576,MATCH('2016'!$A146,DataEx!$D:$D,0),MATCH('2016'!R$100,DataEx!$216:$216,0))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35" t="s">
        <v>701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13" t="str">
        <f>+VLOOKUP(LEFT($A148,LEN(A148)-1)*1,Master!$D$25:$G$223,4,FALSE)</f>
        <v>Suficit / deficit</v>
      </c>
      <c r="C148" s="514"/>
      <c r="D148" s="514"/>
      <c r="E148" s="514"/>
      <c r="F148" s="514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23621320.024838269</v>
      </c>
      <c r="S148" s="114">
        <f t="shared" si="20"/>
        <v>-273925689.54656023</v>
      </c>
      <c r="T148" s="115">
        <f t="shared" si="21"/>
        <v>-7.2601560971789089E-2</v>
      </c>
    </row>
    <row r="149" spans="1:20" ht="13.5" thickBot="1">
      <c r="A149" s="139" t="str">
        <f>+CONCATENATE(A56,"p")</f>
        <v>1001p</v>
      </c>
      <c r="B149" s="515" t="str">
        <f>+VLOOKUP(LEFT($A149,LEN(A149)-1)*1,Master!$D$25:$G$223,4,FALSE)</f>
        <v>Primarni bilans</v>
      </c>
      <c r="C149" s="516"/>
      <c r="D149" s="516"/>
      <c r="E149" s="516"/>
      <c r="F149" s="516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29995349.708171602</v>
      </c>
      <c r="S149" s="114">
        <f t="shared" si="20"/>
        <v>-197437333.34656024</v>
      </c>
      <c r="T149" s="115">
        <f t="shared" si="21"/>
        <v>-5.2329004332510004E-2</v>
      </c>
    </row>
    <row r="150" spans="1:20">
      <c r="A150" s="139" t="str">
        <f>+CONCATENATE(A57,"p")</f>
        <v>46p</v>
      </c>
      <c r="B150" s="507" t="str">
        <f>+VLOOKUP(LEFT($A150,LEN(A150)-1)*1,Master!$D$25:$G$223,4,FALSE)</f>
        <v>Otplata dugova</v>
      </c>
      <c r="C150" s="508"/>
      <c r="D150" s="508"/>
      <c r="E150" s="508"/>
      <c r="F150" s="508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0.10422035078452162</v>
      </c>
    </row>
    <row r="151" spans="1:20">
      <c r="A151" s="139" t="str">
        <f>+CONCATENATE(A58,"p")</f>
        <v>4611p</v>
      </c>
      <c r="B151" s="511" t="str">
        <f>+VLOOKUP(LEFT($A151,LEN(A151)-1)*1,Master!$D$25:$G$223,4,FALSE)</f>
        <v>Otplata hartija od vrijednosti i kredita rezidentima</v>
      </c>
      <c r="C151" s="512"/>
      <c r="D151" s="512"/>
      <c r="E151" s="512"/>
      <c r="F151" s="512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1.1840758717201166E-2</v>
      </c>
    </row>
    <row r="152" spans="1:20">
      <c r="A152" s="139" t="str">
        <f>+CONCATENATE(A59,"p")</f>
        <v>4612p</v>
      </c>
      <c r="B152" s="505" t="str">
        <f>+VLOOKUP(LEFT($A152,LEN(A152)-1)*1,Master!$D$25:$G$223,4,FALSE)</f>
        <v>Otplata hartija od vrijednosti i kredita nerezidentima</v>
      </c>
      <c r="C152" s="506"/>
      <c r="D152" s="506"/>
      <c r="E152" s="506"/>
      <c r="F152" s="506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8.1943664325470442E-2</v>
      </c>
    </row>
    <row r="153" spans="1:20" ht="13.5" thickBot="1">
      <c r="A153" s="139" t="str">
        <f>+CONCATENATE(A53,"p")</f>
        <v>4630p</v>
      </c>
      <c r="B153" s="472" t="str">
        <f>+VLOOKUP(LEFT($A153,LEN(A153)-1)*1,Master!$D$25:$G$223,4,FALSE)</f>
        <v>Otplata obaveza iz prethodnih godina</v>
      </c>
      <c r="C153" s="473"/>
      <c r="D153" s="473"/>
      <c r="E153" s="473"/>
      <c r="F153" s="473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1.0435927741849985E-2</v>
      </c>
    </row>
    <row r="154" spans="1:20" ht="13.5" thickBot="1">
      <c r="A154" s="139" t="str">
        <f t="shared" ref="A154:A159" si="30">+CONCATENATE(A60,"p")</f>
        <v>1002p</v>
      </c>
      <c r="B154" s="509" t="str">
        <f>+VLOOKUP(LEFT($A154,LEN(A154)-1)*1,Master!$D$25:$G$223,4,FALSE)</f>
        <v>Nedostajuća sredstva</v>
      </c>
      <c r="C154" s="510"/>
      <c r="D154" s="510"/>
      <c r="E154" s="510"/>
      <c r="F154" s="510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-9147295.2676617317</v>
      </c>
      <c r="S154" s="118">
        <f t="shared" si="20"/>
        <v>-667149073.0565604</v>
      </c>
      <c r="T154" s="119">
        <f t="shared" si="21"/>
        <v>-0.17682191175631073</v>
      </c>
    </row>
    <row r="155" spans="1:20" ht="13.5" thickBot="1">
      <c r="A155" s="139" t="str">
        <f t="shared" si="30"/>
        <v>1003p</v>
      </c>
      <c r="B155" s="497" t="str">
        <f>+VLOOKUP(LEFT($A155,LEN(A155)-1)*1,Master!$D$25:$G$223,4,FALSE)</f>
        <v>Finansiranje</v>
      </c>
      <c r="C155" s="498"/>
      <c r="D155" s="498"/>
      <c r="E155" s="498"/>
      <c r="F155" s="498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9147295.2676617354</v>
      </c>
      <c r="S155" s="120">
        <f t="shared" si="20"/>
        <v>667149073.0565604</v>
      </c>
      <c r="T155" s="121">
        <f t="shared" si="21"/>
        <v>0.17682191175631073</v>
      </c>
    </row>
    <row r="156" spans="1:20">
      <c r="A156" s="139" t="str">
        <f t="shared" si="30"/>
        <v>7511p</v>
      </c>
      <c r="B156" s="511" t="str">
        <f>+VLOOKUP(LEFT($A156,LEN(A156)-1)*1,Master!$D$25:$G$223,4,FALSE)</f>
        <v>Pozajmice i krediti od domaćih izvora</v>
      </c>
      <c r="C156" s="512"/>
      <c r="D156" s="512"/>
      <c r="E156" s="512"/>
      <c r="F156" s="512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2.6504108136761197E-3</v>
      </c>
    </row>
    <row r="157" spans="1:20">
      <c r="A157" s="139" t="str">
        <f t="shared" si="30"/>
        <v>7512p</v>
      </c>
      <c r="B157" s="505" t="str">
        <f>+VLOOKUP(LEFT($A157,LEN(A157)-1)*1,Master!$D$25:$G$223,4,FALSE)</f>
        <v>Pozajmice i krediti od inostranih izvora</v>
      </c>
      <c r="C157" s="506"/>
      <c r="D157" s="506"/>
      <c r="E157" s="506"/>
      <c r="F157" s="506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0.17417150094263451</v>
      </c>
    </row>
    <row r="158" spans="1:20">
      <c r="A158" s="139" t="str">
        <f t="shared" si="30"/>
        <v>72p</v>
      </c>
      <c r="B158" s="505" t="str">
        <f>+VLOOKUP(LEFT($A158,LEN(A158)-1)*1,Master!$D$25:$G$223,4,FALSE)</f>
        <v>Primici od prodaje imovine</v>
      </c>
      <c r="C158" s="506"/>
      <c r="D158" s="506"/>
      <c r="E158" s="506"/>
      <c r="F158" s="506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-46448460.820384935</v>
      </c>
      <c r="S159" s="112">
        <f t="shared" si="20"/>
        <v>2.5331974029541016E-7</v>
      </c>
      <c r="T159" s="113">
        <f t="shared" si="21"/>
        <v>6.714013789965814E-17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zoomScaleNormal="10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542</v>
      </c>
      <c r="H6" s="260" t="s">
        <v>543</v>
      </c>
      <c r="I6" s="260" t="s">
        <v>544</v>
      </c>
      <c r="J6" s="260" t="s">
        <v>545</v>
      </c>
      <c r="K6" s="260" t="s">
        <v>546</v>
      </c>
      <c r="L6" s="260" t="s">
        <v>547</v>
      </c>
      <c r="M6" s="260" t="s">
        <v>548</v>
      </c>
      <c r="N6" s="260" t="s">
        <v>549</v>
      </c>
      <c r="O6" s="260" t="s">
        <v>550</v>
      </c>
      <c r="P6" s="260" t="s">
        <v>551</v>
      </c>
      <c r="Q6" s="260" t="s">
        <v>552</v>
      </c>
      <c r="R6" s="260" t="s">
        <v>553</v>
      </c>
      <c r="S6" s="259"/>
      <c r="T6" s="259"/>
    </row>
    <row r="7" spans="1:20" ht="15" customHeight="1" thickBot="1">
      <c r="A7" s="170"/>
      <c r="B7" s="471" t="str">
        <f>+Master!G249</f>
        <v>Ostvarenje budžeta</v>
      </c>
      <c r="C7" s="452"/>
      <c r="D7" s="452"/>
      <c r="E7" s="452"/>
      <c r="F7" s="452"/>
      <c r="G7" s="460">
        <v>2015</v>
      </c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4"/>
      <c r="S7" s="261" t="str">
        <f>+Master!G246</f>
        <v>BDP</v>
      </c>
      <c r="T7" s="262">
        <v>3625000000</v>
      </c>
    </row>
    <row r="8" spans="1:20" ht="16.5" customHeight="1">
      <c r="A8" s="170"/>
      <c r="B8" s="453"/>
      <c r="C8" s="454"/>
      <c r="D8" s="454"/>
      <c r="E8" s="454"/>
      <c r="F8" s="455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60" t="s">
        <v>742</v>
      </c>
      <c r="T8" s="464"/>
    </row>
    <row r="9" spans="1:20" ht="13.5" thickBot="1">
      <c r="A9" s="170"/>
      <c r="B9" s="456"/>
      <c r="C9" s="457"/>
      <c r="D9" s="457"/>
      <c r="E9" s="457"/>
      <c r="F9" s="458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9" t="str">
        <f>+VLOOKUP($A10,Master!$D$25:$G$223,4,FALSE)</f>
        <v>Prihodi budžeta</v>
      </c>
      <c r="C10" s="420"/>
      <c r="D10" s="420"/>
      <c r="E10" s="420"/>
      <c r="F10" s="420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0.36598853436413792</v>
      </c>
    </row>
    <row r="11" spans="1:20">
      <c r="A11" s="176">
        <v>711</v>
      </c>
      <c r="B11" s="421" t="str">
        <f>+VLOOKUP($A11,Master!$D$25:$G$223,4,FALSE)</f>
        <v>Porezi</v>
      </c>
      <c r="C11" s="422"/>
      <c r="D11" s="422"/>
      <c r="E11" s="422"/>
      <c r="F11" s="422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0.22221726520275861</v>
      </c>
    </row>
    <row r="12" spans="1:20">
      <c r="A12" s="176">
        <v>7111</v>
      </c>
      <c r="B12" s="423" t="str">
        <f>+VLOOKUP($A12,Master!$D$25:$G$223,4,FALSE)</f>
        <v>Porez na dohodak fizičkih lica</v>
      </c>
      <c r="C12" s="424"/>
      <c r="D12" s="424"/>
      <c r="E12" s="424"/>
      <c r="F12" s="424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2.8901053561379304E-2</v>
      </c>
    </row>
    <row r="13" spans="1:20">
      <c r="A13" s="176">
        <v>7112</v>
      </c>
      <c r="B13" s="423" t="str">
        <f>+VLOOKUP($A13,Master!$D$25:$G$223,4,FALSE)</f>
        <v>Porez na dobit pravnih lica</v>
      </c>
      <c r="C13" s="424"/>
      <c r="D13" s="424"/>
      <c r="E13" s="424"/>
      <c r="F13" s="424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1.1628062946206894E-2</v>
      </c>
    </row>
    <row r="14" spans="1:20">
      <c r="A14" s="176">
        <v>7113</v>
      </c>
      <c r="B14" s="423" t="str">
        <f>+VLOOKUP($A14,Master!$D$25:$G$223,4,FALSE)</f>
        <v>Porez na promet nepokretnosti</v>
      </c>
      <c r="C14" s="424"/>
      <c r="D14" s="424"/>
      <c r="E14" s="424"/>
      <c r="F14" s="424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4.1015044965517244E-4</v>
      </c>
    </row>
    <row r="15" spans="1:20">
      <c r="A15" s="176">
        <v>7114</v>
      </c>
      <c r="B15" s="423" t="str">
        <f>+VLOOKUP($A15,Master!$D$25:$G$223,4,FALSE)</f>
        <v>Porez na dodatu vrijednost</v>
      </c>
      <c r="C15" s="424"/>
      <c r="D15" s="424"/>
      <c r="E15" s="424"/>
      <c r="F15" s="424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0.12610082240551726</v>
      </c>
    </row>
    <row r="16" spans="1:20">
      <c r="A16" s="176">
        <v>7115</v>
      </c>
      <c r="B16" s="423" t="str">
        <f>+VLOOKUP($A16,Master!$D$25:$G$223,4,FALSE)</f>
        <v>Akcize</v>
      </c>
      <c r="C16" s="424"/>
      <c r="D16" s="424"/>
      <c r="E16" s="424"/>
      <c r="F16" s="424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4.6899376088275858E-2</v>
      </c>
    </row>
    <row r="17" spans="1:24">
      <c r="A17" s="176">
        <v>7116</v>
      </c>
      <c r="B17" s="423" t="str">
        <f>+VLOOKUP($A17,Master!$D$25:$G$223,4,FALSE)</f>
        <v>Porez na međunarodnu trgovinu i transakcije</v>
      </c>
      <c r="C17" s="424"/>
      <c r="D17" s="424"/>
      <c r="E17" s="424"/>
      <c r="F17" s="424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6.3137881158620698E-3</v>
      </c>
    </row>
    <row r="18" spans="1:24">
      <c r="A18" s="176">
        <v>7118</v>
      </c>
      <c r="B18" s="423" t="str">
        <f>+VLOOKUP($A18,Master!$D$25:$G$223,4,FALSE)</f>
        <v>Ostali državni porezi</v>
      </c>
      <c r="C18" s="424"/>
      <c r="D18" s="424"/>
      <c r="E18" s="424"/>
      <c r="F18" s="424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1.964011635862069E-3</v>
      </c>
    </row>
    <row r="19" spans="1:24">
      <c r="A19" s="176">
        <v>712</v>
      </c>
      <c r="B19" s="427" t="str">
        <f>+VLOOKUP($A19,Master!$D$25:$G$223,4,FALSE)</f>
        <v>Doprinosi</v>
      </c>
      <c r="C19" s="428"/>
      <c r="D19" s="428"/>
      <c r="E19" s="428"/>
      <c r="F19" s="428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0.12063139880551726</v>
      </c>
    </row>
    <row r="20" spans="1:24">
      <c r="A20" s="176">
        <v>7121</v>
      </c>
      <c r="B20" s="423" t="str">
        <f>+VLOOKUP($A20,Master!$D$25:$G$223,4,FALSE)</f>
        <v>Doprinosi za penzijsko i invalidsko osiguranje</v>
      </c>
      <c r="C20" s="424"/>
      <c r="D20" s="424"/>
      <c r="E20" s="424"/>
      <c r="F20" s="424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7.2854962521379324E-2</v>
      </c>
    </row>
    <row r="21" spans="1:24">
      <c r="A21" s="176">
        <v>7122</v>
      </c>
      <c r="B21" s="423" t="str">
        <f>+VLOOKUP($A21,Master!$D$25:$G$223,4,FALSE)</f>
        <v>Doprinosi za zdravstveno osiguranje</v>
      </c>
      <c r="C21" s="424"/>
      <c r="D21" s="424"/>
      <c r="E21" s="424"/>
      <c r="F21" s="424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4.146476919999998E-2</v>
      </c>
    </row>
    <row r="22" spans="1:24">
      <c r="A22" s="176">
        <v>7123</v>
      </c>
      <c r="B22" s="423" t="str">
        <f>+VLOOKUP($A22,Master!$D$25:$G$223,4,FALSE)</f>
        <v>Doprinosi za osiguranje od nezaposlenosti</v>
      </c>
      <c r="C22" s="424"/>
      <c r="D22" s="424"/>
      <c r="E22" s="424"/>
      <c r="F22" s="424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3.3419300744827588E-3</v>
      </c>
    </row>
    <row r="23" spans="1:24">
      <c r="A23" s="176">
        <v>7124</v>
      </c>
      <c r="B23" s="423" t="str">
        <f>+VLOOKUP($A23,Master!$D$25:$G$223,4,FALSE)</f>
        <v>Ostali doprinosi</v>
      </c>
      <c r="C23" s="424"/>
      <c r="D23" s="424"/>
      <c r="E23" s="424"/>
      <c r="F23" s="424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2.9697370096551726E-3</v>
      </c>
    </row>
    <row r="24" spans="1:24">
      <c r="A24" s="176">
        <v>713</v>
      </c>
      <c r="B24" s="425" t="str">
        <f>+VLOOKUP($A24,Master!$D$25:$G$223,4,FALSE)</f>
        <v>Takse</v>
      </c>
      <c r="C24" s="426"/>
      <c r="D24" s="426"/>
      <c r="E24" s="426"/>
      <c r="F24" s="426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3.6288037765517239E-3</v>
      </c>
    </row>
    <row r="25" spans="1:24">
      <c r="A25" s="176">
        <v>714</v>
      </c>
      <c r="B25" s="425" t="str">
        <f>+VLOOKUP($A25,Master!$D$25:$G$223,4,FALSE)</f>
        <v>Naknade</v>
      </c>
      <c r="C25" s="426"/>
      <c r="D25" s="426"/>
      <c r="E25" s="426"/>
      <c r="F25" s="426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8.1737934620689651E-3</v>
      </c>
    </row>
    <row r="26" spans="1:24">
      <c r="A26" s="176">
        <v>715</v>
      </c>
      <c r="B26" s="425" t="str">
        <f>+VLOOKUP($A26,Master!$D$25:$G$223,4,FALSE)</f>
        <v>Ostali prihodi</v>
      </c>
      <c r="C26" s="426"/>
      <c r="D26" s="426"/>
      <c r="E26" s="426"/>
      <c r="F26" s="426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7.3295898703448258E-3</v>
      </c>
    </row>
    <row r="27" spans="1:24">
      <c r="A27" s="176">
        <v>73</v>
      </c>
      <c r="B27" s="425" t="str">
        <f>+VLOOKUP($A27,Master!$D$25:$G$223,4,FALSE)</f>
        <v>Primici od otplate kredita i sredstva prenesena iz prethodne godine</v>
      </c>
      <c r="C27" s="426"/>
      <c r="D27" s="426"/>
      <c r="E27" s="426"/>
      <c r="F27" s="426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2.187527688275862E-3</v>
      </c>
    </row>
    <row r="28" spans="1:24" ht="13.5" thickBot="1">
      <c r="A28" s="176">
        <v>74</v>
      </c>
      <c r="B28" s="429" t="str">
        <f>+VLOOKUP($A28,Master!$D$25:$G$223,4,FALSE)</f>
        <v>Donacije i transferi</v>
      </c>
      <c r="C28" s="430"/>
      <c r="D28" s="430"/>
      <c r="E28" s="430"/>
      <c r="F28" s="430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1.8201555586206896E-3</v>
      </c>
    </row>
    <row r="29" spans="1:24" ht="13.5" thickBot="1">
      <c r="A29" s="176">
        <v>4</v>
      </c>
      <c r="B29" s="431" t="str">
        <f>+VLOOKUP($A29,Master!$D$25:$G$223,4,FALSE)</f>
        <v>Budžetki izdaci</v>
      </c>
      <c r="C29" s="432"/>
      <c r="D29" s="432"/>
      <c r="E29" s="432"/>
      <c r="F29" s="432"/>
      <c r="G29" s="177">
        <f>+G31+G42+G48+SUM(G49:G53)</f>
        <v>93440342.940000027</v>
      </c>
      <c r="H29" s="177">
        <f t="shared" ref="H29:R29" si="5">+H31+H42+H48+SUM(H49:H53)</f>
        <v>107988816.39000005</v>
      </c>
      <c r="I29" s="177">
        <f t="shared" si="5"/>
        <v>115296935.35000001</v>
      </c>
      <c r="J29" s="177">
        <f t="shared" si="5"/>
        <v>211067324.79000002</v>
      </c>
      <c r="K29" s="177">
        <f t="shared" si="5"/>
        <v>113217277.00999999</v>
      </c>
      <c r="L29" s="177">
        <f t="shared" si="5"/>
        <v>207657623.56999999</v>
      </c>
      <c r="M29" s="177">
        <f t="shared" si="5"/>
        <v>129314622.17000002</v>
      </c>
      <c r="N29" s="177">
        <f t="shared" si="5"/>
        <v>102347684.90000004</v>
      </c>
      <c r="O29" s="177">
        <f t="shared" si="5"/>
        <v>137700223.36000004</v>
      </c>
      <c r="P29" s="177">
        <f t="shared" si="5"/>
        <v>114438217.72999999</v>
      </c>
      <c r="Q29" s="177">
        <f t="shared" si="5"/>
        <v>109693790.04000002</v>
      </c>
      <c r="R29" s="177">
        <f t="shared" si="5"/>
        <v>175792853.04999998</v>
      </c>
      <c r="S29" s="278">
        <f>+SUM(G29:R29)</f>
        <v>1617955711.3000002</v>
      </c>
      <c r="T29" s="279">
        <f t="shared" si="4"/>
        <v>0.44633261001379315</v>
      </c>
    </row>
    <row r="30" spans="1:24" ht="13.5" thickBot="1">
      <c r="A30" s="176">
        <v>41</v>
      </c>
      <c r="B30" s="433" t="str">
        <f>+VLOOKUP($A30,Master!$D$25:$G$223,4,FALSE)</f>
        <v>Tekući izdaci</v>
      </c>
      <c r="C30" s="434"/>
      <c r="D30" s="434"/>
      <c r="E30" s="434"/>
      <c r="F30" s="434"/>
      <c r="G30" s="207">
        <f>+G29-G49</f>
        <v>93249308.020000026</v>
      </c>
      <c r="H30" s="207">
        <f t="shared" ref="H30:R30" si="6">+H29-H49</f>
        <v>95148595.190000042</v>
      </c>
      <c r="I30" s="207">
        <f t="shared" si="6"/>
        <v>112003107.90000001</v>
      </c>
      <c r="J30" s="207">
        <f t="shared" si="6"/>
        <v>126991021.00000001</v>
      </c>
      <c r="K30" s="207">
        <f t="shared" si="6"/>
        <v>111020187.32999998</v>
      </c>
      <c r="L30" s="207">
        <f t="shared" si="6"/>
        <v>127486989.11</v>
      </c>
      <c r="M30" s="207">
        <f>+M29-M49</f>
        <v>124960965.18000002</v>
      </c>
      <c r="N30" s="207">
        <f t="shared" si="6"/>
        <v>98532900.090000033</v>
      </c>
      <c r="O30" s="207">
        <f t="shared" si="6"/>
        <v>132812618.21000004</v>
      </c>
      <c r="P30" s="207">
        <f t="shared" si="6"/>
        <v>108367624.10999998</v>
      </c>
      <c r="Q30" s="207">
        <f t="shared" si="6"/>
        <v>105246104.91000003</v>
      </c>
      <c r="R30" s="207">
        <f t="shared" si="6"/>
        <v>154133181.67999998</v>
      </c>
      <c r="S30" s="280">
        <f t="shared" si="3"/>
        <v>1389952602.7300003</v>
      </c>
      <c r="T30" s="281">
        <f t="shared" si="4"/>
        <v>0.3834352007531035</v>
      </c>
    </row>
    <row r="31" spans="1:24">
      <c r="A31" s="176">
        <v>40</v>
      </c>
      <c r="B31" s="435" t="str">
        <f>+VLOOKUP($A31,Master!$D$25:$G$223,4,FALSE)</f>
        <v>Tekući budžetski izdaci</v>
      </c>
      <c r="C31" s="436"/>
      <c r="D31" s="436"/>
      <c r="E31" s="436"/>
      <c r="F31" s="436"/>
      <c r="G31" s="213">
        <f>+SUM(G32:G41)</f>
        <v>40456521.109999992</v>
      </c>
      <c r="H31" s="213">
        <f t="shared" ref="H31:R31" si="7">+SUM(H32:H41)</f>
        <v>46084712.240000032</v>
      </c>
      <c r="I31" s="213">
        <f t="shared" si="7"/>
        <v>56895035.119999997</v>
      </c>
      <c r="J31" s="213">
        <f t="shared" si="7"/>
        <v>65114943.019999996</v>
      </c>
      <c r="K31" s="213">
        <f t="shared" si="7"/>
        <v>59704743.789999999</v>
      </c>
      <c r="L31" s="213">
        <f t="shared" si="7"/>
        <v>47755334.330000006</v>
      </c>
      <c r="M31" s="213">
        <f t="shared" si="7"/>
        <v>58079422.540000036</v>
      </c>
      <c r="N31" s="213">
        <f t="shared" si="7"/>
        <v>44039554.36999999</v>
      </c>
      <c r="O31" s="213">
        <f t="shared" si="7"/>
        <v>68564469.950000003</v>
      </c>
      <c r="P31" s="213">
        <f t="shared" si="7"/>
        <v>46863131.799999997</v>
      </c>
      <c r="Q31" s="213">
        <f t="shared" si="7"/>
        <v>50758792.930000007</v>
      </c>
      <c r="R31" s="282">
        <f t="shared" si="7"/>
        <v>85340405.659999952</v>
      </c>
      <c r="S31" s="268">
        <f t="shared" si="3"/>
        <v>669657066.86000001</v>
      </c>
      <c r="T31" s="269">
        <f t="shared" si="4"/>
        <v>0.18473298396137933</v>
      </c>
      <c r="X31" s="360"/>
    </row>
    <row r="32" spans="1:24">
      <c r="A32" s="176">
        <v>411</v>
      </c>
      <c r="B32" s="423" t="str">
        <f>+VLOOKUP($A32,Master!$D$25:$G$223,4,FALSE)</f>
        <v>Bruto zarade i doprinosi na teret poslodavca</v>
      </c>
      <c r="C32" s="424"/>
      <c r="D32" s="424"/>
      <c r="E32" s="424"/>
      <c r="F32" s="424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0.10542816050206895</v>
      </c>
    </row>
    <row r="33" spans="1:22">
      <c r="A33" s="176">
        <v>412</v>
      </c>
      <c r="B33" s="423" t="str">
        <f>+VLOOKUP($A33,Master!$D$25:$G$223,4,FALSE)</f>
        <v>Ostala lična primanja</v>
      </c>
      <c r="C33" s="424"/>
      <c r="D33" s="424"/>
      <c r="E33" s="424"/>
      <c r="F33" s="424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789684.18</v>
      </c>
      <c r="I33" s="189">
        <f>+INDEX(DataEx!$1:$1048576,MATCH('2015'!$A33,DataEx!$D:$D,0),MATCH('2015'!I$6,DataEx!$7:$7,0))</f>
        <v>1468702.27</v>
      </c>
      <c r="J33" s="189">
        <f>+INDEX(DataEx!$1:$1048576,MATCH('2015'!$A33,DataEx!$D:$D,0),MATCH('2015'!J$6,DataEx!$7:$7,0))</f>
        <v>2150331.69</v>
      </c>
      <c r="K33" s="189">
        <f>+INDEX(DataEx!$1:$1048576,MATCH('2015'!$A33,DataEx!$D:$D,0),MATCH('2015'!K$6,DataEx!$7:$7,0))</f>
        <v>810631.57</v>
      </c>
      <c r="L33" s="189">
        <f>+INDEX(DataEx!$1:$1048576,MATCH('2015'!$A33,DataEx!$D:$D,0),MATCH('2015'!L$6,DataEx!$7:$7,0))</f>
        <v>1139622.4099999999</v>
      </c>
      <c r="M33" s="189">
        <f>+INDEX(DataEx!$1:$1048576,MATCH('2015'!$A33,DataEx!$D:$D,0),MATCH('2015'!M$6,DataEx!$7:$7,0))</f>
        <v>1180689.73</v>
      </c>
      <c r="N33" s="189">
        <f>+INDEX(DataEx!$1:$1048576,MATCH('2015'!$A33,DataEx!$D:$D,0),MATCH('2015'!N$6,DataEx!$7:$7,0))</f>
        <v>642520.9</v>
      </c>
      <c r="O33" s="189">
        <f>+INDEX(DataEx!$1:$1048576,MATCH('2015'!$A33,DataEx!$D:$D,0),MATCH('2015'!O$6,DataEx!$7:$7,0))</f>
        <v>969018.3</v>
      </c>
      <c r="P33" s="189">
        <f>+INDEX(DataEx!$1:$1048576,MATCH('2015'!$A33,DataEx!$D:$D,0),MATCH('2015'!P$6,DataEx!$7:$7,0))</f>
        <v>1028829.69</v>
      </c>
      <c r="Q33" s="189">
        <f>+INDEX(DataEx!$1:$1048576,MATCH('2015'!$A33,DataEx!$D:$D,0),MATCH('2015'!Q$6,DataEx!$7:$7,0))</f>
        <v>1069021.58</v>
      </c>
      <c r="R33" s="189">
        <f>+INDEX(DataEx!$1:$1048576,MATCH('2015'!$A33,DataEx!$D:$D,0),MATCH('2015'!R$6,DataEx!$7:$7,0))</f>
        <v>3162906.38</v>
      </c>
      <c r="S33" s="270">
        <f t="shared" si="3"/>
        <v>14740493.810000002</v>
      </c>
      <c r="T33" s="271">
        <f t="shared" si="4"/>
        <v>4.0663431200000004E-3</v>
      </c>
    </row>
    <row r="34" spans="1:22">
      <c r="A34" s="176">
        <v>413</v>
      </c>
      <c r="B34" s="423" t="str">
        <f>+VLOOKUP($A34,Master!$D$25:$G$223,4,FALSE)</f>
        <v>Rashodi za materijal</v>
      </c>
      <c r="C34" s="424"/>
      <c r="D34" s="424"/>
      <c r="E34" s="424"/>
      <c r="F34" s="424"/>
      <c r="G34" s="189">
        <f>+INDEX(DataEx!$1:$1048576,MATCH('2015'!$A34,DataEx!$D:$D,0),MATCH('2015'!G$6,DataEx!$7:$7,0))</f>
        <v>640534.49</v>
      </c>
      <c r="H34" s="189">
        <f>+INDEX(DataEx!$1:$1048576,MATCH('2015'!$A34,DataEx!$D:$D,0),MATCH('2015'!H$6,DataEx!$7:$7,0))</f>
        <v>2652307.81</v>
      </c>
      <c r="I34" s="189">
        <f>+INDEX(DataEx!$1:$1048576,MATCH('2015'!$A34,DataEx!$D:$D,0),MATCH('2015'!I$6,DataEx!$7:$7,0))</f>
        <v>2149164.21</v>
      </c>
      <c r="J34" s="189">
        <f>+INDEX(DataEx!$1:$1048576,MATCH('2015'!$A34,DataEx!$D:$D,0),MATCH('2015'!J$6,DataEx!$7:$7,0))</f>
        <v>1774807.44</v>
      </c>
      <c r="K34" s="189">
        <f>+INDEX(DataEx!$1:$1048576,MATCH('2015'!$A34,DataEx!$D:$D,0),MATCH('2015'!K$6,DataEx!$7:$7,0))</f>
        <v>1664126.37</v>
      </c>
      <c r="L34" s="189">
        <f>+INDEX(DataEx!$1:$1048576,MATCH('2015'!$A34,DataEx!$D:$D,0),MATCH('2015'!L$6,DataEx!$7:$7,0))</f>
        <v>1399738.97</v>
      </c>
      <c r="M34" s="189">
        <f>+INDEX(DataEx!$1:$1048576,MATCH('2015'!$A34,DataEx!$D:$D,0),MATCH('2015'!M$6,DataEx!$7:$7,0))</f>
        <v>1573651.5</v>
      </c>
      <c r="N34" s="189">
        <f>+INDEX(DataEx!$1:$1048576,MATCH('2015'!$A34,DataEx!$D:$D,0),MATCH('2015'!N$6,DataEx!$7:$7,0))</f>
        <v>1898974.16</v>
      </c>
      <c r="O34" s="189">
        <f>+INDEX(DataEx!$1:$1048576,MATCH('2015'!$A34,DataEx!$D:$D,0),MATCH('2015'!O$6,DataEx!$7:$7,0))</f>
        <v>1945590.43</v>
      </c>
      <c r="P34" s="189">
        <f>+INDEX(DataEx!$1:$1048576,MATCH('2015'!$A34,DataEx!$D:$D,0),MATCH('2015'!P$6,DataEx!$7:$7,0))</f>
        <v>1835158.53</v>
      </c>
      <c r="Q34" s="189">
        <f>+INDEX(DataEx!$1:$1048576,MATCH('2015'!$A34,DataEx!$D:$D,0),MATCH('2015'!Q$6,DataEx!$7:$7,0))</f>
        <v>2651287.6800000002</v>
      </c>
      <c r="R34" s="189">
        <f>+INDEX(DataEx!$1:$1048576,MATCH('2015'!$A34,DataEx!$D:$D,0),MATCH('2015'!R$6,DataEx!$7:$7,0))</f>
        <v>5420563.8799999999</v>
      </c>
      <c r="S34" s="270">
        <f t="shared" si="3"/>
        <v>25605905.469999999</v>
      </c>
      <c r="T34" s="271">
        <f t="shared" si="4"/>
        <v>7.0636980606896549E-3</v>
      </c>
    </row>
    <row r="35" spans="1:22">
      <c r="A35" s="176">
        <v>414</v>
      </c>
      <c r="B35" s="423" t="str">
        <f>+VLOOKUP($A35,Master!$D$25:$G$223,4,FALSE)</f>
        <v>Rashodi za usluge</v>
      </c>
      <c r="C35" s="424"/>
      <c r="D35" s="424"/>
      <c r="E35" s="424"/>
      <c r="F35" s="424"/>
      <c r="G35" s="189">
        <f>+INDEX(DataEx!$1:$1048576,MATCH('2015'!$A35,DataEx!$D:$D,0),MATCH('2015'!G$6,DataEx!$7:$7,0))</f>
        <v>1662731.36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4220806.3600000003</v>
      </c>
      <c r="Q35" s="189">
        <f>+INDEX(DataEx!$1:$1048576,MATCH('2015'!$A35,DataEx!$D:$D,0),MATCH('2015'!Q$6,DataEx!$7:$7,0))</f>
        <v>4984923.72</v>
      </c>
      <c r="R35" s="189">
        <f>+INDEX(DataEx!$1:$1048576,MATCH('2015'!$A35,DataEx!$D:$D,0),MATCH('2015'!R$6,DataEx!$7:$7,0))</f>
        <v>13955599.460000001</v>
      </c>
      <c r="S35" s="270">
        <f t="shared" si="3"/>
        <v>58440656.099999994</v>
      </c>
      <c r="T35" s="271">
        <f t="shared" si="4"/>
        <v>1.6121560303448274E-2</v>
      </c>
    </row>
    <row r="36" spans="1:22">
      <c r="A36" s="176">
        <v>415</v>
      </c>
      <c r="B36" s="423" t="str">
        <f>+VLOOKUP($A36,Master!$D$25:$G$223,4,FALSE)</f>
        <v>Rashodi za tekuće održavanje</v>
      </c>
      <c r="C36" s="424"/>
      <c r="D36" s="424"/>
      <c r="E36" s="424"/>
      <c r="F36" s="424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5.5491979696551718E-3</v>
      </c>
    </row>
    <row r="37" spans="1:22">
      <c r="A37" s="176">
        <v>416</v>
      </c>
      <c r="B37" s="423" t="str">
        <f>+VLOOKUP($A37,Master!$D$25:$G$223,4,FALSE)</f>
        <v>Kamate</v>
      </c>
      <c r="C37" s="424"/>
      <c r="D37" s="424"/>
      <c r="E37" s="424"/>
      <c r="F37" s="424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2.2566275793103444E-2</v>
      </c>
    </row>
    <row r="38" spans="1:22">
      <c r="A38" s="176">
        <v>417</v>
      </c>
      <c r="B38" s="423" t="str">
        <f>+VLOOKUP($A38,Master!$D$25:$G$223,4,FALSE)</f>
        <v>Renta</v>
      </c>
      <c r="C38" s="424"/>
      <c r="D38" s="424"/>
      <c r="E38" s="424"/>
      <c r="F38" s="424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2.18448064E-3</v>
      </c>
    </row>
    <row r="39" spans="1:22">
      <c r="A39" s="176">
        <v>418</v>
      </c>
      <c r="B39" s="423" t="str">
        <f>+VLOOKUP($A39,Master!$D$25:$G$223,4,FALSE)</f>
        <v>Subvencije</v>
      </c>
      <c r="C39" s="424"/>
      <c r="D39" s="424"/>
      <c r="E39" s="424"/>
      <c r="F39" s="424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2646264.2999999998</v>
      </c>
      <c r="Q39" s="189">
        <f>+INDEX(DataEx!$1:$1048576,MATCH('2015'!$A39,DataEx!$D:$D,0),MATCH('2015'!Q$6,DataEx!$7:$7,0))</f>
        <v>740675.31</v>
      </c>
      <c r="R39" s="189">
        <f>+INDEX(DataEx!$1:$1048576,MATCH('2015'!$A39,DataEx!$D:$D,0),MATCH('2015'!R$6,DataEx!$7:$7,0))</f>
        <v>5305995.96</v>
      </c>
      <c r="S39" s="270">
        <f t="shared" si="3"/>
        <v>19623354.030000001</v>
      </c>
      <c r="T39" s="271">
        <f t="shared" si="4"/>
        <v>5.4133390427586209E-3</v>
      </c>
    </row>
    <row r="40" spans="1:22">
      <c r="A40" s="176">
        <v>419</v>
      </c>
      <c r="B40" s="423" t="str">
        <f>+VLOOKUP($A40,Master!$D$25:$G$223,4,FALSE)</f>
        <v>Ostali izdaci</v>
      </c>
      <c r="C40" s="424"/>
      <c r="D40" s="424"/>
      <c r="E40" s="424"/>
      <c r="F40" s="424"/>
      <c r="G40" s="189">
        <f>+INDEX(DataEx!$1:$1048576,MATCH('2015'!$A40,DataEx!$D:$D,0),MATCH('2015'!G$6,DataEx!$7:$7,0))</f>
        <v>711681.39</v>
      </c>
      <c r="H40" s="189">
        <f>+INDEX(DataEx!$1:$1048576,MATCH('2015'!$A40,DataEx!$D:$D,0),MATCH('2015'!H$6,DataEx!$7:$7,0))</f>
        <v>1713202.34</v>
      </c>
      <c r="I40" s="189">
        <f>+INDEX(DataEx!$1:$1048576,MATCH('2015'!$A40,DataEx!$D:$D,0),MATCH('2015'!I$6,DataEx!$7:$7,0))</f>
        <v>2690115</v>
      </c>
      <c r="J40" s="189">
        <f>+INDEX(DataEx!$1:$1048576,MATCH('2015'!$A40,DataEx!$D:$D,0),MATCH('2015'!J$6,DataEx!$7:$7,0))</f>
        <v>1995010.18</v>
      </c>
      <c r="K40" s="189">
        <f>+INDEX(DataEx!$1:$1048576,MATCH('2015'!$A40,DataEx!$D:$D,0),MATCH('2015'!K$6,DataEx!$7:$7,0))</f>
        <v>2810397.76</v>
      </c>
      <c r="L40" s="189">
        <f>+INDEX(DataEx!$1:$1048576,MATCH('2015'!$A40,DataEx!$D:$D,0),MATCH('2015'!L$6,DataEx!$7:$7,0))</f>
        <v>1799602.39</v>
      </c>
      <c r="M40" s="189">
        <f>+INDEX(DataEx!$1:$1048576,MATCH('2015'!$A40,DataEx!$D:$D,0),MATCH('2015'!M$6,DataEx!$7:$7,0))</f>
        <v>3588410.08</v>
      </c>
      <c r="N40" s="189">
        <f>+INDEX(DataEx!$1:$1048576,MATCH('2015'!$A40,DataEx!$D:$D,0),MATCH('2015'!N$6,DataEx!$7:$7,0))</f>
        <v>1624978.82</v>
      </c>
      <c r="O40" s="189">
        <f>+INDEX(DataEx!$1:$1048576,MATCH('2015'!$A40,DataEx!$D:$D,0),MATCH('2015'!O$6,DataEx!$7:$7,0))</f>
        <v>2825020.19</v>
      </c>
      <c r="P40" s="189">
        <f>+INDEX(DataEx!$1:$1048576,MATCH('2015'!$A40,DataEx!$D:$D,0),MATCH('2015'!P$6,DataEx!$7:$7,0))</f>
        <v>2074664.12</v>
      </c>
      <c r="Q40" s="189">
        <f>+INDEX(DataEx!$1:$1048576,MATCH('2015'!$A40,DataEx!$D:$D,0),MATCH('2015'!Q$6,DataEx!$7:$7,0))</f>
        <v>1731618.74</v>
      </c>
      <c r="R40" s="189">
        <f>+INDEX(DataEx!$1:$1048576,MATCH('2015'!$A40,DataEx!$D:$D,0),MATCH('2015'!R$6,DataEx!$7:$7,0))</f>
        <v>7182059.0599999996</v>
      </c>
      <c r="S40" s="270">
        <f t="shared" si="3"/>
        <v>30746760.07</v>
      </c>
      <c r="T40" s="271">
        <f t="shared" si="4"/>
        <v>8.4818648468965516E-3</v>
      </c>
    </row>
    <row r="41" spans="1:22">
      <c r="A41" s="176">
        <v>440</v>
      </c>
      <c r="B41" s="423" t="str">
        <f>+VLOOKUP($A41,Master!$D$25:$G$223,4,FALSE)</f>
        <v>Kapitalni izdaci u tekućem budžetu</v>
      </c>
      <c r="C41" s="424"/>
      <c r="D41" s="424"/>
      <c r="E41" s="424"/>
      <c r="F41" s="424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7.8580636827586189E-3</v>
      </c>
    </row>
    <row r="42" spans="1:22">
      <c r="A42" s="176">
        <v>42</v>
      </c>
      <c r="B42" s="439" t="str">
        <f>+VLOOKUP($A42,Master!$D$25:$G$223,4,FALSE)</f>
        <v>Transferi za socijalnu zaštitu</v>
      </c>
      <c r="C42" s="440"/>
      <c r="D42" s="440"/>
      <c r="E42" s="440"/>
      <c r="F42" s="440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0.13435637520000004</v>
      </c>
      <c r="V42" s="304"/>
    </row>
    <row r="43" spans="1:22">
      <c r="A43" s="176">
        <v>421</v>
      </c>
      <c r="B43" s="423" t="str">
        <f>+VLOOKUP($A43,Master!$D$25:$G$223,4,FALSE)</f>
        <v>Prava iz oblasti socijalne zaštite</v>
      </c>
      <c r="C43" s="424"/>
      <c r="D43" s="424"/>
      <c r="E43" s="424"/>
      <c r="F43" s="424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1.6782373696551722E-2</v>
      </c>
    </row>
    <row r="44" spans="1:22">
      <c r="A44" s="176">
        <v>422</v>
      </c>
      <c r="B44" s="423" t="str">
        <f>+VLOOKUP($A44,Master!$D$25:$G$223,4,FALSE)</f>
        <v>Sredstva za tehnološke viškove</v>
      </c>
      <c r="C44" s="424"/>
      <c r="D44" s="424"/>
      <c r="E44" s="424"/>
      <c r="F44" s="424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4.594570110344828E-3</v>
      </c>
    </row>
    <row r="45" spans="1:22">
      <c r="A45" s="176">
        <v>423</v>
      </c>
      <c r="B45" s="423" t="str">
        <f>+VLOOKUP($A45,Master!$D$25:$G$223,4,FALSE)</f>
        <v>Prava iz oblasti penzijskog i invalidskog osiguranja</v>
      </c>
      <c r="C45" s="424"/>
      <c r="D45" s="424"/>
      <c r="E45" s="424"/>
      <c r="F45" s="424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0.10676935082206901</v>
      </c>
    </row>
    <row r="46" spans="1:22">
      <c r="A46" s="176">
        <v>424</v>
      </c>
      <c r="B46" s="423" t="str">
        <f>+VLOOKUP($A46,Master!$D$25:$G$223,4,FALSE)</f>
        <v>Ostala prava iz oblasti zdravstvene zaštite</v>
      </c>
      <c r="C46" s="424"/>
      <c r="D46" s="424"/>
      <c r="E46" s="424"/>
      <c r="F46" s="424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3.9862068965517234E-3</v>
      </c>
    </row>
    <row r="47" spans="1:22">
      <c r="A47" s="176">
        <v>425</v>
      </c>
      <c r="B47" s="423" t="str">
        <f>+VLOOKUP($A47,Master!$D$25:$G$223,4,FALSE)</f>
        <v>Ostala prava iz zdravstvenog osiguranja</v>
      </c>
      <c r="C47" s="424"/>
      <c r="D47" s="424"/>
      <c r="E47" s="424"/>
      <c r="F47" s="424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2.2238736744827586E-3</v>
      </c>
    </row>
    <row r="48" spans="1:22">
      <c r="A48" s="176">
        <v>43</v>
      </c>
      <c r="B48" s="437" t="str">
        <f>+VLOOKUP($A48,Master!$D$25:$G$223,4,FALSE)</f>
        <v xml:space="preserve">Transferi institucijama, pojedincima, nevladinom i javnom sektoru </v>
      </c>
      <c r="C48" s="438"/>
      <c r="D48" s="438"/>
      <c r="E48" s="438"/>
      <c r="F48" s="438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3.7579645371034497E-2</v>
      </c>
    </row>
    <row r="49" spans="1:20">
      <c r="A49" s="176">
        <v>44</v>
      </c>
      <c r="B49" s="437" t="str">
        <f>+VLOOKUP($A49,Master!$D$25:$G$223,4,FALSE)</f>
        <v>Kapitalni budžet</v>
      </c>
      <c r="C49" s="438"/>
      <c r="D49" s="438"/>
      <c r="E49" s="438"/>
      <c r="F49" s="438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6070593.6200000001</v>
      </c>
      <c r="Q49" s="201">
        <f>+INDEX(DataEx!$1:$1048576,MATCH('2015'!$A49,DataEx!$D:$D,0),MATCH('2015'!Q$6,DataEx!$7:$7,0))</f>
        <v>4447685.13</v>
      </c>
      <c r="R49" s="201">
        <f>+INDEX(DataEx!$1:$1048576,MATCH('2015'!$A49,DataEx!$D:$D,0),MATCH('2015'!R$6,DataEx!$7:$7,0))</f>
        <v>21659671.370000001</v>
      </c>
      <c r="S49" s="273">
        <f t="shared" si="3"/>
        <v>228003108.57000002</v>
      </c>
      <c r="T49" s="274">
        <f t="shared" si="4"/>
        <v>6.2897409260689666E-2</v>
      </c>
    </row>
    <row r="50" spans="1:20">
      <c r="A50" s="176">
        <v>451</v>
      </c>
      <c r="B50" s="441" t="str">
        <f>+VLOOKUP($A50,Master!$D$25:$G$223,4,FALSE)</f>
        <v>Pozajmice i krediti</v>
      </c>
      <c r="C50" s="442"/>
      <c r="D50" s="442"/>
      <c r="E50" s="442"/>
      <c r="F50" s="442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8.2091865379310333E-4</v>
      </c>
    </row>
    <row r="51" spans="1:20">
      <c r="A51" s="176">
        <v>47</v>
      </c>
      <c r="B51" s="441" t="str">
        <f>+VLOOKUP($A51,Master!$D$25:$G$223,4,FALSE)</f>
        <v>Rezerve</v>
      </c>
      <c r="C51" s="442"/>
      <c r="D51" s="442"/>
      <c r="E51" s="442"/>
      <c r="F51" s="442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4.5913638703448277E-3</v>
      </c>
    </row>
    <row r="52" spans="1:20" ht="13.5" thickBot="1">
      <c r="A52" s="176">
        <v>462</v>
      </c>
      <c r="B52" s="443" t="str">
        <f>+VLOOKUP($A52,Master!$D$25:$G$223,4,FALSE)</f>
        <v>Otplata garancija</v>
      </c>
      <c r="C52" s="444"/>
      <c r="D52" s="444"/>
      <c r="E52" s="444"/>
      <c r="F52" s="444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3.5" thickBot="1">
      <c r="A53" s="170">
        <v>4630</v>
      </c>
      <c r="B53" s="443" t="str">
        <f>+VLOOKUP($A53,Master!$D$25:$G$223,4,TRUE)</f>
        <v>Otplata obaveza iz prethodnih godina</v>
      </c>
      <c r="C53" s="444"/>
      <c r="D53" s="444"/>
      <c r="E53" s="444"/>
      <c r="F53" s="444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2.1353913696551711E-2</v>
      </c>
    </row>
    <row r="54" spans="1:20" ht="13.5" thickBot="1">
      <c r="A54" s="71">
        <v>1005</v>
      </c>
      <c r="B54" s="472" t="str">
        <f>+VLOOKUP($A54,Master!$D$25:$G$225,4,FALSE)</f>
        <v>Neto povećanje obaveza</v>
      </c>
      <c r="C54" s="473"/>
      <c r="D54" s="473"/>
      <c r="E54" s="473"/>
      <c r="F54" s="473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3.5" thickBot="1">
      <c r="A55" s="170">
        <v>1000</v>
      </c>
      <c r="B55" s="445" t="str">
        <f>+VLOOKUP($A55,Master!$D$25:$G$223,4,FALSE)</f>
        <v>Suficit / deficit</v>
      </c>
      <c r="C55" s="446"/>
      <c r="D55" s="446"/>
      <c r="E55" s="446"/>
      <c r="F55" s="446"/>
      <c r="G55" s="177">
        <f t="shared" ref="G55:R55" si="9">+G10-G29</f>
        <v>-22259003.270000041</v>
      </c>
      <c r="H55" s="177">
        <f t="shared" si="9"/>
        <v>-21175911.290000036</v>
      </c>
      <c r="I55" s="177">
        <f t="shared" si="9"/>
        <v>-14870178.950000048</v>
      </c>
      <c r="J55" s="177">
        <f t="shared" si="9"/>
        <v>-99513788.12000002</v>
      </c>
      <c r="K55" s="177">
        <f t="shared" si="9"/>
        <v>-13401778.729999989</v>
      </c>
      <c r="L55" s="177">
        <f t="shared" si="9"/>
        <v>-89416384.899999991</v>
      </c>
      <c r="M55" s="177">
        <f t="shared" si="9"/>
        <v>-1801075.4900000095</v>
      </c>
      <c r="N55" s="177">
        <f t="shared" si="9"/>
        <v>22055708.419999927</v>
      </c>
      <c r="O55" s="177">
        <f t="shared" si="9"/>
        <v>-14003087.050000027</v>
      </c>
      <c r="P55" s="177">
        <f t="shared" si="9"/>
        <v>-3740767.389999941</v>
      </c>
      <c r="Q55" s="177">
        <f t="shared" si="9"/>
        <v>-13739927.210000008</v>
      </c>
      <c r="R55" s="177">
        <f t="shared" si="9"/>
        <v>-19381080.25</v>
      </c>
      <c r="S55" s="286">
        <f t="shared" si="3"/>
        <v>-291247274.23000014</v>
      </c>
      <c r="T55" s="287">
        <f t="shared" si="4"/>
        <v>-8.0344075649655206E-2</v>
      </c>
    </row>
    <row r="56" spans="1:20" ht="13.5" thickBot="1">
      <c r="A56" s="170">
        <v>1001</v>
      </c>
      <c r="B56" s="447" t="str">
        <f>+VLOOKUP($A56,Master!$D$25:$G$223,4,FALSE)</f>
        <v>Primarni bilans</v>
      </c>
      <c r="C56" s="448"/>
      <c r="D56" s="448"/>
      <c r="E56" s="448"/>
      <c r="F56" s="448"/>
      <c r="G56" s="231">
        <f>+G55+G37</f>
        <v>-20027552.260000043</v>
      </c>
      <c r="H56" s="231">
        <f t="shared" ref="H56:R56" si="10">+H55+H37</f>
        <v>-18285703.410000037</v>
      </c>
      <c r="I56" s="231">
        <f t="shared" si="10"/>
        <v>-5928024.6500000469</v>
      </c>
      <c r="J56" s="231">
        <f t="shared" si="10"/>
        <v>-80439935.600000024</v>
      </c>
      <c r="K56" s="231">
        <f t="shared" si="10"/>
        <v>2574415.6200000104</v>
      </c>
      <c r="L56" s="231">
        <f t="shared" si="10"/>
        <v>-85046485.429999992</v>
      </c>
      <c r="M56" s="231">
        <f t="shared" si="10"/>
        <v>4319881.1999999909</v>
      </c>
      <c r="N56" s="231">
        <f t="shared" si="10"/>
        <v>23039367.579999927</v>
      </c>
      <c r="O56" s="231">
        <f t="shared" si="10"/>
        <v>2139906.9799999725</v>
      </c>
      <c r="P56" s="231">
        <f t="shared" si="10"/>
        <v>-3252366.119999941</v>
      </c>
      <c r="Q56" s="231">
        <f t="shared" si="10"/>
        <v>-13277399.860000009</v>
      </c>
      <c r="R56" s="231">
        <f t="shared" si="10"/>
        <v>-15260628.530000001</v>
      </c>
      <c r="S56" s="286">
        <f t="shared" si="3"/>
        <v>-209444524.48000023</v>
      </c>
      <c r="T56" s="287">
        <f t="shared" si="4"/>
        <v>-5.7777799856551786E-2</v>
      </c>
    </row>
    <row r="57" spans="1:20">
      <c r="A57" s="170">
        <v>46</v>
      </c>
      <c r="B57" s="439" t="str">
        <f>+VLOOKUP($A57,Master!$D$25:$G$223,4,FALSE)</f>
        <v>Otplata dugova</v>
      </c>
      <c r="C57" s="440"/>
      <c r="D57" s="440"/>
      <c r="E57" s="440"/>
      <c r="F57" s="440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0.1494463362096552</v>
      </c>
    </row>
    <row r="58" spans="1:20">
      <c r="A58" s="170">
        <v>4611</v>
      </c>
      <c r="B58" s="465" t="str">
        <f>+VLOOKUP($A58,Master!$D$25:$G$223,4,FALSE)</f>
        <v>Otplata hartija od vrijednosti i kredita rezidentima</v>
      </c>
      <c r="C58" s="466"/>
      <c r="D58" s="466"/>
      <c r="E58" s="466"/>
      <c r="F58" s="466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6.1161283343448267E-2</v>
      </c>
    </row>
    <row r="59" spans="1:20" ht="13.5" thickBot="1">
      <c r="A59" s="170">
        <v>4612</v>
      </c>
      <c r="B59" s="441" t="str">
        <f>+VLOOKUP($A59,Master!$D$25:$G$223,4,FALSE)</f>
        <v>Otplata hartija od vrijednosti i kredita nerezidentima</v>
      </c>
      <c r="C59" s="442"/>
      <c r="D59" s="442"/>
      <c r="E59" s="442"/>
      <c r="F59" s="442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8.8285052866206887E-2</v>
      </c>
    </row>
    <row r="60" spans="1:20" ht="13.5" thickBot="1">
      <c r="A60" s="170">
        <v>1002</v>
      </c>
      <c r="B60" s="467" t="str">
        <f>+VLOOKUP($A60,Master!$D$25:$G$223,4,FALSE)</f>
        <v>Nedostajuća sredstva</v>
      </c>
      <c r="C60" s="468"/>
      <c r="D60" s="468"/>
      <c r="E60" s="468"/>
      <c r="F60" s="468"/>
      <c r="G60" s="243">
        <f t="shared" ref="G60:R60" si="12">+G55-G57</f>
        <v>-53002990.920000039</v>
      </c>
      <c r="H60" s="243">
        <f t="shared" si="12"/>
        <v>-63108967.540000036</v>
      </c>
      <c r="I60" s="243">
        <f t="shared" si="12"/>
        <v>-75415755.660000056</v>
      </c>
      <c r="J60" s="243">
        <f t="shared" si="12"/>
        <v>-139230168.43000001</v>
      </c>
      <c r="K60" s="243">
        <f t="shared" si="12"/>
        <v>-18566814.929999989</v>
      </c>
      <c r="L60" s="243">
        <f t="shared" si="12"/>
        <v>-124315176.85999998</v>
      </c>
      <c r="M60" s="243">
        <f t="shared" si="12"/>
        <v>-67362267.689999998</v>
      </c>
      <c r="N60" s="243">
        <f t="shared" si="12"/>
        <v>-19302999.160000071</v>
      </c>
      <c r="O60" s="243">
        <f t="shared" si="12"/>
        <v>-193760508.51000005</v>
      </c>
      <c r="P60" s="243">
        <f t="shared" si="12"/>
        <v>-9371857.5699999407</v>
      </c>
      <c r="Q60" s="243">
        <f t="shared" si="12"/>
        <v>-19115454.940000009</v>
      </c>
      <c r="R60" s="243">
        <f t="shared" si="12"/>
        <v>-50437280.779999994</v>
      </c>
      <c r="S60" s="292">
        <f t="shared" si="3"/>
        <v>-832990242.99000025</v>
      </c>
      <c r="T60" s="293">
        <f t="shared" si="4"/>
        <v>-0.2297904118593104</v>
      </c>
    </row>
    <row r="61" spans="1:20" ht="13.5" thickBot="1">
      <c r="A61" s="170">
        <v>1003</v>
      </c>
      <c r="B61" s="431" t="str">
        <f>+VLOOKUP($A61,Master!$D$25:$G$223,4,FALSE)</f>
        <v>Finansiranje</v>
      </c>
      <c r="C61" s="432"/>
      <c r="D61" s="432"/>
      <c r="E61" s="432"/>
      <c r="F61" s="432"/>
      <c r="G61" s="177">
        <f>+SUM(G62:G65)</f>
        <v>53002990.920000039</v>
      </c>
      <c r="H61" s="177">
        <f t="shared" ref="H61:R61" si="13">+SUM(H62:H65)</f>
        <v>63108967.540000036</v>
      </c>
      <c r="I61" s="177">
        <f t="shared" si="13"/>
        <v>75415755.660000026</v>
      </c>
      <c r="J61" s="177">
        <f t="shared" si="13"/>
        <v>139230168.43000001</v>
      </c>
      <c r="K61" s="177">
        <f t="shared" si="13"/>
        <v>18566814.929999989</v>
      </c>
      <c r="L61" s="177">
        <f t="shared" si="13"/>
        <v>124315176.85999998</v>
      </c>
      <c r="M61" s="177">
        <f t="shared" si="13"/>
        <v>67362267.689999998</v>
      </c>
      <c r="N61" s="177">
        <f t="shared" si="13"/>
        <v>19302999.160000071</v>
      </c>
      <c r="O61" s="177">
        <f t="shared" si="13"/>
        <v>193760508.51000005</v>
      </c>
      <c r="P61" s="177">
        <f t="shared" si="13"/>
        <v>9371857.5699999407</v>
      </c>
      <c r="Q61" s="177">
        <f t="shared" si="13"/>
        <v>19115454.940000009</v>
      </c>
      <c r="R61" s="177">
        <f t="shared" si="13"/>
        <v>50437280.779999994</v>
      </c>
      <c r="S61" s="294">
        <f t="shared" si="3"/>
        <v>832990242.99000001</v>
      </c>
      <c r="T61" s="295">
        <f t="shared" si="4"/>
        <v>0.22979041185931035</v>
      </c>
    </row>
    <row r="62" spans="1:20">
      <c r="A62" s="170">
        <v>7511</v>
      </c>
      <c r="B62" s="465" t="str">
        <f>+VLOOKUP($A62,Master!$D$25:$G$223,4,FALSE)</f>
        <v>Pozajmice i krediti od domaćih izvora</v>
      </c>
      <c r="C62" s="466"/>
      <c r="D62" s="466"/>
      <c r="E62" s="466"/>
      <c r="F62" s="466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4.8344331900689659E-2</v>
      </c>
    </row>
    <row r="63" spans="1:20">
      <c r="A63" s="170">
        <v>7512</v>
      </c>
      <c r="B63" s="441" t="str">
        <f>+VLOOKUP($A63,Master!$D$25:$G$223,4,FALSE)</f>
        <v>Pozajmice i krediti od inostranih izvora</v>
      </c>
      <c r="C63" s="442"/>
      <c r="D63" s="442"/>
      <c r="E63" s="442"/>
      <c r="F63" s="442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0.18139092967724135</v>
      </c>
    </row>
    <row r="64" spans="1:20">
      <c r="A64" s="170">
        <v>72</v>
      </c>
      <c r="B64" s="441" t="str">
        <f>+VLOOKUP($A64,Master!$D$25:$G$223,4,FALSE)</f>
        <v>Primici od prodaje imovine</v>
      </c>
      <c r="C64" s="442"/>
      <c r="D64" s="442"/>
      <c r="E64" s="442"/>
      <c r="F64" s="442"/>
      <c r="G64" s="237">
        <f>+INDEX(DataEx!$1:$1048576,MATCH('2015'!$A64,DataEx!$D:$D,0),MATCH('2015'!G$6,DataEx!$7:$7,0))</f>
        <v>78698.81</v>
      </c>
      <c r="H64" s="237">
        <f>+INDEX(DataEx!$1:$1048576,MATCH('2015'!$A64,DataEx!$D:$D,0),MATCH('2015'!H$6,DataEx!$7:$7,0))</f>
        <v>172824.69</v>
      </c>
      <c r="I64" s="237">
        <f>+INDEX(DataEx!$1:$1048576,MATCH('2015'!$A64,DataEx!$D:$D,0),MATCH('2015'!I$6,DataEx!$7:$7,0))</f>
        <v>1025099.47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70019.59</v>
      </c>
      <c r="M64" s="237">
        <f>+INDEX(DataEx!$1:$1048576,MATCH('2015'!$A64,DataEx!$D:$D,0),MATCH('2015'!M$6,DataEx!$7:$7,0))</f>
        <v>829842.76</v>
      </c>
      <c r="N64" s="237">
        <f>+INDEX(DataEx!$1:$1048576,MATCH('2015'!$A64,DataEx!$D:$D,0),MATCH('2015'!N$6,DataEx!$7:$7,0))</f>
        <v>1748791.8</v>
      </c>
      <c r="O64" s="237">
        <f>+INDEX(DataEx!$1:$1048576,MATCH('2015'!$A64,DataEx!$D:$D,0),MATCH('2015'!O$6,DataEx!$7:$7,0))</f>
        <v>24096.58</v>
      </c>
      <c r="P64" s="237">
        <f>+INDEX(DataEx!$1:$1048576,MATCH('2015'!$A64,DataEx!$D:$D,0),MATCH('2015'!P$6,DataEx!$7:$7,0))</f>
        <v>156908.39000000001</v>
      </c>
      <c r="Q64" s="237">
        <f>+INDEX(DataEx!$1:$1048576,MATCH('2015'!$A64,DataEx!$D:$D,0),MATCH('2015'!Q$6,DataEx!$7:$7,0))</f>
        <v>109348.38</v>
      </c>
      <c r="R64" s="237">
        <f>+INDEX(DataEx!$1:$1048576,MATCH('2015'!$A64,DataEx!$D:$D,0),MATCH('2015'!R$6,DataEx!$7:$7,0))</f>
        <v>929741.52</v>
      </c>
      <c r="S64" s="290">
        <f t="shared" si="3"/>
        <v>7843144.3499999996</v>
      </c>
      <c r="T64" s="291">
        <f t="shared" si="4"/>
        <v>2.1636260275862068E-3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17386388.890000038</v>
      </c>
      <c r="H65" s="251">
        <f t="shared" ref="H65:R65" si="14">-H60-SUM(H62:H64)</f>
        <v>21130460.710000038</v>
      </c>
      <c r="I65" s="251">
        <f t="shared" si="14"/>
        <v>-447270808.41999996</v>
      </c>
      <c r="J65" s="251">
        <f t="shared" si="14"/>
        <v>68486134.950000033</v>
      </c>
      <c r="K65" s="251">
        <f t="shared" si="14"/>
        <v>15048398.409999989</v>
      </c>
      <c r="L65" s="251">
        <f t="shared" si="14"/>
        <v>54457682.459999979</v>
      </c>
      <c r="M65" s="251">
        <f t="shared" si="14"/>
        <v>47240113.390000001</v>
      </c>
      <c r="N65" s="251">
        <f t="shared" si="14"/>
        <v>-23302866.139999926</v>
      </c>
      <c r="O65" s="251">
        <f t="shared" si="14"/>
        <v>171893356.94000006</v>
      </c>
      <c r="P65" s="251">
        <f t="shared" si="14"/>
        <v>2874200.0399999404</v>
      </c>
      <c r="Q65" s="251">
        <f t="shared" si="14"/>
        <v>17781529.730000008</v>
      </c>
      <c r="R65" s="251">
        <f t="shared" si="14"/>
        <v>46632184.459999993</v>
      </c>
      <c r="S65" s="296">
        <f t="shared" si="3"/>
        <v>-7643224.5799998194</v>
      </c>
      <c r="T65" s="297">
        <f t="shared" si="4"/>
        <v>-2.1084757462068466E-3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482" t="str">
        <f>+Master!G250</f>
        <v>Plan ostvarenja budžeta</v>
      </c>
      <c r="C101" s="483"/>
      <c r="D101" s="483"/>
      <c r="E101" s="483"/>
      <c r="F101" s="483"/>
      <c r="G101" s="474">
        <v>2015</v>
      </c>
      <c r="H101" s="490"/>
      <c r="I101" s="490"/>
      <c r="J101" s="490"/>
      <c r="K101" s="490"/>
      <c r="L101" s="490"/>
      <c r="M101" s="490"/>
      <c r="N101" s="490"/>
      <c r="O101" s="490"/>
      <c r="P101" s="490"/>
      <c r="Q101" s="490"/>
      <c r="R101" s="475"/>
      <c r="S101" s="116" t="str">
        <f>+S7</f>
        <v>BDP</v>
      </c>
      <c r="T101" s="117">
        <f>+T7</f>
        <v>3625000000</v>
      </c>
    </row>
    <row r="102" spans="1:21" ht="15.75" customHeight="1">
      <c r="B102" s="484"/>
      <c r="C102" s="485"/>
      <c r="D102" s="485"/>
      <c r="E102" s="485"/>
      <c r="F102" s="486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4" t="str">
        <f>+Master!G244</f>
        <v>Jan - Dec</v>
      </c>
      <c r="T102" s="475">
        <f>+T8</f>
        <v>0</v>
      </c>
    </row>
    <row r="103" spans="1:21" ht="13.5" thickBot="1">
      <c r="B103" s="487"/>
      <c r="C103" s="488"/>
      <c r="D103" s="488"/>
      <c r="E103" s="488"/>
      <c r="F103" s="48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6" t="str">
        <f>+VLOOKUP(LEFT($A104,LEN(A104)-1)*1,Master!$D$25:$G$223,4,FALSE)</f>
        <v>Prihodi budžeta</v>
      </c>
      <c r="C104" s="477"/>
      <c r="D104" s="477"/>
      <c r="E104" s="477"/>
      <c r="F104" s="477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0.36667014114576091</v>
      </c>
      <c r="U104" s="304"/>
    </row>
    <row r="105" spans="1:21">
      <c r="A105" s="138" t="str">
        <f t="shared" si="17"/>
        <v>711p</v>
      </c>
      <c r="B105" s="478" t="str">
        <f>+VLOOKUP(LEFT($A105,LEN(A105)-1)*1,Master!$D$25:$G$223,4,FALSE)</f>
        <v>Porezi</v>
      </c>
      <c r="C105" s="479"/>
      <c r="D105" s="479"/>
      <c r="E105" s="479"/>
      <c r="F105" s="479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0.2297027916053356</v>
      </c>
      <c r="U105" s="303"/>
    </row>
    <row r="106" spans="1:21">
      <c r="A106" s="138" t="str">
        <f t="shared" si="17"/>
        <v>7111p</v>
      </c>
      <c r="B106" s="480" t="str">
        <f>+VLOOKUP(LEFT($A106,LEN(A106)-1)*1,Master!$D$25:$G$223,4,FALSE)</f>
        <v>Porez na dohodak fizičkih lica</v>
      </c>
      <c r="C106" s="481"/>
      <c r="D106" s="481"/>
      <c r="E106" s="481"/>
      <c r="F106" s="481"/>
      <c r="G106" s="91">
        <f>+INDEX(DataEx!$1:$1048576,MATCH('2015'!$A106,DataEx!$D:$D,0),MATCH('2015'!G$100,DataEx!$216:$216,0))</f>
        <v>3573995.3554284605</v>
      </c>
      <c r="H106" s="91">
        <f>+INDEX(DataEx!$1:$1048576,MATCH('2015'!$A106,DataEx!$D:$D,0),MATCH('2015'!H$100,DataEx!$216:$216,0))</f>
        <v>6873843.9545441465</v>
      </c>
      <c r="I106" s="91">
        <f>+INDEX(DataEx!$1:$1048576,MATCH('2015'!$A106,DataEx!$D:$D,0),MATCH('2015'!I$100,DataEx!$216:$216,0))</f>
        <v>8628957.8256391361</v>
      </c>
      <c r="J106" s="91">
        <f>+INDEX(DataEx!$1:$1048576,MATCH('2015'!$A106,DataEx!$D:$D,0),MATCH('2015'!J$100,DataEx!$216:$216,0))</f>
        <v>8483434.6457901541</v>
      </c>
      <c r="K106" s="91">
        <f>+INDEX(DataEx!$1:$1048576,MATCH('2015'!$A106,DataEx!$D:$D,0),MATCH('2015'!K$100,DataEx!$216:$216,0))</f>
        <v>9434922.5878236145</v>
      </c>
      <c r="L106" s="91">
        <f>+INDEX(DataEx!$1:$1048576,MATCH('2015'!$A106,DataEx!$D:$D,0),MATCH('2015'!L$100,DataEx!$216:$216,0))</f>
        <v>8991934.6560795475</v>
      </c>
      <c r="M106" s="91">
        <f>+INDEX(DataEx!$1:$1048576,MATCH('2015'!$A106,DataEx!$D:$D,0),MATCH('2015'!M$100,DataEx!$216:$216,0))</f>
        <v>9046366.0797531549</v>
      </c>
      <c r="N106" s="91">
        <f>+INDEX(DataEx!$1:$1048576,MATCH('2015'!$A106,DataEx!$D:$D,0),MATCH('2015'!N$100,DataEx!$216:$216,0))</f>
        <v>9922440.3850700893</v>
      </c>
      <c r="O106" s="91">
        <f>+INDEX(DataEx!$1:$1048576,MATCH('2015'!$A106,DataEx!$D:$D,0),MATCH('2015'!O$100,DataEx!$216:$216,0))</f>
        <v>9246654.8577025365</v>
      </c>
      <c r="P106" s="91">
        <f>+INDEX(DataEx!$1:$1048576,MATCH('2015'!$A106,DataEx!$D:$D,0),MATCH('2015'!P$100,DataEx!$216:$216,0))</f>
        <v>8428028.1672596131</v>
      </c>
      <c r="Q106" s="91">
        <f>+INDEX(DataEx!$1:$1048576,MATCH('2015'!$A106,DataEx!$D:$D,0),MATCH('2015'!Q$100,DataEx!$216:$216,0))</f>
        <v>8212187.9289413234</v>
      </c>
      <c r="R106" s="91">
        <f>+INDEX(DataEx!$1:$1048576,MATCH('2015'!$A106,DataEx!$D:$D,0),MATCH('2015'!R$100,DataEx!$216:$216,0))</f>
        <v>17086876.381307587</v>
      </c>
      <c r="S106" s="126">
        <f t="shared" si="20"/>
        <v>107929642.82533936</v>
      </c>
      <c r="T106" s="127">
        <f t="shared" si="21"/>
        <v>2.9773694572507409E-2</v>
      </c>
    </row>
    <row r="107" spans="1:21">
      <c r="A107" s="138" t="str">
        <f t="shared" si="17"/>
        <v>7112p</v>
      </c>
      <c r="B107" s="480" t="str">
        <f>+VLOOKUP(LEFT($A107,LEN(A107)-1)*1,Master!$D$25:$G$223,4,FALSE)</f>
        <v>Porez na dobit pravnih lica</v>
      </c>
      <c r="C107" s="481"/>
      <c r="D107" s="481"/>
      <c r="E107" s="481"/>
      <c r="F107" s="481"/>
      <c r="G107" s="91">
        <f>+INDEX(DataEx!$1:$1048576,MATCH('2015'!$A107,DataEx!$D:$D,0),MATCH('2015'!G$100,DataEx!$216:$216,0))</f>
        <v>932399.70044660708</v>
      </c>
      <c r="H107" s="91">
        <f>+INDEX(DataEx!$1:$1048576,MATCH('2015'!$A107,DataEx!$D:$D,0),MATCH('2015'!H$100,DataEx!$216:$216,0))</f>
        <v>960648.1117244123</v>
      </c>
      <c r="I107" s="91">
        <f>+INDEX(DataEx!$1:$1048576,MATCH('2015'!$A107,DataEx!$D:$D,0),MATCH('2015'!I$100,DataEx!$216:$216,0))</f>
        <v>11938576.266732469</v>
      </c>
      <c r="J107" s="91">
        <f>+INDEX(DataEx!$1:$1048576,MATCH('2015'!$A107,DataEx!$D:$D,0),MATCH('2015'!J$100,DataEx!$216:$216,0))</f>
        <v>12301967.31174976</v>
      </c>
      <c r="K107" s="91">
        <f>+INDEX(DataEx!$1:$1048576,MATCH('2015'!$A107,DataEx!$D:$D,0),MATCH('2015'!K$100,DataEx!$216:$216,0))</f>
        <v>2674098.0198717569</v>
      </c>
      <c r="L107" s="91">
        <f>+INDEX(DataEx!$1:$1048576,MATCH('2015'!$A107,DataEx!$D:$D,0),MATCH('2015'!L$100,DataEx!$216:$216,0))</f>
        <v>3180140.852284038</v>
      </c>
      <c r="M107" s="91">
        <f>+INDEX(DataEx!$1:$1048576,MATCH('2015'!$A107,DataEx!$D:$D,0),MATCH('2015'!M$100,DataEx!$216:$216,0))</f>
        <v>5395660.7985904692</v>
      </c>
      <c r="N107" s="91">
        <f>+INDEX(DataEx!$1:$1048576,MATCH('2015'!$A107,DataEx!$D:$D,0),MATCH('2015'!N$100,DataEx!$216:$216,0))</f>
        <v>2863130.1493314239</v>
      </c>
      <c r="O107" s="91">
        <f>+INDEX(DataEx!$1:$1048576,MATCH('2015'!$A107,DataEx!$D:$D,0),MATCH('2015'!O$100,DataEx!$216:$216,0))</f>
        <v>2353497.2340047848</v>
      </c>
      <c r="P107" s="91">
        <f>+INDEX(DataEx!$1:$1048576,MATCH('2015'!$A107,DataEx!$D:$D,0),MATCH('2015'!P$100,DataEx!$216:$216,0))</f>
        <v>1665538.328390266</v>
      </c>
      <c r="Q107" s="91">
        <f>+INDEX(DataEx!$1:$1048576,MATCH('2015'!$A107,DataEx!$D:$D,0),MATCH('2015'!Q$100,DataEx!$216:$216,0))</f>
        <v>862427.72685132292</v>
      </c>
      <c r="R107" s="91">
        <f>+INDEX(DataEx!$1:$1048576,MATCH('2015'!$A107,DataEx!$D:$D,0),MATCH('2015'!R$100,DataEx!$216:$216,0))</f>
        <v>1507473.9400802045</v>
      </c>
      <c r="S107" s="126">
        <f t="shared" si="20"/>
        <v>46635558.440057509</v>
      </c>
      <c r="T107" s="127">
        <f t="shared" si="21"/>
        <v>1.2864981638636554E-2</v>
      </c>
    </row>
    <row r="108" spans="1:21">
      <c r="A108" s="138" t="str">
        <f t="shared" si="17"/>
        <v>7113p</v>
      </c>
      <c r="B108" s="480" t="str">
        <f>+VLOOKUP(LEFT($A108,LEN(A108)-1)*1,Master!$D$25:$G$223,4,FALSE)</f>
        <v>Porez na promet nepokretnosti</v>
      </c>
      <c r="C108" s="481"/>
      <c r="D108" s="481"/>
      <c r="E108" s="481"/>
      <c r="F108" s="481"/>
      <c r="G108" s="91">
        <f>+INDEX(DataEx!$1:$1048576,MATCH('2015'!$A108,DataEx!$D:$D,0),MATCH('2015'!G$100,DataEx!$216:$216,0))</f>
        <v>106071.79527146854</v>
      </c>
      <c r="H108" s="91">
        <f>+INDEX(DataEx!$1:$1048576,MATCH('2015'!$A108,DataEx!$D:$D,0),MATCH('2015'!H$100,DataEx!$216:$216,0))</f>
        <v>113039.14761772362</v>
      </c>
      <c r="I108" s="91">
        <f>+INDEX(DataEx!$1:$1048576,MATCH('2015'!$A108,DataEx!$D:$D,0),MATCH('2015'!I$100,DataEx!$216:$216,0))</f>
        <v>152502.18590714125</v>
      </c>
      <c r="J108" s="91">
        <f>+INDEX(DataEx!$1:$1048576,MATCH('2015'!$A108,DataEx!$D:$D,0),MATCH('2015'!J$100,DataEx!$216:$216,0))</f>
        <v>145745.80915293895</v>
      </c>
      <c r="K108" s="91">
        <f>+INDEX(DataEx!$1:$1048576,MATCH('2015'!$A108,DataEx!$D:$D,0),MATCH('2015'!K$100,DataEx!$216:$216,0))</f>
        <v>101292.23668851655</v>
      </c>
      <c r="L108" s="91">
        <f>+INDEX(DataEx!$1:$1048576,MATCH('2015'!$A108,DataEx!$D:$D,0),MATCH('2015'!L$100,DataEx!$216:$216,0))</f>
        <v>111819.65140138169</v>
      </c>
      <c r="M108" s="91">
        <f>+INDEX(DataEx!$1:$1048576,MATCH('2015'!$A108,DataEx!$D:$D,0),MATCH('2015'!M$100,DataEx!$216:$216,0))</f>
        <v>140720.54956844845</v>
      </c>
      <c r="N108" s="91">
        <f>+INDEX(DataEx!$1:$1048576,MATCH('2015'!$A108,DataEx!$D:$D,0),MATCH('2015'!N$100,DataEx!$216:$216,0))</f>
        <v>137458.83152417373</v>
      </c>
      <c r="O108" s="91">
        <f>+INDEX(DataEx!$1:$1048576,MATCH('2015'!$A108,DataEx!$D:$D,0),MATCH('2015'!O$100,DataEx!$216:$216,0))</f>
        <v>121512.32009326115</v>
      </c>
      <c r="P108" s="91">
        <f>+INDEX(DataEx!$1:$1048576,MATCH('2015'!$A108,DataEx!$D:$D,0),MATCH('2015'!P$100,DataEx!$216:$216,0))</f>
        <v>144611.55666919687</v>
      </c>
      <c r="Q108" s="91">
        <f>+INDEX(DataEx!$1:$1048576,MATCH('2015'!$A108,DataEx!$D:$D,0),MATCH('2015'!Q$100,DataEx!$216:$216,0))</f>
        <v>114784.79933118433</v>
      </c>
      <c r="R108" s="91">
        <f>+INDEX(DataEx!$1:$1048576,MATCH('2015'!$A108,DataEx!$D:$D,0),MATCH('2015'!R$100,DataEx!$216:$216,0))</f>
        <v>165968.97191897244</v>
      </c>
      <c r="S108" s="126">
        <f t="shared" si="20"/>
        <v>1555527.8551444074</v>
      </c>
      <c r="T108" s="127">
        <f t="shared" si="21"/>
        <v>4.2911113245362964E-4</v>
      </c>
    </row>
    <row r="109" spans="1:21">
      <c r="A109" s="138" t="str">
        <f t="shared" si="17"/>
        <v>7114p</v>
      </c>
      <c r="B109" s="480" t="str">
        <f>+VLOOKUP(LEFT($A109,LEN(A109)-1)*1,Master!$D$25:$G$223,4,FALSE)</f>
        <v>Porez na dodatu vrijednost</v>
      </c>
      <c r="C109" s="481"/>
      <c r="D109" s="481"/>
      <c r="E109" s="481"/>
      <c r="F109" s="481"/>
      <c r="G109" s="91">
        <f>+INDEX(DataEx!$1:$1048576,MATCH('2015'!$A109,DataEx!$D:$D,0),MATCH('2015'!G$100,DataEx!$216:$216,0))</f>
        <v>30830393.947525311</v>
      </c>
      <c r="H109" s="91">
        <f>+INDEX(DataEx!$1:$1048576,MATCH('2015'!$A109,DataEx!$D:$D,0),MATCH('2015'!H$100,DataEx!$216:$216,0))</f>
        <v>29918550.540655378</v>
      </c>
      <c r="I109" s="91">
        <f>+INDEX(DataEx!$1:$1048576,MATCH('2015'!$A109,DataEx!$D:$D,0),MATCH('2015'!I$100,DataEx!$216:$216,0))</f>
        <v>35625079.391823784</v>
      </c>
      <c r="J109" s="91">
        <f>+INDEX(DataEx!$1:$1048576,MATCH('2015'!$A109,DataEx!$D:$D,0),MATCH('2015'!J$100,DataEx!$216:$216,0))</f>
        <v>39690661.471009046</v>
      </c>
      <c r="K109" s="91">
        <f>+INDEX(DataEx!$1:$1048576,MATCH('2015'!$A109,DataEx!$D:$D,0),MATCH('2015'!K$100,DataEx!$216:$216,0))</f>
        <v>34500290.720307246</v>
      </c>
      <c r="L109" s="91">
        <f>+INDEX(DataEx!$1:$1048576,MATCH('2015'!$A109,DataEx!$D:$D,0),MATCH('2015'!L$100,DataEx!$216:$216,0))</f>
        <v>39877523.160066463</v>
      </c>
      <c r="M109" s="91">
        <f>+INDEX(DataEx!$1:$1048576,MATCH('2015'!$A109,DataEx!$D:$D,0),MATCH('2015'!M$100,DataEx!$216:$216,0))</f>
        <v>48690601.648068875</v>
      </c>
      <c r="N109" s="91">
        <f>+INDEX(DataEx!$1:$1048576,MATCH('2015'!$A109,DataEx!$D:$D,0),MATCH('2015'!N$100,DataEx!$216:$216,0))</f>
        <v>51015618.452793375</v>
      </c>
      <c r="O109" s="91">
        <f>+INDEX(DataEx!$1:$1048576,MATCH('2015'!$A109,DataEx!$D:$D,0),MATCH('2015'!O$100,DataEx!$216:$216,0))</f>
        <v>48088264.75380183</v>
      </c>
      <c r="P109" s="91">
        <f>+INDEX(DataEx!$1:$1048576,MATCH('2015'!$A109,DataEx!$D:$D,0),MATCH('2015'!P$100,DataEx!$216:$216,0))</f>
        <v>43467846.583736315</v>
      </c>
      <c r="Q109" s="91">
        <f>+INDEX(DataEx!$1:$1048576,MATCH('2015'!$A109,DataEx!$D:$D,0),MATCH('2015'!Q$100,DataEx!$216:$216,0))</f>
        <v>35933948.977140471</v>
      </c>
      <c r="R109" s="91">
        <f>+INDEX(DataEx!$1:$1048576,MATCH('2015'!$A109,DataEx!$D:$D,0),MATCH('2015'!R$100,DataEx!$216:$216,0))</f>
        <v>42606370.74912481</v>
      </c>
      <c r="S109" s="126">
        <f t="shared" si="20"/>
        <v>480245150.3960529</v>
      </c>
      <c r="T109" s="127">
        <f t="shared" si="21"/>
        <v>0.13248142079891115</v>
      </c>
    </row>
    <row r="110" spans="1:21">
      <c r="A110" s="138" t="str">
        <f t="shared" si="17"/>
        <v>7115p</v>
      </c>
      <c r="B110" s="480" t="str">
        <f>+VLOOKUP(LEFT($A110,LEN(A110)-1)*1,Master!$D$25:$G$223,4,FALSE)</f>
        <v>Akcize</v>
      </c>
      <c r="C110" s="481"/>
      <c r="D110" s="481"/>
      <c r="E110" s="481"/>
      <c r="F110" s="481"/>
      <c r="G110" s="91">
        <f>+INDEX(DataEx!$1:$1048576,MATCH('2015'!$A110,DataEx!$D:$D,0),MATCH('2015'!G$100,DataEx!$216:$216,0))</f>
        <v>10746682.682418374</v>
      </c>
      <c r="H110" s="91">
        <f>+INDEX(DataEx!$1:$1048576,MATCH('2015'!$A110,DataEx!$D:$D,0),MATCH('2015'!H$100,DataEx!$216:$216,0))</f>
        <v>8544013.7622055728</v>
      </c>
      <c r="I110" s="91">
        <f>+INDEX(DataEx!$1:$1048576,MATCH('2015'!$A110,DataEx!$D:$D,0),MATCH('2015'!I$100,DataEx!$216:$216,0))</f>
        <v>10140030.796069261</v>
      </c>
      <c r="J110" s="91">
        <f>+INDEX(DataEx!$1:$1048576,MATCH('2015'!$A110,DataEx!$D:$D,0),MATCH('2015'!J$100,DataEx!$216:$216,0))</f>
        <v>11606566.966498964</v>
      </c>
      <c r="K110" s="91">
        <f>+INDEX(DataEx!$1:$1048576,MATCH('2015'!$A110,DataEx!$D:$D,0),MATCH('2015'!K$100,DataEx!$216:$216,0))</f>
        <v>13190871.109895388</v>
      </c>
      <c r="L110" s="91">
        <f>+INDEX(DataEx!$1:$1048576,MATCH('2015'!$A110,DataEx!$D:$D,0),MATCH('2015'!L$100,DataEx!$216:$216,0))</f>
        <v>15159196.537793403</v>
      </c>
      <c r="M110" s="91">
        <f>+INDEX(DataEx!$1:$1048576,MATCH('2015'!$A110,DataEx!$D:$D,0),MATCH('2015'!M$100,DataEx!$216:$216,0))</f>
        <v>16918854.99757503</v>
      </c>
      <c r="N110" s="91">
        <f>+INDEX(DataEx!$1:$1048576,MATCH('2015'!$A110,DataEx!$D:$D,0),MATCH('2015'!N$100,DataEx!$216:$216,0))</f>
        <v>21078349.425046727</v>
      </c>
      <c r="O110" s="91">
        <f>+INDEX(DataEx!$1:$1048576,MATCH('2015'!$A110,DataEx!$D:$D,0),MATCH('2015'!O$100,DataEx!$216:$216,0))</f>
        <v>18202665.814412087</v>
      </c>
      <c r="P110" s="91">
        <f>+INDEX(DataEx!$1:$1048576,MATCH('2015'!$A110,DataEx!$D:$D,0),MATCH('2015'!P$100,DataEx!$216:$216,0))</f>
        <v>14340556.433877697</v>
      </c>
      <c r="Q110" s="91">
        <f>+INDEX(DataEx!$1:$1048576,MATCH('2015'!$A110,DataEx!$D:$D,0),MATCH('2015'!Q$100,DataEx!$216:$216,0))</f>
        <v>13344977.795261111</v>
      </c>
      <c r="R110" s="91">
        <f>+INDEX(DataEx!$1:$1048576,MATCH('2015'!$A110,DataEx!$D:$D,0),MATCH('2015'!R$100,DataEx!$216:$216,0))</f>
        <v>14437025.106566409</v>
      </c>
      <c r="S110" s="126">
        <f t="shared" si="20"/>
        <v>167709791.42762002</v>
      </c>
      <c r="T110" s="127">
        <f t="shared" si="21"/>
        <v>4.6264770048998628E-2</v>
      </c>
    </row>
    <row r="111" spans="1:21">
      <c r="A111" s="138" t="str">
        <f t="shared" si="17"/>
        <v>7116p</v>
      </c>
      <c r="B111" s="480" t="str">
        <f>+VLOOKUP(LEFT($A111,LEN(A111)-1)*1,Master!$D$25:$G$223,4,FALSE)</f>
        <v>Porez na međunarodnu trgovinu i transakcije</v>
      </c>
      <c r="C111" s="481"/>
      <c r="D111" s="481"/>
      <c r="E111" s="481"/>
      <c r="F111" s="481"/>
      <c r="G111" s="91">
        <f>+INDEX(DataEx!$1:$1048576,MATCH('2015'!$A111,DataEx!$D:$D,0),MATCH('2015'!G$100,DataEx!$216:$216,0))</f>
        <v>997113.97705013887</v>
      </c>
      <c r="H111" s="91">
        <f>+INDEX(DataEx!$1:$1048576,MATCH('2015'!$A111,DataEx!$D:$D,0),MATCH('2015'!H$100,DataEx!$216:$216,0))</f>
        <v>1331009.1716165582</v>
      </c>
      <c r="I111" s="91">
        <f>+INDEX(DataEx!$1:$1048576,MATCH('2015'!$A111,DataEx!$D:$D,0),MATCH('2015'!I$100,DataEx!$216:$216,0))</f>
        <v>1733008.7830788183</v>
      </c>
      <c r="J111" s="91">
        <f>+INDEX(DataEx!$1:$1048576,MATCH('2015'!$A111,DataEx!$D:$D,0),MATCH('2015'!J$100,DataEx!$216:$216,0))</f>
        <v>1927566.0054556574</v>
      </c>
      <c r="K111" s="91">
        <f>+INDEX(DataEx!$1:$1048576,MATCH('2015'!$A111,DataEx!$D:$D,0),MATCH('2015'!K$100,DataEx!$216:$216,0))</f>
        <v>1957633.128395471</v>
      </c>
      <c r="L111" s="91">
        <f>+INDEX(DataEx!$1:$1048576,MATCH('2015'!$A111,DataEx!$D:$D,0),MATCH('2015'!L$100,DataEx!$216:$216,0))</f>
        <v>2209426.9121462442</v>
      </c>
      <c r="M111" s="91">
        <f>+INDEX(DataEx!$1:$1048576,MATCH('2015'!$A111,DataEx!$D:$D,0),MATCH('2015'!M$100,DataEx!$216:$216,0))</f>
        <v>2614239.3870693785</v>
      </c>
      <c r="N111" s="91">
        <f>+INDEX(DataEx!$1:$1048576,MATCH('2015'!$A111,DataEx!$D:$D,0),MATCH('2015'!N$100,DataEx!$216:$216,0))</f>
        <v>2369436.9150621137</v>
      </c>
      <c r="O111" s="91">
        <f>+INDEX(DataEx!$1:$1048576,MATCH('2015'!$A111,DataEx!$D:$D,0),MATCH('2015'!O$100,DataEx!$216:$216,0))</f>
        <v>2212771.4239951861</v>
      </c>
      <c r="P111" s="91">
        <f>+INDEX(DataEx!$1:$1048576,MATCH('2015'!$A111,DataEx!$D:$D,0),MATCH('2015'!P$100,DataEx!$216:$216,0))</f>
        <v>2036251.8621765992</v>
      </c>
      <c r="Q111" s="91">
        <f>+INDEX(DataEx!$1:$1048576,MATCH('2015'!$A111,DataEx!$D:$D,0),MATCH('2015'!Q$100,DataEx!$216:$216,0))</f>
        <v>1518566.9065134812</v>
      </c>
      <c r="R111" s="91">
        <f>+INDEX(DataEx!$1:$1048576,MATCH('2015'!$A111,DataEx!$D:$D,0),MATCH('2015'!R$100,DataEx!$216:$216,0))</f>
        <v>1969417.8725266533</v>
      </c>
      <c r="S111" s="126">
        <f t="shared" si="20"/>
        <v>22876442.345086303</v>
      </c>
      <c r="T111" s="127">
        <f t="shared" si="21"/>
        <v>6.3107427158858769E-3</v>
      </c>
    </row>
    <row r="112" spans="1:21">
      <c r="A112" s="138" t="str">
        <f t="shared" si="17"/>
        <v>7118p</v>
      </c>
      <c r="B112" s="480" t="str">
        <f>+VLOOKUP(LEFT($A112,LEN(A112)-1)*1,Master!$D$25:$G$223,4,FALSE)</f>
        <v>Ostali državni porezi</v>
      </c>
      <c r="C112" s="481"/>
      <c r="D112" s="481"/>
      <c r="E112" s="481"/>
      <c r="F112" s="481"/>
      <c r="G112" s="91">
        <f>+INDEX(DataEx!$1:$1048576,MATCH('2015'!$A112,DataEx!$D:$D,0),MATCH('2015'!G$100,DataEx!$216:$216,0))</f>
        <v>251804.37567454769</v>
      </c>
      <c r="H112" s="91">
        <f>+INDEX(DataEx!$1:$1048576,MATCH('2015'!$A112,DataEx!$D:$D,0),MATCH('2015'!H$100,DataEx!$216:$216,0))</f>
        <v>310149.4855589362</v>
      </c>
      <c r="I112" s="91">
        <f>+INDEX(DataEx!$1:$1048576,MATCH('2015'!$A112,DataEx!$D:$D,0),MATCH('2015'!I$100,DataEx!$216:$216,0))</f>
        <v>424865.45226132218</v>
      </c>
      <c r="J112" s="91">
        <f>+INDEX(DataEx!$1:$1048576,MATCH('2015'!$A112,DataEx!$D:$D,0),MATCH('2015'!J$100,DataEx!$216:$216,0))</f>
        <v>488382.49238437577</v>
      </c>
      <c r="K112" s="91">
        <f>+INDEX(DataEx!$1:$1048576,MATCH('2015'!$A112,DataEx!$D:$D,0),MATCH('2015'!K$100,DataEx!$216:$216,0))</f>
        <v>512432.55897189945</v>
      </c>
      <c r="L112" s="91">
        <f>+INDEX(DataEx!$1:$1048576,MATCH('2015'!$A112,DataEx!$D:$D,0),MATCH('2015'!L$100,DataEx!$216:$216,0))</f>
        <v>558687.11031930195</v>
      </c>
      <c r="M112" s="91">
        <f>+INDEX(DataEx!$1:$1048576,MATCH('2015'!$A112,DataEx!$D:$D,0),MATCH('2015'!M$100,DataEx!$216:$216,0))</f>
        <v>582898.8333021343</v>
      </c>
      <c r="N112" s="91">
        <f>+INDEX(DataEx!$1:$1048576,MATCH('2015'!$A112,DataEx!$D:$D,0),MATCH('2015'!N$100,DataEx!$216:$216,0))</f>
        <v>576646.61383665679</v>
      </c>
      <c r="O112" s="91">
        <f>+INDEX(DataEx!$1:$1048576,MATCH('2015'!$A112,DataEx!$D:$D,0),MATCH('2015'!O$100,DataEx!$216:$216,0))</f>
        <v>569580.06276767002</v>
      </c>
      <c r="P112" s="91">
        <f>+INDEX(DataEx!$1:$1048576,MATCH('2015'!$A112,DataEx!$D:$D,0),MATCH('2015'!P$100,DataEx!$216:$216,0))</f>
        <v>504830.91764073976</v>
      </c>
      <c r="Q112" s="91">
        <f>+INDEX(DataEx!$1:$1048576,MATCH('2015'!$A112,DataEx!$D:$D,0),MATCH('2015'!Q$100,DataEx!$216:$216,0))</f>
        <v>449327.05769997759</v>
      </c>
      <c r="R112" s="91">
        <f>+INDEX(DataEx!$1:$1048576,MATCH('2015'!$A112,DataEx!$D:$D,0),MATCH('2015'!R$100,DataEx!$216:$216,0))</f>
        <v>490901.31962345698</v>
      </c>
      <c r="S112" s="126">
        <f t="shared" si="20"/>
        <v>5720506.2800410194</v>
      </c>
      <c r="T112" s="127">
        <f t="shared" si="21"/>
        <v>1.5780706979423502E-3</v>
      </c>
    </row>
    <row r="113" spans="1:20">
      <c r="A113" s="138" t="str">
        <f t="shared" si="17"/>
        <v>712p</v>
      </c>
      <c r="B113" s="493" t="str">
        <f>+VLOOKUP(LEFT($A113,LEN(A113)-1)*1,Master!$D$25:$G$223,4,FALSE)</f>
        <v>Doprinosi</v>
      </c>
      <c r="C113" s="494"/>
      <c r="D113" s="494"/>
      <c r="E113" s="494"/>
      <c r="F113" s="494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0.11517025455260713</v>
      </c>
    </row>
    <row r="114" spans="1:20">
      <c r="A114" s="138" t="str">
        <f t="shared" si="17"/>
        <v>7121p</v>
      </c>
      <c r="B114" s="480" t="str">
        <f>+VLOOKUP(LEFT($A114,LEN(A114)-1)*1,Master!$D$25:$G$223,4,FALSE)</f>
        <v>Doprinosi za penzijsko i invalidsko osiguranje</v>
      </c>
      <c r="C114" s="481"/>
      <c r="D114" s="481"/>
      <c r="E114" s="481"/>
      <c r="F114" s="481"/>
      <c r="G114" s="91">
        <f>+INDEX(DataEx!$1:$1048576,MATCH('2015'!$A114,DataEx!$D:$D,0),MATCH('2015'!G$100,DataEx!$216:$216,0))</f>
        <v>10835215.375433445</v>
      </c>
      <c r="H114" s="91">
        <f>+INDEX(DataEx!$1:$1048576,MATCH('2015'!$A114,DataEx!$D:$D,0),MATCH('2015'!H$100,DataEx!$216:$216,0))</f>
        <v>17287568.311596237</v>
      </c>
      <c r="I114" s="91">
        <f>+INDEX(DataEx!$1:$1048576,MATCH('2015'!$A114,DataEx!$D:$D,0),MATCH('2015'!I$100,DataEx!$216:$216,0))</f>
        <v>16133814.702883076</v>
      </c>
      <c r="J114" s="91">
        <f>+INDEX(DataEx!$1:$1048576,MATCH('2015'!$A114,DataEx!$D:$D,0),MATCH('2015'!J$100,DataEx!$216:$216,0))</f>
        <v>17634570.078624245</v>
      </c>
      <c r="K114" s="91">
        <f>+INDEX(DataEx!$1:$1048576,MATCH('2015'!$A114,DataEx!$D:$D,0),MATCH('2015'!K$100,DataEx!$216:$216,0))</f>
        <v>20199574.10818097</v>
      </c>
      <c r="L114" s="91">
        <f>+INDEX(DataEx!$1:$1048576,MATCH('2015'!$A114,DataEx!$D:$D,0),MATCH('2015'!L$100,DataEx!$216:$216,0))</f>
        <v>20913507.395355023</v>
      </c>
      <c r="M114" s="91">
        <f>+INDEX(DataEx!$1:$1048576,MATCH('2015'!$A114,DataEx!$D:$D,0),MATCH('2015'!M$100,DataEx!$216:$216,0))</f>
        <v>20397161.323049661</v>
      </c>
      <c r="N114" s="91">
        <f>+INDEX(DataEx!$1:$1048576,MATCH('2015'!$A114,DataEx!$D:$D,0),MATCH('2015'!N$100,DataEx!$216:$216,0))</f>
        <v>20719279.922398537</v>
      </c>
      <c r="O114" s="91">
        <f>+INDEX(DataEx!$1:$1048576,MATCH('2015'!$A114,DataEx!$D:$D,0),MATCH('2015'!O$100,DataEx!$216:$216,0))</f>
        <v>20675448.42527096</v>
      </c>
      <c r="P114" s="91">
        <f>+INDEX(DataEx!$1:$1048576,MATCH('2015'!$A114,DataEx!$D:$D,0),MATCH('2015'!P$100,DataEx!$216:$216,0))</f>
        <v>22333485.779485509</v>
      </c>
      <c r="Q114" s="91">
        <f>+INDEX(DataEx!$1:$1048576,MATCH('2015'!$A114,DataEx!$D:$D,0),MATCH('2015'!Q$100,DataEx!$216:$216,0))</f>
        <v>19074610.951472942</v>
      </c>
      <c r="R114" s="91">
        <f>+INDEX(DataEx!$1:$1048576,MATCH('2015'!$A114,DataEx!$D:$D,0),MATCH('2015'!R$100,DataEx!$216:$216,0))</f>
        <v>40201162.67603521</v>
      </c>
      <c r="S114" s="126">
        <f t="shared" si="20"/>
        <v>246405399.04978585</v>
      </c>
      <c r="T114" s="127">
        <f t="shared" si="21"/>
        <v>6.7973903186147822E-2</v>
      </c>
    </row>
    <row r="115" spans="1:20">
      <c r="A115" s="138" t="str">
        <f t="shared" si="17"/>
        <v>7122p</v>
      </c>
      <c r="B115" s="480" t="str">
        <f>+VLOOKUP(LEFT($A115,LEN(A115)-1)*1,Master!$D$25:$G$223,4,FALSE)</f>
        <v>Doprinosi za zdravstveno osiguranje</v>
      </c>
      <c r="C115" s="481"/>
      <c r="D115" s="481"/>
      <c r="E115" s="481"/>
      <c r="F115" s="481"/>
      <c r="G115" s="91">
        <f>+INDEX(DataEx!$1:$1048576,MATCH('2015'!$A115,DataEx!$D:$D,0),MATCH('2015'!G$100,DataEx!$216:$216,0))</f>
        <v>5947210.158482017</v>
      </c>
      <c r="H115" s="91">
        <f>+INDEX(DataEx!$1:$1048576,MATCH('2015'!$A115,DataEx!$D:$D,0),MATCH('2015'!H$100,DataEx!$216:$216,0))</f>
        <v>8737953.0601297878</v>
      </c>
      <c r="I115" s="91">
        <f>+INDEX(DataEx!$1:$1048576,MATCH('2015'!$A115,DataEx!$D:$D,0),MATCH('2015'!I$100,DataEx!$216:$216,0))</f>
        <v>10128217.755015116</v>
      </c>
      <c r="J115" s="91">
        <f>+INDEX(DataEx!$1:$1048576,MATCH('2015'!$A115,DataEx!$D:$D,0),MATCH('2015'!J$100,DataEx!$216:$216,0))</f>
        <v>10506185.898595979</v>
      </c>
      <c r="K115" s="91">
        <f>+INDEX(DataEx!$1:$1048576,MATCH('2015'!$A115,DataEx!$D:$D,0),MATCH('2015'!K$100,DataEx!$216:$216,0))</f>
        <v>12414423.348594034</v>
      </c>
      <c r="L115" s="91">
        <f>+INDEX(DataEx!$1:$1048576,MATCH('2015'!$A115,DataEx!$D:$D,0),MATCH('2015'!L$100,DataEx!$216:$216,0))</f>
        <v>12300409.906155966</v>
      </c>
      <c r="M115" s="91">
        <f>+INDEX(DataEx!$1:$1048576,MATCH('2015'!$A115,DataEx!$D:$D,0),MATCH('2015'!M$100,DataEx!$216:$216,0))</f>
        <v>11649338.921377769</v>
      </c>
      <c r="N115" s="91">
        <f>+INDEX(DataEx!$1:$1048576,MATCH('2015'!$A115,DataEx!$D:$D,0),MATCH('2015'!N$100,DataEx!$216:$216,0))</f>
        <v>12715928.59880604</v>
      </c>
      <c r="O115" s="91">
        <f>+INDEX(DataEx!$1:$1048576,MATCH('2015'!$A115,DataEx!$D:$D,0),MATCH('2015'!O$100,DataEx!$216:$216,0))</f>
        <v>11722748.188238984</v>
      </c>
      <c r="P115" s="91">
        <f>+INDEX(DataEx!$1:$1048576,MATCH('2015'!$A115,DataEx!$D:$D,0),MATCH('2015'!P$100,DataEx!$216:$216,0))</f>
        <v>13649666.976806173</v>
      </c>
      <c r="Q115" s="91">
        <f>+INDEX(DataEx!$1:$1048576,MATCH('2015'!$A115,DataEx!$D:$D,0),MATCH('2015'!Q$100,DataEx!$216:$216,0))</f>
        <v>11784621.868662277</v>
      </c>
      <c r="R115" s="91">
        <f>+INDEX(DataEx!$1:$1048576,MATCH('2015'!$A115,DataEx!$D:$D,0),MATCH('2015'!R$100,DataEx!$216:$216,0))</f>
        <v>23899152.764590971</v>
      </c>
      <c r="S115" s="126">
        <f t="shared" si="20"/>
        <v>145455857.4454551</v>
      </c>
      <c r="T115" s="127">
        <f t="shared" si="21"/>
        <v>4.0125753778056578E-2</v>
      </c>
    </row>
    <row r="116" spans="1:20">
      <c r="A116" s="138" t="str">
        <f t="shared" si="17"/>
        <v>7123p</v>
      </c>
      <c r="B116" s="480" t="str">
        <f>+VLOOKUP(LEFT($A116,LEN(A116)-1)*1,Master!$D$25:$G$223,4,FALSE)</f>
        <v>Doprinosi za osiguranje od nezaposlenosti</v>
      </c>
      <c r="C116" s="481"/>
      <c r="D116" s="481"/>
      <c r="E116" s="481"/>
      <c r="F116" s="481"/>
      <c r="G116" s="91">
        <f>+INDEX(DataEx!$1:$1048576,MATCH('2015'!$A116,DataEx!$D:$D,0),MATCH('2015'!G$100,DataEx!$216:$216,0))</f>
        <v>405204.02216089884</v>
      </c>
      <c r="H116" s="91">
        <f>+INDEX(DataEx!$1:$1048576,MATCH('2015'!$A116,DataEx!$D:$D,0),MATCH('2015'!H$100,DataEx!$216:$216,0))</f>
        <v>738084.5106705362</v>
      </c>
      <c r="I116" s="91">
        <f>+INDEX(DataEx!$1:$1048576,MATCH('2015'!$A116,DataEx!$D:$D,0),MATCH('2015'!I$100,DataEx!$216:$216,0))</f>
        <v>913696.79908484616</v>
      </c>
      <c r="J116" s="91">
        <f>+INDEX(DataEx!$1:$1048576,MATCH('2015'!$A116,DataEx!$D:$D,0),MATCH('2015'!J$100,DataEx!$216:$216,0))</f>
        <v>970828.38583662093</v>
      </c>
      <c r="K116" s="91">
        <f>+INDEX(DataEx!$1:$1048576,MATCH('2015'!$A116,DataEx!$D:$D,0),MATCH('2015'!K$100,DataEx!$216:$216,0))</f>
        <v>1071963.8068133136</v>
      </c>
      <c r="L116" s="91">
        <f>+INDEX(DataEx!$1:$1048576,MATCH('2015'!$A116,DataEx!$D:$D,0),MATCH('2015'!L$100,DataEx!$216:$216,0))</f>
        <v>1078875.1432318969</v>
      </c>
      <c r="M116" s="91">
        <f>+INDEX(DataEx!$1:$1048576,MATCH('2015'!$A116,DataEx!$D:$D,0),MATCH('2015'!M$100,DataEx!$216:$216,0))</f>
        <v>1021891.7539787972</v>
      </c>
      <c r="N116" s="91">
        <f>+INDEX(DataEx!$1:$1048576,MATCH('2015'!$A116,DataEx!$D:$D,0),MATCH('2015'!N$100,DataEx!$216:$216,0))</f>
        <v>1115094.651382722</v>
      </c>
      <c r="O116" s="91">
        <f>+INDEX(DataEx!$1:$1048576,MATCH('2015'!$A116,DataEx!$D:$D,0),MATCH('2015'!O$100,DataEx!$216:$216,0))</f>
        <v>1045619.4056045644</v>
      </c>
      <c r="P116" s="91">
        <f>+INDEX(DataEx!$1:$1048576,MATCH('2015'!$A116,DataEx!$D:$D,0),MATCH('2015'!P$100,DataEx!$216:$216,0))</f>
        <v>1200015.1472054955</v>
      </c>
      <c r="Q116" s="91">
        <f>+INDEX(DataEx!$1:$1048576,MATCH('2015'!$A116,DataEx!$D:$D,0),MATCH('2015'!Q$100,DataEx!$216:$216,0))</f>
        <v>1040193.9108966757</v>
      </c>
      <c r="R116" s="91">
        <f>+INDEX(DataEx!$1:$1048576,MATCH('2015'!$A116,DataEx!$D:$D,0),MATCH('2015'!R$100,DataEx!$216:$216,0))</f>
        <v>2120234.2020172165</v>
      </c>
      <c r="S116" s="126">
        <f t="shared" si="20"/>
        <v>12721701.738883585</v>
      </c>
      <c r="T116" s="127">
        <f t="shared" si="21"/>
        <v>3.509434962450644E-3</v>
      </c>
    </row>
    <row r="117" spans="1:20">
      <c r="A117" s="138" t="str">
        <f t="shared" si="17"/>
        <v>7124p</v>
      </c>
      <c r="B117" s="480" t="str">
        <f>+VLOOKUP(LEFT($A117,LEN(A117)-1)*1,Master!$D$25:$G$223,4,FALSE)</f>
        <v>Ostali doprinosi</v>
      </c>
      <c r="C117" s="481"/>
      <c r="D117" s="481"/>
      <c r="E117" s="481"/>
      <c r="F117" s="481"/>
      <c r="G117" s="91">
        <f>+INDEX(DataEx!$1:$1048576,MATCH('2015'!$A117,DataEx!$D:$D,0),MATCH('2015'!G$100,DataEx!$216:$216,0))</f>
        <v>265564.87727538327</v>
      </c>
      <c r="H117" s="91">
        <f>+INDEX(DataEx!$1:$1048576,MATCH('2015'!$A117,DataEx!$D:$D,0),MATCH('2015'!H$100,DataEx!$216:$216,0))</f>
        <v>626537.09803975385</v>
      </c>
      <c r="I117" s="91">
        <f>+INDEX(DataEx!$1:$1048576,MATCH('2015'!$A117,DataEx!$D:$D,0),MATCH('2015'!I$100,DataEx!$216:$216,0))</f>
        <v>906582.94015782466</v>
      </c>
      <c r="J117" s="91">
        <f>+INDEX(DataEx!$1:$1048576,MATCH('2015'!$A117,DataEx!$D:$D,0),MATCH('2015'!J$100,DataEx!$216:$216,0))</f>
        <v>1013376.386066664</v>
      </c>
      <c r="K117" s="91">
        <f>+INDEX(DataEx!$1:$1048576,MATCH('2015'!$A117,DataEx!$D:$D,0),MATCH('2015'!K$100,DataEx!$216:$216,0))</f>
        <v>997097.9259462388</v>
      </c>
      <c r="L117" s="91">
        <f>+INDEX(DataEx!$1:$1048576,MATCH('2015'!$A117,DataEx!$D:$D,0),MATCH('2015'!L$100,DataEx!$216:$216,0))</f>
        <v>1227335.1337159497</v>
      </c>
      <c r="M117" s="91">
        <f>+INDEX(DataEx!$1:$1048576,MATCH('2015'!$A117,DataEx!$D:$D,0),MATCH('2015'!M$100,DataEx!$216:$216,0))</f>
        <v>1146217.0405176056</v>
      </c>
      <c r="N117" s="91">
        <f>+INDEX(DataEx!$1:$1048576,MATCH('2015'!$A117,DataEx!$D:$D,0),MATCH('2015'!N$100,DataEx!$216:$216,0))</f>
        <v>1149429.7437170967</v>
      </c>
      <c r="O117" s="91">
        <f>+INDEX(DataEx!$1:$1048576,MATCH('2015'!$A117,DataEx!$D:$D,0),MATCH('2015'!O$100,DataEx!$216:$216,0))</f>
        <v>1033757.8705604452</v>
      </c>
      <c r="P117" s="91">
        <f>+INDEX(DataEx!$1:$1048576,MATCH('2015'!$A117,DataEx!$D:$D,0),MATCH('2015'!P$100,DataEx!$216:$216,0))</f>
        <v>1334588.3030299437</v>
      </c>
      <c r="Q117" s="91">
        <f>+INDEX(DataEx!$1:$1048576,MATCH('2015'!$A117,DataEx!$D:$D,0),MATCH('2015'!Q$100,DataEx!$216:$216,0))</f>
        <v>1039196.5810409879</v>
      </c>
      <c r="R117" s="91">
        <f>+INDEX(DataEx!$1:$1048576,MATCH('2015'!$A117,DataEx!$D:$D,0),MATCH('2015'!R$100,DataEx!$216:$216,0))</f>
        <v>2169530.6190084284</v>
      </c>
      <c r="S117" s="126">
        <f t="shared" si="20"/>
        <v>12909214.519076321</v>
      </c>
      <c r="T117" s="127">
        <f t="shared" si="21"/>
        <v>3.5611626259520884E-3</v>
      </c>
    </row>
    <row r="118" spans="1:20">
      <c r="A118" s="138" t="str">
        <f t="shared" si="17"/>
        <v>713p</v>
      </c>
      <c r="B118" s="491" t="str">
        <f>+VLOOKUP(LEFT($A118,LEN(A118)-1)*1,Master!$D$25:$G$223,4,FALSE)</f>
        <v>Takse</v>
      </c>
      <c r="C118" s="492"/>
      <c r="D118" s="492"/>
      <c r="E118" s="492"/>
      <c r="F118" s="492"/>
      <c r="G118" s="85">
        <f>+INDEX(DataEx!$1:$1048576,MATCH('2015'!$A118,DataEx!$D:$D,0),MATCH('2015'!G$100,DataEx!$216:$216,0))</f>
        <v>1017432.8805905436</v>
      </c>
      <c r="H118" s="85">
        <f>+INDEX(DataEx!$1:$1048576,MATCH('2015'!$A118,DataEx!$D:$D,0),MATCH('2015'!H$100,DataEx!$216:$216,0))</f>
        <v>2806441.7507150937</v>
      </c>
      <c r="I118" s="85">
        <f>+INDEX(DataEx!$1:$1048576,MATCH('2015'!$A118,DataEx!$D:$D,0),MATCH('2015'!I$100,DataEx!$216:$216,0))</f>
        <v>1117006.3290833589</v>
      </c>
      <c r="J118" s="85">
        <f>+INDEX(DataEx!$1:$1048576,MATCH('2015'!$A118,DataEx!$D:$D,0),MATCH('2015'!J$100,DataEx!$216:$216,0))</f>
        <v>1264717.5392387407</v>
      </c>
      <c r="K118" s="85">
        <f>+INDEX(DataEx!$1:$1048576,MATCH('2015'!$A118,DataEx!$D:$D,0),MATCH('2015'!K$100,DataEx!$216:$216,0))</f>
        <v>1093045.5428240406</v>
      </c>
      <c r="L118" s="85">
        <f>+INDEX(DataEx!$1:$1048576,MATCH('2015'!$A118,DataEx!$D:$D,0),MATCH('2015'!L$100,DataEx!$216:$216,0))</f>
        <v>1395344.9576274238</v>
      </c>
      <c r="M118" s="85">
        <f>+INDEX(DataEx!$1:$1048576,MATCH('2015'!$A118,DataEx!$D:$D,0),MATCH('2015'!M$100,DataEx!$216:$216,0))</f>
        <v>1446144.3329938813</v>
      </c>
      <c r="N118" s="85">
        <f>+INDEX(DataEx!$1:$1048576,MATCH('2015'!$A118,DataEx!$D:$D,0),MATCH('2015'!N$100,DataEx!$216:$216,0))</f>
        <v>1356791.631586303</v>
      </c>
      <c r="O118" s="85">
        <f>+INDEX(DataEx!$1:$1048576,MATCH('2015'!$A118,DataEx!$D:$D,0),MATCH('2015'!O$100,DataEx!$216:$216,0))</f>
        <v>1266226.6725826806</v>
      </c>
      <c r="P118" s="85">
        <f>+INDEX(DataEx!$1:$1048576,MATCH('2015'!$A118,DataEx!$D:$D,0),MATCH('2015'!P$100,DataEx!$216:$216,0))</f>
        <v>1318880.8810031279</v>
      </c>
      <c r="Q118" s="85">
        <f>+INDEX(DataEx!$1:$1048576,MATCH('2015'!$A118,DataEx!$D:$D,0),MATCH('2015'!Q$100,DataEx!$216:$216,0))</f>
        <v>1346463.6496868518</v>
      </c>
      <c r="R118" s="86">
        <f>+INDEX(DataEx!$1:$1048576,MATCH('2015'!$A118,DataEx!$D:$D,0),MATCH('2015'!R$100,DataEx!$216:$216,0))</f>
        <v>1474390.4967195832</v>
      </c>
      <c r="S118" s="128">
        <f t="shared" si="20"/>
        <v>16902886.664651629</v>
      </c>
      <c r="T118" s="129">
        <f t="shared" si="21"/>
        <v>4.6628652868004493E-3</v>
      </c>
    </row>
    <row r="119" spans="1:20">
      <c r="A119" s="138" t="str">
        <f t="shared" si="17"/>
        <v>714p</v>
      </c>
      <c r="B119" s="491" t="str">
        <f>+VLOOKUP(LEFT($A119,LEN(A119)-1)*1,Master!$D$25:$G$223,4,FALSE)</f>
        <v>Naknade</v>
      </c>
      <c r="C119" s="492"/>
      <c r="D119" s="492"/>
      <c r="E119" s="492"/>
      <c r="F119" s="492"/>
      <c r="G119" s="85">
        <f>+INDEX(DataEx!$1:$1048576,MATCH('2015'!$A119,DataEx!$D:$D,0),MATCH('2015'!G$100,DataEx!$216:$216,0))</f>
        <v>1138266.9804152639</v>
      </c>
      <c r="H119" s="85">
        <f>+INDEX(DataEx!$1:$1048576,MATCH('2015'!$A119,DataEx!$D:$D,0),MATCH('2015'!H$100,DataEx!$216:$216,0))</f>
        <v>756483.76634673518</v>
      </c>
      <c r="I119" s="85">
        <f>+INDEX(DataEx!$1:$1048576,MATCH('2015'!$A119,DataEx!$D:$D,0),MATCH('2015'!I$100,DataEx!$216:$216,0))</f>
        <v>784896.45053551998</v>
      </c>
      <c r="J119" s="85">
        <f>+INDEX(DataEx!$1:$1048576,MATCH('2015'!$A119,DataEx!$D:$D,0),MATCH('2015'!J$100,DataEx!$216:$216,0))</f>
        <v>716357.12404800032</v>
      </c>
      <c r="K119" s="85">
        <f>+INDEX(DataEx!$1:$1048576,MATCH('2015'!$A119,DataEx!$D:$D,0),MATCH('2015'!K$100,DataEx!$216:$216,0))</f>
        <v>1133208.5669148029</v>
      </c>
      <c r="L119" s="85">
        <f>+INDEX(DataEx!$1:$1048576,MATCH('2015'!$A119,DataEx!$D:$D,0),MATCH('2015'!L$100,DataEx!$216:$216,0))</f>
        <v>1267102.9957289747</v>
      </c>
      <c r="M119" s="85">
        <f>+INDEX(DataEx!$1:$1048576,MATCH('2015'!$A119,DataEx!$D:$D,0),MATCH('2015'!M$100,DataEx!$216:$216,0))</f>
        <v>1342917.6146265836</v>
      </c>
      <c r="N119" s="85">
        <f>+INDEX(DataEx!$1:$1048576,MATCH('2015'!$A119,DataEx!$D:$D,0),MATCH('2015'!N$100,DataEx!$216:$216,0))</f>
        <v>1226756.3727123113</v>
      </c>
      <c r="O119" s="85">
        <f>+INDEX(DataEx!$1:$1048576,MATCH('2015'!$A119,DataEx!$D:$D,0),MATCH('2015'!O$100,DataEx!$216:$216,0))</f>
        <v>1268468.2949369599</v>
      </c>
      <c r="P119" s="85">
        <f>+INDEX(DataEx!$1:$1048576,MATCH('2015'!$A119,DataEx!$D:$D,0),MATCH('2015'!P$100,DataEx!$216:$216,0))</f>
        <v>1378353.6704010672</v>
      </c>
      <c r="Q119" s="85">
        <f>+INDEX(DataEx!$1:$1048576,MATCH('2015'!$A119,DataEx!$D:$D,0),MATCH('2015'!Q$100,DataEx!$216:$216,0))</f>
        <v>1123435.7637199732</v>
      </c>
      <c r="R119" s="86">
        <f>+INDEX(DataEx!$1:$1048576,MATCH('2015'!$A119,DataEx!$D:$D,0),MATCH('2015'!R$100,DataEx!$216:$216,0))</f>
        <v>1342481.0432510113</v>
      </c>
      <c r="S119" s="128">
        <f t="shared" si="20"/>
        <v>13478728.643637203</v>
      </c>
      <c r="T119" s="129">
        <f t="shared" si="21"/>
        <v>3.7182699706585385E-3</v>
      </c>
    </row>
    <row r="120" spans="1:20">
      <c r="A120" s="138" t="str">
        <f t="shared" si="17"/>
        <v>715p</v>
      </c>
      <c r="B120" s="491" t="str">
        <f>+VLOOKUP(LEFT($A120,LEN(A120)-1)*1,Master!$D$25:$G$223,4,FALSE)</f>
        <v>Ostali prihodi</v>
      </c>
      <c r="C120" s="492"/>
      <c r="D120" s="492"/>
      <c r="E120" s="492"/>
      <c r="F120" s="492"/>
      <c r="G120" s="85">
        <f>+INDEX(DataEx!$1:$1048576,MATCH('2015'!$A120,DataEx!$D:$D,0),MATCH('2015'!G$100,DataEx!$216:$216,0))</f>
        <v>2409154.3623507507</v>
      </c>
      <c r="H120" s="85">
        <f>+INDEX(DataEx!$1:$1048576,MATCH('2015'!$A120,DataEx!$D:$D,0),MATCH('2015'!H$100,DataEx!$216:$216,0))</f>
        <v>1483280.3928009064</v>
      </c>
      <c r="I120" s="85">
        <f>+INDEX(DataEx!$1:$1048576,MATCH('2015'!$A120,DataEx!$D:$D,0),MATCH('2015'!I$100,DataEx!$216:$216,0))</f>
        <v>2006908.1745379991</v>
      </c>
      <c r="J120" s="85">
        <f>+INDEX(DataEx!$1:$1048576,MATCH('2015'!$A120,DataEx!$D:$D,0),MATCH('2015'!J$100,DataEx!$216:$216,0))</f>
        <v>3182289.9559581177</v>
      </c>
      <c r="K120" s="85">
        <f>+INDEX(DataEx!$1:$1048576,MATCH('2015'!$A120,DataEx!$D:$D,0),MATCH('2015'!K$100,DataEx!$216:$216,0))</f>
        <v>4231375.2243007179</v>
      </c>
      <c r="L120" s="85">
        <f>+INDEX(DataEx!$1:$1048576,MATCH('2015'!$A120,DataEx!$D:$D,0),MATCH('2015'!L$100,DataEx!$216:$216,0))</f>
        <v>3386393.9761406584</v>
      </c>
      <c r="M120" s="85">
        <f>+INDEX(DataEx!$1:$1048576,MATCH('2015'!$A120,DataEx!$D:$D,0),MATCH('2015'!M$100,DataEx!$216:$216,0))</f>
        <v>3090446.9975072816</v>
      </c>
      <c r="N120" s="85">
        <f>+INDEX(DataEx!$1:$1048576,MATCH('2015'!$A120,DataEx!$D:$D,0),MATCH('2015'!N$100,DataEx!$216:$216,0))</f>
        <v>3087498.4129390134</v>
      </c>
      <c r="O120" s="85">
        <f>+INDEX(DataEx!$1:$1048576,MATCH('2015'!$A120,DataEx!$D:$D,0),MATCH('2015'!O$100,DataEx!$216:$216,0))</f>
        <v>2917378.1773197968</v>
      </c>
      <c r="P120" s="85">
        <f>+INDEX(DataEx!$1:$1048576,MATCH('2015'!$A120,DataEx!$D:$D,0),MATCH('2015'!P$100,DataEx!$216:$216,0))</f>
        <v>2584038.1357656354</v>
      </c>
      <c r="Q120" s="85">
        <f>+INDEX(DataEx!$1:$1048576,MATCH('2015'!$A120,DataEx!$D:$D,0),MATCH('2015'!Q$100,DataEx!$216:$216,0))</f>
        <v>3191275.8352530822</v>
      </c>
      <c r="R120" s="86">
        <f>+INDEX(DataEx!$1:$1048576,MATCH('2015'!$A120,DataEx!$D:$D,0),MATCH('2015'!R$100,DataEx!$216:$216,0))</f>
        <v>5396946.6881590188</v>
      </c>
      <c r="S120" s="128">
        <f t="shared" si="20"/>
        <v>36966986.333032973</v>
      </c>
      <c r="T120" s="129">
        <f t="shared" si="21"/>
        <v>1.0197789333250475E-2</v>
      </c>
    </row>
    <row r="121" spans="1:20">
      <c r="A121" s="138" t="str">
        <f t="shared" si="17"/>
        <v>73p</v>
      </c>
      <c r="B121" s="491" t="str">
        <f>+VLOOKUP(LEFT($A121,LEN(A121)-1)*1,Master!$D$25:$G$223,4,FALSE)</f>
        <v>Primici od otplate kredita i sredstva prenesena iz prethodne godine</v>
      </c>
      <c r="C121" s="492"/>
      <c r="D121" s="492"/>
      <c r="E121" s="492"/>
      <c r="F121" s="492"/>
      <c r="G121" s="85">
        <f>+INDEX(DataEx!$1:$1048576,MATCH('2015'!$A121,DataEx!$D:$D,0),MATCH('2015'!G$100,DataEx!$216:$216,0))</f>
        <v>102742.57243539664</v>
      </c>
      <c r="H121" s="85">
        <f>+INDEX(DataEx!$1:$1048576,MATCH('2015'!$A121,DataEx!$D:$D,0),MATCH('2015'!H$100,DataEx!$216:$216,0))</f>
        <v>80570.77591245556</v>
      </c>
      <c r="I121" s="85">
        <f>+INDEX(DataEx!$1:$1048576,MATCH('2015'!$A121,DataEx!$D:$D,0),MATCH('2015'!I$100,DataEx!$216:$216,0))</f>
        <v>207943.58242626418</v>
      </c>
      <c r="J121" s="85">
        <f>+INDEX(DataEx!$1:$1048576,MATCH('2015'!$A121,DataEx!$D:$D,0),MATCH('2015'!J$100,DataEx!$216:$216,0))</f>
        <v>255508.97776091041</v>
      </c>
      <c r="K121" s="85">
        <f>+INDEX(DataEx!$1:$1048576,MATCH('2015'!$A121,DataEx!$D:$D,0),MATCH('2015'!K$100,DataEx!$216:$216,0))</f>
        <v>94657.993290660001</v>
      </c>
      <c r="L121" s="85">
        <f>+INDEX(DataEx!$1:$1048576,MATCH('2015'!$A121,DataEx!$D:$D,0),MATCH('2015'!L$100,DataEx!$216:$216,0))</f>
        <v>451041.3115294326</v>
      </c>
      <c r="M121" s="85">
        <f>+INDEX(DataEx!$1:$1048576,MATCH('2015'!$A121,DataEx!$D:$D,0),MATCH('2015'!M$100,DataEx!$216:$216,0))</f>
        <v>850260.27680842578</v>
      </c>
      <c r="N121" s="85">
        <f>+INDEX(DataEx!$1:$1048576,MATCH('2015'!$A121,DataEx!$D:$D,0),MATCH('2015'!N$100,DataEx!$216:$216,0))</f>
        <v>271751.70792733377</v>
      </c>
      <c r="O121" s="85">
        <f>+INDEX(DataEx!$1:$1048576,MATCH('2015'!$A121,DataEx!$D:$D,0),MATCH('2015'!O$100,DataEx!$216:$216,0))</f>
        <v>299578.18186702713</v>
      </c>
      <c r="P121" s="85">
        <f>+INDEX(DataEx!$1:$1048576,MATCH('2015'!$A121,DataEx!$D:$D,0),MATCH('2015'!P$100,DataEx!$216:$216,0))</f>
        <v>296967.92792094528</v>
      </c>
      <c r="Q121" s="85">
        <f>+INDEX(DataEx!$1:$1048576,MATCH('2015'!$A121,DataEx!$D:$D,0),MATCH('2015'!Q$100,DataEx!$216:$216,0))</f>
        <v>830659.77314096305</v>
      </c>
      <c r="R121" s="86">
        <f>+INDEX(DataEx!$1:$1048576,MATCH('2015'!$A121,DataEx!$D:$D,0),MATCH('2015'!R$100,DataEx!$216:$216,0))</f>
        <v>1332064.798278471</v>
      </c>
      <c r="S121" s="128">
        <f t="shared" si="20"/>
        <v>5073747.8792982856</v>
      </c>
      <c r="T121" s="129">
        <f t="shared" si="21"/>
        <v>1.3996545873926306E-3</v>
      </c>
    </row>
    <row r="122" spans="1:20" ht="13.5" thickBot="1">
      <c r="A122" s="138" t="str">
        <f t="shared" si="17"/>
        <v>74p</v>
      </c>
      <c r="B122" s="495" t="str">
        <f>+VLOOKUP(LEFT($A122,LEN(A122)-1)*1,Master!$D$25:$G$223,4,FALSE)</f>
        <v>Donacije i transferi</v>
      </c>
      <c r="C122" s="496"/>
      <c r="D122" s="496"/>
      <c r="E122" s="496"/>
      <c r="F122" s="496"/>
      <c r="G122" s="85">
        <f>+INDEX(DataEx!$1:$1048576,MATCH('2015'!$A122,DataEx!$D:$D,0),MATCH('2015'!G$100,DataEx!$216:$216,0))</f>
        <v>151870.61020172067</v>
      </c>
      <c r="H122" s="85">
        <f>+INDEX(DataEx!$1:$1048576,MATCH('2015'!$A122,DataEx!$D:$D,0),MATCH('2015'!H$100,DataEx!$216:$216,0))</f>
        <v>759284.21401818644</v>
      </c>
      <c r="I122" s="85">
        <f>+INDEX(DataEx!$1:$1048576,MATCH('2015'!$A122,DataEx!$D:$D,0),MATCH('2015'!I$100,DataEx!$216:$216,0))</f>
        <v>232686.29412273181</v>
      </c>
      <c r="J122" s="85">
        <f>+INDEX(DataEx!$1:$1048576,MATCH('2015'!$A122,DataEx!$D:$D,0),MATCH('2015'!J$100,DataEx!$216:$216,0))</f>
        <v>680176.81394201145</v>
      </c>
      <c r="K122" s="85">
        <f>+INDEX(DataEx!$1:$1048576,MATCH('2015'!$A122,DataEx!$D:$D,0),MATCH('2015'!K$100,DataEx!$216:$216,0))</f>
        <v>334566.54127297708</v>
      </c>
      <c r="L122" s="85">
        <f>+INDEX(DataEx!$1:$1048576,MATCH('2015'!$A122,DataEx!$D:$D,0),MATCH('2015'!L$100,DataEx!$216:$216,0))</f>
        <v>290134.08358243544</v>
      </c>
      <c r="M122" s="85">
        <f>+INDEX(DataEx!$1:$1048576,MATCH('2015'!$A122,DataEx!$D:$D,0),MATCH('2015'!M$100,DataEx!$216:$216,0))</f>
        <v>384254.59140583908</v>
      </c>
      <c r="N122" s="85">
        <f>+INDEX(DataEx!$1:$1048576,MATCH('2015'!$A122,DataEx!$D:$D,0),MATCH('2015'!N$100,DataEx!$216:$216,0))</f>
        <v>311193.36925083847</v>
      </c>
      <c r="O122" s="85">
        <f>+INDEX(DataEx!$1:$1048576,MATCH('2015'!$A122,DataEx!$D:$D,0),MATCH('2015'!O$100,DataEx!$216:$216,0))</f>
        <v>574859.18368163658</v>
      </c>
      <c r="P122" s="85">
        <f>+INDEX(DataEx!$1:$1048576,MATCH('2015'!$A122,DataEx!$D:$D,0),MATCH('2015'!P$100,DataEx!$216:$216,0))</f>
        <v>752410.21529335005</v>
      </c>
      <c r="Q122" s="85">
        <f>+INDEX(DataEx!$1:$1048576,MATCH('2015'!$A122,DataEx!$D:$D,0),MATCH('2015'!Q$100,DataEx!$216:$216,0))</f>
        <v>963792.40888977866</v>
      </c>
      <c r="R122" s="86">
        <f>+INDEX(DataEx!$1:$1048576,MATCH('2015'!$A122,DataEx!$D:$D,0),MATCH('2015'!R$100,DataEx!$216:$216,0))</f>
        <v>1156891.4845592449</v>
      </c>
      <c r="S122" s="130">
        <f t="shared" si="20"/>
        <v>6592119.81022075</v>
      </c>
      <c r="T122" s="131">
        <f t="shared" si="21"/>
        <v>1.8185158097160691E-3</v>
      </c>
    </row>
    <row r="123" spans="1:20" ht="13.5" thickBot="1">
      <c r="A123" s="138" t="str">
        <f t="shared" si="17"/>
        <v>4p</v>
      </c>
      <c r="B123" s="497" t="str">
        <f>+VLOOKUP(LEFT($A123,LEN(A123)-1)*1,Master!$D$25:$G$223,4,FALSE)</f>
        <v>Budžetki izdaci</v>
      </c>
      <c r="C123" s="498"/>
      <c r="D123" s="498"/>
      <c r="E123" s="498"/>
      <c r="F123" s="498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0.43171553548137936</v>
      </c>
    </row>
    <row r="124" spans="1:20" ht="13.5" thickBot="1">
      <c r="A124" s="138" t="str">
        <f t="shared" si="17"/>
        <v>41p</v>
      </c>
      <c r="B124" s="499" t="str">
        <f>+VLOOKUP(LEFT($A124,LEN(A124)-1)*1,Master!$D$25:$G$223,4,FALSE)</f>
        <v>Tekući izdaci</v>
      </c>
      <c r="C124" s="500"/>
      <c r="D124" s="500"/>
      <c r="E124" s="500"/>
      <c r="F124" s="500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0.35317841079172418</v>
      </c>
    </row>
    <row r="125" spans="1:20">
      <c r="A125" s="138" t="str">
        <f t="shared" si="17"/>
        <v>40p</v>
      </c>
      <c r="B125" s="501" t="str">
        <f>+VLOOKUP(LEFT($A125,LEN(A125)-1)*1,Master!$D$25:$G$223,4,FALSE)</f>
        <v>Tekući budžetski izdaci</v>
      </c>
      <c r="C125" s="502"/>
      <c r="D125" s="502"/>
      <c r="E125" s="502"/>
      <c r="F125" s="502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0.17429692526068968</v>
      </c>
    </row>
    <row r="126" spans="1:20">
      <c r="A126" s="138" t="str">
        <f t="shared" si="17"/>
        <v>411p</v>
      </c>
      <c r="B126" s="480" t="str">
        <f>+VLOOKUP(LEFT($A126,LEN(A126)-1)*1,Master!$D$25:$G$223,4,FALSE)</f>
        <v>Bruto zarade i doprinosi na teret poslodavca</v>
      </c>
      <c r="C126" s="481"/>
      <c r="D126" s="481"/>
      <c r="E126" s="481"/>
      <c r="F126" s="481"/>
      <c r="G126" s="91">
        <f>+INDEX(DataEx!$1:$1048576,MATCH('2015'!$A126,DataEx!$D:$D,0),MATCH('2015'!G$100,DataEx!$216:$216,0))</f>
        <v>31613633.060833335</v>
      </c>
      <c r="H126" s="91">
        <f>+INDEX(DataEx!$1:$1048576,MATCH('2015'!$A126,DataEx!$D:$D,0),MATCH('2015'!H$100,DataEx!$216:$216,0))</f>
        <v>31613633.060833335</v>
      </c>
      <c r="I126" s="91">
        <f>+INDEX(DataEx!$1:$1048576,MATCH('2015'!$A126,DataEx!$D:$D,0),MATCH('2015'!I$100,DataEx!$216:$216,0))</f>
        <v>31613633.060833335</v>
      </c>
      <c r="J126" s="91">
        <f>+INDEX(DataEx!$1:$1048576,MATCH('2015'!$A126,DataEx!$D:$D,0),MATCH('2015'!J$100,DataEx!$216:$216,0))</f>
        <v>31613633.060833335</v>
      </c>
      <c r="K126" s="91">
        <f>+INDEX(DataEx!$1:$1048576,MATCH('2015'!$A126,DataEx!$D:$D,0),MATCH('2015'!K$100,DataEx!$216:$216,0))</f>
        <v>31613633.060833335</v>
      </c>
      <c r="L126" s="91">
        <f>+INDEX(DataEx!$1:$1048576,MATCH('2015'!$A126,DataEx!$D:$D,0),MATCH('2015'!L$100,DataEx!$216:$216,0))</f>
        <v>31613633.060833335</v>
      </c>
      <c r="M126" s="91">
        <f>+INDEX(DataEx!$1:$1048576,MATCH('2015'!$A126,DataEx!$D:$D,0),MATCH('2015'!M$100,DataEx!$216:$216,0))</f>
        <v>31613633.060833335</v>
      </c>
      <c r="N126" s="91">
        <f>+INDEX(DataEx!$1:$1048576,MATCH('2015'!$A126,DataEx!$D:$D,0),MATCH('2015'!N$100,DataEx!$216:$216,0))</f>
        <v>31613633.060833335</v>
      </c>
      <c r="O126" s="91">
        <f>+INDEX(DataEx!$1:$1048576,MATCH('2015'!$A126,DataEx!$D:$D,0),MATCH('2015'!O$100,DataEx!$216:$216,0))</f>
        <v>31613633.060833335</v>
      </c>
      <c r="P126" s="91">
        <f>+INDEX(DataEx!$1:$1048576,MATCH('2015'!$A126,DataEx!$D:$D,0),MATCH('2015'!P$100,DataEx!$216:$216,0))</f>
        <v>31613633.060833335</v>
      </c>
      <c r="Q126" s="91">
        <f>+INDEX(DataEx!$1:$1048576,MATCH('2015'!$A126,DataEx!$D:$D,0),MATCH('2015'!Q$100,DataEx!$216:$216,0))</f>
        <v>31613633.060833335</v>
      </c>
      <c r="R126" s="91">
        <f>+INDEX(DataEx!$1:$1048576,MATCH('2015'!$A126,DataEx!$D:$D,0),MATCH('2015'!R$100,DataEx!$216:$216,0))</f>
        <v>31613633.060833335</v>
      </c>
      <c r="S126" s="126">
        <f t="shared" si="20"/>
        <v>379363596.73000002</v>
      </c>
      <c r="T126" s="127">
        <f t="shared" si="21"/>
        <v>0.10465202668413794</v>
      </c>
    </row>
    <row r="127" spans="1:20">
      <c r="A127" s="138" t="str">
        <f t="shared" si="17"/>
        <v>412p</v>
      </c>
      <c r="B127" s="480" t="str">
        <f>+VLOOKUP(LEFT($A127,LEN(A127)-1)*1,Master!$D$25:$G$223,4,FALSE)</f>
        <v>Ostala lična primanja</v>
      </c>
      <c r="C127" s="481"/>
      <c r="D127" s="481"/>
      <c r="E127" s="481"/>
      <c r="F127" s="481"/>
      <c r="G127" s="91">
        <f>+INDEX(DataEx!$1:$1048576,MATCH('2015'!$A127,DataEx!$D:$D,0),MATCH('2015'!G$100,DataEx!$216:$216,0))</f>
        <v>968300.41833333322</v>
      </c>
      <c r="H127" s="91">
        <f>+INDEX(DataEx!$1:$1048576,MATCH('2015'!$A127,DataEx!$D:$D,0),MATCH('2015'!H$100,DataEx!$216:$216,0))</f>
        <v>968300.41833333322</v>
      </c>
      <c r="I127" s="91">
        <f>+INDEX(DataEx!$1:$1048576,MATCH('2015'!$A127,DataEx!$D:$D,0),MATCH('2015'!I$100,DataEx!$216:$216,0))</f>
        <v>968300.41833333322</v>
      </c>
      <c r="J127" s="91">
        <f>+INDEX(DataEx!$1:$1048576,MATCH('2015'!$A127,DataEx!$D:$D,0),MATCH('2015'!J$100,DataEx!$216:$216,0))</f>
        <v>968300.41833333322</v>
      </c>
      <c r="K127" s="91">
        <f>+INDEX(DataEx!$1:$1048576,MATCH('2015'!$A127,DataEx!$D:$D,0),MATCH('2015'!K$100,DataEx!$216:$216,0))</f>
        <v>968300.41833333322</v>
      </c>
      <c r="L127" s="91">
        <f>+INDEX(DataEx!$1:$1048576,MATCH('2015'!$A127,DataEx!$D:$D,0),MATCH('2015'!L$100,DataEx!$216:$216,0))</f>
        <v>968300.41833333322</v>
      </c>
      <c r="M127" s="91">
        <f>+INDEX(DataEx!$1:$1048576,MATCH('2015'!$A127,DataEx!$D:$D,0),MATCH('2015'!M$100,DataEx!$216:$216,0))</f>
        <v>968300.41833333322</v>
      </c>
      <c r="N127" s="91">
        <f>+INDEX(DataEx!$1:$1048576,MATCH('2015'!$A127,DataEx!$D:$D,0),MATCH('2015'!N$100,DataEx!$216:$216,0))</f>
        <v>968300.41833333322</v>
      </c>
      <c r="O127" s="91">
        <f>+INDEX(DataEx!$1:$1048576,MATCH('2015'!$A127,DataEx!$D:$D,0),MATCH('2015'!O$100,DataEx!$216:$216,0))</f>
        <v>968300.41833333322</v>
      </c>
      <c r="P127" s="91">
        <f>+INDEX(DataEx!$1:$1048576,MATCH('2015'!$A127,DataEx!$D:$D,0),MATCH('2015'!P$100,DataEx!$216:$216,0))</f>
        <v>968300.41833333322</v>
      </c>
      <c r="Q127" s="91">
        <f>+INDEX(DataEx!$1:$1048576,MATCH('2015'!$A127,DataEx!$D:$D,0),MATCH('2015'!Q$100,DataEx!$216:$216,0))</f>
        <v>968300.41833333322</v>
      </c>
      <c r="R127" s="91">
        <f>+INDEX(DataEx!$1:$1048576,MATCH('2015'!$A127,DataEx!$D:$D,0),MATCH('2015'!R$100,DataEx!$216:$216,0))</f>
        <v>968300.41833333322</v>
      </c>
      <c r="S127" s="126">
        <f t="shared" si="20"/>
        <v>11619605.019999998</v>
      </c>
      <c r="T127" s="127">
        <f t="shared" si="21"/>
        <v>3.2054082813793099E-3</v>
      </c>
    </row>
    <row r="128" spans="1:20">
      <c r="A128" s="138" t="str">
        <f t="shared" si="17"/>
        <v>413p</v>
      </c>
      <c r="B128" s="480" t="str">
        <f>+VLOOKUP(LEFT($A128,LEN(A128)-1)*1,Master!$D$25:$G$223,4,FALSE)</f>
        <v>Rashodi za materijal</v>
      </c>
      <c r="C128" s="481"/>
      <c r="D128" s="481"/>
      <c r="E128" s="481"/>
      <c r="F128" s="481"/>
      <c r="G128" s="91">
        <f>+INDEX(DataEx!$1:$1048576,MATCH('2015'!$A128,DataEx!$D:$D,0),MATCH('2015'!G$100,DataEx!$216:$216,0))</f>
        <v>2450506.84</v>
      </c>
      <c r="H128" s="91">
        <f>+INDEX(DataEx!$1:$1048576,MATCH('2015'!$A128,DataEx!$D:$D,0),MATCH('2015'!H$100,DataEx!$216:$216,0))</f>
        <v>2450506.84</v>
      </c>
      <c r="I128" s="91">
        <f>+INDEX(DataEx!$1:$1048576,MATCH('2015'!$A128,DataEx!$D:$D,0),MATCH('2015'!I$100,DataEx!$216:$216,0))</f>
        <v>2450506.84</v>
      </c>
      <c r="J128" s="91">
        <f>+INDEX(DataEx!$1:$1048576,MATCH('2015'!$A128,DataEx!$D:$D,0),MATCH('2015'!J$100,DataEx!$216:$216,0))</f>
        <v>2450506.84</v>
      </c>
      <c r="K128" s="91">
        <f>+INDEX(DataEx!$1:$1048576,MATCH('2015'!$A128,DataEx!$D:$D,0),MATCH('2015'!K$100,DataEx!$216:$216,0))</f>
        <v>2450506.84</v>
      </c>
      <c r="L128" s="91">
        <f>+INDEX(DataEx!$1:$1048576,MATCH('2015'!$A128,DataEx!$D:$D,0),MATCH('2015'!L$100,DataEx!$216:$216,0))</f>
        <v>2450506.84</v>
      </c>
      <c r="M128" s="91">
        <f>+INDEX(DataEx!$1:$1048576,MATCH('2015'!$A128,DataEx!$D:$D,0),MATCH('2015'!M$100,DataEx!$216:$216,0))</f>
        <v>2450506.84</v>
      </c>
      <c r="N128" s="91">
        <f>+INDEX(DataEx!$1:$1048576,MATCH('2015'!$A128,DataEx!$D:$D,0),MATCH('2015'!N$100,DataEx!$216:$216,0))</f>
        <v>2450506.84</v>
      </c>
      <c r="O128" s="91">
        <f>+INDEX(DataEx!$1:$1048576,MATCH('2015'!$A128,DataEx!$D:$D,0),MATCH('2015'!O$100,DataEx!$216:$216,0))</f>
        <v>2450506.84</v>
      </c>
      <c r="P128" s="91">
        <f>+INDEX(DataEx!$1:$1048576,MATCH('2015'!$A128,DataEx!$D:$D,0),MATCH('2015'!P$100,DataEx!$216:$216,0))</f>
        <v>2450506.84</v>
      </c>
      <c r="Q128" s="91">
        <f>+INDEX(DataEx!$1:$1048576,MATCH('2015'!$A128,DataEx!$D:$D,0),MATCH('2015'!Q$100,DataEx!$216:$216,0))</f>
        <v>2450506.84</v>
      </c>
      <c r="R128" s="91">
        <f>+INDEX(DataEx!$1:$1048576,MATCH('2015'!$A128,DataEx!$D:$D,0),MATCH('2015'!R$100,DataEx!$216:$216,0))</f>
        <v>2450506.84</v>
      </c>
      <c r="S128" s="126">
        <f t="shared" si="20"/>
        <v>29406082.079999998</v>
      </c>
      <c r="T128" s="127">
        <f t="shared" si="21"/>
        <v>8.1120226427586206E-3</v>
      </c>
    </row>
    <row r="129" spans="1:20">
      <c r="A129" s="138" t="str">
        <f t="shared" si="17"/>
        <v>414p</v>
      </c>
      <c r="B129" s="480" t="str">
        <f>+VLOOKUP(LEFT($A129,LEN(A129)-1)*1,Master!$D$25:$G$223,4,FALSE)</f>
        <v>Rashodi za usluge</v>
      </c>
      <c r="C129" s="481"/>
      <c r="D129" s="481"/>
      <c r="E129" s="481"/>
      <c r="F129" s="481"/>
      <c r="G129" s="91">
        <f>+INDEX(DataEx!$1:$1048576,MATCH('2015'!$A129,DataEx!$D:$D,0),MATCH('2015'!G$100,DataEx!$216:$216,0))</f>
        <v>3460881.1266666669</v>
      </c>
      <c r="H129" s="91">
        <f>+INDEX(DataEx!$1:$1048576,MATCH('2015'!$A129,DataEx!$D:$D,0),MATCH('2015'!H$100,DataEx!$216:$216,0))</f>
        <v>3460881.1266666669</v>
      </c>
      <c r="I129" s="91">
        <f>+INDEX(DataEx!$1:$1048576,MATCH('2015'!$A129,DataEx!$D:$D,0),MATCH('2015'!I$100,DataEx!$216:$216,0))</f>
        <v>3460881.1266666669</v>
      </c>
      <c r="J129" s="91">
        <f>+INDEX(DataEx!$1:$1048576,MATCH('2015'!$A129,DataEx!$D:$D,0),MATCH('2015'!J$100,DataEx!$216:$216,0))</f>
        <v>3460881.1266666669</v>
      </c>
      <c r="K129" s="91">
        <f>+INDEX(DataEx!$1:$1048576,MATCH('2015'!$A129,DataEx!$D:$D,0),MATCH('2015'!K$100,DataEx!$216:$216,0))</f>
        <v>3460881.1266666669</v>
      </c>
      <c r="L129" s="91">
        <f>+INDEX(DataEx!$1:$1048576,MATCH('2015'!$A129,DataEx!$D:$D,0),MATCH('2015'!L$100,DataEx!$216:$216,0))</f>
        <v>3460881.1266666669</v>
      </c>
      <c r="M129" s="91">
        <f>+INDEX(DataEx!$1:$1048576,MATCH('2015'!$A129,DataEx!$D:$D,0),MATCH('2015'!M$100,DataEx!$216:$216,0))</f>
        <v>3460881.1266666669</v>
      </c>
      <c r="N129" s="91">
        <f>+INDEX(DataEx!$1:$1048576,MATCH('2015'!$A129,DataEx!$D:$D,0),MATCH('2015'!N$100,DataEx!$216:$216,0))</f>
        <v>3460881.1266666669</v>
      </c>
      <c r="O129" s="91">
        <f>+INDEX(DataEx!$1:$1048576,MATCH('2015'!$A129,DataEx!$D:$D,0),MATCH('2015'!O$100,DataEx!$216:$216,0))</f>
        <v>3460881.1266666669</v>
      </c>
      <c r="P129" s="91">
        <f>+INDEX(DataEx!$1:$1048576,MATCH('2015'!$A129,DataEx!$D:$D,0),MATCH('2015'!P$100,DataEx!$216:$216,0))</f>
        <v>3460881.1266666669</v>
      </c>
      <c r="Q129" s="91">
        <f>+INDEX(DataEx!$1:$1048576,MATCH('2015'!$A129,DataEx!$D:$D,0),MATCH('2015'!Q$100,DataEx!$216:$216,0))</f>
        <v>3460881.1266666669</v>
      </c>
      <c r="R129" s="91">
        <f>+INDEX(DataEx!$1:$1048576,MATCH('2015'!$A129,DataEx!$D:$D,0),MATCH('2015'!R$100,DataEx!$216:$216,0))</f>
        <v>3460881.1266666669</v>
      </c>
      <c r="S129" s="126">
        <f t="shared" si="20"/>
        <v>41530573.519999988</v>
      </c>
      <c r="T129" s="127">
        <f t="shared" si="21"/>
        <v>1.1456709936551721E-2</v>
      </c>
    </row>
    <row r="130" spans="1:20">
      <c r="A130" s="138" t="str">
        <f t="shared" si="17"/>
        <v>415p</v>
      </c>
      <c r="B130" s="480" t="str">
        <f>+VLOOKUP(LEFT($A130,LEN(A130)-1)*1,Master!$D$25:$G$223,4,FALSE)</f>
        <v>Rashodi za tekuće održavanje</v>
      </c>
      <c r="C130" s="481"/>
      <c r="D130" s="481"/>
      <c r="E130" s="481"/>
      <c r="F130" s="481"/>
      <c r="G130" s="91">
        <f>+INDEX(DataEx!$1:$1048576,MATCH('2015'!$A130,DataEx!$D:$D,0),MATCH('2015'!G$100,DataEx!$216:$216,0))</f>
        <v>1734268.4441666668</v>
      </c>
      <c r="H130" s="91">
        <f>+INDEX(DataEx!$1:$1048576,MATCH('2015'!$A130,DataEx!$D:$D,0),MATCH('2015'!H$100,DataEx!$216:$216,0))</f>
        <v>1734268.4441666668</v>
      </c>
      <c r="I130" s="91">
        <f>+INDEX(DataEx!$1:$1048576,MATCH('2015'!$A130,DataEx!$D:$D,0),MATCH('2015'!I$100,DataEx!$216:$216,0))</f>
        <v>1734268.4441666668</v>
      </c>
      <c r="J130" s="91">
        <f>+INDEX(DataEx!$1:$1048576,MATCH('2015'!$A130,DataEx!$D:$D,0),MATCH('2015'!J$100,DataEx!$216:$216,0))</f>
        <v>1734268.4441666668</v>
      </c>
      <c r="K130" s="91">
        <f>+INDEX(DataEx!$1:$1048576,MATCH('2015'!$A130,DataEx!$D:$D,0),MATCH('2015'!K$100,DataEx!$216:$216,0))</f>
        <v>1734268.4441666668</v>
      </c>
      <c r="L130" s="91">
        <f>+INDEX(DataEx!$1:$1048576,MATCH('2015'!$A130,DataEx!$D:$D,0),MATCH('2015'!L$100,DataEx!$216:$216,0))</f>
        <v>1734268.4441666668</v>
      </c>
      <c r="M130" s="91">
        <f>+INDEX(DataEx!$1:$1048576,MATCH('2015'!$A130,DataEx!$D:$D,0),MATCH('2015'!M$100,DataEx!$216:$216,0))</f>
        <v>1734268.4441666668</v>
      </c>
      <c r="N130" s="91">
        <f>+INDEX(DataEx!$1:$1048576,MATCH('2015'!$A130,DataEx!$D:$D,0),MATCH('2015'!N$100,DataEx!$216:$216,0))</f>
        <v>1734268.4441666668</v>
      </c>
      <c r="O130" s="91">
        <f>+INDEX(DataEx!$1:$1048576,MATCH('2015'!$A130,DataEx!$D:$D,0),MATCH('2015'!O$100,DataEx!$216:$216,0))</f>
        <v>1734268.4441666668</v>
      </c>
      <c r="P130" s="91">
        <f>+INDEX(DataEx!$1:$1048576,MATCH('2015'!$A130,DataEx!$D:$D,0),MATCH('2015'!P$100,DataEx!$216:$216,0))</f>
        <v>1734268.4441666668</v>
      </c>
      <c r="Q130" s="91">
        <f>+INDEX(DataEx!$1:$1048576,MATCH('2015'!$A130,DataEx!$D:$D,0),MATCH('2015'!Q$100,DataEx!$216:$216,0))</f>
        <v>1734268.4441666668</v>
      </c>
      <c r="R130" s="91">
        <f>+INDEX(DataEx!$1:$1048576,MATCH('2015'!$A130,DataEx!$D:$D,0),MATCH('2015'!R$100,DataEx!$216:$216,0))</f>
        <v>1734268.4441666668</v>
      </c>
      <c r="S130" s="126">
        <f t="shared" si="20"/>
        <v>20811221.330000009</v>
      </c>
      <c r="T130" s="127">
        <f t="shared" si="21"/>
        <v>5.7410265737931057E-3</v>
      </c>
    </row>
    <row r="131" spans="1:20">
      <c r="A131" s="138" t="str">
        <f t="shared" si="17"/>
        <v>416p</v>
      </c>
      <c r="B131" s="480" t="str">
        <f>+VLOOKUP(LEFT($A131,LEN(A131)-1)*1,Master!$D$25:$G$223,4,FALSE)</f>
        <v>Kamate</v>
      </c>
      <c r="C131" s="481"/>
      <c r="D131" s="481"/>
      <c r="E131" s="481"/>
      <c r="F131" s="481"/>
      <c r="G131" s="91">
        <f>+INDEX(DataEx!$1:$1048576,MATCH('2015'!$A131,DataEx!$D:$D,0),MATCH('2015'!G$100,DataEx!$216:$216,0))</f>
        <v>6313823.6641666666</v>
      </c>
      <c r="H131" s="91">
        <f>+INDEX(DataEx!$1:$1048576,MATCH('2015'!$A131,DataEx!$D:$D,0),MATCH('2015'!H$100,DataEx!$216:$216,0))</f>
        <v>6313823.6641666666</v>
      </c>
      <c r="I131" s="91">
        <f>+INDEX(DataEx!$1:$1048576,MATCH('2015'!$A131,DataEx!$D:$D,0),MATCH('2015'!I$100,DataEx!$216:$216,0))</f>
        <v>6313823.6641666666</v>
      </c>
      <c r="J131" s="91">
        <f>+INDEX(DataEx!$1:$1048576,MATCH('2015'!$A131,DataEx!$D:$D,0),MATCH('2015'!J$100,DataEx!$216:$216,0))</f>
        <v>6313823.6641666666</v>
      </c>
      <c r="K131" s="91">
        <f>+INDEX(DataEx!$1:$1048576,MATCH('2015'!$A131,DataEx!$D:$D,0),MATCH('2015'!K$100,DataEx!$216:$216,0))</f>
        <v>6313823.6641666666</v>
      </c>
      <c r="L131" s="91">
        <f>+INDEX(DataEx!$1:$1048576,MATCH('2015'!$A131,DataEx!$D:$D,0),MATCH('2015'!L$100,DataEx!$216:$216,0))</f>
        <v>6313823.6641666666</v>
      </c>
      <c r="M131" s="91">
        <f>+INDEX(DataEx!$1:$1048576,MATCH('2015'!$A131,DataEx!$D:$D,0),MATCH('2015'!M$100,DataEx!$216:$216,0))</f>
        <v>6313823.6641666666</v>
      </c>
      <c r="N131" s="91">
        <f>+INDEX(DataEx!$1:$1048576,MATCH('2015'!$A131,DataEx!$D:$D,0),MATCH('2015'!N$100,DataEx!$216:$216,0))</f>
        <v>6313823.6641666666</v>
      </c>
      <c r="O131" s="91">
        <f>+INDEX(DataEx!$1:$1048576,MATCH('2015'!$A131,DataEx!$D:$D,0),MATCH('2015'!O$100,DataEx!$216:$216,0))</f>
        <v>6313823.6641666666</v>
      </c>
      <c r="P131" s="91">
        <f>+INDEX(DataEx!$1:$1048576,MATCH('2015'!$A131,DataEx!$D:$D,0),MATCH('2015'!P$100,DataEx!$216:$216,0))</f>
        <v>6313823.6641666666</v>
      </c>
      <c r="Q131" s="91">
        <f>+INDEX(DataEx!$1:$1048576,MATCH('2015'!$A131,DataEx!$D:$D,0),MATCH('2015'!Q$100,DataEx!$216:$216,0))</f>
        <v>6313823.6641666666</v>
      </c>
      <c r="R131" s="91">
        <f>+INDEX(DataEx!$1:$1048576,MATCH('2015'!$A131,DataEx!$D:$D,0),MATCH('2015'!R$100,DataEx!$216:$216,0))</f>
        <v>6313823.6641666666</v>
      </c>
      <c r="S131" s="126">
        <f t="shared" si="20"/>
        <v>75765883.969999999</v>
      </c>
      <c r="T131" s="127">
        <f t="shared" si="21"/>
        <v>2.0900933508965516E-2</v>
      </c>
    </row>
    <row r="132" spans="1:20">
      <c r="A132" s="138" t="str">
        <f t="shared" si="17"/>
        <v>417p</v>
      </c>
      <c r="B132" s="480" t="str">
        <f>+VLOOKUP(LEFT($A132,LEN(A132)-1)*1,Master!$D$25:$G$223,4,FALSE)</f>
        <v>Renta</v>
      </c>
      <c r="C132" s="481"/>
      <c r="D132" s="481"/>
      <c r="E132" s="481"/>
      <c r="F132" s="481"/>
      <c r="G132" s="91">
        <f>+INDEX(DataEx!$1:$1048576,MATCH('2015'!$A132,DataEx!$D:$D,0),MATCH('2015'!G$100,DataEx!$216:$216,0))</f>
        <v>693996.7074999999</v>
      </c>
      <c r="H132" s="91">
        <f>+INDEX(DataEx!$1:$1048576,MATCH('2015'!$A132,DataEx!$D:$D,0),MATCH('2015'!H$100,DataEx!$216:$216,0))</f>
        <v>693996.7074999999</v>
      </c>
      <c r="I132" s="91">
        <f>+INDEX(DataEx!$1:$1048576,MATCH('2015'!$A132,DataEx!$D:$D,0),MATCH('2015'!I$100,DataEx!$216:$216,0))</f>
        <v>693996.7074999999</v>
      </c>
      <c r="J132" s="91">
        <f>+INDEX(DataEx!$1:$1048576,MATCH('2015'!$A132,DataEx!$D:$D,0),MATCH('2015'!J$100,DataEx!$216:$216,0))</f>
        <v>693996.7074999999</v>
      </c>
      <c r="K132" s="91">
        <f>+INDEX(DataEx!$1:$1048576,MATCH('2015'!$A132,DataEx!$D:$D,0),MATCH('2015'!K$100,DataEx!$216:$216,0))</f>
        <v>693996.7074999999</v>
      </c>
      <c r="L132" s="91">
        <f>+INDEX(DataEx!$1:$1048576,MATCH('2015'!$A132,DataEx!$D:$D,0),MATCH('2015'!L$100,DataEx!$216:$216,0))</f>
        <v>693996.7074999999</v>
      </c>
      <c r="M132" s="91">
        <f>+INDEX(DataEx!$1:$1048576,MATCH('2015'!$A132,DataEx!$D:$D,0),MATCH('2015'!M$100,DataEx!$216:$216,0))</f>
        <v>693996.7074999999</v>
      </c>
      <c r="N132" s="91">
        <f>+INDEX(DataEx!$1:$1048576,MATCH('2015'!$A132,DataEx!$D:$D,0),MATCH('2015'!N$100,DataEx!$216:$216,0))</f>
        <v>693996.7074999999</v>
      </c>
      <c r="O132" s="91">
        <f>+INDEX(DataEx!$1:$1048576,MATCH('2015'!$A132,DataEx!$D:$D,0),MATCH('2015'!O$100,DataEx!$216:$216,0))</f>
        <v>693996.7074999999</v>
      </c>
      <c r="P132" s="91">
        <f>+INDEX(DataEx!$1:$1048576,MATCH('2015'!$A132,DataEx!$D:$D,0),MATCH('2015'!P$100,DataEx!$216:$216,0))</f>
        <v>693996.7074999999</v>
      </c>
      <c r="Q132" s="91">
        <f>+INDEX(DataEx!$1:$1048576,MATCH('2015'!$A132,DataEx!$D:$D,0),MATCH('2015'!Q$100,DataEx!$216:$216,0))</f>
        <v>693996.7074999999</v>
      </c>
      <c r="R132" s="91">
        <f>+INDEX(DataEx!$1:$1048576,MATCH('2015'!$A132,DataEx!$D:$D,0),MATCH('2015'!R$100,DataEx!$216:$216,0))</f>
        <v>693996.7074999999</v>
      </c>
      <c r="S132" s="126">
        <f t="shared" si="20"/>
        <v>8327960.4899999974</v>
      </c>
      <c r="T132" s="127">
        <f t="shared" si="21"/>
        <v>2.2973684110344822E-3</v>
      </c>
    </row>
    <row r="133" spans="1:20">
      <c r="A133" s="138" t="str">
        <f t="shared" si="17"/>
        <v>418p</v>
      </c>
      <c r="B133" s="480" t="str">
        <f>+VLOOKUP(LEFT($A133,LEN(A133)-1)*1,Master!$D$25:$G$223,4,FALSE)</f>
        <v>Subvencije</v>
      </c>
      <c r="C133" s="481"/>
      <c r="D133" s="481"/>
      <c r="E133" s="481"/>
      <c r="F133" s="481"/>
      <c r="G133" s="91">
        <f>+INDEX(DataEx!$1:$1048576,MATCH('2015'!$A133,DataEx!$D:$D,0),MATCH('2015'!G$100,DataEx!$216:$216,0))</f>
        <v>1770966.6666666667</v>
      </c>
      <c r="H133" s="91">
        <f>+INDEX(DataEx!$1:$1048576,MATCH('2015'!$A133,DataEx!$D:$D,0),MATCH('2015'!H$100,DataEx!$216:$216,0))</f>
        <v>1770966.6666666667</v>
      </c>
      <c r="I133" s="91">
        <f>+INDEX(DataEx!$1:$1048576,MATCH('2015'!$A133,DataEx!$D:$D,0),MATCH('2015'!I$100,DataEx!$216:$216,0))</f>
        <v>1770966.6666666667</v>
      </c>
      <c r="J133" s="91">
        <f>+INDEX(DataEx!$1:$1048576,MATCH('2015'!$A133,DataEx!$D:$D,0),MATCH('2015'!J$100,DataEx!$216:$216,0))</f>
        <v>1770966.6666666667</v>
      </c>
      <c r="K133" s="91">
        <f>+INDEX(DataEx!$1:$1048576,MATCH('2015'!$A133,DataEx!$D:$D,0),MATCH('2015'!K$100,DataEx!$216:$216,0))</f>
        <v>1770966.6666666667</v>
      </c>
      <c r="L133" s="91">
        <f>+INDEX(DataEx!$1:$1048576,MATCH('2015'!$A133,DataEx!$D:$D,0),MATCH('2015'!L$100,DataEx!$216:$216,0))</f>
        <v>1770966.6666666667</v>
      </c>
      <c r="M133" s="91">
        <f>+INDEX(DataEx!$1:$1048576,MATCH('2015'!$A133,DataEx!$D:$D,0),MATCH('2015'!M$100,DataEx!$216:$216,0))</f>
        <v>1770966.6666666667</v>
      </c>
      <c r="N133" s="91">
        <f>+INDEX(DataEx!$1:$1048576,MATCH('2015'!$A133,DataEx!$D:$D,0),MATCH('2015'!N$100,DataEx!$216:$216,0))</f>
        <v>1770966.6666666667</v>
      </c>
      <c r="O133" s="91">
        <f>+INDEX(DataEx!$1:$1048576,MATCH('2015'!$A133,DataEx!$D:$D,0),MATCH('2015'!O$100,DataEx!$216:$216,0))</f>
        <v>1770966.6666666667</v>
      </c>
      <c r="P133" s="91">
        <f>+INDEX(DataEx!$1:$1048576,MATCH('2015'!$A133,DataEx!$D:$D,0),MATCH('2015'!P$100,DataEx!$216:$216,0))</f>
        <v>1770966.6666666667</v>
      </c>
      <c r="Q133" s="91">
        <f>+INDEX(DataEx!$1:$1048576,MATCH('2015'!$A133,DataEx!$D:$D,0),MATCH('2015'!Q$100,DataEx!$216:$216,0))</f>
        <v>1770966.6666666667</v>
      </c>
      <c r="R133" s="91">
        <f>+INDEX(DataEx!$1:$1048576,MATCH('2015'!$A133,DataEx!$D:$D,0),MATCH('2015'!R$100,DataEx!$216:$216,0))</f>
        <v>1770966.6666666667</v>
      </c>
      <c r="S133" s="126">
        <f t="shared" si="20"/>
        <v>21251600</v>
      </c>
      <c r="T133" s="127">
        <f t="shared" si="21"/>
        <v>5.8625103448275862E-3</v>
      </c>
    </row>
    <row r="134" spans="1:20">
      <c r="A134" s="138" t="str">
        <f t="shared" si="17"/>
        <v>419p</v>
      </c>
      <c r="B134" s="480" t="str">
        <f>+VLOOKUP(LEFT($A134,LEN(A134)-1)*1,Master!$D$25:$G$223,4,FALSE)</f>
        <v>Ostali izdaci</v>
      </c>
      <c r="C134" s="481"/>
      <c r="D134" s="481"/>
      <c r="E134" s="481"/>
      <c r="F134" s="481"/>
      <c r="G134" s="91">
        <f>+INDEX(DataEx!$1:$1048576,MATCH('2015'!$A134,DataEx!$D:$D,0),MATCH('2015'!G$100,DataEx!$216:$216,0))</f>
        <v>2491662.8099999996</v>
      </c>
      <c r="H134" s="91">
        <f>+INDEX(DataEx!$1:$1048576,MATCH('2015'!$A134,DataEx!$D:$D,0),MATCH('2015'!H$100,DataEx!$216:$216,0))</f>
        <v>2491662.8099999996</v>
      </c>
      <c r="I134" s="91">
        <f>+INDEX(DataEx!$1:$1048576,MATCH('2015'!$A134,DataEx!$D:$D,0),MATCH('2015'!I$100,DataEx!$216:$216,0))</f>
        <v>2491662.8099999996</v>
      </c>
      <c r="J134" s="91">
        <f>+INDEX(DataEx!$1:$1048576,MATCH('2015'!$A134,DataEx!$D:$D,0),MATCH('2015'!J$100,DataEx!$216:$216,0))</f>
        <v>2491662.8099999996</v>
      </c>
      <c r="K134" s="91">
        <f>+INDEX(DataEx!$1:$1048576,MATCH('2015'!$A134,DataEx!$D:$D,0),MATCH('2015'!K$100,DataEx!$216:$216,0))</f>
        <v>2491662.8099999996</v>
      </c>
      <c r="L134" s="91">
        <f>+INDEX(DataEx!$1:$1048576,MATCH('2015'!$A134,DataEx!$D:$D,0),MATCH('2015'!L$100,DataEx!$216:$216,0))</f>
        <v>2491662.8099999996</v>
      </c>
      <c r="M134" s="91">
        <f>+INDEX(DataEx!$1:$1048576,MATCH('2015'!$A134,DataEx!$D:$D,0),MATCH('2015'!M$100,DataEx!$216:$216,0))</f>
        <v>2491662.8099999996</v>
      </c>
      <c r="N134" s="91">
        <f>+INDEX(DataEx!$1:$1048576,MATCH('2015'!$A134,DataEx!$D:$D,0),MATCH('2015'!N$100,DataEx!$216:$216,0))</f>
        <v>2491662.8099999996</v>
      </c>
      <c r="O134" s="91">
        <f>+INDEX(DataEx!$1:$1048576,MATCH('2015'!$A134,DataEx!$D:$D,0),MATCH('2015'!O$100,DataEx!$216:$216,0))</f>
        <v>2491662.8099999996</v>
      </c>
      <c r="P134" s="91">
        <f>+INDEX(DataEx!$1:$1048576,MATCH('2015'!$A134,DataEx!$D:$D,0),MATCH('2015'!P$100,DataEx!$216:$216,0))</f>
        <v>2491662.8099999996</v>
      </c>
      <c r="Q134" s="91">
        <f>+INDEX(DataEx!$1:$1048576,MATCH('2015'!$A134,DataEx!$D:$D,0),MATCH('2015'!Q$100,DataEx!$216:$216,0))</f>
        <v>2491662.8099999996</v>
      </c>
      <c r="R134" s="91">
        <f>+INDEX(DataEx!$1:$1048576,MATCH('2015'!$A134,DataEx!$D:$D,0),MATCH('2015'!R$100,DataEx!$216:$216,0))</f>
        <v>2491662.8099999996</v>
      </c>
      <c r="S134" s="126">
        <f t="shared" si="20"/>
        <v>29899953.719999988</v>
      </c>
      <c r="T134" s="127">
        <f t="shared" si="21"/>
        <v>8.2482630951724104E-3</v>
      </c>
    </row>
    <row r="135" spans="1:20">
      <c r="A135" s="138" t="str">
        <f t="shared" si="17"/>
        <v>440p</v>
      </c>
      <c r="B135" s="480" t="str">
        <f>+VLOOKUP(LEFT($A135,LEN(A135)-1)*1,Master!$D$25:$G$223,4,FALSE)</f>
        <v>Kapitalni izdaci u tekućem budžetu</v>
      </c>
      <c r="C135" s="481"/>
      <c r="D135" s="481"/>
      <c r="E135" s="481"/>
      <c r="F135" s="481"/>
      <c r="G135" s="91">
        <f>+INDEX(DataEx!$1:$1048576,MATCH('2015'!$A135,DataEx!$D:$D,0),MATCH('2015'!G$100,DataEx!$216:$216,0))</f>
        <v>1154156.4341666666</v>
      </c>
      <c r="H135" s="91">
        <f>+INDEX(DataEx!$1:$1048576,MATCH('2015'!$A135,DataEx!$D:$D,0),MATCH('2015'!H$100,DataEx!$216:$216,0))</f>
        <v>1154156.4341666666</v>
      </c>
      <c r="I135" s="91">
        <f>+INDEX(DataEx!$1:$1048576,MATCH('2015'!$A135,DataEx!$D:$D,0),MATCH('2015'!I$100,DataEx!$216:$216,0))</f>
        <v>1154156.4341666666</v>
      </c>
      <c r="J135" s="91">
        <f>+INDEX(DataEx!$1:$1048576,MATCH('2015'!$A135,DataEx!$D:$D,0),MATCH('2015'!J$100,DataEx!$216:$216,0))</f>
        <v>1154156.4341666666</v>
      </c>
      <c r="K135" s="91">
        <f>+INDEX(DataEx!$1:$1048576,MATCH('2015'!$A135,DataEx!$D:$D,0),MATCH('2015'!K$100,DataEx!$216:$216,0))</f>
        <v>1154156.4341666666</v>
      </c>
      <c r="L135" s="91">
        <f>+INDEX(DataEx!$1:$1048576,MATCH('2015'!$A135,DataEx!$D:$D,0),MATCH('2015'!L$100,DataEx!$216:$216,0))</f>
        <v>1154156.4341666666</v>
      </c>
      <c r="M135" s="91">
        <f>+INDEX(DataEx!$1:$1048576,MATCH('2015'!$A135,DataEx!$D:$D,0),MATCH('2015'!M$100,DataEx!$216:$216,0))</f>
        <v>1154156.4341666666</v>
      </c>
      <c r="N135" s="91">
        <f>+INDEX(DataEx!$1:$1048576,MATCH('2015'!$A135,DataEx!$D:$D,0),MATCH('2015'!N$100,DataEx!$216:$216,0))</f>
        <v>1154156.4341666666</v>
      </c>
      <c r="O135" s="91">
        <f>+INDEX(DataEx!$1:$1048576,MATCH('2015'!$A135,DataEx!$D:$D,0),MATCH('2015'!O$100,DataEx!$216:$216,0))</f>
        <v>1154156.4341666666</v>
      </c>
      <c r="P135" s="91">
        <f>+INDEX(DataEx!$1:$1048576,MATCH('2015'!$A135,DataEx!$D:$D,0),MATCH('2015'!P$100,DataEx!$216:$216,0))</f>
        <v>1154156.4341666666</v>
      </c>
      <c r="Q135" s="91">
        <f>+INDEX(DataEx!$1:$1048576,MATCH('2015'!$A135,DataEx!$D:$D,0),MATCH('2015'!Q$100,DataEx!$216:$216,0))</f>
        <v>1154156.4341666666</v>
      </c>
      <c r="R135" s="91">
        <f>+INDEX(DataEx!$1:$1048576,MATCH('2015'!$A135,DataEx!$D:$D,0),MATCH('2015'!R$100,DataEx!$216:$216,0))</f>
        <v>1154156.4341666666</v>
      </c>
      <c r="S135" s="126">
        <f t="shared" si="20"/>
        <v>13849877.209999995</v>
      </c>
      <c r="T135" s="127">
        <f t="shared" si="21"/>
        <v>3.8206557820689643E-3</v>
      </c>
    </row>
    <row r="136" spans="1:20">
      <c r="A136" s="138" t="str">
        <f t="shared" si="17"/>
        <v>42p</v>
      </c>
      <c r="B136" s="507" t="str">
        <f>+VLOOKUP(LEFT($A136,LEN(A136)-1)*1,Master!$D$25:$G$223,4,FALSE)</f>
        <v>Transferi za socijalnu zaštitu</v>
      </c>
      <c r="C136" s="508"/>
      <c r="D136" s="508"/>
      <c r="E136" s="508"/>
      <c r="F136" s="508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0.13926773103448278</v>
      </c>
    </row>
    <row r="137" spans="1:20">
      <c r="A137" s="138" t="str">
        <f t="shared" si="17"/>
        <v>421p</v>
      </c>
      <c r="B137" s="480" t="str">
        <f>+VLOOKUP(LEFT($A137,LEN(A137)-1)*1,Master!$D$25:$G$223,4,FALSE)</f>
        <v>Prava iz oblasti socijalne zaštite</v>
      </c>
      <c r="C137" s="481"/>
      <c r="D137" s="481"/>
      <c r="E137" s="481"/>
      <c r="F137" s="481"/>
      <c r="G137" s="91">
        <f>+INDEX(DataEx!$1:$1048576,MATCH('2015'!$A137,DataEx!$D:$D,0),MATCH('2015'!G$100,DataEx!$216:$216,0))</f>
        <v>5044218.75</v>
      </c>
      <c r="H137" s="91">
        <f>+INDEX(DataEx!$1:$1048576,MATCH('2015'!$A137,DataEx!$D:$D,0),MATCH('2015'!H$100,DataEx!$216:$216,0))</f>
        <v>5044218.75</v>
      </c>
      <c r="I137" s="91">
        <f>+INDEX(DataEx!$1:$1048576,MATCH('2015'!$A137,DataEx!$D:$D,0),MATCH('2015'!I$100,DataEx!$216:$216,0))</f>
        <v>5044218.75</v>
      </c>
      <c r="J137" s="91">
        <f>+INDEX(DataEx!$1:$1048576,MATCH('2015'!$A137,DataEx!$D:$D,0),MATCH('2015'!J$100,DataEx!$216:$216,0))</f>
        <v>5044218.75</v>
      </c>
      <c r="K137" s="91">
        <f>+INDEX(DataEx!$1:$1048576,MATCH('2015'!$A137,DataEx!$D:$D,0),MATCH('2015'!K$100,DataEx!$216:$216,0))</f>
        <v>5044218.75</v>
      </c>
      <c r="L137" s="91">
        <f>+INDEX(DataEx!$1:$1048576,MATCH('2015'!$A137,DataEx!$D:$D,0),MATCH('2015'!L$100,DataEx!$216:$216,0))</f>
        <v>5044218.75</v>
      </c>
      <c r="M137" s="91">
        <f>+INDEX(DataEx!$1:$1048576,MATCH('2015'!$A137,DataEx!$D:$D,0),MATCH('2015'!M$100,DataEx!$216:$216,0))</f>
        <v>5044218.75</v>
      </c>
      <c r="N137" s="91">
        <f>+INDEX(DataEx!$1:$1048576,MATCH('2015'!$A137,DataEx!$D:$D,0),MATCH('2015'!N$100,DataEx!$216:$216,0))</f>
        <v>5044218.75</v>
      </c>
      <c r="O137" s="91">
        <f>+INDEX(DataEx!$1:$1048576,MATCH('2015'!$A137,DataEx!$D:$D,0),MATCH('2015'!O$100,DataEx!$216:$216,0))</f>
        <v>5044218.75</v>
      </c>
      <c r="P137" s="91">
        <f>+INDEX(DataEx!$1:$1048576,MATCH('2015'!$A137,DataEx!$D:$D,0),MATCH('2015'!P$100,DataEx!$216:$216,0))</f>
        <v>5044218.75</v>
      </c>
      <c r="Q137" s="91">
        <f>+INDEX(DataEx!$1:$1048576,MATCH('2015'!$A137,DataEx!$D:$D,0),MATCH('2015'!Q$100,DataEx!$216:$216,0))</f>
        <v>5044218.75</v>
      </c>
      <c r="R137" s="91">
        <f>+INDEX(DataEx!$1:$1048576,MATCH('2015'!$A137,DataEx!$D:$D,0),MATCH('2015'!R$100,DataEx!$216:$216,0))</f>
        <v>5044218.75</v>
      </c>
      <c r="S137" s="126">
        <f t="shared" si="20"/>
        <v>60530625</v>
      </c>
      <c r="T137" s="127">
        <f t="shared" si="21"/>
        <v>1.6698103448275863E-2</v>
      </c>
    </row>
    <row r="138" spans="1:20">
      <c r="A138" s="138" t="str">
        <f t="shared" si="17"/>
        <v>422p</v>
      </c>
      <c r="B138" s="480" t="str">
        <f>+VLOOKUP(LEFT($A138,LEN(A138)-1)*1,Master!$D$25:$G$223,4,FALSE)</f>
        <v>Sredstva za tehnološke viškove</v>
      </c>
      <c r="C138" s="481"/>
      <c r="D138" s="481"/>
      <c r="E138" s="481"/>
      <c r="F138" s="481"/>
      <c r="G138" s="91">
        <f>+INDEX(DataEx!$1:$1048576,MATCH('2015'!$A138,DataEx!$D:$D,0),MATCH('2015'!G$100,DataEx!$216:$216,0))</f>
        <v>1620000</v>
      </c>
      <c r="H138" s="91">
        <f>+INDEX(DataEx!$1:$1048576,MATCH('2015'!$A138,DataEx!$D:$D,0),MATCH('2015'!H$100,DataEx!$216:$216,0))</f>
        <v>1620000</v>
      </c>
      <c r="I138" s="91">
        <f>+INDEX(DataEx!$1:$1048576,MATCH('2015'!$A138,DataEx!$D:$D,0),MATCH('2015'!I$100,DataEx!$216:$216,0))</f>
        <v>1620000</v>
      </c>
      <c r="J138" s="91">
        <f>+INDEX(DataEx!$1:$1048576,MATCH('2015'!$A138,DataEx!$D:$D,0),MATCH('2015'!J$100,DataEx!$216:$216,0))</f>
        <v>1620000</v>
      </c>
      <c r="K138" s="91">
        <f>+INDEX(DataEx!$1:$1048576,MATCH('2015'!$A138,DataEx!$D:$D,0),MATCH('2015'!K$100,DataEx!$216:$216,0))</f>
        <v>1620000</v>
      </c>
      <c r="L138" s="91">
        <f>+INDEX(DataEx!$1:$1048576,MATCH('2015'!$A138,DataEx!$D:$D,0),MATCH('2015'!L$100,DataEx!$216:$216,0))</f>
        <v>1620000</v>
      </c>
      <c r="M138" s="91">
        <f>+INDEX(DataEx!$1:$1048576,MATCH('2015'!$A138,DataEx!$D:$D,0),MATCH('2015'!M$100,DataEx!$216:$216,0))</f>
        <v>1620000</v>
      </c>
      <c r="N138" s="91">
        <f>+INDEX(DataEx!$1:$1048576,MATCH('2015'!$A138,DataEx!$D:$D,0),MATCH('2015'!N$100,DataEx!$216:$216,0))</f>
        <v>1620000</v>
      </c>
      <c r="O138" s="91">
        <f>+INDEX(DataEx!$1:$1048576,MATCH('2015'!$A138,DataEx!$D:$D,0),MATCH('2015'!O$100,DataEx!$216:$216,0))</f>
        <v>1620000</v>
      </c>
      <c r="P138" s="91">
        <f>+INDEX(DataEx!$1:$1048576,MATCH('2015'!$A138,DataEx!$D:$D,0),MATCH('2015'!P$100,DataEx!$216:$216,0))</f>
        <v>1620000</v>
      </c>
      <c r="Q138" s="91">
        <f>+INDEX(DataEx!$1:$1048576,MATCH('2015'!$A138,DataEx!$D:$D,0),MATCH('2015'!Q$100,DataEx!$216:$216,0))</f>
        <v>1620000</v>
      </c>
      <c r="R138" s="91">
        <f>+INDEX(DataEx!$1:$1048576,MATCH('2015'!$A138,DataEx!$D:$D,0),MATCH('2015'!R$100,DataEx!$216:$216,0))</f>
        <v>1620000</v>
      </c>
      <c r="S138" s="126">
        <f t="shared" si="20"/>
        <v>19440000</v>
      </c>
      <c r="T138" s="127">
        <f t="shared" si="21"/>
        <v>5.3627586206896555E-3</v>
      </c>
    </row>
    <row r="139" spans="1:20">
      <c r="A139" s="138" t="str">
        <f t="shared" si="17"/>
        <v>423p</v>
      </c>
      <c r="B139" s="480" t="str">
        <f>+VLOOKUP(LEFT($A139,LEN(A139)-1)*1,Master!$D$25:$G$223,4,FALSE)</f>
        <v>Prava iz oblasti penzijskog i invalidskog osiguranja</v>
      </c>
      <c r="C139" s="481"/>
      <c r="D139" s="481"/>
      <c r="E139" s="481"/>
      <c r="F139" s="481"/>
      <c r="G139" s="91">
        <f>+INDEX(DataEx!$1:$1048576,MATCH('2015'!$A139,DataEx!$D:$D,0),MATCH('2015'!G$100,DataEx!$216:$216,0))</f>
        <v>33537908.333333332</v>
      </c>
      <c r="H139" s="91">
        <f>+INDEX(DataEx!$1:$1048576,MATCH('2015'!$A139,DataEx!$D:$D,0),MATCH('2015'!H$100,DataEx!$216:$216,0))</f>
        <v>33537908.333333332</v>
      </c>
      <c r="I139" s="91">
        <f>+INDEX(DataEx!$1:$1048576,MATCH('2015'!$A139,DataEx!$D:$D,0),MATCH('2015'!I$100,DataEx!$216:$216,0))</f>
        <v>33537908.333333332</v>
      </c>
      <c r="J139" s="91">
        <f>+INDEX(DataEx!$1:$1048576,MATCH('2015'!$A139,DataEx!$D:$D,0),MATCH('2015'!J$100,DataEx!$216:$216,0))</f>
        <v>33537908.333333332</v>
      </c>
      <c r="K139" s="91">
        <f>+INDEX(DataEx!$1:$1048576,MATCH('2015'!$A139,DataEx!$D:$D,0),MATCH('2015'!K$100,DataEx!$216:$216,0))</f>
        <v>33537908.333333332</v>
      </c>
      <c r="L139" s="91">
        <f>+INDEX(DataEx!$1:$1048576,MATCH('2015'!$A139,DataEx!$D:$D,0),MATCH('2015'!L$100,DataEx!$216:$216,0))</f>
        <v>33537908.333333332</v>
      </c>
      <c r="M139" s="91">
        <f>+INDEX(DataEx!$1:$1048576,MATCH('2015'!$A139,DataEx!$D:$D,0),MATCH('2015'!M$100,DataEx!$216:$216,0))</f>
        <v>33537908.333333332</v>
      </c>
      <c r="N139" s="91">
        <f>+INDEX(DataEx!$1:$1048576,MATCH('2015'!$A139,DataEx!$D:$D,0),MATCH('2015'!N$100,DataEx!$216:$216,0))</f>
        <v>33537908.333333332</v>
      </c>
      <c r="O139" s="91">
        <f>+INDEX(DataEx!$1:$1048576,MATCH('2015'!$A139,DataEx!$D:$D,0),MATCH('2015'!O$100,DataEx!$216:$216,0))</f>
        <v>33537908.333333332</v>
      </c>
      <c r="P139" s="91">
        <f>+INDEX(DataEx!$1:$1048576,MATCH('2015'!$A139,DataEx!$D:$D,0),MATCH('2015'!P$100,DataEx!$216:$216,0))</f>
        <v>33537908.333333332</v>
      </c>
      <c r="Q139" s="91">
        <f>+INDEX(DataEx!$1:$1048576,MATCH('2015'!$A139,DataEx!$D:$D,0),MATCH('2015'!Q$100,DataEx!$216:$216,0))</f>
        <v>33537908.333333332</v>
      </c>
      <c r="R139" s="91">
        <f>+INDEX(DataEx!$1:$1048576,MATCH('2015'!$A139,DataEx!$D:$D,0),MATCH('2015'!R$100,DataEx!$216:$216,0))</f>
        <v>33537908.333333332</v>
      </c>
      <c r="S139" s="126">
        <f t="shared" si="20"/>
        <v>402454899.99999994</v>
      </c>
      <c r="T139" s="127">
        <f t="shared" si="21"/>
        <v>0.11102204137931034</v>
      </c>
    </row>
    <row r="140" spans="1:20">
      <c r="A140" s="138" t="str">
        <f t="shared" si="17"/>
        <v>424p</v>
      </c>
      <c r="B140" s="480" t="str">
        <f>+VLOOKUP(LEFT($A140,LEN(A140)-1)*1,Master!$D$25:$G$223,4,FALSE)</f>
        <v>Ostala prava iz oblasti zdravstvene zaštite</v>
      </c>
      <c r="C140" s="481"/>
      <c r="D140" s="481"/>
      <c r="E140" s="481"/>
      <c r="F140" s="481"/>
      <c r="G140" s="91">
        <f>+INDEX(DataEx!$1:$1048576,MATCH('2015'!$A140,DataEx!$D:$D,0),MATCH('2015'!G$100,DataEx!$216:$216,0))</f>
        <v>1250000</v>
      </c>
      <c r="H140" s="91">
        <f>+INDEX(DataEx!$1:$1048576,MATCH('2015'!$A140,DataEx!$D:$D,0),MATCH('2015'!H$100,DataEx!$216:$216,0))</f>
        <v>1250000</v>
      </c>
      <c r="I140" s="91">
        <f>+INDEX(DataEx!$1:$1048576,MATCH('2015'!$A140,DataEx!$D:$D,0),MATCH('2015'!I$100,DataEx!$216:$216,0))</f>
        <v>1250000</v>
      </c>
      <c r="J140" s="91">
        <f>+INDEX(DataEx!$1:$1048576,MATCH('2015'!$A140,DataEx!$D:$D,0),MATCH('2015'!J$100,DataEx!$216:$216,0))</f>
        <v>1250000</v>
      </c>
      <c r="K140" s="91">
        <f>+INDEX(DataEx!$1:$1048576,MATCH('2015'!$A140,DataEx!$D:$D,0),MATCH('2015'!K$100,DataEx!$216:$216,0))</f>
        <v>1250000</v>
      </c>
      <c r="L140" s="91">
        <f>+INDEX(DataEx!$1:$1048576,MATCH('2015'!$A140,DataEx!$D:$D,0),MATCH('2015'!L$100,DataEx!$216:$216,0))</f>
        <v>1250000</v>
      </c>
      <c r="M140" s="91">
        <f>+INDEX(DataEx!$1:$1048576,MATCH('2015'!$A140,DataEx!$D:$D,0),MATCH('2015'!M$100,DataEx!$216:$216,0))</f>
        <v>1250000</v>
      </c>
      <c r="N140" s="91">
        <f>+INDEX(DataEx!$1:$1048576,MATCH('2015'!$A140,DataEx!$D:$D,0),MATCH('2015'!N$100,DataEx!$216:$216,0))</f>
        <v>1250000</v>
      </c>
      <c r="O140" s="91">
        <f>+INDEX(DataEx!$1:$1048576,MATCH('2015'!$A140,DataEx!$D:$D,0),MATCH('2015'!O$100,DataEx!$216:$216,0))</f>
        <v>1250000</v>
      </c>
      <c r="P140" s="91">
        <f>+INDEX(DataEx!$1:$1048576,MATCH('2015'!$A140,DataEx!$D:$D,0),MATCH('2015'!P$100,DataEx!$216:$216,0))</f>
        <v>1250000</v>
      </c>
      <c r="Q140" s="91">
        <f>+INDEX(DataEx!$1:$1048576,MATCH('2015'!$A140,DataEx!$D:$D,0),MATCH('2015'!Q$100,DataEx!$216:$216,0))</f>
        <v>1250000</v>
      </c>
      <c r="R140" s="91">
        <f>+INDEX(DataEx!$1:$1048576,MATCH('2015'!$A140,DataEx!$D:$D,0),MATCH('2015'!R$100,DataEx!$216:$216,0))</f>
        <v>1250000</v>
      </c>
      <c r="S140" s="126">
        <f t="shared" si="20"/>
        <v>15000000</v>
      </c>
      <c r="T140" s="127">
        <f t="shared" si="21"/>
        <v>4.1379310344827587E-3</v>
      </c>
    </row>
    <row r="141" spans="1:20">
      <c r="A141" s="138" t="str">
        <f t="shared" si="17"/>
        <v>425p</v>
      </c>
      <c r="B141" s="480" t="str">
        <f>+VLOOKUP(LEFT($A141,LEN(A141)-1)*1,Master!$D$25:$G$223,4,FALSE)</f>
        <v>Ostala prava iz zdravstvenog osiguranja</v>
      </c>
      <c r="C141" s="481"/>
      <c r="D141" s="481"/>
      <c r="E141" s="481"/>
      <c r="F141" s="481"/>
      <c r="G141" s="91">
        <f>+INDEX(DataEx!$1:$1048576,MATCH('2015'!$A141,DataEx!$D:$D,0),MATCH('2015'!G$100,DataEx!$216:$216,0))</f>
        <v>618333.33333333326</v>
      </c>
      <c r="H141" s="91">
        <f>+INDEX(DataEx!$1:$1048576,MATCH('2015'!$A141,DataEx!$D:$D,0),MATCH('2015'!H$100,DataEx!$216:$216,0))</f>
        <v>618333.33333333326</v>
      </c>
      <c r="I141" s="91">
        <f>+INDEX(DataEx!$1:$1048576,MATCH('2015'!$A141,DataEx!$D:$D,0),MATCH('2015'!I$100,DataEx!$216:$216,0))</f>
        <v>618333.33333333326</v>
      </c>
      <c r="J141" s="91">
        <f>+INDEX(DataEx!$1:$1048576,MATCH('2015'!$A141,DataEx!$D:$D,0),MATCH('2015'!J$100,DataEx!$216:$216,0))</f>
        <v>618333.33333333326</v>
      </c>
      <c r="K141" s="91">
        <f>+INDEX(DataEx!$1:$1048576,MATCH('2015'!$A141,DataEx!$D:$D,0),MATCH('2015'!K$100,DataEx!$216:$216,0))</f>
        <v>618333.33333333326</v>
      </c>
      <c r="L141" s="91">
        <f>+INDEX(DataEx!$1:$1048576,MATCH('2015'!$A141,DataEx!$D:$D,0),MATCH('2015'!L$100,DataEx!$216:$216,0))</f>
        <v>618333.33333333326</v>
      </c>
      <c r="M141" s="91">
        <f>+INDEX(DataEx!$1:$1048576,MATCH('2015'!$A141,DataEx!$D:$D,0),MATCH('2015'!M$100,DataEx!$216:$216,0))</f>
        <v>618333.33333333326</v>
      </c>
      <c r="N141" s="91">
        <f>+INDEX(DataEx!$1:$1048576,MATCH('2015'!$A141,DataEx!$D:$D,0),MATCH('2015'!N$100,DataEx!$216:$216,0))</f>
        <v>618333.33333333326</v>
      </c>
      <c r="O141" s="91">
        <f>+INDEX(DataEx!$1:$1048576,MATCH('2015'!$A141,DataEx!$D:$D,0),MATCH('2015'!O$100,DataEx!$216:$216,0))</f>
        <v>618333.33333333326</v>
      </c>
      <c r="P141" s="91">
        <f>+INDEX(DataEx!$1:$1048576,MATCH('2015'!$A141,DataEx!$D:$D,0),MATCH('2015'!P$100,DataEx!$216:$216,0))</f>
        <v>618333.33333333326</v>
      </c>
      <c r="Q141" s="91">
        <f>+INDEX(DataEx!$1:$1048576,MATCH('2015'!$A141,DataEx!$D:$D,0),MATCH('2015'!Q$100,DataEx!$216:$216,0))</f>
        <v>618333.33333333326</v>
      </c>
      <c r="R141" s="91">
        <f>+INDEX(DataEx!$1:$1048576,MATCH('2015'!$A141,DataEx!$D:$D,0),MATCH('2015'!R$100,DataEx!$216:$216,0))</f>
        <v>618333.33333333326</v>
      </c>
      <c r="S141" s="126">
        <f t="shared" si="20"/>
        <v>7419999.9999999972</v>
      </c>
      <c r="T141" s="127">
        <f t="shared" si="21"/>
        <v>2.0468965517241372E-3</v>
      </c>
    </row>
    <row r="142" spans="1:20">
      <c r="A142" s="138" t="str">
        <f t="shared" si="17"/>
        <v>43p</v>
      </c>
      <c r="B142" s="503" t="str">
        <f>+VLOOKUP(LEFT($A142,LEN(A142)-1)*1,Master!$D$25:$G$223,4,FALSE)</f>
        <v xml:space="preserve">Transferi institucijama, pojedincima, nevladinom i javnom sektoru </v>
      </c>
      <c r="C142" s="504"/>
      <c r="D142" s="504"/>
      <c r="E142" s="504"/>
      <c r="F142" s="504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3.5391640446896556E-2</v>
      </c>
    </row>
    <row r="143" spans="1:20">
      <c r="A143" s="138" t="str">
        <f t="shared" si="17"/>
        <v>44p</v>
      </c>
      <c r="B143" s="503" t="str">
        <f>+VLOOKUP(LEFT($A143,LEN(A143)-1)*1,Master!$D$25:$G$223,4,FALSE)</f>
        <v>Kapitalni budžet</v>
      </c>
      <c r="C143" s="504"/>
      <c r="D143" s="504"/>
      <c r="E143" s="504"/>
      <c r="F143" s="504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7.8537124689655152E-2</v>
      </c>
    </row>
    <row r="144" spans="1:20">
      <c r="A144" s="138" t="str">
        <f t="shared" si="17"/>
        <v>451p</v>
      </c>
      <c r="B144" s="505" t="str">
        <f>+VLOOKUP(LEFT($A144,LEN(A144)-1)*1,Master!$D$25:$G$223,4,FALSE)</f>
        <v>Pozajmice i krediti</v>
      </c>
      <c r="C144" s="506"/>
      <c r="D144" s="506"/>
      <c r="E144" s="506"/>
      <c r="F144" s="506"/>
      <c r="G144" s="91">
        <f>+INDEX(DataEx!$1:$1048576,MATCH('2015'!$A144,DataEx!$D:$D,0),MATCH('2015'!G$100,DataEx!$216:$216,0))</f>
        <v>187500</v>
      </c>
      <c r="H144" s="91">
        <f>+INDEX(DataEx!$1:$1048576,MATCH('2015'!$A144,DataEx!$D:$D,0),MATCH('2015'!H$100,DataEx!$216:$216,0))</f>
        <v>187500</v>
      </c>
      <c r="I144" s="91">
        <f>+INDEX(DataEx!$1:$1048576,MATCH('2015'!$A144,DataEx!$D:$D,0),MATCH('2015'!I$100,DataEx!$216:$216,0))</f>
        <v>187500</v>
      </c>
      <c r="J144" s="91">
        <f>+INDEX(DataEx!$1:$1048576,MATCH('2015'!$A144,DataEx!$D:$D,0),MATCH('2015'!J$100,DataEx!$216:$216,0))</f>
        <v>187500</v>
      </c>
      <c r="K144" s="91">
        <f>+INDEX(DataEx!$1:$1048576,MATCH('2015'!$A144,DataEx!$D:$D,0),MATCH('2015'!K$100,DataEx!$216:$216,0))</f>
        <v>187500</v>
      </c>
      <c r="L144" s="91">
        <f>+INDEX(DataEx!$1:$1048576,MATCH('2015'!$A144,DataEx!$D:$D,0),MATCH('2015'!L$100,DataEx!$216:$216,0))</f>
        <v>187500</v>
      </c>
      <c r="M144" s="91">
        <f>+INDEX(DataEx!$1:$1048576,MATCH('2015'!$A144,DataEx!$D:$D,0),MATCH('2015'!M$100,DataEx!$216:$216,0))</f>
        <v>187500</v>
      </c>
      <c r="N144" s="91">
        <f>+INDEX(DataEx!$1:$1048576,MATCH('2015'!$A144,DataEx!$D:$D,0),MATCH('2015'!N$100,DataEx!$216:$216,0))</f>
        <v>187500</v>
      </c>
      <c r="O144" s="91">
        <f>+INDEX(DataEx!$1:$1048576,MATCH('2015'!$A144,DataEx!$D:$D,0),MATCH('2015'!O$100,DataEx!$216:$216,0))</f>
        <v>187500</v>
      </c>
      <c r="P144" s="91">
        <f>+INDEX(DataEx!$1:$1048576,MATCH('2015'!$A144,DataEx!$D:$D,0),MATCH('2015'!P$100,DataEx!$216:$216,0))</f>
        <v>187500</v>
      </c>
      <c r="Q144" s="91">
        <f>+INDEX(DataEx!$1:$1048576,MATCH('2015'!$A144,DataEx!$D:$D,0),MATCH('2015'!Q$100,DataEx!$216:$216,0))</f>
        <v>187500</v>
      </c>
      <c r="R144" s="91">
        <f>+INDEX(DataEx!$1:$1048576,MATCH('2015'!$A144,DataEx!$D:$D,0),MATCH('2015'!R$100,DataEx!$216:$216,0))</f>
        <v>187500</v>
      </c>
      <c r="S144" s="126">
        <f t="shared" si="20"/>
        <v>2250000</v>
      </c>
      <c r="T144" s="127">
        <f t="shared" si="21"/>
        <v>6.2068965517241383E-4</v>
      </c>
    </row>
    <row r="145" spans="1:20">
      <c r="A145" s="138" t="str">
        <f t="shared" si="17"/>
        <v>47p</v>
      </c>
      <c r="B145" s="505" t="str">
        <f>+VLOOKUP(LEFT($A145,LEN(A145)-1)*1,Master!$D$25:$G$223,4,FALSE)</f>
        <v>Rezerve</v>
      </c>
      <c r="C145" s="506"/>
      <c r="D145" s="506"/>
      <c r="E145" s="506"/>
      <c r="F145" s="506"/>
      <c r="G145" s="91">
        <f>+INDEX(DataEx!$1:$1048576,MATCH('2015'!$A145,DataEx!$D:$D,0),MATCH('2015'!G$100,DataEx!$216:$216,0))</f>
        <v>1087930.2858333334</v>
      </c>
      <c r="H145" s="91">
        <f>+INDEX(DataEx!$1:$1048576,MATCH('2015'!$A145,DataEx!$D:$D,0),MATCH('2015'!H$100,DataEx!$216:$216,0))</f>
        <v>1087930.2858333334</v>
      </c>
      <c r="I145" s="91">
        <f>+INDEX(DataEx!$1:$1048576,MATCH('2015'!$A145,DataEx!$D:$D,0),MATCH('2015'!I$100,DataEx!$216:$216,0))</f>
        <v>1087930.2858333334</v>
      </c>
      <c r="J145" s="91">
        <f>+INDEX(DataEx!$1:$1048576,MATCH('2015'!$A145,DataEx!$D:$D,0),MATCH('2015'!J$100,DataEx!$216:$216,0))</f>
        <v>1087930.2858333334</v>
      </c>
      <c r="K145" s="91">
        <f>+INDEX(DataEx!$1:$1048576,MATCH('2015'!$A145,DataEx!$D:$D,0),MATCH('2015'!K$100,DataEx!$216:$216,0))</f>
        <v>1087930.2858333334</v>
      </c>
      <c r="L145" s="91">
        <f>+INDEX(DataEx!$1:$1048576,MATCH('2015'!$A145,DataEx!$D:$D,0),MATCH('2015'!L$100,DataEx!$216:$216,0))</f>
        <v>1087930.2858333334</v>
      </c>
      <c r="M145" s="91">
        <f>+INDEX(DataEx!$1:$1048576,MATCH('2015'!$A145,DataEx!$D:$D,0),MATCH('2015'!M$100,DataEx!$216:$216,0))</f>
        <v>1087930.2858333334</v>
      </c>
      <c r="N145" s="91">
        <f>+INDEX(DataEx!$1:$1048576,MATCH('2015'!$A145,DataEx!$D:$D,0),MATCH('2015'!N$100,DataEx!$216:$216,0))</f>
        <v>1087930.2858333334</v>
      </c>
      <c r="O145" s="91">
        <f>+INDEX(DataEx!$1:$1048576,MATCH('2015'!$A145,DataEx!$D:$D,0),MATCH('2015'!O$100,DataEx!$216:$216,0))</f>
        <v>1087930.2858333334</v>
      </c>
      <c r="P145" s="91">
        <f>+INDEX(DataEx!$1:$1048576,MATCH('2015'!$A145,DataEx!$D:$D,0),MATCH('2015'!P$100,DataEx!$216:$216,0))</f>
        <v>1087930.2858333334</v>
      </c>
      <c r="Q145" s="91">
        <f>+INDEX(DataEx!$1:$1048576,MATCH('2015'!$A145,DataEx!$D:$D,0),MATCH('2015'!Q$100,DataEx!$216:$216,0))</f>
        <v>1087930.2858333334</v>
      </c>
      <c r="R145" s="91">
        <f>+INDEX(DataEx!$1:$1048576,MATCH('2015'!$A145,DataEx!$D:$D,0),MATCH('2015'!R$100,DataEx!$216:$216,0))</f>
        <v>1087930.2858333334</v>
      </c>
      <c r="S145" s="126">
        <f t="shared" si="20"/>
        <v>13055163.429999998</v>
      </c>
      <c r="T145" s="127">
        <f t="shared" si="21"/>
        <v>3.6014243944827579E-3</v>
      </c>
    </row>
    <row r="146" spans="1:20" ht="13.5" thickBot="1">
      <c r="A146" s="138" t="str">
        <f t="shared" si="17"/>
        <v>462p</v>
      </c>
      <c r="B146" s="472" t="str">
        <f>+VLOOKUP(LEFT($A146,LEN(A146)-1)*1,Master!$D$25:$G$223,4,FALSE)</f>
        <v>Otplata garancija</v>
      </c>
      <c r="C146" s="473"/>
      <c r="D146" s="473"/>
      <c r="E146" s="473"/>
      <c r="F146" s="473"/>
      <c r="G146" s="91">
        <f>+INDEX(DataEx!$1:$1048576,MATCH('2015'!$A146,DataEx!$D:$D,0),MATCH('2015'!G$100,DataEx!$216:$216,0))</f>
        <v>0</v>
      </c>
      <c r="H146" s="91">
        <f>+INDEX(DataEx!$1:$1048576,MATCH('2015'!$A146,DataEx!$D:$D,0),MATCH('2015'!H$100,DataEx!$216:$216,0))</f>
        <v>0</v>
      </c>
      <c r="I146" s="91">
        <f>+INDEX(DataEx!$1:$1048576,MATCH('2015'!$A146,DataEx!$D:$D,0),MATCH('2015'!I$100,DataEx!$216:$216,0))</f>
        <v>0</v>
      </c>
      <c r="J146" s="91">
        <f>+INDEX(DataEx!$1:$1048576,MATCH('2015'!$A146,DataEx!$D:$D,0),MATCH('2015'!J$100,DataEx!$216:$216,0))</f>
        <v>0</v>
      </c>
      <c r="K146" s="91">
        <f>+INDEX(DataEx!$1:$1048576,MATCH('2015'!$A146,DataEx!$D:$D,0),MATCH('2015'!K$100,DataEx!$216:$216,0))</f>
        <v>0</v>
      </c>
      <c r="L146" s="91">
        <f>+INDEX(DataEx!$1:$1048576,MATCH('2015'!$A146,DataEx!$D:$D,0),MATCH('2015'!L$100,DataEx!$216:$216,0))</f>
        <v>0</v>
      </c>
      <c r="M146" s="91">
        <f>+INDEX(DataEx!$1:$1048576,MATCH('2015'!$A146,DataEx!$D:$D,0),MATCH('2015'!M$100,DataEx!$216:$216,0))</f>
        <v>0</v>
      </c>
      <c r="N146" s="91">
        <f>+INDEX(DataEx!$1:$1048576,MATCH('2015'!$A146,DataEx!$D:$D,0),MATCH('2015'!N$100,DataEx!$216:$216,0))</f>
        <v>0</v>
      </c>
      <c r="O146" s="91">
        <f>+INDEX(DataEx!$1:$1048576,MATCH('2015'!$A146,DataEx!$D:$D,0),MATCH('2015'!O$100,DataEx!$216:$216,0))</f>
        <v>0</v>
      </c>
      <c r="P146" s="91">
        <f>+INDEX(DataEx!$1:$1048576,MATCH('2015'!$A146,DataEx!$D:$D,0),MATCH('2015'!P$100,DataEx!$216:$216,0))</f>
        <v>0</v>
      </c>
      <c r="Q146" s="91">
        <f>+INDEX(DataEx!$1:$1048576,MATCH('2015'!$A146,DataEx!$D:$D,0),MATCH('2015'!Q$100,DataEx!$216:$216,0))</f>
        <v>0</v>
      </c>
      <c r="R146" s="91">
        <f>+INDEX(DataEx!$1:$1048576,MATCH('2015'!$A146,DataEx!$D:$D,0),MATCH('2015'!R$100,DataEx!$216:$216,0))</f>
        <v>0</v>
      </c>
      <c r="S146" s="136">
        <f t="shared" si="20"/>
        <v>0</v>
      </c>
      <c r="T146" s="137">
        <f t="shared" si="21"/>
        <v>0</v>
      </c>
    </row>
    <row r="147" spans="1:20" ht="13.5" thickBot="1">
      <c r="A147" s="139" t="str">
        <f>+CONCATENATE(A55,"p")</f>
        <v>1000p</v>
      </c>
      <c r="B147" s="513" t="str">
        <f>+VLOOKUP(LEFT($A147,LEN(A147)-1)*1,Master!$D$25:$G$223,4,FALSE)</f>
        <v>Suficit / deficit</v>
      </c>
      <c r="C147" s="514"/>
      <c r="D147" s="514"/>
      <c r="E147" s="514"/>
      <c r="F147" s="514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-6.5045394335618442E-2</v>
      </c>
    </row>
    <row r="148" spans="1:20" ht="13.5" thickBot="1">
      <c r="A148" s="139" t="str">
        <f>+CONCATENATE(A56,"p")</f>
        <v>1001p</v>
      </c>
      <c r="B148" s="515" t="str">
        <f>+VLOOKUP(LEFT($A148,LEN(A148)-1)*1,Master!$D$25:$G$223,4,FALSE)</f>
        <v>Primarni bilans</v>
      </c>
      <c r="C148" s="516"/>
      <c r="D148" s="516"/>
      <c r="E148" s="516"/>
      <c r="F148" s="516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-4.414446082665293E-2</v>
      </c>
    </row>
    <row r="149" spans="1:20">
      <c r="A149" s="139" t="str">
        <f>+CONCATENATE(A57,"p")</f>
        <v>46p</v>
      </c>
      <c r="B149" s="507" t="str">
        <f>+VLOOKUP(LEFT($A149,LEN(A149)-1)*1,Master!$D$25:$G$223,4,FALSE)</f>
        <v>Otplata dugova</v>
      </c>
      <c r="C149" s="508"/>
      <c r="D149" s="508"/>
      <c r="E149" s="508"/>
      <c r="F149" s="508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0.10987367844689659</v>
      </c>
    </row>
    <row r="150" spans="1:20">
      <c r="A150" s="139" t="str">
        <f>+CONCATENATE(A58,"p")</f>
        <v>4611p</v>
      </c>
      <c r="B150" s="511" t="str">
        <f>+VLOOKUP(LEFT($A150,LEN(A150)-1)*1,Master!$D$25:$G$223,4,FALSE)</f>
        <v>Otplata hartija od vrijednosti i kredita rezidentima</v>
      </c>
      <c r="C150" s="512"/>
      <c r="D150" s="512"/>
      <c r="E150" s="512"/>
      <c r="F150" s="512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1.2885550874482754E-2</v>
      </c>
    </row>
    <row r="151" spans="1:20">
      <c r="A151" s="139" t="str">
        <f>+CONCATENATE(A59,"p")</f>
        <v>4612p</v>
      </c>
      <c r="B151" s="505" t="str">
        <f>+VLOOKUP(LEFT($A151,LEN(A151)-1)*1,Master!$D$25:$G$223,4,FALSE)</f>
        <v>Otplata hartija od vrijednosti i kredita nerezidentima</v>
      </c>
      <c r="C151" s="506"/>
      <c r="D151" s="506"/>
      <c r="E151" s="506"/>
      <c r="F151" s="506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8.7660933089655169E-2</v>
      </c>
    </row>
    <row r="152" spans="1:20" ht="13.5" thickBot="1">
      <c r="A152" s="139" t="str">
        <f>+CONCATENATE(A53,"p")</f>
        <v>4630p</v>
      </c>
      <c r="B152" s="472" t="str">
        <f>+VLOOKUP(LEFT($A152,LEN(A152)-1)*1,Master!$D$25:$G$223,4,FALSE)</f>
        <v>Otplata obaveza iz prethodnih godina</v>
      </c>
      <c r="C152" s="473"/>
      <c r="D152" s="473"/>
      <c r="E152" s="473"/>
      <c r="F152" s="473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9.32719448275862E-3</v>
      </c>
    </row>
    <row r="153" spans="1:20" ht="13.5" thickBot="1">
      <c r="A153" s="139" t="str">
        <f t="shared" ref="A153:A158" si="30">+CONCATENATE(A60,"p")</f>
        <v>1002p</v>
      </c>
      <c r="B153" s="509" t="str">
        <f>+VLOOKUP(LEFT($A153,LEN(A153)-1)*1,Master!$D$25:$G$223,4,FALSE)</f>
        <v>Nedostajuća sredstva</v>
      </c>
      <c r="C153" s="510"/>
      <c r="D153" s="510"/>
      <c r="E153" s="510"/>
      <c r="F153" s="510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-0.17491907278251503</v>
      </c>
    </row>
    <row r="154" spans="1:20" ht="13.5" thickBot="1">
      <c r="A154" s="139" t="str">
        <f t="shared" si="30"/>
        <v>1003p</v>
      </c>
      <c r="B154" s="497" t="str">
        <f>+VLOOKUP(LEFT($A154,LEN(A154)-1)*1,Master!$D$25:$G$223,4,FALSE)</f>
        <v>Finansiranje</v>
      </c>
      <c r="C154" s="498"/>
      <c r="D154" s="498"/>
      <c r="E154" s="498"/>
      <c r="F154" s="498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0.17491907278251503</v>
      </c>
    </row>
    <row r="155" spans="1:20">
      <c r="A155" s="139" t="str">
        <f t="shared" si="30"/>
        <v>7511p</v>
      </c>
      <c r="B155" s="511" t="str">
        <f>+VLOOKUP(LEFT($A155,LEN(A155)-1)*1,Master!$D$25:$G$223,4,FALSE)</f>
        <v>Pozajmice i krediti od domaćih izvora</v>
      </c>
      <c r="C155" s="512"/>
      <c r="D155" s="512"/>
      <c r="E155" s="512"/>
      <c r="F155" s="512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505" t="str">
        <f>+VLOOKUP(LEFT($A156,LEN(A156)-1)*1,Master!$D$25:$G$223,4,FALSE)</f>
        <v>Pozajmice i krediti od inostranih izvora</v>
      </c>
      <c r="C156" s="506"/>
      <c r="D156" s="506"/>
      <c r="E156" s="506"/>
      <c r="F156" s="506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0.17491907278251509</v>
      </c>
    </row>
    <row r="157" spans="1:20">
      <c r="A157" s="139" t="str">
        <f t="shared" si="30"/>
        <v>72p</v>
      </c>
      <c r="B157" s="505" t="str">
        <f>+VLOOKUP(LEFT($A157,LEN(A157)-1)*1,Master!$D$25:$G$223,4,FALSE)</f>
        <v>Primici od prodaje imovine</v>
      </c>
      <c r="C157" s="506"/>
      <c r="D157" s="506"/>
      <c r="E157" s="506"/>
      <c r="F157" s="506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3.5" thickBot="1">
      <c r="A158" s="139" t="str">
        <f t="shared" si="30"/>
        <v>1004p</v>
      </c>
      <c r="B158" s="102" t="str">
        <f>+VLOOKUP(LEFT($A158,LEN(A158)-1)*1,Master!$D$25:$G$223,4,FALSE)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-6.5770642510775867E-17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530</v>
      </c>
      <c r="H6" s="260" t="s">
        <v>531</v>
      </c>
      <c r="I6" s="260" t="s">
        <v>532</v>
      </c>
      <c r="J6" s="260" t="s">
        <v>533</v>
      </c>
      <c r="K6" s="260" t="s">
        <v>534</v>
      </c>
      <c r="L6" s="260" t="s">
        <v>535</v>
      </c>
      <c r="M6" s="260" t="s">
        <v>536</v>
      </c>
      <c r="N6" s="260" t="s">
        <v>537</v>
      </c>
      <c r="O6" s="260" t="s">
        <v>538</v>
      </c>
      <c r="P6" s="260" t="s">
        <v>539</v>
      </c>
      <c r="Q6" s="260" t="s">
        <v>540</v>
      </c>
      <c r="R6" s="260" t="s">
        <v>541</v>
      </c>
      <c r="S6" s="259"/>
      <c r="T6" s="259"/>
    </row>
    <row r="7" spans="1:20" ht="15" customHeight="1" thickBot="1">
      <c r="A7" s="170"/>
      <c r="B7" s="471" t="str">
        <f>+Master!G249</f>
        <v>Ostvarenje budžeta</v>
      </c>
      <c r="C7" s="452"/>
      <c r="D7" s="452"/>
      <c r="E7" s="452"/>
      <c r="F7" s="452"/>
      <c r="G7" s="460">
        <v>2014</v>
      </c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4"/>
      <c r="S7" s="261" t="str">
        <f>+Master!G246</f>
        <v>BDP</v>
      </c>
      <c r="T7" s="262">
        <v>3457880000</v>
      </c>
    </row>
    <row r="8" spans="1:20" ht="16.5" customHeight="1">
      <c r="A8" s="170"/>
      <c r="B8" s="453"/>
      <c r="C8" s="454"/>
      <c r="D8" s="454"/>
      <c r="E8" s="454"/>
      <c r="F8" s="455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60" t="s">
        <v>707</v>
      </c>
      <c r="T8" s="464"/>
    </row>
    <row r="9" spans="1:20" ht="13.5" thickBot="1">
      <c r="A9" s="170"/>
      <c r="B9" s="456"/>
      <c r="C9" s="457"/>
      <c r="D9" s="457"/>
      <c r="E9" s="457"/>
      <c r="F9" s="458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9" t="str">
        <f>+VLOOKUP($A10,Master!$D$25:$G$223,4,FALSE)</f>
        <v>Prihodi budžeta</v>
      </c>
      <c r="C10" s="420"/>
      <c r="D10" s="420"/>
      <c r="E10" s="420"/>
      <c r="F10" s="420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21" t="str">
        <f>+VLOOKUP($A11,Master!$D$25:$G$223,4,FALSE)</f>
        <v>Porezi</v>
      </c>
      <c r="C11" s="422"/>
      <c r="D11" s="422"/>
      <c r="E11" s="422"/>
      <c r="F11" s="422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423" t="str">
        <f>+VLOOKUP($A12,Master!$D$25:$G$223,4,FALSE)</f>
        <v>Porez na dohodak fizičkih lica</v>
      </c>
      <c r="C12" s="424"/>
      <c r="D12" s="424"/>
      <c r="E12" s="424"/>
      <c r="F12" s="424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23" t="str">
        <f>+VLOOKUP($A13,Master!$D$25:$G$223,4,FALSE)</f>
        <v>Porez na dobit pravnih lica</v>
      </c>
      <c r="C13" s="424"/>
      <c r="D13" s="424"/>
      <c r="E13" s="424"/>
      <c r="F13" s="424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23" t="str">
        <f>+VLOOKUP($A14,Master!$D$25:$G$223,4,FALSE)</f>
        <v>Porez na promet nepokretnosti</v>
      </c>
      <c r="C14" s="424"/>
      <c r="D14" s="424"/>
      <c r="E14" s="424"/>
      <c r="F14" s="424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23" t="str">
        <f>+VLOOKUP($A15,Master!$D$25:$G$223,4,FALSE)</f>
        <v>Porez na dodatu vrijednost</v>
      </c>
      <c r="C15" s="424"/>
      <c r="D15" s="424"/>
      <c r="E15" s="424"/>
      <c r="F15" s="424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23" t="str">
        <f>+VLOOKUP($A16,Master!$D$25:$G$223,4,FALSE)</f>
        <v>Akcize</v>
      </c>
      <c r="C16" s="424"/>
      <c r="D16" s="424"/>
      <c r="E16" s="424"/>
      <c r="F16" s="424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23" t="str">
        <f>+VLOOKUP($A17,Master!$D$25:$G$223,4,FALSE)</f>
        <v>Porez na međunarodnu trgovinu i transakcije</v>
      </c>
      <c r="C17" s="424"/>
      <c r="D17" s="424"/>
      <c r="E17" s="424"/>
      <c r="F17" s="424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423" t="str">
        <f>+VLOOKUP($A18,Master!$D$25:$G$223,4,FALSE)</f>
        <v>Ostali državni porezi</v>
      </c>
      <c r="C18" s="424"/>
      <c r="D18" s="424"/>
      <c r="E18" s="424"/>
      <c r="F18" s="424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427" t="str">
        <f>+VLOOKUP($A19,Master!$D$25:$G$223,4,FALSE)</f>
        <v>Doprinosi</v>
      </c>
      <c r="C19" s="428"/>
      <c r="D19" s="428"/>
      <c r="E19" s="428"/>
      <c r="F19" s="428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423" t="str">
        <f>+VLOOKUP($A20,Master!$D$25:$G$223,4,FALSE)</f>
        <v>Doprinosi za penzijsko i invalidsko osiguranje</v>
      </c>
      <c r="C20" s="424"/>
      <c r="D20" s="424"/>
      <c r="E20" s="424"/>
      <c r="F20" s="424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423" t="str">
        <f>+VLOOKUP($A21,Master!$D$25:$G$223,4,FALSE)</f>
        <v>Doprinosi za zdravstveno osiguranje</v>
      </c>
      <c r="C21" s="424"/>
      <c r="D21" s="424"/>
      <c r="E21" s="424"/>
      <c r="F21" s="424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423" t="str">
        <f>+VLOOKUP($A22,Master!$D$25:$G$223,4,FALSE)</f>
        <v>Doprinosi za osiguranje od nezaposlenosti</v>
      </c>
      <c r="C22" s="424"/>
      <c r="D22" s="424"/>
      <c r="E22" s="424"/>
      <c r="F22" s="424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423" t="str">
        <f>+VLOOKUP($A23,Master!$D$25:$G$223,4,FALSE)</f>
        <v>Ostali doprinosi</v>
      </c>
      <c r="C23" s="424"/>
      <c r="D23" s="424"/>
      <c r="E23" s="424"/>
      <c r="F23" s="424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425" t="str">
        <f>+VLOOKUP($A24,Master!$D$25:$G$223,4,FALSE)</f>
        <v>Takse</v>
      </c>
      <c r="C24" s="426"/>
      <c r="D24" s="426"/>
      <c r="E24" s="426"/>
      <c r="F24" s="426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425" t="str">
        <f>+VLOOKUP($A25,Master!$D$25:$G$223,4,FALSE)</f>
        <v>Naknade</v>
      </c>
      <c r="C25" s="426"/>
      <c r="D25" s="426"/>
      <c r="E25" s="426"/>
      <c r="F25" s="426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425" t="str">
        <f>+VLOOKUP($A26,Master!$D$25:$G$223,4,FALSE)</f>
        <v>Ostali prihodi</v>
      </c>
      <c r="C26" s="426"/>
      <c r="D26" s="426"/>
      <c r="E26" s="426"/>
      <c r="F26" s="426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425" t="str">
        <f>+VLOOKUP($A27,Master!$D$25:$G$223,4,FALSE)</f>
        <v>Primici od otplate kredita i sredstva prenesena iz prethodne godine</v>
      </c>
      <c r="C27" s="426"/>
      <c r="D27" s="426"/>
      <c r="E27" s="426"/>
      <c r="F27" s="426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3.5" thickBot="1">
      <c r="A28" s="176">
        <v>74</v>
      </c>
      <c r="B28" s="429" t="str">
        <f>+VLOOKUP($A28,Master!$D$25:$G$223,4,FALSE)</f>
        <v>Donacije i transferi</v>
      </c>
      <c r="C28" s="430"/>
      <c r="D28" s="430"/>
      <c r="E28" s="430"/>
      <c r="F28" s="430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3.5" thickBot="1">
      <c r="A29" s="176">
        <v>4</v>
      </c>
      <c r="B29" s="431" t="str">
        <f>+VLOOKUP($A29,Master!$D$25:$G$223,4,FALSE)</f>
        <v>Budžetki izdaci</v>
      </c>
      <c r="C29" s="432"/>
      <c r="D29" s="432"/>
      <c r="E29" s="432"/>
      <c r="F29" s="432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3.5" thickBot="1">
      <c r="A30" s="176">
        <v>41</v>
      </c>
      <c r="B30" s="433" t="str">
        <f>+VLOOKUP($A30,Master!$D$25:$G$223,4,FALSE)</f>
        <v>Tekući izdaci</v>
      </c>
      <c r="C30" s="434"/>
      <c r="D30" s="434"/>
      <c r="E30" s="434"/>
      <c r="F30" s="434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435" t="str">
        <f>+VLOOKUP($A31,Master!$D$25:$G$223,4,FALSE)</f>
        <v>Tekući budžetski izdaci</v>
      </c>
      <c r="C31" s="436"/>
      <c r="D31" s="436"/>
      <c r="E31" s="436"/>
      <c r="F31" s="436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423" t="str">
        <f>+VLOOKUP($A32,Master!$D$25:$G$223,4,FALSE)</f>
        <v>Bruto zarade i doprinosi na teret poslodavca</v>
      </c>
      <c r="C32" s="424"/>
      <c r="D32" s="424"/>
      <c r="E32" s="424"/>
      <c r="F32" s="424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423" t="str">
        <f>+VLOOKUP($A33,Master!$D$25:$G$223,4,FALSE)</f>
        <v>Ostala lična primanja</v>
      </c>
      <c r="C33" s="424"/>
      <c r="D33" s="424"/>
      <c r="E33" s="424"/>
      <c r="F33" s="424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423" t="str">
        <f>+VLOOKUP($A34,Master!$D$25:$G$223,4,FALSE)</f>
        <v>Rashodi za materijal</v>
      </c>
      <c r="C34" s="424"/>
      <c r="D34" s="424"/>
      <c r="E34" s="424"/>
      <c r="F34" s="424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423" t="str">
        <f>+VLOOKUP($A35,Master!$D$25:$G$223,4,FALSE)</f>
        <v>Rashodi za usluge</v>
      </c>
      <c r="C35" s="424"/>
      <c r="D35" s="424"/>
      <c r="E35" s="424"/>
      <c r="F35" s="424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423" t="str">
        <f>+VLOOKUP($A36,Master!$D$25:$G$223,4,FALSE)</f>
        <v>Rashodi za tekuće održavanje</v>
      </c>
      <c r="C36" s="424"/>
      <c r="D36" s="424"/>
      <c r="E36" s="424"/>
      <c r="F36" s="424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423" t="str">
        <f>+VLOOKUP($A37,Master!$D$25:$G$223,4,FALSE)</f>
        <v>Kamate</v>
      </c>
      <c r="C37" s="424"/>
      <c r="D37" s="424"/>
      <c r="E37" s="424"/>
      <c r="F37" s="424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423" t="str">
        <f>+VLOOKUP($A38,Master!$D$25:$G$223,4,FALSE)</f>
        <v>Renta</v>
      </c>
      <c r="C38" s="424"/>
      <c r="D38" s="424"/>
      <c r="E38" s="424"/>
      <c r="F38" s="424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423" t="str">
        <f>+VLOOKUP($A39,Master!$D$25:$G$223,4,FALSE)</f>
        <v>Subvencije</v>
      </c>
      <c r="C39" s="424"/>
      <c r="D39" s="424"/>
      <c r="E39" s="424"/>
      <c r="F39" s="424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423" t="str">
        <f>+VLOOKUP($A40,Master!$D$25:$G$223,4,FALSE)</f>
        <v>Ostali izdaci</v>
      </c>
      <c r="C40" s="424"/>
      <c r="D40" s="424"/>
      <c r="E40" s="424"/>
      <c r="F40" s="424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423" t="str">
        <f>+VLOOKUP($A41,Master!$D$25:$G$223,4,FALSE)</f>
        <v>Kapitalni izdaci u tekućem budžetu</v>
      </c>
      <c r="C41" s="424"/>
      <c r="D41" s="424"/>
      <c r="E41" s="424"/>
      <c r="F41" s="424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39" t="str">
        <f>+VLOOKUP($A42,Master!$D$25:$G$223,4,FALSE)</f>
        <v>Transferi za socijalnu zaštitu</v>
      </c>
      <c r="C42" s="440"/>
      <c r="D42" s="440"/>
      <c r="E42" s="440"/>
      <c r="F42" s="440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423" t="str">
        <f>+VLOOKUP($A43,Master!$D$25:$G$223,4,FALSE)</f>
        <v>Prava iz oblasti socijalne zaštite</v>
      </c>
      <c r="C43" s="424"/>
      <c r="D43" s="424"/>
      <c r="E43" s="424"/>
      <c r="F43" s="424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423" t="str">
        <f>+VLOOKUP($A44,Master!$D$25:$G$223,4,FALSE)</f>
        <v>Sredstva za tehnološke viškove</v>
      </c>
      <c r="C44" s="424"/>
      <c r="D44" s="424"/>
      <c r="E44" s="424"/>
      <c r="F44" s="424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423" t="str">
        <f>+VLOOKUP($A45,Master!$D$25:$G$223,4,FALSE)</f>
        <v>Prava iz oblasti penzijskog i invalidskog osiguranja</v>
      </c>
      <c r="C45" s="424"/>
      <c r="D45" s="424"/>
      <c r="E45" s="424"/>
      <c r="F45" s="424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423" t="str">
        <f>+VLOOKUP($A46,Master!$D$25:$G$223,4,FALSE)</f>
        <v>Ostala prava iz oblasti zdravstvene zaštite</v>
      </c>
      <c r="C46" s="424"/>
      <c r="D46" s="424"/>
      <c r="E46" s="424"/>
      <c r="F46" s="424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423" t="str">
        <f>+VLOOKUP($A47,Master!$D$25:$G$223,4,FALSE)</f>
        <v>Ostala prava iz zdravstvenog osiguranja</v>
      </c>
      <c r="C47" s="424"/>
      <c r="D47" s="424"/>
      <c r="E47" s="424"/>
      <c r="F47" s="424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37" t="str">
        <f>+VLOOKUP($A48,Master!$D$25:$G$223,4,FALSE)</f>
        <v xml:space="preserve">Transferi institucijama, pojedincima, nevladinom i javnom sektoru </v>
      </c>
      <c r="C48" s="438"/>
      <c r="D48" s="438"/>
      <c r="E48" s="438"/>
      <c r="F48" s="438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37" t="str">
        <f>+VLOOKUP($A49,Master!$D$25:$G$223,4,FALSE)</f>
        <v>Kapitalni budžet</v>
      </c>
      <c r="C49" s="438"/>
      <c r="D49" s="438"/>
      <c r="E49" s="438"/>
      <c r="F49" s="438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41" t="str">
        <f>+VLOOKUP($A50,Master!$D$25:$G$223,4,FALSE)</f>
        <v>Pozajmice i krediti</v>
      </c>
      <c r="C50" s="442"/>
      <c r="D50" s="442"/>
      <c r="E50" s="442"/>
      <c r="F50" s="442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41" t="str">
        <f>+VLOOKUP($A51,Master!$D$25:$G$223,4,FALSE)</f>
        <v>Rezerve</v>
      </c>
      <c r="C51" s="442"/>
      <c r="D51" s="442"/>
      <c r="E51" s="442"/>
      <c r="F51" s="442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3.5" thickBot="1">
      <c r="A52" s="176">
        <v>462</v>
      </c>
      <c r="B52" s="443" t="str">
        <f>+VLOOKUP($A52,Master!$D$25:$G$223,4,FALSE)</f>
        <v>Otplata garancija</v>
      </c>
      <c r="C52" s="444"/>
      <c r="D52" s="444"/>
      <c r="E52" s="444"/>
      <c r="F52" s="444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3.5" thickBot="1">
      <c r="A53" s="170">
        <v>4630</v>
      </c>
      <c r="B53" s="443" t="str">
        <f>+VLOOKUP($A53,Master!$D$25:$G$223,4,TRUE)</f>
        <v>Otplata obaveza iz prethodnih godina</v>
      </c>
      <c r="C53" s="444"/>
      <c r="D53" s="444"/>
      <c r="E53" s="444"/>
      <c r="F53" s="444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3.5" thickBot="1">
      <c r="A54" s="71">
        <v>1005</v>
      </c>
      <c r="B54" s="472" t="str">
        <f>+VLOOKUP($A54,Master!$D$25:$G$225,4,FALSE)</f>
        <v>Neto povećanje obaveza</v>
      </c>
      <c r="C54" s="473"/>
      <c r="D54" s="473"/>
      <c r="E54" s="473"/>
      <c r="F54" s="473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3.5" thickBot="1">
      <c r="A55" s="170">
        <v>1000</v>
      </c>
      <c r="B55" s="517" t="str">
        <f>+VLOOKUP($A55,Master!$D$25:$G$223,4,FALSE)</f>
        <v>Suficit / deficit</v>
      </c>
      <c r="C55" s="518"/>
      <c r="D55" s="518"/>
      <c r="E55" s="518"/>
      <c r="F55" s="518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3.5" thickBot="1">
      <c r="A56" s="170">
        <v>1001</v>
      </c>
      <c r="B56" s="447" t="str">
        <f>+VLOOKUP($A56,Master!$D$25:$G$223,4,FALSE)</f>
        <v>Primarni bilans</v>
      </c>
      <c r="C56" s="448"/>
      <c r="D56" s="448"/>
      <c r="E56" s="448"/>
      <c r="F56" s="448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39" t="str">
        <f>+VLOOKUP($A57,Master!$D$25:$G$223,4,FALSE)</f>
        <v>Otplata dugova</v>
      </c>
      <c r="C57" s="440"/>
      <c r="D57" s="440"/>
      <c r="E57" s="440"/>
      <c r="F57" s="440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65" t="str">
        <f>+VLOOKUP($A58,Master!$D$25:$G$223,4,FALSE)</f>
        <v>Otplata hartija od vrijednosti i kredita rezidentima</v>
      </c>
      <c r="C58" s="466"/>
      <c r="D58" s="466"/>
      <c r="E58" s="466"/>
      <c r="F58" s="466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3.5" thickBot="1">
      <c r="A59" s="170">
        <v>4612</v>
      </c>
      <c r="B59" s="441" t="str">
        <f>+VLOOKUP($A59,Master!$D$25:$G$223,4,FALSE)</f>
        <v>Otplata hartija od vrijednosti i kredita nerezidentima</v>
      </c>
      <c r="C59" s="442"/>
      <c r="D59" s="442"/>
      <c r="E59" s="442"/>
      <c r="F59" s="442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3.5" thickBot="1">
      <c r="A60" s="170">
        <v>1002</v>
      </c>
      <c r="B60" s="467" t="str">
        <f>+VLOOKUP($A60,Master!$D$25:$G$223,4,FALSE)</f>
        <v>Nedostajuća sredstva</v>
      </c>
      <c r="C60" s="468"/>
      <c r="D60" s="468"/>
      <c r="E60" s="468"/>
      <c r="F60" s="468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3.5" thickBot="1">
      <c r="A61" s="170">
        <v>1003</v>
      </c>
      <c r="B61" s="431" t="str">
        <f>+VLOOKUP($A61,Master!$D$25:$G$223,4,FALSE)</f>
        <v>Finansiranje</v>
      </c>
      <c r="C61" s="432"/>
      <c r="D61" s="432"/>
      <c r="E61" s="432"/>
      <c r="F61" s="432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65" t="str">
        <f>+VLOOKUP($A62,Master!$D$25:$G$223,4,FALSE)</f>
        <v>Pozajmice i krediti od domaćih izvora</v>
      </c>
      <c r="C62" s="466"/>
      <c r="D62" s="466"/>
      <c r="E62" s="466"/>
      <c r="F62" s="466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41" t="str">
        <f>+VLOOKUP($A63,Master!$D$25:$G$223,4,FALSE)</f>
        <v>Pozajmice i krediti od inostranih izvora</v>
      </c>
      <c r="C63" s="442"/>
      <c r="D63" s="442"/>
      <c r="E63" s="442"/>
      <c r="F63" s="442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41" t="str">
        <f>+VLOOKUP($A64,Master!$D$25:$G$223,4,FALSE)</f>
        <v>Primici od prodaje imovine</v>
      </c>
      <c r="C64" s="442"/>
      <c r="D64" s="442"/>
      <c r="E64" s="442"/>
      <c r="F64" s="442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482" t="str">
        <f>+Master!G250</f>
        <v>Plan ostvarenja budžeta</v>
      </c>
      <c r="C101" s="483"/>
      <c r="D101" s="483"/>
      <c r="E101" s="483"/>
      <c r="F101" s="483"/>
      <c r="G101" s="474">
        <v>2014</v>
      </c>
      <c r="H101" s="490"/>
      <c r="I101" s="490"/>
      <c r="J101" s="490"/>
      <c r="K101" s="490"/>
      <c r="L101" s="490"/>
      <c r="M101" s="490"/>
      <c r="N101" s="490"/>
      <c r="O101" s="490"/>
      <c r="P101" s="490"/>
      <c r="Q101" s="490"/>
      <c r="R101" s="475"/>
      <c r="S101" s="116" t="str">
        <f>+S7</f>
        <v>BDP</v>
      </c>
      <c r="T101" s="117">
        <v>3393200615</v>
      </c>
    </row>
    <row r="102" spans="1:21" ht="15.75" customHeight="1">
      <c r="B102" s="484"/>
      <c r="C102" s="485"/>
      <c r="D102" s="485"/>
      <c r="E102" s="485"/>
      <c r="F102" s="486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474" t="str">
        <f>+Master!G244</f>
        <v>Jan - Dec</v>
      </c>
      <c r="T102" s="475">
        <f>+T8</f>
        <v>0</v>
      </c>
    </row>
    <row r="103" spans="1:21" ht="13.5" thickBot="1">
      <c r="B103" s="487"/>
      <c r="C103" s="488"/>
      <c r="D103" s="488"/>
      <c r="E103" s="488"/>
      <c r="F103" s="48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11" si="16">+CONCATENATE(A10,"p")</f>
        <v>7p</v>
      </c>
      <c r="B104" s="476" t="str">
        <f>+VLOOKUP(LEFT($A104,LEN(A104)-1)*1,Master!$D$25:$G$223,4,FALSE)</f>
        <v>Prihodi budžeta</v>
      </c>
      <c r="C104" s="477"/>
      <c r="D104" s="477"/>
      <c r="E104" s="477"/>
      <c r="F104" s="477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478" t="str">
        <f>+VLOOKUP(LEFT($A105,LEN(A105)-1)*1,Master!$D$25:$G$223,4,FALSE)</f>
        <v>Porezi</v>
      </c>
      <c r="C105" s="479"/>
      <c r="D105" s="479"/>
      <c r="E105" s="479"/>
      <c r="F105" s="479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480" t="str">
        <f>+VLOOKUP(LEFT($A106,LEN(A106)-1)*1,Master!$D$25:$G$223,4,FALSE)</f>
        <v>Porez na dohodak fizičkih lica</v>
      </c>
      <c r="C106" s="481"/>
      <c r="D106" s="481"/>
      <c r="E106" s="481"/>
      <c r="F106" s="481"/>
      <c r="G106" s="91">
        <f>+INDEX(DataEx!$1:$1048576,MATCH('2014'!$A106,DataEx!$D:$D,0),MATCH('2014'!G$100,DataEx!$216:$216,0))</f>
        <v>5536823.9639416989</v>
      </c>
      <c r="H106" s="91">
        <f>+INDEX(DataEx!$1:$1048576,MATCH('2014'!$A106,DataEx!$D:$D,0),MATCH('2014'!H$100,DataEx!$216:$216,0))</f>
        <v>6603739.6076103738</v>
      </c>
      <c r="I106" s="91">
        <f>+INDEX(DataEx!$1:$1048576,MATCH('2014'!$A106,DataEx!$D:$D,0),MATCH('2014'!I$100,DataEx!$216:$216,0))</f>
        <v>6676953.4988943152</v>
      </c>
      <c r="J106" s="91">
        <f>+INDEX(DataEx!$1:$1048576,MATCH('2014'!$A106,DataEx!$D:$D,0),MATCH('2014'!J$100,DataEx!$216:$216,0))</f>
        <v>6906912.5782146342</v>
      </c>
      <c r="K106" s="91">
        <f>+INDEX(DataEx!$1:$1048576,MATCH('2014'!$A106,DataEx!$D:$D,0),MATCH('2014'!K$100,DataEx!$216:$216,0))</f>
        <v>7747493.2498942278</v>
      </c>
      <c r="L106" s="91">
        <f>+INDEX(DataEx!$1:$1048576,MATCH('2014'!$A106,DataEx!$D:$D,0),MATCH('2014'!L$100,DataEx!$216:$216,0))</f>
        <v>6933974.2607370922</v>
      </c>
      <c r="M106" s="91">
        <f>+INDEX(DataEx!$1:$1048576,MATCH('2014'!$A106,DataEx!$D:$D,0),MATCH('2014'!M$100,DataEx!$216:$216,0))</f>
        <v>7575525.125533646</v>
      </c>
      <c r="N106" s="91">
        <f>+INDEX(DataEx!$1:$1048576,MATCH('2014'!$A106,DataEx!$D:$D,0),MATCH('2014'!N$100,DataEx!$216:$216,0))</f>
        <v>8718912.6885207817</v>
      </c>
      <c r="O106" s="91">
        <f>+INDEX(DataEx!$1:$1048576,MATCH('2014'!$A106,DataEx!$D:$D,0),MATCH('2014'!O$100,DataEx!$216:$216,0))</f>
        <v>9058811.9435250778</v>
      </c>
      <c r="P106" s="91">
        <f>+INDEX(DataEx!$1:$1048576,MATCH('2014'!$A106,DataEx!$D:$D,0),MATCH('2014'!P$100,DataEx!$216:$216,0))</f>
        <v>7322217.3457894176</v>
      </c>
      <c r="Q106" s="91">
        <f>+INDEX(DataEx!$1:$1048576,MATCH('2014'!$A106,DataEx!$D:$D,0),MATCH('2014'!Q$100,DataEx!$216:$216,0))</f>
        <v>7332731.8430695906</v>
      </c>
      <c r="R106" s="91">
        <f>+INDEX(DataEx!$1:$1048576,MATCH('2014'!$A106,DataEx!$D:$D,0),MATCH('2014'!R$100,DataEx!$216:$216,0))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480" t="str">
        <f>+VLOOKUP(LEFT($A107,LEN(A107)-1)*1,Master!$D$25:$G$223,4,FALSE)</f>
        <v>Porez na dobit pravnih lica</v>
      </c>
      <c r="C107" s="481"/>
      <c r="D107" s="481"/>
      <c r="E107" s="481"/>
      <c r="F107" s="481"/>
      <c r="G107" s="91">
        <f>+INDEX(DataEx!$1:$1048576,MATCH('2014'!$A107,DataEx!$D:$D,0),MATCH('2014'!G$100,DataEx!$216:$216,0))</f>
        <v>542155.32839785819</v>
      </c>
      <c r="H107" s="91">
        <f>+INDEX(DataEx!$1:$1048576,MATCH('2014'!$A107,DataEx!$D:$D,0),MATCH('2014'!H$100,DataEx!$216:$216,0))</f>
        <v>1152750.3872009208</v>
      </c>
      <c r="I107" s="91">
        <f>+INDEX(DataEx!$1:$1048576,MATCH('2014'!$A107,DataEx!$D:$D,0),MATCH('2014'!I$100,DataEx!$216:$216,0))</f>
        <v>5559762.3725619148</v>
      </c>
      <c r="J107" s="91">
        <f>+INDEX(DataEx!$1:$1048576,MATCH('2014'!$A107,DataEx!$D:$D,0),MATCH('2014'!J$100,DataEx!$216:$216,0))</f>
        <v>16167122.137942558</v>
      </c>
      <c r="K107" s="91">
        <f>+INDEX(DataEx!$1:$1048576,MATCH('2014'!$A107,DataEx!$D:$D,0),MATCH('2014'!K$100,DataEx!$216:$216,0))</f>
        <v>3342015.3051073127</v>
      </c>
      <c r="L107" s="91">
        <f>+INDEX(DataEx!$1:$1048576,MATCH('2014'!$A107,DataEx!$D:$D,0),MATCH('2014'!L$100,DataEx!$216:$216,0))</f>
        <v>3973142.0907613225</v>
      </c>
      <c r="M107" s="91">
        <f>+INDEX(DataEx!$1:$1048576,MATCH('2014'!$A107,DataEx!$D:$D,0),MATCH('2014'!M$100,DataEx!$216:$216,0))</f>
        <v>4224224.6269917246</v>
      </c>
      <c r="N107" s="91">
        <f>+INDEX(DataEx!$1:$1048576,MATCH('2014'!$A107,DataEx!$D:$D,0),MATCH('2014'!N$100,DataEx!$216:$216,0))</f>
        <v>3100839.337515357</v>
      </c>
      <c r="O107" s="91">
        <f>+INDEX(DataEx!$1:$1048576,MATCH('2014'!$A107,DataEx!$D:$D,0),MATCH('2014'!O$100,DataEx!$216:$216,0))</f>
        <v>2550420.1743935719</v>
      </c>
      <c r="P107" s="91">
        <f>+INDEX(DataEx!$1:$1048576,MATCH('2014'!$A107,DataEx!$D:$D,0),MATCH('2014'!P$100,DataEx!$216:$216,0))</f>
        <v>1409658.4171760734</v>
      </c>
      <c r="Q107" s="91">
        <f>+INDEX(DataEx!$1:$1048576,MATCH('2014'!$A107,DataEx!$D:$D,0),MATCH('2014'!Q$100,DataEx!$216:$216,0))</f>
        <v>1236078.5708177544</v>
      </c>
      <c r="R107" s="91">
        <f>+INDEX(DataEx!$1:$1048576,MATCH('2014'!$A107,DataEx!$D:$D,0),MATCH('2014'!R$100,DataEx!$216:$216,0))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480" t="str">
        <f>+VLOOKUP(LEFT($A108,LEN(A108)-1)*1,Master!$D$25:$G$223,4,FALSE)</f>
        <v>Porez na promet nepokretnosti</v>
      </c>
      <c r="C108" s="481"/>
      <c r="D108" s="481"/>
      <c r="E108" s="481"/>
      <c r="F108" s="481"/>
      <c r="G108" s="91">
        <f>+INDEX(DataEx!$1:$1048576,MATCH('2014'!$A108,DataEx!$D:$D,0),MATCH('2014'!G$100,DataEx!$216:$216,0))</f>
        <v>123999.60285150184</v>
      </c>
      <c r="H108" s="91">
        <f>+INDEX(DataEx!$1:$1048576,MATCH('2014'!$A108,DataEx!$D:$D,0),MATCH('2014'!H$100,DataEx!$216:$216,0))</f>
        <v>133192.75505076826</v>
      </c>
      <c r="I108" s="91">
        <f>+INDEX(DataEx!$1:$1048576,MATCH('2014'!$A108,DataEx!$D:$D,0),MATCH('2014'!I$100,DataEx!$216:$216,0))</f>
        <v>141910.48385757531</v>
      </c>
      <c r="J108" s="91">
        <f>+INDEX(DataEx!$1:$1048576,MATCH('2014'!$A108,DataEx!$D:$D,0),MATCH('2014'!J$100,DataEx!$216:$216,0))</f>
        <v>123791.01140095161</v>
      </c>
      <c r="K108" s="91">
        <f>+INDEX(DataEx!$1:$1048576,MATCH('2014'!$A108,DataEx!$D:$D,0),MATCH('2014'!K$100,DataEx!$216:$216,0))</f>
        <v>72591.819035106659</v>
      </c>
      <c r="L108" s="91">
        <f>+INDEX(DataEx!$1:$1048576,MATCH('2014'!$A108,DataEx!$D:$D,0),MATCH('2014'!L$100,DataEx!$216:$216,0))</f>
        <v>77284.349346340969</v>
      </c>
      <c r="M108" s="91">
        <f>+INDEX(DataEx!$1:$1048576,MATCH('2014'!$A108,DataEx!$D:$D,0),MATCH('2014'!M$100,DataEx!$216:$216,0))</f>
        <v>135985.65036623355</v>
      </c>
      <c r="N108" s="91">
        <f>+INDEX(DataEx!$1:$1048576,MATCH('2014'!$A108,DataEx!$D:$D,0),MATCH('2014'!N$100,DataEx!$216:$216,0))</f>
        <v>174290.23497475486</v>
      </c>
      <c r="O108" s="91">
        <f>+INDEX(DataEx!$1:$1048576,MATCH('2014'!$A108,DataEx!$D:$D,0),MATCH('2014'!O$100,DataEx!$216:$216,0))</f>
        <v>107916.53190533332</v>
      </c>
      <c r="P108" s="91">
        <f>+INDEX(DataEx!$1:$1048576,MATCH('2014'!$A108,DataEx!$D:$D,0),MATCH('2014'!P$100,DataEx!$216:$216,0))</f>
        <v>180714.58360820319</v>
      </c>
      <c r="Q108" s="91">
        <f>+INDEX(DataEx!$1:$1048576,MATCH('2014'!$A108,DataEx!$D:$D,0),MATCH('2014'!Q$100,DataEx!$216:$216,0))</f>
        <v>121683.7391894871</v>
      </c>
      <c r="R108" s="91">
        <f>+INDEX(DataEx!$1:$1048576,MATCH('2014'!$A108,DataEx!$D:$D,0),MATCH('2014'!R$100,DataEx!$216:$216,0))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480" t="str">
        <f>+VLOOKUP(LEFT($A109,LEN(A109)-1)*1,Master!$D$25:$G$223,4,FALSE)</f>
        <v>Porez na dodatu vrijednost</v>
      </c>
      <c r="C109" s="481"/>
      <c r="D109" s="481"/>
      <c r="E109" s="481"/>
      <c r="F109" s="481"/>
      <c r="G109" s="91">
        <f>+INDEX(DataEx!$1:$1048576,MATCH('2014'!$A109,DataEx!$D:$D,0),MATCH('2014'!G$100,DataEx!$216:$216,0))</f>
        <v>27323259.649428416</v>
      </c>
      <c r="H109" s="91">
        <f>+INDEX(DataEx!$1:$1048576,MATCH('2014'!$A109,DataEx!$D:$D,0),MATCH('2014'!H$100,DataEx!$216:$216,0))</f>
        <v>28192006.566407606</v>
      </c>
      <c r="I109" s="91">
        <f>+INDEX(DataEx!$1:$1048576,MATCH('2014'!$A109,DataEx!$D:$D,0),MATCH('2014'!I$100,DataEx!$216:$216,0))</f>
        <v>31780100.537285</v>
      </c>
      <c r="J109" s="91">
        <f>+INDEX(DataEx!$1:$1048576,MATCH('2014'!$A109,DataEx!$D:$D,0),MATCH('2014'!J$100,DataEx!$216:$216,0))</f>
        <v>35805625.314933896</v>
      </c>
      <c r="K109" s="91">
        <f>+INDEX(DataEx!$1:$1048576,MATCH('2014'!$A109,DataEx!$D:$D,0),MATCH('2014'!K$100,DataEx!$216:$216,0))</f>
        <v>37013677.77422861</v>
      </c>
      <c r="L109" s="91">
        <f>+INDEX(DataEx!$1:$1048576,MATCH('2014'!$A109,DataEx!$D:$D,0),MATCH('2014'!L$100,DataEx!$216:$216,0))</f>
        <v>39976192.562335499</v>
      </c>
      <c r="M109" s="91">
        <f>+INDEX(DataEx!$1:$1048576,MATCH('2014'!$A109,DataEx!$D:$D,0),MATCH('2014'!M$100,DataEx!$216:$216,0))</f>
        <v>48606896.525866799</v>
      </c>
      <c r="N109" s="91">
        <f>+INDEX(DataEx!$1:$1048576,MATCH('2014'!$A109,DataEx!$D:$D,0),MATCH('2014'!N$100,DataEx!$216:$216,0))</f>
        <v>48894010.587532401</v>
      </c>
      <c r="O109" s="91">
        <f>+INDEX(DataEx!$1:$1048576,MATCH('2014'!$A109,DataEx!$D:$D,0),MATCH('2014'!O$100,DataEx!$216:$216,0))</f>
        <v>42792605.454785898</v>
      </c>
      <c r="P109" s="91">
        <f>+INDEX(DataEx!$1:$1048576,MATCH('2014'!$A109,DataEx!$D:$D,0),MATCH('2014'!P$100,DataEx!$216:$216,0))</f>
        <v>38951776.984054103</v>
      </c>
      <c r="Q109" s="91">
        <f>+INDEX(DataEx!$1:$1048576,MATCH('2014'!$A109,DataEx!$D:$D,0),MATCH('2014'!Q$100,DataEx!$216:$216,0))</f>
        <v>34980132.37681254</v>
      </c>
      <c r="R109" s="91">
        <f>+INDEX(DataEx!$1:$1048576,MATCH('2014'!$A109,DataEx!$D:$D,0),MATCH('2014'!R$100,DataEx!$216:$216,0))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480" t="str">
        <f>+VLOOKUP(LEFT($A110,LEN(A110)-1)*1,Master!$D$25:$G$223,4,FALSE)</f>
        <v>Akcize</v>
      </c>
      <c r="C110" s="481"/>
      <c r="D110" s="481"/>
      <c r="E110" s="481"/>
      <c r="F110" s="481"/>
      <c r="G110" s="91">
        <f>+INDEX(DataEx!$1:$1048576,MATCH('2014'!$A110,DataEx!$D:$D,0),MATCH('2014'!G$100,DataEx!$216:$216,0))</f>
        <v>11633388.71442843</v>
      </c>
      <c r="H110" s="91">
        <f>+INDEX(DataEx!$1:$1048576,MATCH('2014'!$A110,DataEx!$D:$D,0),MATCH('2014'!H$100,DataEx!$216:$216,0))</f>
        <v>9984594.0786474198</v>
      </c>
      <c r="I110" s="91">
        <f>+INDEX(DataEx!$1:$1048576,MATCH('2014'!$A110,DataEx!$D:$D,0),MATCH('2014'!I$100,DataEx!$216:$216,0))</f>
        <v>9169040.4450272899</v>
      </c>
      <c r="J110" s="91">
        <f>+INDEX(DataEx!$1:$1048576,MATCH('2014'!$A110,DataEx!$D:$D,0),MATCH('2014'!J$100,DataEx!$216:$216,0))</f>
        <v>11715409.875199232</v>
      </c>
      <c r="K110" s="91">
        <f>+INDEX(DataEx!$1:$1048576,MATCH('2014'!$A110,DataEx!$D:$D,0),MATCH('2014'!K$100,DataEx!$216:$216,0))</f>
        <v>12580245.774244396</v>
      </c>
      <c r="L110" s="91">
        <f>+INDEX(DataEx!$1:$1048576,MATCH('2014'!$A110,DataEx!$D:$D,0),MATCH('2014'!L$100,DataEx!$216:$216,0))</f>
        <v>14576879.575155489</v>
      </c>
      <c r="M110" s="91">
        <f>+INDEX(DataEx!$1:$1048576,MATCH('2014'!$A110,DataEx!$D:$D,0),MATCH('2014'!M$100,DataEx!$216:$216,0))</f>
        <v>16788102.358412612</v>
      </c>
      <c r="N110" s="91">
        <f>+INDEX(DataEx!$1:$1048576,MATCH('2014'!$A110,DataEx!$D:$D,0),MATCH('2014'!N$100,DataEx!$216:$216,0))</f>
        <v>19929817.141586415</v>
      </c>
      <c r="O110" s="91">
        <f>+INDEX(DataEx!$1:$1048576,MATCH('2014'!$A110,DataEx!$D:$D,0),MATCH('2014'!O$100,DataEx!$216:$216,0))</f>
        <v>20074252.942877635</v>
      </c>
      <c r="P110" s="91">
        <f>+INDEX(DataEx!$1:$1048576,MATCH('2014'!$A110,DataEx!$D:$D,0),MATCH('2014'!P$100,DataEx!$216:$216,0))</f>
        <v>14472590.829511227</v>
      </c>
      <c r="Q110" s="91">
        <f>+INDEX(DataEx!$1:$1048576,MATCH('2014'!$A110,DataEx!$D:$D,0),MATCH('2014'!Q$100,DataEx!$216:$216,0))</f>
        <v>13977403.069221891</v>
      </c>
      <c r="R110" s="91">
        <f>+INDEX(DataEx!$1:$1048576,MATCH('2014'!$A110,DataEx!$D:$D,0),MATCH('2014'!R$100,DataEx!$216:$216,0))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480" t="str">
        <f>+VLOOKUP(LEFT($A111,LEN(A111)-1)*1,Master!$D$25:$G$223,4,FALSE)</f>
        <v>Porez na međunarodnu trgovinu i transakcije</v>
      </c>
      <c r="C111" s="481"/>
      <c r="D111" s="481"/>
      <c r="E111" s="481"/>
      <c r="F111" s="481"/>
      <c r="G111" s="91">
        <f>+INDEX(DataEx!$1:$1048576,MATCH('2014'!$A111,DataEx!$D:$D,0),MATCH('2014'!G$100,DataEx!$216:$216,0))</f>
        <v>1175497.3830894365</v>
      </c>
      <c r="H111" s="91">
        <f>+INDEX(DataEx!$1:$1048576,MATCH('2014'!$A111,DataEx!$D:$D,0),MATCH('2014'!H$100,DataEx!$216:$216,0))</f>
        <v>1401258.3069391041</v>
      </c>
      <c r="I111" s="91">
        <f>+INDEX(DataEx!$1:$1048576,MATCH('2014'!$A111,DataEx!$D:$D,0),MATCH('2014'!I$100,DataEx!$216:$216,0))</f>
        <v>1982854.7670731111</v>
      </c>
      <c r="J111" s="91">
        <f>+INDEX(DataEx!$1:$1048576,MATCH('2014'!$A111,DataEx!$D:$D,0),MATCH('2014'!J$100,DataEx!$216:$216,0))</f>
        <v>2227395.5445058988</v>
      </c>
      <c r="K111" s="91">
        <f>+INDEX(DataEx!$1:$1048576,MATCH('2014'!$A111,DataEx!$D:$D,0),MATCH('2014'!K$100,DataEx!$216:$216,0))</f>
        <v>2119281.4538548714</v>
      </c>
      <c r="L111" s="91">
        <f>+INDEX(DataEx!$1:$1048576,MATCH('2014'!$A111,DataEx!$D:$D,0),MATCH('2014'!L$100,DataEx!$216:$216,0))</f>
        <v>2128447.743077762</v>
      </c>
      <c r="M111" s="91">
        <f>+INDEX(DataEx!$1:$1048576,MATCH('2014'!$A111,DataEx!$D:$D,0),MATCH('2014'!M$100,DataEx!$216:$216,0))</f>
        <v>2626690.2153880983</v>
      </c>
      <c r="N111" s="91">
        <f>+INDEX(DataEx!$1:$1048576,MATCH('2014'!$A111,DataEx!$D:$D,0),MATCH('2014'!N$100,DataEx!$216:$216,0))</f>
        <v>2350974.5793777262</v>
      </c>
      <c r="O111" s="91">
        <f>+INDEX(DataEx!$1:$1048576,MATCH('2014'!$A111,DataEx!$D:$D,0),MATCH('2014'!O$100,DataEx!$216:$216,0))</f>
        <v>2173809.0200480837</v>
      </c>
      <c r="P111" s="91">
        <f>+INDEX(DataEx!$1:$1048576,MATCH('2014'!$A111,DataEx!$D:$D,0),MATCH('2014'!P$100,DataEx!$216:$216,0))</f>
        <v>2170247.5204897081</v>
      </c>
      <c r="Q111" s="91">
        <f>+INDEX(DataEx!$1:$1048576,MATCH('2014'!$A111,DataEx!$D:$D,0),MATCH('2014'!Q$100,DataEx!$216:$216,0))</f>
        <v>1576440.4650937812</v>
      </c>
      <c r="R111" s="91">
        <f>+INDEX(DataEx!$1:$1048576,MATCH('2014'!$A111,DataEx!$D:$D,0),MATCH('2014'!R$100,DataEx!$216:$216,0))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480" t="e">
        <f>+VLOOKUP(LEFT($A112,LEN(A112)-1)*1,Master!$D$25:$G$223,4,FALSE)</f>
        <v>#REF!</v>
      </c>
      <c r="C112" s="481"/>
      <c r="D112" s="481"/>
      <c r="E112" s="481"/>
      <c r="F112" s="481"/>
      <c r="G112" s="91" t="e">
        <f>+INDEX(DataEx!$1:$1048576,MATCH('2014'!$A112,DataEx!$D:$D,0),MATCH('2014'!G$100,DataEx!$216:$216,0))</f>
        <v>#REF!</v>
      </c>
      <c r="H112" s="91" t="e">
        <f>+INDEX(DataEx!$1:$1048576,MATCH('2014'!$A112,DataEx!$D:$D,0),MATCH('2014'!H$100,DataEx!$216:$216,0))</f>
        <v>#REF!</v>
      </c>
      <c r="I112" s="91" t="e">
        <f>+INDEX(DataEx!$1:$1048576,MATCH('2014'!$A112,DataEx!$D:$D,0),MATCH('2014'!I$100,DataEx!$216:$216,0))</f>
        <v>#REF!</v>
      </c>
      <c r="J112" s="91" t="e">
        <f>+INDEX(DataEx!$1:$1048576,MATCH('2014'!$A112,DataEx!$D:$D,0),MATCH('2014'!J$100,DataEx!$216:$216,0))</f>
        <v>#REF!</v>
      </c>
      <c r="K112" s="91" t="e">
        <f>+INDEX(DataEx!$1:$1048576,MATCH('2014'!$A112,DataEx!$D:$D,0),MATCH('2014'!K$100,DataEx!$216:$216,0))</f>
        <v>#REF!</v>
      </c>
      <c r="L112" s="91" t="e">
        <f>+INDEX(DataEx!$1:$1048576,MATCH('2014'!$A112,DataEx!$D:$D,0),MATCH('2014'!L$100,DataEx!$216:$216,0))</f>
        <v>#REF!</v>
      </c>
      <c r="M112" s="91" t="e">
        <f>+INDEX(DataEx!$1:$1048576,MATCH('2014'!$A112,DataEx!$D:$D,0),MATCH('2014'!M$100,DataEx!$216:$216,0))</f>
        <v>#REF!</v>
      </c>
      <c r="N112" s="91" t="e">
        <f>+INDEX(DataEx!$1:$1048576,MATCH('2014'!$A112,DataEx!$D:$D,0),MATCH('2014'!N$100,DataEx!$216:$216,0))</f>
        <v>#REF!</v>
      </c>
      <c r="O112" s="91" t="e">
        <f>+INDEX(DataEx!$1:$1048576,MATCH('2014'!$A112,DataEx!$D:$D,0),MATCH('2014'!O$100,DataEx!$216:$216,0))</f>
        <v>#REF!</v>
      </c>
      <c r="P112" s="91" t="e">
        <f>+INDEX(DataEx!$1:$1048576,MATCH('2014'!$A112,DataEx!$D:$D,0),MATCH('2014'!P$100,DataEx!$216:$216,0))</f>
        <v>#REF!</v>
      </c>
      <c r="Q112" s="91" t="e">
        <f>+INDEX(DataEx!$1:$1048576,MATCH('2014'!$A112,DataEx!$D:$D,0),MATCH('2014'!Q$100,DataEx!$216:$216,0))</f>
        <v>#REF!</v>
      </c>
      <c r="R112" s="91" t="e">
        <f>+INDEX(DataEx!$1:$1048576,MATCH('2014'!$A112,DataEx!$D:$D,0),MATCH('2014'!R$100,DataEx!$216:$216,0))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480" t="str">
        <f>+VLOOKUP(LEFT($A113,LEN(A113)-1)*1,Master!$D$25:$G$223,4,FALSE)</f>
        <v>Ostali državni porezi</v>
      </c>
      <c r="C113" s="481"/>
      <c r="D113" s="481"/>
      <c r="E113" s="481"/>
      <c r="F113" s="481"/>
      <c r="G113" s="91">
        <f>+INDEX(DataEx!$1:$1048576,MATCH('2014'!$A113,DataEx!$D:$D,0),MATCH('2014'!G$100,DataEx!$216:$216,0))</f>
        <v>294949.34769769129</v>
      </c>
      <c r="H113" s="91">
        <f>+INDEX(DataEx!$1:$1048576,MATCH('2014'!$A113,DataEx!$D:$D,0),MATCH('2014'!H$100,DataEx!$216:$216,0))</f>
        <v>269914.53975529631</v>
      </c>
      <c r="I113" s="91">
        <f>+INDEX(DataEx!$1:$1048576,MATCH('2014'!$A113,DataEx!$D:$D,0),MATCH('2014'!I$100,DataEx!$216:$216,0))</f>
        <v>351302.84471213742</v>
      </c>
      <c r="J113" s="91">
        <f>+INDEX(DataEx!$1:$1048576,MATCH('2014'!$A113,DataEx!$D:$D,0),MATCH('2014'!J$100,DataEx!$216:$216,0))</f>
        <v>433913.41590605793</v>
      </c>
      <c r="K113" s="91">
        <f>+INDEX(DataEx!$1:$1048576,MATCH('2014'!$A113,DataEx!$D:$D,0),MATCH('2014'!K$100,DataEx!$216:$216,0))</f>
        <v>461276.15448140749</v>
      </c>
      <c r="L113" s="91">
        <f>+INDEX(DataEx!$1:$1048576,MATCH('2014'!$A113,DataEx!$D:$D,0),MATCH('2014'!L$100,DataEx!$216:$216,0))</f>
        <v>484947.23740259005</v>
      </c>
      <c r="M113" s="91">
        <f>+INDEX(DataEx!$1:$1048576,MATCH('2014'!$A113,DataEx!$D:$D,0),MATCH('2014'!M$100,DataEx!$216:$216,0))</f>
        <v>544691.13950845459</v>
      </c>
      <c r="N113" s="91">
        <f>+INDEX(DataEx!$1:$1048576,MATCH('2014'!$A113,DataEx!$D:$D,0),MATCH('2014'!N$100,DataEx!$216:$216,0))</f>
        <v>492931.9808280234</v>
      </c>
      <c r="O113" s="91">
        <f>+INDEX(DataEx!$1:$1048576,MATCH('2014'!$A113,DataEx!$D:$D,0),MATCH('2014'!O$100,DataEx!$216:$216,0))</f>
        <v>528342.20463008841</v>
      </c>
      <c r="P113" s="91">
        <f>+INDEX(DataEx!$1:$1048576,MATCH('2014'!$A113,DataEx!$D:$D,0),MATCH('2014'!P$100,DataEx!$216:$216,0))</f>
        <v>429431.85296262795</v>
      </c>
      <c r="Q113" s="91">
        <f>+INDEX(DataEx!$1:$1048576,MATCH('2014'!$A113,DataEx!$D:$D,0),MATCH('2014'!Q$100,DataEx!$216:$216,0))</f>
        <v>402322.65920144052</v>
      </c>
      <c r="R113" s="91">
        <f>+INDEX(DataEx!$1:$1048576,MATCH('2014'!$A113,DataEx!$D:$D,0),MATCH('2014'!R$100,DataEx!$216:$216,0))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493" t="str">
        <f>+VLOOKUP(LEFT($A114,LEN(A114)-1)*1,Master!$D$25:$G$223,4,FALSE)</f>
        <v>Doprinosi</v>
      </c>
      <c r="C114" s="494"/>
      <c r="D114" s="494"/>
      <c r="E114" s="494"/>
      <c r="F114" s="494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480" t="str">
        <f>+VLOOKUP(LEFT($A115,LEN(A115)-1)*1,Master!$D$25:$G$223,4,FALSE)</f>
        <v>Doprinosi za penzijsko i invalidsko osiguranje</v>
      </c>
      <c r="C115" s="481"/>
      <c r="D115" s="481"/>
      <c r="E115" s="481"/>
      <c r="F115" s="481"/>
      <c r="G115" s="91">
        <f>+INDEX(DataEx!$1:$1048576,MATCH('2014'!$A115,DataEx!$D:$D,0),MATCH('2014'!G$100,DataEx!$216:$216,0))</f>
        <v>6378060.6572526693</v>
      </c>
      <c r="H115" s="91">
        <f>+INDEX(DataEx!$1:$1048576,MATCH('2014'!$A115,DataEx!$D:$D,0),MATCH('2014'!H$100,DataEx!$216:$216,0))</f>
        <v>16126009.982946007</v>
      </c>
      <c r="I115" s="91">
        <f>+INDEX(DataEx!$1:$1048576,MATCH('2014'!$A115,DataEx!$D:$D,0),MATCH('2014'!I$100,DataEx!$216:$216,0))</f>
        <v>16569177.415611617</v>
      </c>
      <c r="J115" s="91">
        <f>+INDEX(DataEx!$1:$1048576,MATCH('2014'!$A115,DataEx!$D:$D,0),MATCH('2014'!J$100,DataEx!$216:$216,0))</f>
        <v>15916413.916518303</v>
      </c>
      <c r="K115" s="91">
        <f>+INDEX(DataEx!$1:$1048576,MATCH('2014'!$A115,DataEx!$D:$D,0),MATCH('2014'!K$100,DataEx!$216:$216,0))</f>
        <v>16700474.831006728</v>
      </c>
      <c r="L115" s="91">
        <f>+INDEX(DataEx!$1:$1048576,MATCH('2014'!$A115,DataEx!$D:$D,0),MATCH('2014'!L$100,DataEx!$216:$216,0))</f>
        <v>19303870.20408624</v>
      </c>
      <c r="M115" s="91">
        <f>+INDEX(DataEx!$1:$1048576,MATCH('2014'!$A115,DataEx!$D:$D,0),MATCH('2014'!M$100,DataEx!$216:$216,0))</f>
        <v>19954258.836327907</v>
      </c>
      <c r="N115" s="91">
        <f>+INDEX(DataEx!$1:$1048576,MATCH('2014'!$A115,DataEx!$D:$D,0),MATCH('2014'!N$100,DataEx!$216:$216,0))</f>
        <v>21157665.831800085</v>
      </c>
      <c r="O115" s="91">
        <f>+INDEX(DataEx!$1:$1048576,MATCH('2014'!$A115,DataEx!$D:$D,0),MATCH('2014'!O$100,DataEx!$216:$216,0))</f>
        <v>23691624.075276405</v>
      </c>
      <c r="P115" s="91">
        <f>+INDEX(DataEx!$1:$1048576,MATCH('2014'!$A115,DataEx!$D:$D,0),MATCH('2014'!P$100,DataEx!$216:$216,0))</f>
        <v>25779256.658387903</v>
      </c>
      <c r="Q115" s="91">
        <f>+INDEX(DataEx!$1:$1048576,MATCH('2014'!$A115,DataEx!$D:$D,0),MATCH('2014'!Q$100,DataEx!$216:$216,0))</f>
        <v>17637260.472586822</v>
      </c>
      <c r="R115" s="91">
        <f>+INDEX(DataEx!$1:$1048576,MATCH('2014'!$A115,DataEx!$D:$D,0),MATCH('2014'!R$100,DataEx!$216:$216,0))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480" t="str">
        <f>+VLOOKUP(LEFT($A116,LEN(A116)-1)*1,Master!$D$25:$G$223,4,FALSE)</f>
        <v>Doprinosi za zdravstveno osiguranje</v>
      </c>
      <c r="C116" s="481"/>
      <c r="D116" s="481"/>
      <c r="E116" s="481"/>
      <c r="F116" s="481"/>
      <c r="G116" s="91">
        <f>+INDEX(DataEx!$1:$1048576,MATCH('2014'!$A116,DataEx!$D:$D,0),MATCH('2014'!G$100,DataEx!$216:$216,0))</f>
        <v>4579090.5759970825</v>
      </c>
      <c r="H116" s="91">
        <f>+INDEX(DataEx!$1:$1048576,MATCH('2014'!$A116,DataEx!$D:$D,0),MATCH('2014'!H$100,DataEx!$216:$216,0))</f>
        <v>10104184.39535567</v>
      </c>
      <c r="I116" s="91">
        <f>+INDEX(DataEx!$1:$1048576,MATCH('2014'!$A116,DataEx!$D:$D,0),MATCH('2014'!I$100,DataEx!$216:$216,0))</f>
        <v>10560309.670724479</v>
      </c>
      <c r="J116" s="91">
        <f>+INDEX(DataEx!$1:$1048576,MATCH('2014'!$A116,DataEx!$D:$D,0),MATCH('2014'!J$100,DataEx!$216:$216,0))</f>
        <v>9541998.6085077375</v>
      </c>
      <c r="K116" s="91">
        <f>+INDEX(DataEx!$1:$1048576,MATCH('2014'!$A116,DataEx!$D:$D,0),MATCH('2014'!K$100,DataEx!$216:$216,0))</f>
        <v>10202539.325177701</v>
      </c>
      <c r="L116" s="91">
        <f>+INDEX(DataEx!$1:$1048576,MATCH('2014'!$A116,DataEx!$D:$D,0),MATCH('2014'!L$100,DataEx!$216:$216,0))</f>
        <v>10655134.986795479</v>
      </c>
      <c r="M116" s="91">
        <f>+INDEX(DataEx!$1:$1048576,MATCH('2014'!$A116,DataEx!$D:$D,0),MATCH('2014'!M$100,DataEx!$216:$216,0))</f>
        <v>10928389.183865616</v>
      </c>
      <c r="N116" s="91">
        <f>+INDEX(DataEx!$1:$1048576,MATCH('2014'!$A116,DataEx!$D:$D,0),MATCH('2014'!N$100,DataEx!$216:$216,0))</f>
        <v>12720604.592646427</v>
      </c>
      <c r="O116" s="91">
        <f>+INDEX(DataEx!$1:$1048576,MATCH('2014'!$A116,DataEx!$D:$D,0),MATCH('2014'!O$100,DataEx!$216:$216,0))</f>
        <v>12433910.598023046</v>
      </c>
      <c r="P116" s="91">
        <f>+INDEX(DataEx!$1:$1048576,MATCH('2014'!$A116,DataEx!$D:$D,0),MATCH('2014'!P$100,DataEx!$216:$216,0))</f>
        <v>15255623.222713828</v>
      </c>
      <c r="Q116" s="91">
        <f>+INDEX(DataEx!$1:$1048576,MATCH('2014'!$A116,DataEx!$D:$D,0),MATCH('2014'!Q$100,DataEx!$216:$216,0))</f>
        <v>10791600.785030248</v>
      </c>
      <c r="R116" s="91">
        <f>+INDEX(DataEx!$1:$1048576,MATCH('2014'!$A116,DataEx!$D:$D,0),MATCH('2014'!R$100,DataEx!$216:$216,0))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480" t="str">
        <f>+VLOOKUP(LEFT($A117,LEN(A117)-1)*1,Master!$D$25:$G$223,4,FALSE)</f>
        <v>Doprinosi za osiguranje od nezaposlenosti</v>
      </c>
      <c r="C117" s="481"/>
      <c r="D117" s="481"/>
      <c r="E117" s="481"/>
      <c r="F117" s="481"/>
      <c r="G117" s="91">
        <f>+INDEX(DataEx!$1:$1048576,MATCH('2014'!$A117,DataEx!$D:$D,0),MATCH('2014'!G$100,DataEx!$216:$216,0))</f>
        <v>345360.47830525995</v>
      </c>
      <c r="H117" s="91">
        <f>+INDEX(DataEx!$1:$1048576,MATCH('2014'!$A117,DataEx!$D:$D,0),MATCH('2014'!H$100,DataEx!$216:$216,0))</f>
        <v>922696.95629602508</v>
      </c>
      <c r="I117" s="91">
        <f>+INDEX(DataEx!$1:$1048576,MATCH('2014'!$A117,DataEx!$D:$D,0),MATCH('2014'!I$100,DataEx!$216:$216,0))</f>
        <v>857271.67153218063</v>
      </c>
      <c r="J117" s="91">
        <f>+INDEX(DataEx!$1:$1048576,MATCH('2014'!$A117,DataEx!$D:$D,0),MATCH('2014'!J$100,DataEx!$216:$216,0))</f>
        <v>794944.20445414912</v>
      </c>
      <c r="K117" s="91">
        <f>+INDEX(DataEx!$1:$1048576,MATCH('2014'!$A117,DataEx!$D:$D,0),MATCH('2014'!K$100,DataEx!$216:$216,0))</f>
        <v>860500.23373355891</v>
      </c>
      <c r="L117" s="91">
        <f>+INDEX(DataEx!$1:$1048576,MATCH('2014'!$A117,DataEx!$D:$D,0),MATCH('2014'!L$100,DataEx!$216:$216,0))</f>
        <v>876623.14344260271</v>
      </c>
      <c r="M117" s="91">
        <f>+INDEX(DataEx!$1:$1048576,MATCH('2014'!$A117,DataEx!$D:$D,0),MATCH('2014'!M$100,DataEx!$216:$216,0))</f>
        <v>897950.85198249156</v>
      </c>
      <c r="N117" s="91">
        <f>+INDEX(DataEx!$1:$1048576,MATCH('2014'!$A117,DataEx!$D:$D,0),MATCH('2014'!N$100,DataEx!$216:$216,0))</f>
        <v>1049404.4207832785</v>
      </c>
      <c r="O117" s="91">
        <f>+INDEX(DataEx!$1:$1048576,MATCH('2014'!$A117,DataEx!$D:$D,0),MATCH('2014'!O$100,DataEx!$216:$216,0))</f>
        <v>1051499.288563821</v>
      </c>
      <c r="P117" s="91">
        <f>+INDEX(DataEx!$1:$1048576,MATCH('2014'!$A117,DataEx!$D:$D,0),MATCH('2014'!P$100,DataEx!$216:$216,0))</f>
        <v>1282491.8621105079</v>
      </c>
      <c r="Q117" s="91">
        <f>+INDEX(DataEx!$1:$1048576,MATCH('2014'!$A117,DataEx!$D:$D,0),MATCH('2014'!Q$100,DataEx!$216:$216,0))</f>
        <v>895782.74311122345</v>
      </c>
      <c r="R117" s="91">
        <f>+INDEX(DataEx!$1:$1048576,MATCH('2014'!$A117,DataEx!$D:$D,0),MATCH('2014'!R$100,DataEx!$216:$216,0))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480" t="str">
        <f>+VLOOKUP(LEFT($A118,LEN(A118)-1)*1,Master!$D$25:$G$223,4,FALSE)</f>
        <v>Ostali doprinosi</v>
      </c>
      <c r="C118" s="481"/>
      <c r="D118" s="481"/>
      <c r="E118" s="481"/>
      <c r="F118" s="481"/>
      <c r="G118" s="91">
        <f>+INDEX(DataEx!$1:$1048576,MATCH('2014'!$A118,DataEx!$D:$D,0),MATCH('2014'!G$100,DataEx!$216:$216,0))</f>
        <v>393983.99785530567</v>
      </c>
      <c r="H118" s="91">
        <f>+INDEX(DataEx!$1:$1048576,MATCH('2014'!$A118,DataEx!$D:$D,0),MATCH('2014'!H$100,DataEx!$216:$216,0))</f>
        <v>814303.25480471749</v>
      </c>
      <c r="I118" s="91">
        <f>+INDEX(DataEx!$1:$1048576,MATCH('2014'!$A118,DataEx!$D:$D,0),MATCH('2014'!I$100,DataEx!$216:$216,0))</f>
        <v>943121.35406345711</v>
      </c>
      <c r="J118" s="91">
        <f>+INDEX(DataEx!$1:$1048576,MATCH('2014'!$A118,DataEx!$D:$D,0),MATCH('2014'!J$100,DataEx!$216:$216,0))</f>
        <v>1004970.8891509315</v>
      </c>
      <c r="K118" s="91">
        <f>+INDEX(DataEx!$1:$1048576,MATCH('2014'!$A118,DataEx!$D:$D,0),MATCH('2014'!K$100,DataEx!$216:$216,0))</f>
        <v>829048.34586379305</v>
      </c>
      <c r="L118" s="91">
        <f>+INDEX(DataEx!$1:$1048576,MATCH('2014'!$A118,DataEx!$D:$D,0),MATCH('2014'!L$100,DataEx!$216:$216,0))</f>
        <v>1296094.8736363046</v>
      </c>
      <c r="M118" s="91">
        <f>+INDEX(DataEx!$1:$1048576,MATCH('2014'!$A118,DataEx!$D:$D,0),MATCH('2014'!M$100,DataEx!$216:$216,0))</f>
        <v>1236215.2520219143</v>
      </c>
      <c r="N118" s="91">
        <f>+INDEX(DataEx!$1:$1048576,MATCH('2014'!$A118,DataEx!$D:$D,0),MATCH('2014'!N$100,DataEx!$216:$216,0))</f>
        <v>1144671.7494812885</v>
      </c>
      <c r="O118" s="91">
        <f>+INDEX(DataEx!$1:$1048576,MATCH('2014'!$A118,DataEx!$D:$D,0),MATCH('2014'!O$100,DataEx!$216:$216,0))</f>
        <v>1026094.5663691361</v>
      </c>
      <c r="P118" s="91">
        <f>+INDEX(DataEx!$1:$1048576,MATCH('2014'!$A118,DataEx!$D:$D,0),MATCH('2014'!P$100,DataEx!$216:$216,0))</f>
        <v>1355598.0308241891</v>
      </c>
      <c r="Q118" s="91">
        <f>+INDEX(DataEx!$1:$1048576,MATCH('2014'!$A118,DataEx!$D:$D,0),MATCH('2014'!Q$100,DataEx!$216:$216,0))</f>
        <v>840008.78680477664</v>
      </c>
      <c r="R118" s="91">
        <f>+INDEX(DataEx!$1:$1048576,MATCH('2014'!$A118,DataEx!$D:$D,0),MATCH('2014'!R$100,DataEx!$216:$216,0))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491" t="str">
        <f>+VLOOKUP(LEFT($A119,LEN(A119)-1)*1,Master!$D$25:$G$223,4,FALSE)</f>
        <v>Takse</v>
      </c>
      <c r="C119" s="492"/>
      <c r="D119" s="492"/>
      <c r="E119" s="492"/>
      <c r="F119" s="492"/>
      <c r="G119" s="85">
        <f>+INDEX(DataEx!$1:$1048576,MATCH('2014'!$A119,DataEx!$D:$D,0),MATCH('2014'!G$100,DataEx!$216:$216,0))</f>
        <v>902871.84498938802</v>
      </c>
      <c r="H119" s="85">
        <f>+INDEX(DataEx!$1:$1048576,MATCH('2014'!$A119,DataEx!$D:$D,0),MATCH('2014'!H$100,DataEx!$216:$216,0))</f>
        <v>1376722.835592885</v>
      </c>
      <c r="I119" s="85">
        <f>+INDEX(DataEx!$1:$1048576,MATCH('2014'!$A119,DataEx!$D:$D,0),MATCH('2014'!I$100,DataEx!$216:$216,0))</f>
        <v>1533902.3810318899</v>
      </c>
      <c r="J119" s="85">
        <f>+INDEX(DataEx!$1:$1048576,MATCH('2014'!$A119,DataEx!$D:$D,0),MATCH('2014'!J$100,DataEx!$216:$216,0))</f>
        <v>1769167.7909803819</v>
      </c>
      <c r="K119" s="85">
        <f>+INDEX(DataEx!$1:$1048576,MATCH('2014'!$A119,DataEx!$D:$D,0),MATCH('2014'!K$100,DataEx!$216:$216,0))</f>
        <v>1635179.6025759527</v>
      </c>
      <c r="L119" s="85">
        <f>+INDEX(DataEx!$1:$1048576,MATCH('2014'!$A119,DataEx!$D:$D,0),MATCH('2014'!L$100,DataEx!$216:$216,0))</f>
        <v>1713767.4441061548</v>
      </c>
      <c r="M119" s="85">
        <f>+INDEX(DataEx!$1:$1048576,MATCH('2014'!$A119,DataEx!$D:$D,0),MATCH('2014'!M$100,DataEx!$216:$216,0))</f>
        <v>2233130.224239069</v>
      </c>
      <c r="N119" s="85">
        <f>+INDEX(DataEx!$1:$1048576,MATCH('2014'!$A119,DataEx!$D:$D,0),MATCH('2014'!N$100,DataEx!$216:$216,0))</f>
        <v>1791089.1999486499</v>
      </c>
      <c r="O119" s="85">
        <f>+INDEX(DataEx!$1:$1048576,MATCH('2014'!$A119,DataEx!$D:$D,0),MATCH('2014'!O$100,DataEx!$216:$216,0))</f>
        <v>1407201.854776232</v>
      </c>
      <c r="P119" s="85">
        <f>+INDEX(DataEx!$1:$1048576,MATCH('2014'!$A119,DataEx!$D:$D,0),MATCH('2014'!P$100,DataEx!$216:$216,0))</f>
        <v>2107131.608306407</v>
      </c>
      <c r="Q119" s="85">
        <f>+INDEX(DataEx!$1:$1048576,MATCH('2014'!$A119,DataEx!$D:$D,0),MATCH('2014'!Q$100,DataEx!$216:$216,0))</f>
        <v>2082325.1460510979</v>
      </c>
      <c r="R119" s="86">
        <f>+INDEX(DataEx!$1:$1048576,MATCH('2014'!$A119,DataEx!$D:$D,0),MATCH('2014'!R$100,DataEx!$216:$216,0))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491" t="str">
        <f>+VLOOKUP(LEFT($A120,LEN(A120)-1)*1,Master!$D$25:$G$223,4,FALSE)</f>
        <v>Naknade</v>
      </c>
      <c r="C120" s="492"/>
      <c r="D120" s="492"/>
      <c r="E120" s="492"/>
      <c r="F120" s="492"/>
      <c r="G120" s="85">
        <f>+INDEX(DataEx!$1:$1048576,MATCH('2014'!$A120,DataEx!$D:$D,0),MATCH('2014'!G$100,DataEx!$216:$216,0))</f>
        <v>874647.32532018784</v>
      </c>
      <c r="H120" s="85">
        <f>+INDEX(DataEx!$1:$1048576,MATCH('2014'!$A120,DataEx!$D:$D,0),MATCH('2014'!H$100,DataEx!$216:$216,0))</f>
        <v>1141795.5130265537</v>
      </c>
      <c r="I120" s="85">
        <f>+INDEX(DataEx!$1:$1048576,MATCH('2014'!$A120,DataEx!$D:$D,0),MATCH('2014'!I$100,DataEx!$216:$216,0))</f>
        <v>1392255.6905662352</v>
      </c>
      <c r="J120" s="85">
        <f>+INDEX(DataEx!$1:$1048576,MATCH('2014'!$A120,DataEx!$D:$D,0),MATCH('2014'!J$100,DataEx!$216:$216,0))</f>
        <v>1012251.8295932285</v>
      </c>
      <c r="K120" s="85">
        <f>+INDEX(DataEx!$1:$1048576,MATCH('2014'!$A120,DataEx!$D:$D,0),MATCH('2014'!K$100,DataEx!$216:$216,0))</f>
        <v>647746.68080012128</v>
      </c>
      <c r="L120" s="85">
        <f>+INDEX(DataEx!$1:$1048576,MATCH('2014'!$A120,DataEx!$D:$D,0),MATCH('2014'!L$100,DataEx!$216:$216,0))</f>
        <v>954989.7774594496</v>
      </c>
      <c r="M120" s="85">
        <f>+INDEX(DataEx!$1:$1048576,MATCH('2014'!$A120,DataEx!$D:$D,0),MATCH('2014'!M$100,DataEx!$216:$216,0))</f>
        <v>1184343.1262543593</v>
      </c>
      <c r="N120" s="85">
        <f>+INDEX(DataEx!$1:$1048576,MATCH('2014'!$A120,DataEx!$D:$D,0),MATCH('2014'!N$100,DataEx!$216:$216,0))</f>
        <v>1056013.1087953006</v>
      </c>
      <c r="O120" s="85">
        <f>+INDEX(DataEx!$1:$1048576,MATCH('2014'!$A120,DataEx!$D:$D,0),MATCH('2014'!O$100,DataEx!$216:$216,0))</f>
        <v>1308372.2565571361</v>
      </c>
      <c r="P120" s="85">
        <f>+INDEX(DataEx!$1:$1048576,MATCH('2014'!$A120,DataEx!$D:$D,0),MATCH('2014'!P$100,DataEx!$216:$216,0))</f>
        <v>1299421.3451732181</v>
      </c>
      <c r="Q120" s="85">
        <f>+INDEX(DataEx!$1:$1048576,MATCH('2014'!$A120,DataEx!$D:$D,0),MATCH('2014'!Q$100,DataEx!$216:$216,0))</f>
        <v>1236718.8760774885</v>
      </c>
      <c r="R120" s="86">
        <f>+INDEX(DataEx!$1:$1048576,MATCH('2014'!$A120,DataEx!$D:$D,0),MATCH('2014'!R$100,DataEx!$216:$216,0))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491" t="str">
        <f>+VLOOKUP(LEFT($A121,LEN(A121)-1)*1,Master!$D$25:$G$223,4,FALSE)</f>
        <v>Ostali prihodi</v>
      </c>
      <c r="C121" s="492"/>
      <c r="D121" s="492"/>
      <c r="E121" s="492"/>
      <c r="F121" s="492"/>
      <c r="G121" s="85">
        <f>+INDEX(DataEx!$1:$1048576,MATCH('2014'!$A121,DataEx!$D:$D,0),MATCH('2014'!G$100,DataEx!$216:$216,0))</f>
        <v>2128432.1735986122</v>
      </c>
      <c r="H121" s="85">
        <f>+INDEX(DataEx!$1:$1048576,MATCH('2014'!$A121,DataEx!$D:$D,0),MATCH('2014'!H$100,DataEx!$216:$216,0))</f>
        <v>1320017.4642991112</v>
      </c>
      <c r="I121" s="85">
        <f>+INDEX(DataEx!$1:$1048576,MATCH('2014'!$A121,DataEx!$D:$D,0),MATCH('2014'!I$100,DataEx!$216:$216,0))</f>
        <v>1521512.068415079</v>
      </c>
      <c r="J121" s="85">
        <f>+INDEX(DataEx!$1:$1048576,MATCH('2014'!$A121,DataEx!$D:$D,0),MATCH('2014'!J$100,DataEx!$216:$216,0))</f>
        <v>2595680.0159037258</v>
      </c>
      <c r="K121" s="85">
        <f>+INDEX(DataEx!$1:$1048576,MATCH('2014'!$A121,DataEx!$D:$D,0),MATCH('2014'!K$100,DataEx!$216:$216,0))</f>
        <v>2783027.0466008885</v>
      </c>
      <c r="L121" s="85">
        <f>+INDEX(DataEx!$1:$1048576,MATCH('2014'!$A121,DataEx!$D:$D,0),MATCH('2014'!L$100,DataEx!$216:$216,0))</f>
        <v>1934475.5951932021</v>
      </c>
      <c r="M121" s="85">
        <f>+INDEX(DataEx!$1:$1048576,MATCH('2014'!$A121,DataEx!$D:$D,0),MATCH('2014'!M$100,DataEx!$216:$216,0))</f>
        <v>3103592.0848331661</v>
      </c>
      <c r="N121" s="85">
        <f>+INDEX(DataEx!$1:$1048576,MATCH('2014'!$A121,DataEx!$D:$D,0),MATCH('2014'!N$100,DataEx!$216:$216,0))</f>
        <v>2451881.0862679579</v>
      </c>
      <c r="O121" s="85">
        <f>+INDEX(DataEx!$1:$1048576,MATCH('2014'!$A121,DataEx!$D:$D,0),MATCH('2014'!O$100,DataEx!$216:$216,0))</f>
        <v>2469058.8016255274</v>
      </c>
      <c r="P121" s="85">
        <f>+INDEX(DataEx!$1:$1048576,MATCH('2014'!$A121,DataEx!$D:$D,0),MATCH('2014'!P$100,DataEx!$216:$216,0))</f>
        <v>2200822.8981059212</v>
      </c>
      <c r="Q121" s="85">
        <f>+INDEX(DataEx!$1:$1048576,MATCH('2014'!$A121,DataEx!$D:$D,0),MATCH('2014'!Q$100,DataEx!$216:$216,0))</f>
        <v>4135986.1632531187</v>
      </c>
      <c r="R121" s="86">
        <f>+INDEX(DataEx!$1:$1048576,MATCH('2014'!$A121,DataEx!$D:$D,0),MATCH('2014'!R$100,DataEx!$216:$216,0))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491" t="str">
        <f>+VLOOKUP(LEFT($A122,LEN(A122)-1)*1,Master!$D$25:$G$223,4,FALSE)</f>
        <v>Primici od otplate kredita i sredstva prenesena iz prethodne godine</v>
      </c>
      <c r="C122" s="492"/>
      <c r="D122" s="492"/>
      <c r="E122" s="492"/>
      <c r="F122" s="492"/>
      <c r="G122" s="85">
        <f>+INDEX(DataEx!$1:$1048576,MATCH('2014'!$A122,DataEx!$D:$D,0),MATCH('2014'!G$100,DataEx!$216:$216,0))</f>
        <v>192772.11381205477</v>
      </c>
      <c r="H122" s="85">
        <f>+INDEX(DataEx!$1:$1048576,MATCH('2014'!$A122,DataEx!$D:$D,0),MATCH('2014'!H$100,DataEx!$216:$216,0))</f>
        <v>219000.95458843262</v>
      </c>
      <c r="I122" s="85">
        <f>+INDEX(DataEx!$1:$1048576,MATCH('2014'!$A122,DataEx!$D:$D,0),MATCH('2014'!I$100,DataEx!$216:$216,0))</f>
        <v>279212.95056261157</v>
      </c>
      <c r="J122" s="85">
        <f>+INDEX(DataEx!$1:$1048576,MATCH('2014'!$A122,DataEx!$D:$D,0),MATCH('2014'!J$100,DataEx!$216:$216,0))</f>
        <v>278484.14214295219</v>
      </c>
      <c r="K122" s="85">
        <f>+INDEX(DataEx!$1:$1048576,MATCH('2014'!$A122,DataEx!$D:$D,0),MATCH('2014'!K$100,DataEx!$216:$216,0))</f>
        <v>194564.22932022985</v>
      </c>
      <c r="L122" s="85">
        <f>+INDEX(DataEx!$1:$1048576,MATCH('2014'!$A122,DataEx!$D:$D,0),MATCH('2014'!L$100,DataEx!$216:$216,0))</f>
        <v>305977.50152959337</v>
      </c>
      <c r="M122" s="85">
        <f>+INDEX(DataEx!$1:$1048576,MATCH('2014'!$A122,DataEx!$D:$D,0),MATCH('2014'!M$100,DataEx!$216:$216,0))</f>
        <v>3232893.976992269</v>
      </c>
      <c r="N122" s="85">
        <f>+INDEX(DataEx!$1:$1048576,MATCH('2014'!$A122,DataEx!$D:$D,0),MATCH('2014'!N$100,DataEx!$216:$216,0))</f>
        <v>546027.11320662138</v>
      </c>
      <c r="O122" s="85">
        <f>+INDEX(DataEx!$1:$1048576,MATCH('2014'!$A122,DataEx!$D:$D,0),MATCH('2014'!O$100,DataEx!$216:$216,0))</f>
        <v>373977.62507384352</v>
      </c>
      <c r="P122" s="85">
        <f>+INDEX(DataEx!$1:$1048576,MATCH('2014'!$A122,DataEx!$D:$D,0),MATCH('2014'!P$100,DataEx!$216:$216,0))</f>
        <v>572522.69594572182</v>
      </c>
      <c r="Q122" s="85">
        <f>+INDEX(DataEx!$1:$1048576,MATCH('2014'!$A122,DataEx!$D:$D,0),MATCH('2014'!Q$100,DataEx!$216:$216,0))</f>
        <v>159825.78339378684</v>
      </c>
      <c r="R122" s="86">
        <f>+INDEX(DataEx!$1:$1048576,MATCH('2014'!$A122,DataEx!$D:$D,0),MATCH('2014'!R$100,DataEx!$216:$216,0))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3.5" thickBot="1">
      <c r="A123" s="138" t="str">
        <f t="shared" si="21"/>
        <v>74p</v>
      </c>
      <c r="B123" s="495" t="str">
        <f>+VLOOKUP(LEFT($A123,LEN(A123)-1)*1,Master!$D$25:$G$223,4,FALSE)</f>
        <v>Donacije i transferi</v>
      </c>
      <c r="C123" s="496"/>
      <c r="D123" s="496"/>
      <c r="E123" s="496"/>
      <c r="F123" s="496"/>
      <c r="G123" s="85">
        <f>+INDEX(DataEx!$1:$1048576,MATCH('2014'!$A123,DataEx!$D:$D,0),MATCH('2014'!G$100,DataEx!$216:$216,0))</f>
        <v>666666.66666666663</v>
      </c>
      <c r="H123" s="85">
        <f>+INDEX(DataEx!$1:$1048576,MATCH('2014'!$A123,DataEx!$D:$D,0),MATCH('2014'!H$100,DataEx!$216:$216,0))</f>
        <v>666666.66666666663</v>
      </c>
      <c r="I123" s="85">
        <f>+INDEX(DataEx!$1:$1048576,MATCH('2014'!$A123,DataEx!$D:$D,0),MATCH('2014'!I$100,DataEx!$216:$216,0))</f>
        <v>666666.66666666663</v>
      </c>
      <c r="J123" s="85">
        <f>+INDEX(DataEx!$1:$1048576,MATCH('2014'!$A123,DataEx!$D:$D,0),MATCH('2014'!J$100,DataEx!$216:$216,0))</f>
        <v>666666.66666666663</v>
      </c>
      <c r="K123" s="85">
        <f>+INDEX(DataEx!$1:$1048576,MATCH('2014'!$A123,DataEx!$D:$D,0),MATCH('2014'!K$100,DataEx!$216:$216,0))</f>
        <v>666666.66666666663</v>
      </c>
      <c r="L123" s="85">
        <f>+INDEX(DataEx!$1:$1048576,MATCH('2014'!$A123,DataEx!$D:$D,0),MATCH('2014'!L$100,DataEx!$216:$216,0))</f>
        <v>666666.66666666663</v>
      </c>
      <c r="M123" s="85">
        <f>+INDEX(DataEx!$1:$1048576,MATCH('2014'!$A123,DataEx!$D:$D,0),MATCH('2014'!M$100,DataEx!$216:$216,0))</f>
        <v>666666.66666666663</v>
      </c>
      <c r="N123" s="85">
        <f>+INDEX(DataEx!$1:$1048576,MATCH('2014'!$A123,DataEx!$D:$D,0),MATCH('2014'!N$100,DataEx!$216:$216,0))</f>
        <v>666666.66666666663</v>
      </c>
      <c r="O123" s="85">
        <f>+INDEX(DataEx!$1:$1048576,MATCH('2014'!$A123,DataEx!$D:$D,0),MATCH('2014'!O$100,DataEx!$216:$216,0))</f>
        <v>666666.66666666663</v>
      </c>
      <c r="P123" s="85">
        <f>+INDEX(DataEx!$1:$1048576,MATCH('2014'!$A123,DataEx!$D:$D,0),MATCH('2014'!P$100,DataEx!$216:$216,0))</f>
        <v>666666.66666666663</v>
      </c>
      <c r="Q123" s="85">
        <f>+INDEX(DataEx!$1:$1048576,MATCH('2014'!$A123,DataEx!$D:$D,0),MATCH('2014'!Q$100,DataEx!$216:$216,0))</f>
        <v>666666.66666666663</v>
      </c>
      <c r="R123" s="86">
        <f>+INDEX(DataEx!$1:$1048576,MATCH('2014'!$A123,DataEx!$D:$D,0),MATCH('2014'!R$100,DataEx!$216:$216,0))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3.5" thickBot="1">
      <c r="A124" s="138" t="str">
        <f t="shared" si="21"/>
        <v>4p</v>
      </c>
      <c r="B124" s="497" t="str">
        <f>+VLOOKUP(LEFT($A124,LEN(A124)-1)*1,Master!$D$25:$G$223,4,FALSE)</f>
        <v>Budžetki izdaci</v>
      </c>
      <c r="C124" s="498"/>
      <c r="D124" s="498"/>
      <c r="E124" s="498"/>
      <c r="F124" s="498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3.5" thickBot="1">
      <c r="A125" s="138" t="str">
        <f t="shared" si="21"/>
        <v>41p</v>
      </c>
      <c r="B125" s="499" t="str">
        <f>+VLOOKUP(LEFT($A125,LEN(A125)-1)*1,Master!$D$25:$G$223,4,FALSE)</f>
        <v>Tekući izdaci</v>
      </c>
      <c r="C125" s="500"/>
      <c r="D125" s="500"/>
      <c r="E125" s="500"/>
      <c r="F125" s="500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501" t="str">
        <f>+VLOOKUP(LEFT($A126,LEN(A126)-1)*1,Master!$D$25:$G$223,4,FALSE)</f>
        <v>Tekući budžetski izdaci</v>
      </c>
      <c r="C126" s="502"/>
      <c r="D126" s="502"/>
      <c r="E126" s="502"/>
      <c r="F126" s="502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480" t="str">
        <f>+VLOOKUP(LEFT($A127,LEN(A127)-1)*1,Master!$D$25:$G$223,4,FALSE)</f>
        <v>Bruto zarade i doprinosi na teret poslodavca</v>
      </c>
      <c r="C127" s="481"/>
      <c r="D127" s="481"/>
      <c r="E127" s="481"/>
      <c r="F127" s="481"/>
      <c r="G127" s="91">
        <f>+INDEX(DataEx!$1:$1048576,MATCH('2014'!$A127,DataEx!$D:$D,0),MATCH('2014'!G$100,DataEx!$216:$216,0))</f>
        <v>32195307.643333331</v>
      </c>
      <c r="H127" s="91">
        <f>+INDEX(DataEx!$1:$1048576,MATCH('2014'!$A127,DataEx!$D:$D,0),MATCH('2014'!H$100,DataEx!$216:$216,0))</f>
        <v>32195307.643333331</v>
      </c>
      <c r="I127" s="91">
        <f>+INDEX(DataEx!$1:$1048576,MATCH('2014'!$A127,DataEx!$D:$D,0),MATCH('2014'!I$100,DataEx!$216:$216,0))</f>
        <v>32195307.643333331</v>
      </c>
      <c r="J127" s="91">
        <f>+INDEX(DataEx!$1:$1048576,MATCH('2014'!$A127,DataEx!$D:$D,0),MATCH('2014'!J$100,DataEx!$216:$216,0))</f>
        <v>32195307.643333331</v>
      </c>
      <c r="K127" s="91">
        <f>+INDEX(DataEx!$1:$1048576,MATCH('2014'!$A127,DataEx!$D:$D,0),MATCH('2014'!K$100,DataEx!$216:$216,0))</f>
        <v>32195307.643333331</v>
      </c>
      <c r="L127" s="91">
        <f>+INDEX(DataEx!$1:$1048576,MATCH('2014'!$A127,DataEx!$D:$D,0),MATCH('2014'!L$100,DataEx!$216:$216,0))</f>
        <v>32195307.643333331</v>
      </c>
      <c r="M127" s="91">
        <f>+INDEX(DataEx!$1:$1048576,MATCH('2014'!$A127,DataEx!$D:$D,0),MATCH('2014'!M$100,DataEx!$216:$216,0))</f>
        <v>32195307.643333331</v>
      </c>
      <c r="N127" s="91">
        <f>+INDEX(DataEx!$1:$1048576,MATCH('2014'!$A127,DataEx!$D:$D,0),MATCH('2014'!N$100,DataEx!$216:$216,0))</f>
        <v>32195307.643333331</v>
      </c>
      <c r="O127" s="91">
        <f>+INDEX(DataEx!$1:$1048576,MATCH('2014'!$A127,DataEx!$D:$D,0),MATCH('2014'!O$100,DataEx!$216:$216,0))</f>
        <v>32195307.643333331</v>
      </c>
      <c r="P127" s="91">
        <f>+INDEX(DataEx!$1:$1048576,MATCH('2014'!$A127,DataEx!$D:$D,0),MATCH('2014'!P$100,DataEx!$216:$216,0))</f>
        <v>32195307.643333331</v>
      </c>
      <c r="Q127" s="91">
        <f>+INDEX(DataEx!$1:$1048576,MATCH('2014'!$A127,DataEx!$D:$D,0),MATCH('2014'!Q$100,DataEx!$216:$216,0))</f>
        <v>32195307.643333331</v>
      </c>
      <c r="R127" s="91">
        <f>+INDEX(DataEx!$1:$1048576,MATCH('2014'!$A127,DataEx!$D:$D,0),MATCH('2014'!R$100,DataEx!$216:$216,0))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480" t="str">
        <f>+VLOOKUP(LEFT($A128,LEN(A128)-1)*1,Master!$D$25:$G$223,4,FALSE)</f>
        <v>Ostala lična primanja</v>
      </c>
      <c r="C128" s="481"/>
      <c r="D128" s="481"/>
      <c r="E128" s="481"/>
      <c r="F128" s="481"/>
      <c r="G128" s="91">
        <f>+INDEX(DataEx!$1:$1048576,MATCH('2014'!$A128,DataEx!$D:$D,0),MATCH('2014'!G$100,DataEx!$216:$216,0))</f>
        <v>956513.66333333333</v>
      </c>
      <c r="H128" s="91">
        <f>+INDEX(DataEx!$1:$1048576,MATCH('2014'!$A128,DataEx!$D:$D,0),MATCH('2014'!H$100,DataEx!$216:$216,0))</f>
        <v>956513.66333333333</v>
      </c>
      <c r="I128" s="91">
        <f>+INDEX(DataEx!$1:$1048576,MATCH('2014'!$A128,DataEx!$D:$D,0),MATCH('2014'!I$100,DataEx!$216:$216,0))</f>
        <v>956513.66333333333</v>
      </c>
      <c r="J128" s="91">
        <f>+INDEX(DataEx!$1:$1048576,MATCH('2014'!$A128,DataEx!$D:$D,0),MATCH('2014'!J$100,DataEx!$216:$216,0))</f>
        <v>956513.66333333333</v>
      </c>
      <c r="K128" s="91">
        <f>+INDEX(DataEx!$1:$1048576,MATCH('2014'!$A128,DataEx!$D:$D,0),MATCH('2014'!K$100,DataEx!$216:$216,0))</f>
        <v>956513.66333333333</v>
      </c>
      <c r="L128" s="91">
        <f>+INDEX(DataEx!$1:$1048576,MATCH('2014'!$A128,DataEx!$D:$D,0),MATCH('2014'!L$100,DataEx!$216:$216,0))</f>
        <v>956513.66333333333</v>
      </c>
      <c r="M128" s="91">
        <f>+INDEX(DataEx!$1:$1048576,MATCH('2014'!$A128,DataEx!$D:$D,0),MATCH('2014'!M$100,DataEx!$216:$216,0))</f>
        <v>956513.66333333333</v>
      </c>
      <c r="N128" s="91">
        <f>+INDEX(DataEx!$1:$1048576,MATCH('2014'!$A128,DataEx!$D:$D,0),MATCH('2014'!N$100,DataEx!$216:$216,0))</f>
        <v>956513.66333333333</v>
      </c>
      <c r="O128" s="91">
        <f>+INDEX(DataEx!$1:$1048576,MATCH('2014'!$A128,DataEx!$D:$D,0),MATCH('2014'!O$100,DataEx!$216:$216,0))</f>
        <v>956513.66333333333</v>
      </c>
      <c r="P128" s="91">
        <f>+INDEX(DataEx!$1:$1048576,MATCH('2014'!$A128,DataEx!$D:$D,0),MATCH('2014'!P$100,DataEx!$216:$216,0))</f>
        <v>956513.66333333333</v>
      </c>
      <c r="Q128" s="91">
        <f>+INDEX(DataEx!$1:$1048576,MATCH('2014'!$A128,DataEx!$D:$D,0),MATCH('2014'!Q$100,DataEx!$216:$216,0))</f>
        <v>956513.66333333333</v>
      </c>
      <c r="R128" s="91">
        <f>+INDEX(DataEx!$1:$1048576,MATCH('2014'!$A128,DataEx!$D:$D,0),MATCH('2014'!R$100,DataEx!$216:$216,0))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480" t="str">
        <f>+VLOOKUP(LEFT($A129,LEN(A129)-1)*1,Master!$D$25:$G$223,4,FALSE)</f>
        <v>Rashodi za materijal</v>
      </c>
      <c r="C129" s="481"/>
      <c r="D129" s="481"/>
      <c r="E129" s="481"/>
      <c r="F129" s="481"/>
      <c r="G129" s="91">
        <f>+INDEX(DataEx!$1:$1048576,MATCH('2014'!$A129,DataEx!$D:$D,0),MATCH('2014'!G$100,DataEx!$216:$216,0))</f>
        <v>2567060.8260771562</v>
      </c>
      <c r="H129" s="91">
        <f>+INDEX(DataEx!$1:$1048576,MATCH('2014'!$A129,DataEx!$D:$D,0),MATCH('2014'!H$100,DataEx!$216:$216,0))</f>
        <v>2567060.8260771562</v>
      </c>
      <c r="I129" s="91">
        <f>+INDEX(DataEx!$1:$1048576,MATCH('2014'!$A129,DataEx!$D:$D,0),MATCH('2014'!I$100,DataEx!$216:$216,0))</f>
        <v>2567060.8260771562</v>
      </c>
      <c r="J129" s="91">
        <f>+INDEX(DataEx!$1:$1048576,MATCH('2014'!$A129,DataEx!$D:$D,0),MATCH('2014'!J$100,DataEx!$216:$216,0))</f>
        <v>2567060.8260771562</v>
      </c>
      <c r="K129" s="91">
        <f>+INDEX(DataEx!$1:$1048576,MATCH('2014'!$A129,DataEx!$D:$D,0),MATCH('2014'!K$100,DataEx!$216:$216,0))</f>
        <v>2567060.8260771562</v>
      </c>
      <c r="L129" s="91">
        <f>+INDEX(DataEx!$1:$1048576,MATCH('2014'!$A129,DataEx!$D:$D,0),MATCH('2014'!L$100,DataEx!$216:$216,0))</f>
        <v>2567060.8260771562</v>
      </c>
      <c r="M129" s="91">
        <f>+INDEX(DataEx!$1:$1048576,MATCH('2014'!$A129,DataEx!$D:$D,0),MATCH('2014'!M$100,DataEx!$216:$216,0))</f>
        <v>2567060.8260771562</v>
      </c>
      <c r="N129" s="91">
        <f>+INDEX(DataEx!$1:$1048576,MATCH('2014'!$A129,DataEx!$D:$D,0),MATCH('2014'!N$100,DataEx!$216:$216,0))</f>
        <v>2567060.8260771562</v>
      </c>
      <c r="O129" s="91">
        <f>+INDEX(DataEx!$1:$1048576,MATCH('2014'!$A129,DataEx!$D:$D,0),MATCH('2014'!O$100,DataEx!$216:$216,0))</f>
        <v>2567060.8260771562</v>
      </c>
      <c r="P129" s="91">
        <f>+INDEX(DataEx!$1:$1048576,MATCH('2014'!$A129,DataEx!$D:$D,0),MATCH('2014'!P$100,DataEx!$216:$216,0))</f>
        <v>2567060.8260771562</v>
      </c>
      <c r="Q129" s="91">
        <f>+INDEX(DataEx!$1:$1048576,MATCH('2014'!$A129,DataEx!$D:$D,0),MATCH('2014'!Q$100,DataEx!$216:$216,0))</f>
        <v>2567060.8260771562</v>
      </c>
      <c r="R129" s="91">
        <f>+INDEX(DataEx!$1:$1048576,MATCH('2014'!$A129,DataEx!$D:$D,0),MATCH('2014'!R$100,DataEx!$216:$216,0))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480" t="str">
        <f>+VLOOKUP(LEFT($A130,LEN(A130)-1)*1,Master!$D$25:$G$223,4,FALSE)</f>
        <v>Rashodi za usluge</v>
      </c>
      <c r="C130" s="481"/>
      <c r="D130" s="481"/>
      <c r="E130" s="481"/>
      <c r="F130" s="481"/>
      <c r="G130" s="91">
        <f>+INDEX(DataEx!$1:$1048576,MATCH('2014'!$A130,DataEx!$D:$D,0),MATCH('2014'!G$100,DataEx!$216:$216,0))</f>
        <v>3555210.7859614557</v>
      </c>
      <c r="H130" s="91">
        <f>+INDEX(DataEx!$1:$1048576,MATCH('2014'!$A130,DataEx!$D:$D,0),MATCH('2014'!H$100,DataEx!$216:$216,0))</f>
        <v>3555210.7859614557</v>
      </c>
      <c r="I130" s="91">
        <f>+INDEX(DataEx!$1:$1048576,MATCH('2014'!$A130,DataEx!$D:$D,0),MATCH('2014'!I$100,DataEx!$216:$216,0))</f>
        <v>3555210.7859614557</v>
      </c>
      <c r="J130" s="91">
        <f>+INDEX(DataEx!$1:$1048576,MATCH('2014'!$A130,DataEx!$D:$D,0),MATCH('2014'!J$100,DataEx!$216:$216,0))</f>
        <v>3555210.7859614557</v>
      </c>
      <c r="K130" s="91">
        <f>+INDEX(DataEx!$1:$1048576,MATCH('2014'!$A130,DataEx!$D:$D,0),MATCH('2014'!K$100,DataEx!$216:$216,0))</f>
        <v>3555210.7859614557</v>
      </c>
      <c r="L130" s="91">
        <f>+INDEX(DataEx!$1:$1048576,MATCH('2014'!$A130,DataEx!$D:$D,0),MATCH('2014'!L$100,DataEx!$216:$216,0))</f>
        <v>3555210.7859614557</v>
      </c>
      <c r="M130" s="91">
        <f>+INDEX(DataEx!$1:$1048576,MATCH('2014'!$A130,DataEx!$D:$D,0),MATCH('2014'!M$100,DataEx!$216:$216,0))</f>
        <v>3555210.7859614557</v>
      </c>
      <c r="N130" s="91">
        <f>+INDEX(DataEx!$1:$1048576,MATCH('2014'!$A130,DataEx!$D:$D,0),MATCH('2014'!N$100,DataEx!$216:$216,0))</f>
        <v>3555210.7859614557</v>
      </c>
      <c r="O130" s="91">
        <f>+INDEX(DataEx!$1:$1048576,MATCH('2014'!$A130,DataEx!$D:$D,0),MATCH('2014'!O$100,DataEx!$216:$216,0))</f>
        <v>3555210.7859614557</v>
      </c>
      <c r="P130" s="91">
        <f>+INDEX(DataEx!$1:$1048576,MATCH('2014'!$A130,DataEx!$D:$D,0),MATCH('2014'!P$100,DataEx!$216:$216,0))</f>
        <v>3555210.7859614557</v>
      </c>
      <c r="Q130" s="91">
        <f>+INDEX(DataEx!$1:$1048576,MATCH('2014'!$A130,DataEx!$D:$D,0),MATCH('2014'!Q$100,DataEx!$216:$216,0))</f>
        <v>3555210.7859614557</v>
      </c>
      <c r="R130" s="91">
        <f>+INDEX(DataEx!$1:$1048576,MATCH('2014'!$A130,DataEx!$D:$D,0),MATCH('2014'!R$100,DataEx!$216:$216,0))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480" t="str">
        <f>+VLOOKUP(LEFT($A131,LEN(A131)-1)*1,Master!$D$25:$G$223,4,FALSE)</f>
        <v>Rashodi za tekuće održavanje</v>
      </c>
      <c r="C131" s="481"/>
      <c r="D131" s="481"/>
      <c r="E131" s="481"/>
      <c r="F131" s="481"/>
      <c r="G131" s="91">
        <f>+INDEX(DataEx!$1:$1048576,MATCH('2014'!$A131,DataEx!$D:$D,0),MATCH('2014'!G$100,DataEx!$216:$216,0))</f>
        <v>1804616.9333333331</v>
      </c>
      <c r="H131" s="91">
        <f>+INDEX(DataEx!$1:$1048576,MATCH('2014'!$A131,DataEx!$D:$D,0),MATCH('2014'!H$100,DataEx!$216:$216,0))</f>
        <v>1804616.9333333331</v>
      </c>
      <c r="I131" s="91">
        <f>+INDEX(DataEx!$1:$1048576,MATCH('2014'!$A131,DataEx!$D:$D,0),MATCH('2014'!I$100,DataEx!$216:$216,0))</f>
        <v>1804616.9333333331</v>
      </c>
      <c r="J131" s="91">
        <f>+INDEX(DataEx!$1:$1048576,MATCH('2014'!$A131,DataEx!$D:$D,0),MATCH('2014'!J$100,DataEx!$216:$216,0))</f>
        <v>1804616.9333333331</v>
      </c>
      <c r="K131" s="91">
        <f>+INDEX(DataEx!$1:$1048576,MATCH('2014'!$A131,DataEx!$D:$D,0),MATCH('2014'!K$100,DataEx!$216:$216,0))</f>
        <v>1804616.9333333331</v>
      </c>
      <c r="L131" s="91">
        <f>+INDEX(DataEx!$1:$1048576,MATCH('2014'!$A131,DataEx!$D:$D,0),MATCH('2014'!L$100,DataEx!$216:$216,0))</f>
        <v>1804616.9333333331</v>
      </c>
      <c r="M131" s="91">
        <f>+INDEX(DataEx!$1:$1048576,MATCH('2014'!$A131,DataEx!$D:$D,0),MATCH('2014'!M$100,DataEx!$216:$216,0))</f>
        <v>1804616.9333333331</v>
      </c>
      <c r="N131" s="91">
        <f>+INDEX(DataEx!$1:$1048576,MATCH('2014'!$A131,DataEx!$D:$D,0),MATCH('2014'!N$100,DataEx!$216:$216,0))</f>
        <v>1804616.9333333331</v>
      </c>
      <c r="O131" s="91">
        <f>+INDEX(DataEx!$1:$1048576,MATCH('2014'!$A131,DataEx!$D:$D,0),MATCH('2014'!O$100,DataEx!$216:$216,0))</f>
        <v>1804616.9333333331</v>
      </c>
      <c r="P131" s="91">
        <f>+INDEX(DataEx!$1:$1048576,MATCH('2014'!$A131,DataEx!$D:$D,0),MATCH('2014'!P$100,DataEx!$216:$216,0))</f>
        <v>1804616.9333333331</v>
      </c>
      <c r="Q131" s="91">
        <f>+INDEX(DataEx!$1:$1048576,MATCH('2014'!$A131,DataEx!$D:$D,0),MATCH('2014'!Q$100,DataEx!$216:$216,0))</f>
        <v>1804616.9333333331</v>
      </c>
      <c r="R131" s="91">
        <f>+INDEX(DataEx!$1:$1048576,MATCH('2014'!$A131,DataEx!$D:$D,0),MATCH('2014'!R$100,DataEx!$216:$216,0))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480" t="str">
        <f>+VLOOKUP(LEFT($A132,LEN(A132)-1)*1,Master!$D$25:$G$223,4,FALSE)</f>
        <v>Kamate</v>
      </c>
      <c r="C132" s="481"/>
      <c r="D132" s="481"/>
      <c r="E132" s="481"/>
      <c r="F132" s="481"/>
      <c r="G132" s="91">
        <f>+INDEX(DataEx!$1:$1048576,MATCH('2014'!$A132,DataEx!$D:$D,0),MATCH('2014'!G$100,DataEx!$216:$216,0))</f>
        <v>6297113.5108333332</v>
      </c>
      <c r="H132" s="91">
        <f>+INDEX(DataEx!$1:$1048576,MATCH('2014'!$A132,DataEx!$D:$D,0),MATCH('2014'!H$100,DataEx!$216:$216,0))</f>
        <v>6297113.5108333332</v>
      </c>
      <c r="I132" s="91">
        <f>+INDEX(DataEx!$1:$1048576,MATCH('2014'!$A132,DataEx!$D:$D,0),MATCH('2014'!I$100,DataEx!$216:$216,0))</f>
        <v>6297113.5108333332</v>
      </c>
      <c r="J132" s="91">
        <f>+INDEX(DataEx!$1:$1048576,MATCH('2014'!$A132,DataEx!$D:$D,0),MATCH('2014'!J$100,DataEx!$216:$216,0))</f>
        <v>6297113.5108333332</v>
      </c>
      <c r="K132" s="91">
        <f>+INDEX(DataEx!$1:$1048576,MATCH('2014'!$A132,DataEx!$D:$D,0),MATCH('2014'!K$100,DataEx!$216:$216,0))</f>
        <v>6297113.5108333332</v>
      </c>
      <c r="L132" s="91">
        <f>+INDEX(DataEx!$1:$1048576,MATCH('2014'!$A132,DataEx!$D:$D,0),MATCH('2014'!L$100,DataEx!$216:$216,0))</f>
        <v>6297113.5108333332</v>
      </c>
      <c r="M132" s="91">
        <f>+INDEX(DataEx!$1:$1048576,MATCH('2014'!$A132,DataEx!$D:$D,0),MATCH('2014'!M$100,DataEx!$216:$216,0))</f>
        <v>6297113.5108333332</v>
      </c>
      <c r="N132" s="91">
        <f>+INDEX(DataEx!$1:$1048576,MATCH('2014'!$A132,DataEx!$D:$D,0),MATCH('2014'!N$100,DataEx!$216:$216,0))</f>
        <v>6297113.5108333332</v>
      </c>
      <c r="O132" s="91">
        <f>+INDEX(DataEx!$1:$1048576,MATCH('2014'!$A132,DataEx!$D:$D,0),MATCH('2014'!O$100,DataEx!$216:$216,0))</f>
        <v>6297113.5108333332</v>
      </c>
      <c r="P132" s="91">
        <f>+INDEX(DataEx!$1:$1048576,MATCH('2014'!$A132,DataEx!$D:$D,0),MATCH('2014'!P$100,DataEx!$216:$216,0))</f>
        <v>6297113.5108333332</v>
      </c>
      <c r="Q132" s="91">
        <f>+INDEX(DataEx!$1:$1048576,MATCH('2014'!$A132,DataEx!$D:$D,0),MATCH('2014'!Q$100,DataEx!$216:$216,0))</f>
        <v>6297113.5108333332</v>
      </c>
      <c r="R132" s="91">
        <f>+INDEX(DataEx!$1:$1048576,MATCH('2014'!$A132,DataEx!$D:$D,0),MATCH('2014'!R$100,DataEx!$216:$216,0))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480" t="str">
        <f>+VLOOKUP(LEFT($A133,LEN(A133)-1)*1,Master!$D$25:$G$223,4,FALSE)</f>
        <v>Renta</v>
      </c>
      <c r="C133" s="481"/>
      <c r="D133" s="481"/>
      <c r="E133" s="481"/>
      <c r="F133" s="481"/>
      <c r="G133" s="91">
        <f>+INDEX(DataEx!$1:$1048576,MATCH('2014'!$A133,DataEx!$D:$D,0),MATCH('2014'!G$100,DataEx!$216:$216,0))</f>
        <v>678983.51166666672</v>
      </c>
      <c r="H133" s="91">
        <f>+INDEX(DataEx!$1:$1048576,MATCH('2014'!$A133,DataEx!$D:$D,0),MATCH('2014'!H$100,DataEx!$216:$216,0))</f>
        <v>678983.51166666672</v>
      </c>
      <c r="I133" s="91">
        <f>+INDEX(DataEx!$1:$1048576,MATCH('2014'!$A133,DataEx!$D:$D,0),MATCH('2014'!I$100,DataEx!$216:$216,0))</f>
        <v>678983.51166666672</v>
      </c>
      <c r="J133" s="91">
        <f>+INDEX(DataEx!$1:$1048576,MATCH('2014'!$A133,DataEx!$D:$D,0),MATCH('2014'!J$100,DataEx!$216:$216,0))</f>
        <v>678983.51166666672</v>
      </c>
      <c r="K133" s="91">
        <f>+INDEX(DataEx!$1:$1048576,MATCH('2014'!$A133,DataEx!$D:$D,0),MATCH('2014'!K$100,DataEx!$216:$216,0))</f>
        <v>678983.51166666672</v>
      </c>
      <c r="L133" s="91">
        <f>+INDEX(DataEx!$1:$1048576,MATCH('2014'!$A133,DataEx!$D:$D,0),MATCH('2014'!L$100,DataEx!$216:$216,0))</f>
        <v>678983.51166666672</v>
      </c>
      <c r="M133" s="91">
        <f>+INDEX(DataEx!$1:$1048576,MATCH('2014'!$A133,DataEx!$D:$D,0),MATCH('2014'!M$100,DataEx!$216:$216,0))</f>
        <v>678983.51166666672</v>
      </c>
      <c r="N133" s="91">
        <f>+INDEX(DataEx!$1:$1048576,MATCH('2014'!$A133,DataEx!$D:$D,0),MATCH('2014'!N$100,DataEx!$216:$216,0))</f>
        <v>678983.51166666672</v>
      </c>
      <c r="O133" s="91">
        <f>+INDEX(DataEx!$1:$1048576,MATCH('2014'!$A133,DataEx!$D:$D,0),MATCH('2014'!O$100,DataEx!$216:$216,0))</f>
        <v>678983.51166666672</v>
      </c>
      <c r="P133" s="91">
        <f>+INDEX(DataEx!$1:$1048576,MATCH('2014'!$A133,DataEx!$D:$D,0),MATCH('2014'!P$100,DataEx!$216:$216,0))</f>
        <v>678983.51166666672</v>
      </c>
      <c r="Q133" s="91">
        <f>+INDEX(DataEx!$1:$1048576,MATCH('2014'!$A133,DataEx!$D:$D,0),MATCH('2014'!Q$100,DataEx!$216:$216,0))</f>
        <v>678983.51166666672</v>
      </c>
      <c r="R133" s="91">
        <f>+INDEX(DataEx!$1:$1048576,MATCH('2014'!$A133,DataEx!$D:$D,0),MATCH('2014'!R$100,DataEx!$216:$216,0))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480" t="str">
        <f>+VLOOKUP(LEFT($A134,LEN(A134)-1)*1,Master!$D$25:$G$223,4,FALSE)</f>
        <v>Subvencije</v>
      </c>
      <c r="C134" s="481"/>
      <c r="D134" s="481"/>
      <c r="E134" s="481"/>
      <c r="F134" s="481"/>
      <c r="G134" s="91">
        <f>+INDEX(DataEx!$1:$1048576,MATCH('2014'!$A134,DataEx!$D:$D,0),MATCH('2014'!G$100,DataEx!$216:$216,0))</f>
        <v>1572883.3333333333</v>
      </c>
      <c r="H134" s="91">
        <f>+INDEX(DataEx!$1:$1048576,MATCH('2014'!$A134,DataEx!$D:$D,0),MATCH('2014'!H$100,DataEx!$216:$216,0))</f>
        <v>1572883.3333333333</v>
      </c>
      <c r="I134" s="91">
        <f>+INDEX(DataEx!$1:$1048576,MATCH('2014'!$A134,DataEx!$D:$D,0),MATCH('2014'!I$100,DataEx!$216:$216,0))</f>
        <v>1572883.3333333333</v>
      </c>
      <c r="J134" s="91">
        <f>+INDEX(DataEx!$1:$1048576,MATCH('2014'!$A134,DataEx!$D:$D,0),MATCH('2014'!J$100,DataEx!$216:$216,0))</f>
        <v>1572883.3333333333</v>
      </c>
      <c r="K134" s="91">
        <f>+INDEX(DataEx!$1:$1048576,MATCH('2014'!$A134,DataEx!$D:$D,0),MATCH('2014'!K$100,DataEx!$216:$216,0))</f>
        <v>1572883.3333333333</v>
      </c>
      <c r="L134" s="91">
        <f>+INDEX(DataEx!$1:$1048576,MATCH('2014'!$A134,DataEx!$D:$D,0),MATCH('2014'!L$100,DataEx!$216:$216,0))</f>
        <v>1572883.3333333333</v>
      </c>
      <c r="M134" s="91">
        <f>+INDEX(DataEx!$1:$1048576,MATCH('2014'!$A134,DataEx!$D:$D,0),MATCH('2014'!M$100,DataEx!$216:$216,0))</f>
        <v>1572883.3333333333</v>
      </c>
      <c r="N134" s="91">
        <f>+INDEX(DataEx!$1:$1048576,MATCH('2014'!$A134,DataEx!$D:$D,0),MATCH('2014'!N$100,DataEx!$216:$216,0))</f>
        <v>1572883.3333333333</v>
      </c>
      <c r="O134" s="91">
        <f>+INDEX(DataEx!$1:$1048576,MATCH('2014'!$A134,DataEx!$D:$D,0),MATCH('2014'!O$100,DataEx!$216:$216,0))</f>
        <v>1572883.3333333333</v>
      </c>
      <c r="P134" s="91">
        <f>+INDEX(DataEx!$1:$1048576,MATCH('2014'!$A134,DataEx!$D:$D,0),MATCH('2014'!P$100,DataEx!$216:$216,0))</f>
        <v>1572883.3333333333</v>
      </c>
      <c r="Q134" s="91">
        <f>+INDEX(DataEx!$1:$1048576,MATCH('2014'!$A134,DataEx!$D:$D,0),MATCH('2014'!Q$100,DataEx!$216:$216,0))</f>
        <v>1572883.3333333333</v>
      </c>
      <c r="R134" s="91">
        <f>+INDEX(DataEx!$1:$1048576,MATCH('2014'!$A134,DataEx!$D:$D,0),MATCH('2014'!R$100,DataEx!$216:$216,0))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480" t="str">
        <f>+VLOOKUP(LEFT($A135,LEN(A135)-1)*1,Master!$D$25:$G$223,4,FALSE)</f>
        <v>Ostali izdaci</v>
      </c>
      <c r="C135" s="481"/>
      <c r="D135" s="481"/>
      <c r="E135" s="481"/>
      <c r="F135" s="481"/>
      <c r="G135" s="91">
        <f>+INDEX(DataEx!$1:$1048576,MATCH('2014'!$A135,DataEx!$D:$D,0),MATCH('2014'!G$100,DataEx!$216:$216,0))</f>
        <v>2186482.9354613866</v>
      </c>
      <c r="H135" s="91">
        <f>+INDEX(DataEx!$1:$1048576,MATCH('2014'!$A135,DataEx!$D:$D,0),MATCH('2014'!H$100,DataEx!$216:$216,0))</f>
        <v>2186482.9354613866</v>
      </c>
      <c r="I135" s="91">
        <f>+INDEX(DataEx!$1:$1048576,MATCH('2014'!$A135,DataEx!$D:$D,0),MATCH('2014'!I$100,DataEx!$216:$216,0))</f>
        <v>2186482.9354613866</v>
      </c>
      <c r="J135" s="91">
        <f>+INDEX(DataEx!$1:$1048576,MATCH('2014'!$A135,DataEx!$D:$D,0),MATCH('2014'!J$100,DataEx!$216:$216,0))</f>
        <v>2186482.9354613866</v>
      </c>
      <c r="K135" s="91">
        <f>+INDEX(DataEx!$1:$1048576,MATCH('2014'!$A135,DataEx!$D:$D,0),MATCH('2014'!K$100,DataEx!$216:$216,0))</f>
        <v>2186482.9354613866</v>
      </c>
      <c r="L135" s="91">
        <f>+INDEX(DataEx!$1:$1048576,MATCH('2014'!$A135,DataEx!$D:$D,0),MATCH('2014'!L$100,DataEx!$216:$216,0))</f>
        <v>2186482.9354613866</v>
      </c>
      <c r="M135" s="91">
        <f>+INDEX(DataEx!$1:$1048576,MATCH('2014'!$A135,DataEx!$D:$D,0),MATCH('2014'!M$100,DataEx!$216:$216,0))</f>
        <v>2186482.9354613866</v>
      </c>
      <c r="N135" s="91">
        <f>+INDEX(DataEx!$1:$1048576,MATCH('2014'!$A135,DataEx!$D:$D,0),MATCH('2014'!N$100,DataEx!$216:$216,0))</f>
        <v>2186482.9354613866</v>
      </c>
      <c r="O135" s="91">
        <f>+INDEX(DataEx!$1:$1048576,MATCH('2014'!$A135,DataEx!$D:$D,0),MATCH('2014'!O$100,DataEx!$216:$216,0))</f>
        <v>2186482.9354613866</v>
      </c>
      <c r="P135" s="91">
        <f>+INDEX(DataEx!$1:$1048576,MATCH('2014'!$A135,DataEx!$D:$D,0),MATCH('2014'!P$100,DataEx!$216:$216,0))</f>
        <v>2186482.9354613866</v>
      </c>
      <c r="Q135" s="91">
        <f>+INDEX(DataEx!$1:$1048576,MATCH('2014'!$A135,DataEx!$D:$D,0),MATCH('2014'!Q$100,DataEx!$216:$216,0))</f>
        <v>2186482.9354613866</v>
      </c>
      <c r="R135" s="91">
        <f>+INDEX(DataEx!$1:$1048576,MATCH('2014'!$A135,DataEx!$D:$D,0),MATCH('2014'!R$100,DataEx!$216:$216,0))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480" t="str">
        <f>+VLOOKUP(LEFT($A136,LEN(A136)-1)*1,Master!$D$25:$G$223,4,FALSE)</f>
        <v>Kapitalni izdaci u tekućem budžetu</v>
      </c>
      <c r="C136" s="481"/>
      <c r="D136" s="481"/>
      <c r="E136" s="481"/>
      <c r="F136" s="481"/>
      <c r="G136" s="91">
        <f>+INDEX(DataEx!$1:$1048576,MATCH('2014'!$A136,DataEx!$D:$D,0),MATCH('2014'!G$100,DataEx!$216:$216,0))</f>
        <v>862330.27666666661</v>
      </c>
      <c r="H136" s="91">
        <f>+INDEX(DataEx!$1:$1048576,MATCH('2014'!$A136,DataEx!$D:$D,0),MATCH('2014'!H$100,DataEx!$216:$216,0))</f>
        <v>862330.27666666661</v>
      </c>
      <c r="I136" s="91">
        <f>+INDEX(DataEx!$1:$1048576,MATCH('2014'!$A136,DataEx!$D:$D,0),MATCH('2014'!I$100,DataEx!$216:$216,0))</f>
        <v>862330.27666666661</v>
      </c>
      <c r="J136" s="91">
        <f>+INDEX(DataEx!$1:$1048576,MATCH('2014'!$A136,DataEx!$D:$D,0),MATCH('2014'!J$100,DataEx!$216:$216,0))</f>
        <v>862330.27666666661</v>
      </c>
      <c r="K136" s="91">
        <f>+INDEX(DataEx!$1:$1048576,MATCH('2014'!$A136,DataEx!$D:$D,0),MATCH('2014'!K$100,DataEx!$216:$216,0))</f>
        <v>862330.27666666661</v>
      </c>
      <c r="L136" s="91">
        <f>+INDEX(DataEx!$1:$1048576,MATCH('2014'!$A136,DataEx!$D:$D,0),MATCH('2014'!L$100,DataEx!$216:$216,0))</f>
        <v>862330.27666666661</v>
      </c>
      <c r="M136" s="91">
        <f>+INDEX(DataEx!$1:$1048576,MATCH('2014'!$A136,DataEx!$D:$D,0),MATCH('2014'!M$100,DataEx!$216:$216,0))</f>
        <v>862330.27666666661</v>
      </c>
      <c r="N136" s="91">
        <f>+INDEX(DataEx!$1:$1048576,MATCH('2014'!$A136,DataEx!$D:$D,0),MATCH('2014'!N$100,DataEx!$216:$216,0))</f>
        <v>862330.27666666661</v>
      </c>
      <c r="O136" s="91">
        <f>+INDEX(DataEx!$1:$1048576,MATCH('2014'!$A136,DataEx!$D:$D,0),MATCH('2014'!O$100,DataEx!$216:$216,0))</f>
        <v>862330.27666666661</v>
      </c>
      <c r="P136" s="91">
        <f>+INDEX(DataEx!$1:$1048576,MATCH('2014'!$A136,DataEx!$D:$D,0),MATCH('2014'!P$100,DataEx!$216:$216,0))</f>
        <v>862330.27666666661</v>
      </c>
      <c r="Q136" s="91">
        <f>+INDEX(DataEx!$1:$1048576,MATCH('2014'!$A136,DataEx!$D:$D,0),MATCH('2014'!Q$100,DataEx!$216:$216,0))</f>
        <v>862330.27666666661</v>
      </c>
      <c r="R136" s="91">
        <f>+INDEX(DataEx!$1:$1048576,MATCH('2014'!$A136,DataEx!$D:$D,0),MATCH('2014'!R$100,DataEx!$216:$216,0))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507" t="str">
        <f>+VLOOKUP(LEFT($A137,LEN(A137)-1)*1,Master!$D$25:$G$223,4,FALSE)</f>
        <v>Transferi za socijalnu zaštitu</v>
      </c>
      <c r="C137" s="508"/>
      <c r="D137" s="508"/>
      <c r="E137" s="508"/>
      <c r="F137" s="508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480" t="str">
        <f>+VLOOKUP(LEFT($A138,LEN(A138)-1)*1,Master!$D$25:$G$223,4,FALSE)</f>
        <v>Prava iz oblasti socijalne zaštite</v>
      </c>
      <c r="C138" s="481"/>
      <c r="D138" s="481"/>
      <c r="E138" s="481"/>
      <c r="F138" s="481"/>
      <c r="G138" s="91">
        <f>+INDEX(DataEx!$1:$1048576,MATCH('2014'!$A138,DataEx!$D:$D,0),MATCH('2014'!G$100,DataEx!$216:$216,0))</f>
        <v>4887083.333333333</v>
      </c>
      <c r="H138" s="91">
        <f>+INDEX(DataEx!$1:$1048576,MATCH('2014'!$A138,DataEx!$D:$D,0),MATCH('2014'!H$100,DataEx!$216:$216,0))</f>
        <v>4887083.333333333</v>
      </c>
      <c r="I138" s="91">
        <f>+INDEX(DataEx!$1:$1048576,MATCH('2014'!$A138,DataEx!$D:$D,0),MATCH('2014'!I$100,DataEx!$216:$216,0))</f>
        <v>4887083.333333333</v>
      </c>
      <c r="J138" s="91">
        <f>+INDEX(DataEx!$1:$1048576,MATCH('2014'!$A138,DataEx!$D:$D,0),MATCH('2014'!J$100,DataEx!$216:$216,0))</f>
        <v>4887083.333333333</v>
      </c>
      <c r="K138" s="91">
        <f>+INDEX(DataEx!$1:$1048576,MATCH('2014'!$A138,DataEx!$D:$D,0),MATCH('2014'!K$100,DataEx!$216:$216,0))</f>
        <v>4887083.333333333</v>
      </c>
      <c r="L138" s="91">
        <f>+INDEX(DataEx!$1:$1048576,MATCH('2014'!$A138,DataEx!$D:$D,0),MATCH('2014'!L$100,DataEx!$216:$216,0))</f>
        <v>4887083.333333333</v>
      </c>
      <c r="M138" s="91">
        <f>+INDEX(DataEx!$1:$1048576,MATCH('2014'!$A138,DataEx!$D:$D,0),MATCH('2014'!M$100,DataEx!$216:$216,0))</f>
        <v>4887083.333333333</v>
      </c>
      <c r="N138" s="91">
        <f>+INDEX(DataEx!$1:$1048576,MATCH('2014'!$A138,DataEx!$D:$D,0),MATCH('2014'!N$100,DataEx!$216:$216,0))</f>
        <v>4887083.333333333</v>
      </c>
      <c r="O138" s="91">
        <f>+INDEX(DataEx!$1:$1048576,MATCH('2014'!$A138,DataEx!$D:$D,0),MATCH('2014'!O$100,DataEx!$216:$216,0))</f>
        <v>4887083.333333333</v>
      </c>
      <c r="P138" s="91">
        <f>+INDEX(DataEx!$1:$1048576,MATCH('2014'!$A138,DataEx!$D:$D,0),MATCH('2014'!P$100,DataEx!$216:$216,0))</f>
        <v>4887083.333333333</v>
      </c>
      <c r="Q138" s="91">
        <f>+INDEX(DataEx!$1:$1048576,MATCH('2014'!$A138,DataEx!$D:$D,0),MATCH('2014'!Q$100,DataEx!$216:$216,0))</f>
        <v>4887083.333333333</v>
      </c>
      <c r="R138" s="91">
        <f>+INDEX(DataEx!$1:$1048576,MATCH('2014'!$A138,DataEx!$D:$D,0),MATCH('2014'!R$100,DataEx!$216:$216,0))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480" t="str">
        <f>+VLOOKUP(LEFT($A139,LEN(A139)-1)*1,Master!$D$25:$G$223,4,FALSE)</f>
        <v>Sredstva za tehnološke viškove</v>
      </c>
      <c r="C139" s="481"/>
      <c r="D139" s="481"/>
      <c r="E139" s="481"/>
      <c r="F139" s="481"/>
      <c r="G139" s="91">
        <f>+INDEX(DataEx!$1:$1048576,MATCH('2014'!$A139,DataEx!$D:$D,0),MATCH('2014'!G$100,DataEx!$216:$216,0))</f>
        <v>1438177</v>
      </c>
      <c r="H139" s="91">
        <f>+INDEX(DataEx!$1:$1048576,MATCH('2014'!$A139,DataEx!$D:$D,0),MATCH('2014'!H$100,DataEx!$216:$216,0))</f>
        <v>1438177</v>
      </c>
      <c r="I139" s="91">
        <f>+INDEX(DataEx!$1:$1048576,MATCH('2014'!$A139,DataEx!$D:$D,0),MATCH('2014'!I$100,DataEx!$216:$216,0))</f>
        <v>1438177</v>
      </c>
      <c r="J139" s="91">
        <f>+INDEX(DataEx!$1:$1048576,MATCH('2014'!$A139,DataEx!$D:$D,0),MATCH('2014'!J$100,DataEx!$216:$216,0))</f>
        <v>1438177</v>
      </c>
      <c r="K139" s="91">
        <f>+INDEX(DataEx!$1:$1048576,MATCH('2014'!$A139,DataEx!$D:$D,0),MATCH('2014'!K$100,DataEx!$216:$216,0))</f>
        <v>1438177</v>
      </c>
      <c r="L139" s="91">
        <f>+INDEX(DataEx!$1:$1048576,MATCH('2014'!$A139,DataEx!$D:$D,0),MATCH('2014'!L$100,DataEx!$216:$216,0))</f>
        <v>1438177</v>
      </c>
      <c r="M139" s="91">
        <f>+INDEX(DataEx!$1:$1048576,MATCH('2014'!$A139,DataEx!$D:$D,0),MATCH('2014'!M$100,DataEx!$216:$216,0))</f>
        <v>1438177</v>
      </c>
      <c r="N139" s="91">
        <f>+INDEX(DataEx!$1:$1048576,MATCH('2014'!$A139,DataEx!$D:$D,0),MATCH('2014'!N$100,DataEx!$216:$216,0))</f>
        <v>1438177</v>
      </c>
      <c r="O139" s="91">
        <f>+INDEX(DataEx!$1:$1048576,MATCH('2014'!$A139,DataEx!$D:$D,0),MATCH('2014'!O$100,DataEx!$216:$216,0))</f>
        <v>1438177</v>
      </c>
      <c r="P139" s="91">
        <f>+INDEX(DataEx!$1:$1048576,MATCH('2014'!$A139,DataEx!$D:$D,0),MATCH('2014'!P$100,DataEx!$216:$216,0))</f>
        <v>1438177</v>
      </c>
      <c r="Q139" s="91">
        <f>+INDEX(DataEx!$1:$1048576,MATCH('2014'!$A139,DataEx!$D:$D,0),MATCH('2014'!Q$100,DataEx!$216:$216,0))</f>
        <v>1438177</v>
      </c>
      <c r="R139" s="91">
        <f>+INDEX(DataEx!$1:$1048576,MATCH('2014'!$A139,DataEx!$D:$D,0),MATCH('2014'!R$100,DataEx!$216:$216,0))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480" t="str">
        <f>+VLOOKUP(LEFT($A140,LEN(A140)-1)*1,Master!$D$25:$G$223,4,FALSE)</f>
        <v>Prava iz oblasti penzijskog i invalidskog osiguranja</v>
      </c>
      <c r="C140" s="481"/>
      <c r="D140" s="481"/>
      <c r="E140" s="481"/>
      <c r="F140" s="481"/>
      <c r="G140" s="91">
        <f>+INDEX(DataEx!$1:$1048576,MATCH('2014'!$A140,DataEx!$D:$D,0),MATCH('2014'!G$100,DataEx!$216:$216,0))</f>
        <v>33110022.91416667</v>
      </c>
      <c r="H140" s="91">
        <f>+INDEX(DataEx!$1:$1048576,MATCH('2014'!$A140,DataEx!$D:$D,0),MATCH('2014'!H$100,DataEx!$216:$216,0))</f>
        <v>33110022.91416667</v>
      </c>
      <c r="I140" s="91">
        <f>+INDEX(DataEx!$1:$1048576,MATCH('2014'!$A140,DataEx!$D:$D,0),MATCH('2014'!I$100,DataEx!$216:$216,0))</f>
        <v>33110022.91416667</v>
      </c>
      <c r="J140" s="91">
        <f>+INDEX(DataEx!$1:$1048576,MATCH('2014'!$A140,DataEx!$D:$D,0),MATCH('2014'!J$100,DataEx!$216:$216,0))</f>
        <v>33110022.91416667</v>
      </c>
      <c r="K140" s="91">
        <f>+INDEX(DataEx!$1:$1048576,MATCH('2014'!$A140,DataEx!$D:$D,0),MATCH('2014'!K$100,DataEx!$216:$216,0))</f>
        <v>33110022.91416667</v>
      </c>
      <c r="L140" s="91">
        <f>+INDEX(DataEx!$1:$1048576,MATCH('2014'!$A140,DataEx!$D:$D,0),MATCH('2014'!L$100,DataEx!$216:$216,0))</f>
        <v>33110022.91416667</v>
      </c>
      <c r="M140" s="91">
        <f>+INDEX(DataEx!$1:$1048576,MATCH('2014'!$A140,DataEx!$D:$D,0),MATCH('2014'!M$100,DataEx!$216:$216,0))</f>
        <v>33110022.91416667</v>
      </c>
      <c r="N140" s="91">
        <f>+INDEX(DataEx!$1:$1048576,MATCH('2014'!$A140,DataEx!$D:$D,0),MATCH('2014'!N$100,DataEx!$216:$216,0))</f>
        <v>33110022.91416667</v>
      </c>
      <c r="O140" s="91">
        <f>+INDEX(DataEx!$1:$1048576,MATCH('2014'!$A140,DataEx!$D:$D,0),MATCH('2014'!O$100,DataEx!$216:$216,0))</f>
        <v>33110022.91416667</v>
      </c>
      <c r="P140" s="91">
        <f>+INDEX(DataEx!$1:$1048576,MATCH('2014'!$A140,DataEx!$D:$D,0),MATCH('2014'!P$100,DataEx!$216:$216,0))</f>
        <v>33110022.91416667</v>
      </c>
      <c r="Q140" s="91">
        <f>+INDEX(DataEx!$1:$1048576,MATCH('2014'!$A140,DataEx!$D:$D,0),MATCH('2014'!Q$100,DataEx!$216:$216,0))</f>
        <v>33110022.91416667</v>
      </c>
      <c r="R140" s="91">
        <f>+INDEX(DataEx!$1:$1048576,MATCH('2014'!$A140,DataEx!$D:$D,0),MATCH('2014'!R$100,DataEx!$216:$216,0))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480" t="str">
        <f>+VLOOKUP(LEFT($A141,LEN(A141)-1)*1,Master!$D$25:$G$223,4,FALSE)</f>
        <v>Ostala prava iz oblasti zdravstvene zaštite</v>
      </c>
      <c r="C141" s="481"/>
      <c r="D141" s="481"/>
      <c r="E141" s="481"/>
      <c r="F141" s="481"/>
      <c r="G141" s="91">
        <f>+INDEX(DataEx!$1:$1048576,MATCH('2014'!$A141,DataEx!$D:$D,0),MATCH('2014'!G$100,DataEx!$216:$216,0))</f>
        <v>1208333.3333333333</v>
      </c>
      <c r="H141" s="91">
        <f>+INDEX(DataEx!$1:$1048576,MATCH('2014'!$A141,DataEx!$D:$D,0),MATCH('2014'!H$100,DataEx!$216:$216,0))</f>
        <v>1208333.3333333333</v>
      </c>
      <c r="I141" s="91">
        <f>+INDEX(DataEx!$1:$1048576,MATCH('2014'!$A141,DataEx!$D:$D,0),MATCH('2014'!I$100,DataEx!$216:$216,0))</f>
        <v>1208333.3333333333</v>
      </c>
      <c r="J141" s="91">
        <f>+INDEX(DataEx!$1:$1048576,MATCH('2014'!$A141,DataEx!$D:$D,0),MATCH('2014'!J$100,DataEx!$216:$216,0))</f>
        <v>1208333.3333333333</v>
      </c>
      <c r="K141" s="91">
        <f>+INDEX(DataEx!$1:$1048576,MATCH('2014'!$A141,DataEx!$D:$D,0),MATCH('2014'!K$100,DataEx!$216:$216,0))</f>
        <v>1208333.3333333333</v>
      </c>
      <c r="L141" s="91">
        <f>+INDEX(DataEx!$1:$1048576,MATCH('2014'!$A141,DataEx!$D:$D,0),MATCH('2014'!L$100,DataEx!$216:$216,0))</f>
        <v>1208333.3333333333</v>
      </c>
      <c r="M141" s="91">
        <f>+INDEX(DataEx!$1:$1048576,MATCH('2014'!$A141,DataEx!$D:$D,0),MATCH('2014'!M$100,DataEx!$216:$216,0))</f>
        <v>1208333.3333333333</v>
      </c>
      <c r="N141" s="91">
        <f>+INDEX(DataEx!$1:$1048576,MATCH('2014'!$A141,DataEx!$D:$D,0),MATCH('2014'!N$100,DataEx!$216:$216,0))</f>
        <v>1208333.3333333333</v>
      </c>
      <c r="O141" s="91">
        <f>+INDEX(DataEx!$1:$1048576,MATCH('2014'!$A141,DataEx!$D:$D,0),MATCH('2014'!O$100,DataEx!$216:$216,0))</f>
        <v>1208333.3333333333</v>
      </c>
      <c r="P141" s="91">
        <f>+INDEX(DataEx!$1:$1048576,MATCH('2014'!$A141,DataEx!$D:$D,0),MATCH('2014'!P$100,DataEx!$216:$216,0))</f>
        <v>1208333.3333333333</v>
      </c>
      <c r="Q141" s="91">
        <f>+INDEX(DataEx!$1:$1048576,MATCH('2014'!$A141,DataEx!$D:$D,0),MATCH('2014'!Q$100,DataEx!$216:$216,0))</f>
        <v>1208333.3333333333</v>
      </c>
      <c r="R141" s="91">
        <f>+INDEX(DataEx!$1:$1048576,MATCH('2014'!$A141,DataEx!$D:$D,0),MATCH('2014'!R$100,DataEx!$216:$216,0))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480" t="str">
        <f>+VLOOKUP(LEFT($A142,LEN(A142)-1)*1,Master!$D$25:$G$223,4,FALSE)</f>
        <v>Ostala prava iz zdravstvenog osiguranja</v>
      </c>
      <c r="C142" s="481"/>
      <c r="D142" s="481"/>
      <c r="E142" s="481"/>
      <c r="F142" s="481"/>
      <c r="G142" s="91">
        <f>+INDEX(DataEx!$1:$1048576,MATCH('2014'!$A142,DataEx!$D:$D,0),MATCH('2014'!G$100,DataEx!$216:$216,0))</f>
        <v>583333.33333333326</v>
      </c>
      <c r="H142" s="91">
        <f>+INDEX(DataEx!$1:$1048576,MATCH('2014'!$A142,DataEx!$D:$D,0),MATCH('2014'!H$100,DataEx!$216:$216,0))</f>
        <v>583333.33333333326</v>
      </c>
      <c r="I142" s="91">
        <f>+INDEX(DataEx!$1:$1048576,MATCH('2014'!$A142,DataEx!$D:$D,0),MATCH('2014'!I$100,DataEx!$216:$216,0))</f>
        <v>583333.33333333326</v>
      </c>
      <c r="J142" s="91">
        <f>+INDEX(DataEx!$1:$1048576,MATCH('2014'!$A142,DataEx!$D:$D,0),MATCH('2014'!J$100,DataEx!$216:$216,0))</f>
        <v>583333.33333333326</v>
      </c>
      <c r="K142" s="91">
        <f>+INDEX(DataEx!$1:$1048576,MATCH('2014'!$A142,DataEx!$D:$D,0),MATCH('2014'!K$100,DataEx!$216:$216,0))</f>
        <v>583333.33333333326</v>
      </c>
      <c r="L142" s="91">
        <f>+INDEX(DataEx!$1:$1048576,MATCH('2014'!$A142,DataEx!$D:$D,0),MATCH('2014'!L$100,DataEx!$216:$216,0))</f>
        <v>583333.33333333326</v>
      </c>
      <c r="M142" s="91">
        <f>+INDEX(DataEx!$1:$1048576,MATCH('2014'!$A142,DataEx!$D:$D,0),MATCH('2014'!M$100,DataEx!$216:$216,0))</f>
        <v>583333.33333333326</v>
      </c>
      <c r="N142" s="91">
        <f>+INDEX(DataEx!$1:$1048576,MATCH('2014'!$A142,DataEx!$D:$D,0),MATCH('2014'!N$100,DataEx!$216:$216,0))</f>
        <v>583333.33333333326</v>
      </c>
      <c r="O142" s="91">
        <f>+INDEX(DataEx!$1:$1048576,MATCH('2014'!$A142,DataEx!$D:$D,0),MATCH('2014'!O$100,DataEx!$216:$216,0))</f>
        <v>583333.33333333326</v>
      </c>
      <c r="P142" s="91">
        <f>+INDEX(DataEx!$1:$1048576,MATCH('2014'!$A142,DataEx!$D:$D,0),MATCH('2014'!P$100,DataEx!$216:$216,0))</f>
        <v>583333.33333333326</v>
      </c>
      <c r="Q142" s="91">
        <f>+INDEX(DataEx!$1:$1048576,MATCH('2014'!$A142,DataEx!$D:$D,0),MATCH('2014'!Q$100,DataEx!$216:$216,0))</f>
        <v>583333.33333333326</v>
      </c>
      <c r="R142" s="91">
        <f>+INDEX(DataEx!$1:$1048576,MATCH('2014'!$A142,DataEx!$D:$D,0),MATCH('2014'!R$100,DataEx!$216:$216,0))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503" t="str">
        <f>+VLOOKUP(LEFT($A143,LEN(A143)-1)*1,Master!$D$25:$G$223,4,FALSE)</f>
        <v xml:space="preserve">Transferi institucijama, pojedincima, nevladinom i javnom sektoru </v>
      </c>
      <c r="C143" s="504"/>
      <c r="D143" s="504"/>
      <c r="E143" s="504"/>
      <c r="F143" s="504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503" t="str">
        <f>+VLOOKUP(LEFT($A144,LEN(A144)-1)*1,Master!$D$25:$G$223,4,FALSE)</f>
        <v>Kapitalni budžet</v>
      </c>
      <c r="C144" s="504"/>
      <c r="D144" s="504"/>
      <c r="E144" s="504"/>
      <c r="F144" s="504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505" t="str">
        <f>+VLOOKUP(LEFT($A145,LEN(A145)-1)*1,Master!$D$25:$G$223,4,FALSE)</f>
        <v>Pozajmice i krediti</v>
      </c>
      <c r="C145" s="506"/>
      <c r="D145" s="506"/>
      <c r="E145" s="506"/>
      <c r="F145" s="506"/>
      <c r="G145" s="91">
        <f>+INDEX(DataEx!$1:$1048576,MATCH('2014'!$A145,DataEx!$D:$D,0),MATCH('2014'!G$100,DataEx!$216:$216,0))</f>
        <v>178333.33333333334</v>
      </c>
      <c r="H145" s="91">
        <f>+INDEX(DataEx!$1:$1048576,MATCH('2014'!$A145,DataEx!$D:$D,0),MATCH('2014'!H$100,DataEx!$216:$216,0))</f>
        <v>178333.33333333334</v>
      </c>
      <c r="I145" s="91">
        <f>+INDEX(DataEx!$1:$1048576,MATCH('2014'!$A145,DataEx!$D:$D,0),MATCH('2014'!I$100,DataEx!$216:$216,0))</f>
        <v>178333.33333333334</v>
      </c>
      <c r="J145" s="91">
        <f>+INDEX(DataEx!$1:$1048576,MATCH('2014'!$A145,DataEx!$D:$D,0),MATCH('2014'!J$100,DataEx!$216:$216,0))</f>
        <v>178333.33333333334</v>
      </c>
      <c r="K145" s="91">
        <f>+INDEX(DataEx!$1:$1048576,MATCH('2014'!$A145,DataEx!$D:$D,0),MATCH('2014'!K$100,DataEx!$216:$216,0))</f>
        <v>178333.33333333334</v>
      </c>
      <c r="L145" s="91">
        <f>+INDEX(DataEx!$1:$1048576,MATCH('2014'!$A145,DataEx!$D:$D,0),MATCH('2014'!L$100,DataEx!$216:$216,0))</f>
        <v>178333.33333333334</v>
      </c>
      <c r="M145" s="91">
        <f>+INDEX(DataEx!$1:$1048576,MATCH('2014'!$A145,DataEx!$D:$D,0),MATCH('2014'!M$100,DataEx!$216:$216,0))</f>
        <v>178333.33333333334</v>
      </c>
      <c r="N145" s="91">
        <f>+INDEX(DataEx!$1:$1048576,MATCH('2014'!$A145,DataEx!$D:$D,0),MATCH('2014'!N$100,DataEx!$216:$216,0))</f>
        <v>178333.33333333334</v>
      </c>
      <c r="O145" s="91">
        <f>+INDEX(DataEx!$1:$1048576,MATCH('2014'!$A145,DataEx!$D:$D,0),MATCH('2014'!O$100,DataEx!$216:$216,0))</f>
        <v>178333.33333333334</v>
      </c>
      <c r="P145" s="91">
        <f>+INDEX(DataEx!$1:$1048576,MATCH('2014'!$A145,DataEx!$D:$D,0),MATCH('2014'!P$100,DataEx!$216:$216,0))</f>
        <v>178333.33333333334</v>
      </c>
      <c r="Q145" s="91">
        <f>+INDEX(DataEx!$1:$1048576,MATCH('2014'!$A145,DataEx!$D:$D,0),MATCH('2014'!Q$100,DataEx!$216:$216,0))</f>
        <v>178333.33333333334</v>
      </c>
      <c r="R145" s="91">
        <f>+INDEX(DataEx!$1:$1048576,MATCH('2014'!$A145,DataEx!$D:$D,0),MATCH('2014'!R$100,DataEx!$216:$216,0))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505" t="str">
        <f>+VLOOKUP(LEFT($A146,LEN(A146)-1)*1,Master!$D$25:$G$223,4,FALSE)</f>
        <v>Rezerve</v>
      </c>
      <c r="C146" s="506"/>
      <c r="D146" s="506"/>
      <c r="E146" s="506"/>
      <c r="F146" s="506"/>
      <c r="G146" s="91">
        <f>+INDEX(DataEx!$1:$1048576,MATCH('2014'!$A146,DataEx!$D:$D,0),MATCH('2014'!G$100,DataEx!$216:$216,0))</f>
        <v>737887.48083333333</v>
      </c>
      <c r="H146" s="91">
        <f>+INDEX(DataEx!$1:$1048576,MATCH('2014'!$A146,DataEx!$D:$D,0),MATCH('2014'!H$100,DataEx!$216:$216,0))</f>
        <v>737887.48083333333</v>
      </c>
      <c r="I146" s="91">
        <f>+INDEX(DataEx!$1:$1048576,MATCH('2014'!$A146,DataEx!$D:$D,0),MATCH('2014'!I$100,DataEx!$216:$216,0))</f>
        <v>737887.48083333333</v>
      </c>
      <c r="J146" s="91">
        <f>+INDEX(DataEx!$1:$1048576,MATCH('2014'!$A146,DataEx!$D:$D,0),MATCH('2014'!J$100,DataEx!$216:$216,0))</f>
        <v>737887.48083333333</v>
      </c>
      <c r="K146" s="91">
        <f>+INDEX(DataEx!$1:$1048576,MATCH('2014'!$A146,DataEx!$D:$D,0),MATCH('2014'!K$100,DataEx!$216:$216,0))</f>
        <v>737887.48083333333</v>
      </c>
      <c r="L146" s="91">
        <f>+INDEX(DataEx!$1:$1048576,MATCH('2014'!$A146,DataEx!$D:$D,0),MATCH('2014'!L$100,DataEx!$216:$216,0))</f>
        <v>737887.48083333333</v>
      </c>
      <c r="M146" s="91">
        <f>+INDEX(DataEx!$1:$1048576,MATCH('2014'!$A146,DataEx!$D:$D,0),MATCH('2014'!M$100,DataEx!$216:$216,0))</f>
        <v>737887.48083333333</v>
      </c>
      <c r="N146" s="91">
        <f>+INDEX(DataEx!$1:$1048576,MATCH('2014'!$A146,DataEx!$D:$D,0),MATCH('2014'!N$100,DataEx!$216:$216,0))</f>
        <v>737887.48083333333</v>
      </c>
      <c r="O146" s="91">
        <f>+INDEX(DataEx!$1:$1048576,MATCH('2014'!$A146,DataEx!$D:$D,0),MATCH('2014'!O$100,DataEx!$216:$216,0))</f>
        <v>737887.48083333333</v>
      </c>
      <c r="P146" s="91">
        <f>+INDEX(DataEx!$1:$1048576,MATCH('2014'!$A146,DataEx!$D:$D,0),MATCH('2014'!P$100,DataEx!$216:$216,0))</f>
        <v>737887.48083333333</v>
      </c>
      <c r="Q146" s="91">
        <f>+INDEX(DataEx!$1:$1048576,MATCH('2014'!$A146,DataEx!$D:$D,0),MATCH('2014'!Q$100,DataEx!$216:$216,0))</f>
        <v>737887.48083333333</v>
      </c>
      <c r="R146" s="91">
        <f>+INDEX(DataEx!$1:$1048576,MATCH('2014'!$A146,DataEx!$D:$D,0),MATCH('2014'!R$100,DataEx!$216:$216,0))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3.5" thickBot="1">
      <c r="A147" s="138" t="str">
        <f t="shared" si="21"/>
        <v>462p</v>
      </c>
      <c r="B147" s="472" t="str">
        <f>+VLOOKUP(LEFT($A147,LEN(A147)-1)*1,Master!$D$25:$G$223,4,FALSE)</f>
        <v>Otplata garancija</v>
      </c>
      <c r="C147" s="473"/>
      <c r="D147" s="473"/>
      <c r="E147" s="473"/>
      <c r="F147" s="473"/>
      <c r="G147" s="91">
        <f>+INDEX(DataEx!$1:$1048576,MATCH('2014'!$A147,DataEx!$D:$D,0),MATCH('2014'!G$100,DataEx!$216:$216,0))</f>
        <v>0</v>
      </c>
      <c r="H147" s="91">
        <f>+INDEX(DataEx!$1:$1048576,MATCH('2014'!$A147,DataEx!$D:$D,0),MATCH('2014'!H$100,DataEx!$216:$216,0))</f>
        <v>0</v>
      </c>
      <c r="I147" s="91">
        <f>+INDEX(DataEx!$1:$1048576,MATCH('2014'!$A147,DataEx!$D:$D,0),MATCH('2014'!I$100,DataEx!$216:$216,0))</f>
        <v>0</v>
      </c>
      <c r="J147" s="91">
        <f>+INDEX(DataEx!$1:$1048576,MATCH('2014'!$A147,DataEx!$D:$D,0),MATCH('2014'!J$100,DataEx!$216:$216,0))</f>
        <v>0</v>
      </c>
      <c r="K147" s="91">
        <f>+INDEX(DataEx!$1:$1048576,MATCH('2014'!$A147,DataEx!$D:$D,0),MATCH('2014'!K$100,DataEx!$216:$216,0))</f>
        <v>0</v>
      </c>
      <c r="L147" s="91">
        <f>+INDEX(DataEx!$1:$1048576,MATCH('2014'!$A147,DataEx!$D:$D,0),MATCH('2014'!L$100,DataEx!$216:$216,0))</f>
        <v>0</v>
      </c>
      <c r="M147" s="91">
        <f>+INDEX(DataEx!$1:$1048576,MATCH('2014'!$A147,DataEx!$D:$D,0),MATCH('2014'!M$100,DataEx!$216:$216,0))</f>
        <v>0</v>
      </c>
      <c r="N147" s="91">
        <f>+INDEX(DataEx!$1:$1048576,MATCH('2014'!$A147,DataEx!$D:$D,0),MATCH('2014'!N$100,DataEx!$216:$216,0))</f>
        <v>0</v>
      </c>
      <c r="O147" s="91">
        <f>+INDEX(DataEx!$1:$1048576,MATCH('2014'!$A147,DataEx!$D:$D,0),MATCH('2014'!O$100,DataEx!$216:$216,0))</f>
        <v>0</v>
      </c>
      <c r="P147" s="91">
        <f>+INDEX(DataEx!$1:$1048576,MATCH('2014'!$A147,DataEx!$D:$D,0),MATCH('2014'!P$100,DataEx!$216:$216,0))</f>
        <v>0</v>
      </c>
      <c r="Q147" s="91">
        <f>+INDEX(DataEx!$1:$1048576,MATCH('2014'!$A147,DataEx!$D:$D,0),MATCH('2014'!Q$100,DataEx!$216:$216,0))</f>
        <v>0</v>
      </c>
      <c r="R147" s="91">
        <f>+INDEX(DataEx!$1:$1048576,MATCH('2014'!$A147,DataEx!$D:$D,0),MATCH('2014'!R$100,DataEx!$216:$216,0))</f>
        <v>0</v>
      </c>
      <c r="S147" s="136">
        <f t="shared" si="19"/>
        <v>0</v>
      </c>
      <c r="T147" s="137">
        <f t="shared" si="20"/>
        <v>0</v>
      </c>
    </row>
    <row r="148" spans="1:20" ht="13.5" thickBot="1">
      <c r="A148" s="139" t="str">
        <f>+CONCATENATE(A55,"p")</f>
        <v>1000p</v>
      </c>
      <c r="B148" s="513" t="str">
        <f>+VLOOKUP(LEFT($A148,LEN(A148)-1)*1,Master!$D$25:$G$223,4,FALSE)</f>
        <v>Suficit / deficit</v>
      </c>
      <c r="C148" s="514"/>
      <c r="D148" s="514"/>
      <c r="E148" s="514"/>
      <c r="F148" s="514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3.5" thickBot="1">
      <c r="A149" s="139" t="str">
        <f>+CONCATENATE(A56,"p")</f>
        <v>1001p</v>
      </c>
      <c r="B149" s="515" t="str">
        <f>+VLOOKUP(LEFT($A149,LEN(A149)-1)*1,Master!$D$25:$G$223,4,FALSE)</f>
        <v>Primarni bilans</v>
      </c>
      <c r="C149" s="516"/>
      <c r="D149" s="516"/>
      <c r="E149" s="516"/>
      <c r="F149" s="516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507" t="str">
        <f>+VLOOKUP(LEFT($A150,LEN(A150)-1)*1,Master!$D$25:$G$223,4,FALSE)</f>
        <v>Otplata dugova</v>
      </c>
      <c r="C150" s="508"/>
      <c r="D150" s="508"/>
      <c r="E150" s="508"/>
      <c r="F150" s="508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511" t="str">
        <f>+VLOOKUP(LEFT($A151,LEN(A151)-1)*1,Master!$D$25:$G$223,4,FALSE)</f>
        <v>Otplata hartija od vrijednosti i kredita rezidentima</v>
      </c>
      <c r="C151" s="512"/>
      <c r="D151" s="512"/>
      <c r="E151" s="512"/>
      <c r="F151" s="512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505" t="str">
        <f>+VLOOKUP(LEFT($A152,LEN(A152)-1)*1,Master!$D$25:$G$223,4,FALSE)</f>
        <v>Otplata hartija od vrijednosti i kredita nerezidentima</v>
      </c>
      <c r="C152" s="506"/>
      <c r="D152" s="506"/>
      <c r="E152" s="506"/>
      <c r="F152" s="506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3.5" thickBot="1">
      <c r="A153" s="139" t="str">
        <f>+CONCATENATE(A53,"p")</f>
        <v>4630p</v>
      </c>
      <c r="B153" s="472" t="str">
        <f>+VLOOKUP(LEFT($A153,LEN(A153)-1)*1,Master!$D$25:$G$223,4,FALSE)</f>
        <v>Otplata obaveza iz prethodnih godina</v>
      </c>
      <c r="C153" s="473"/>
      <c r="D153" s="473"/>
      <c r="E153" s="473"/>
      <c r="F153" s="473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3.5" thickBot="1">
      <c r="A154" s="139" t="str">
        <f t="shared" ref="A154:A159" si="30">+CONCATENATE(A60,"p")</f>
        <v>1002p</v>
      </c>
      <c r="B154" s="509" t="str">
        <f>+VLOOKUP(LEFT($A154,LEN(A154)-1)*1,Master!$D$25:$G$223,4,FALSE)</f>
        <v>Nedostajuća sredstva</v>
      </c>
      <c r="C154" s="510"/>
      <c r="D154" s="510"/>
      <c r="E154" s="510"/>
      <c r="F154" s="510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3.5" thickBot="1">
      <c r="A155" s="139" t="str">
        <f t="shared" si="30"/>
        <v>1003p</v>
      </c>
      <c r="B155" s="497" t="str">
        <f>+VLOOKUP(LEFT($A155,LEN(A155)-1)*1,Master!$D$25:$G$223,4,FALSE)</f>
        <v>Finansiranje</v>
      </c>
      <c r="C155" s="498"/>
      <c r="D155" s="498"/>
      <c r="E155" s="498"/>
      <c r="F155" s="498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511" t="str">
        <f>+VLOOKUP(LEFT($A156,LEN(A156)-1)*1,Master!$D$25:$G$223,4,FALSE)</f>
        <v>Pozajmice i krediti od domaćih izvora</v>
      </c>
      <c r="C156" s="512"/>
      <c r="D156" s="512"/>
      <c r="E156" s="512"/>
      <c r="F156" s="512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505" t="str">
        <f>+VLOOKUP(LEFT($A157,LEN(A157)-1)*1,Master!$D$25:$G$223,4,FALSE)</f>
        <v>Pozajmice i krediti od inostranih izvora</v>
      </c>
      <c r="C157" s="506"/>
      <c r="D157" s="506"/>
      <c r="E157" s="506"/>
      <c r="F157" s="506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505" t="str">
        <f>+VLOOKUP(LEFT($A158,LEN(A158)-1)*1,Master!$D$25:$G$223,4,FALSE)</f>
        <v>Primici od prodaje imovine</v>
      </c>
      <c r="C158" s="506"/>
      <c r="D158" s="506"/>
      <c r="E158" s="506"/>
      <c r="F158" s="506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customWidth="1"/>
    <col min="10" max="10" width="10.7109375" style="304" customWidth="1"/>
    <col min="11" max="13" width="10.7109375" style="63" customWidth="1"/>
    <col min="14" max="14" width="10.7109375" style="304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518</v>
      </c>
      <c r="H6" s="69" t="s">
        <v>519</v>
      </c>
      <c r="I6" s="69" t="s">
        <v>520</v>
      </c>
      <c r="J6" s="69"/>
      <c r="K6" s="69" t="s">
        <v>521</v>
      </c>
      <c r="L6" s="69" t="s">
        <v>522</v>
      </c>
      <c r="M6" s="69" t="s">
        <v>523</v>
      </c>
      <c r="N6" s="69"/>
      <c r="O6" s="69" t="s">
        <v>524</v>
      </c>
      <c r="P6" s="69" t="s">
        <v>525</v>
      </c>
      <c r="Q6" s="69" t="s">
        <v>526</v>
      </c>
      <c r="R6" s="69"/>
      <c r="S6" s="69" t="s">
        <v>527</v>
      </c>
      <c r="T6" s="69" t="s">
        <v>528</v>
      </c>
      <c r="U6" s="69" t="s">
        <v>529</v>
      </c>
      <c r="V6" s="69"/>
    </row>
    <row r="7" spans="1:24" ht="15" customHeight="1" thickBot="1">
      <c r="B7" s="482" t="str">
        <f>+Master!G249</f>
        <v>Ostvarenje budžeta</v>
      </c>
      <c r="C7" s="483"/>
      <c r="D7" s="483"/>
      <c r="E7" s="483"/>
      <c r="F7" s="483"/>
      <c r="G7" s="474">
        <v>2013</v>
      </c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75"/>
      <c r="V7" s="361"/>
      <c r="W7" s="116" t="str">
        <f>+Master!G246</f>
        <v>BDP</v>
      </c>
      <c r="X7" s="117">
        <v>3327000000</v>
      </c>
    </row>
    <row r="8" spans="1:24" ht="16.5" customHeight="1">
      <c r="B8" s="484"/>
      <c r="C8" s="485"/>
      <c r="D8" s="485"/>
      <c r="E8" s="485"/>
      <c r="F8" s="486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/>
      <c r="K8" s="73" t="str">
        <f>+Master!G232</f>
        <v>April</v>
      </c>
      <c r="L8" s="73" t="str">
        <f>+Master!G233</f>
        <v>Maj</v>
      </c>
      <c r="M8" s="73" t="str">
        <f>+Master!G234</f>
        <v>Jun</v>
      </c>
      <c r="N8" s="73"/>
      <c r="O8" s="73" t="str">
        <f>+Master!G235</f>
        <v>Jul</v>
      </c>
      <c r="P8" s="73" t="str">
        <f>+Master!G236</f>
        <v>Avgust</v>
      </c>
      <c r="Q8" s="73" t="str">
        <f>+Master!G237</f>
        <v>Septembar</v>
      </c>
      <c r="R8" s="73"/>
      <c r="S8" s="73" t="str">
        <f>+Master!G238</f>
        <v>Oktobar</v>
      </c>
      <c r="T8" s="73" t="str">
        <f>+Master!G239</f>
        <v>Novembar</v>
      </c>
      <c r="U8" s="73" t="str">
        <f>+Master!G240</f>
        <v>Decembar</v>
      </c>
      <c r="V8" s="73"/>
      <c r="W8" s="474" t="s">
        <v>708</v>
      </c>
      <c r="X8" s="475"/>
    </row>
    <row r="9" spans="1:24" ht="13.5" thickBot="1">
      <c r="B9" s="487"/>
      <c r="C9" s="488"/>
      <c r="D9" s="488"/>
      <c r="E9" s="488"/>
      <c r="F9" s="489"/>
      <c r="G9" s="68" t="s">
        <v>428</v>
      </c>
      <c r="H9" s="68" t="s">
        <v>428</v>
      </c>
      <c r="I9" s="68" t="s">
        <v>428</v>
      </c>
      <c r="J9" s="68"/>
      <c r="K9" s="68" t="s">
        <v>428</v>
      </c>
      <c r="L9" s="68" t="s">
        <v>428</v>
      </c>
      <c r="M9" s="68" t="s">
        <v>428</v>
      </c>
      <c r="N9" s="68"/>
      <c r="O9" s="68" t="s">
        <v>428</v>
      </c>
      <c r="P9" s="68" t="s">
        <v>428</v>
      </c>
      <c r="Q9" s="68" t="s">
        <v>428</v>
      </c>
      <c r="R9" s="68"/>
      <c r="S9" s="68" t="s">
        <v>428</v>
      </c>
      <c r="T9" s="68" t="s">
        <v>428</v>
      </c>
      <c r="U9" s="68" t="s">
        <v>428</v>
      </c>
      <c r="V9" s="68"/>
      <c r="W9" s="66" t="s">
        <v>428</v>
      </c>
      <c r="X9" s="67" t="str">
        <f>+Master!G247</f>
        <v>% BDP</v>
      </c>
    </row>
    <row r="10" spans="1:24" ht="13.5" thickBot="1">
      <c r="A10" s="72">
        <v>7</v>
      </c>
      <c r="B10" s="476" t="str">
        <f>+VLOOKUP($A10,Master!$D$25:$G$223,4,FALSE)</f>
        <v>Prihodi budžeta</v>
      </c>
      <c r="C10" s="477"/>
      <c r="D10" s="477"/>
      <c r="E10" s="477"/>
      <c r="F10" s="477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478" t="str">
        <f>+VLOOKUP($A11,Master!$D$25:$G$223,4,FALSE)</f>
        <v>Porezi</v>
      </c>
      <c r="C11" s="479"/>
      <c r="D11" s="479"/>
      <c r="E11" s="479"/>
      <c r="F11" s="479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480" t="str">
        <f>+VLOOKUP($A12,Master!$D$25:$G$223,4,FALSE)</f>
        <v>Porez na dohodak fizičkih lica</v>
      </c>
      <c r="C12" s="481"/>
      <c r="D12" s="481"/>
      <c r="E12" s="481"/>
      <c r="F12" s="481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80" t="str">
        <f>+VLOOKUP($A13,Master!$D$25:$G$223,4,FALSE)</f>
        <v>Porez na dobit pravnih lica</v>
      </c>
      <c r="C13" s="481"/>
      <c r="D13" s="481"/>
      <c r="E13" s="481"/>
      <c r="F13" s="481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80" t="str">
        <f>+VLOOKUP($A14,Master!$D$25:$G$223,4,FALSE)</f>
        <v>Porez na promet nepokretnosti</v>
      </c>
      <c r="C14" s="481"/>
      <c r="D14" s="481"/>
      <c r="E14" s="481"/>
      <c r="F14" s="481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80" t="str">
        <f>+VLOOKUP($A15,Master!$D$25:$G$223,4,FALSE)</f>
        <v>Porez na dodatu vrijednost</v>
      </c>
      <c r="C15" s="481"/>
      <c r="D15" s="481"/>
      <c r="E15" s="481"/>
      <c r="F15" s="481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80" t="str">
        <f>+VLOOKUP($A16,Master!$D$25:$G$223,4,FALSE)</f>
        <v>Akcize</v>
      </c>
      <c r="C16" s="481"/>
      <c r="D16" s="481"/>
      <c r="E16" s="481"/>
      <c r="F16" s="481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80" t="str">
        <f>+VLOOKUP($A17,Master!$D$25:$G$223,4,FALSE)</f>
        <v>Porez na međunarodnu trgovinu i transakcije</v>
      </c>
      <c r="C17" s="481"/>
      <c r="D17" s="481"/>
      <c r="E17" s="481"/>
      <c r="F17" s="481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80" t="e">
        <f>+VLOOKUP($A18,Master!$D$25:$G$223,4,FALSE)</f>
        <v>#N/A</v>
      </c>
      <c r="C18" s="481"/>
      <c r="D18" s="481"/>
      <c r="E18" s="481"/>
      <c r="F18" s="481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480" t="str">
        <f>+VLOOKUP($A19,Master!$D$25:$G$223,4,FALSE)</f>
        <v>Ostali državni porezi</v>
      </c>
      <c r="C19" s="481"/>
      <c r="D19" s="481"/>
      <c r="E19" s="481"/>
      <c r="F19" s="481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493" t="str">
        <f>+VLOOKUP($A20,Master!$D$25:$G$223,4,FALSE)</f>
        <v>Doprinosi</v>
      </c>
      <c r="C20" s="494"/>
      <c r="D20" s="494"/>
      <c r="E20" s="494"/>
      <c r="F20" s="494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80" t="str">
        <f>+VLOOKUP($A21,Master!$D$25:$G$223,4,FALSE)</f>
        <v>Doprinosi za penzijsko i invalidsko osiguranje</v>
      </c>
      <c r="C21" s="481"/>
      <c r="D21" s="481"/>
      <c r="E21" s="481"/>
      <c r="F21" s="481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80" t="str">
        <f>+VLOOKUP($A22,Master!$D$25:$G$223,4,FALSE)</f>
        <v>Doprinosi za zdravstveno osiguranje</v>
      </c>
      <c r="C22" s="481"/>
      <c r="D22" s="481"/>
      <c r="E22" s="481"/>
      <c r="F22" s="481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80" t="str">
        <f>+VLOOKUP($A23,Master!$D$25:$G$223,4,FALSE)</f>
        <v>Doprinosi za osiguranje od nezaposlenosti</v>
      </c>
      <c r="C23" s="481"/>
      <c r="D23" s="481"/>
      <c r="E23" s="481"/>
      <c r="F23" s="481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80" t="str">
        <f>+VLOOKUP($A24,Master!$D$25:$G$223,4,FALSE)</f>
        <v>Ostali doprinosi</v>
      </c>
      <c r="C24" s="481"/>
      <c r="D24" s="481"/>
      <c r="E24" s="481"/>
      <c r="F24" s="481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491" t="str">
        <f>+VLOOKUP($A25,Master!$D$25:$G$223,4,FALSE)</f>
        <v>Takse</v>
      </c>
      <c r="C25" s="492"/>
      <c r="D25" s="492"/>
      <c r="E25" s="492"/>
      <c r="F25" s="492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491" t="str">
        <f>+VLOOKUP($A26,Master!$D$25:$G$223,4,FALSE)</f>
        <v>Naknade</v>
      </c>
      <c r="C26" s="492"/>
      <c r="D26" s="492"/>
      <c r="E26" s="492"/>
      <c r="F26" s="492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491" t="str">
        <f>+VLOOKUP($A27,Master!$D$25:$G$223,4,FALSE)</f>
        <v>Ostali prihodi</v>
      </c>
      <c r="C27" s="492"/>
      <c r="D27" s="492"/>
      <c r="E27" s="492"/>
      <c r="F27" s="492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491" t="str">
        <f>+VLOOKUP($A28,Master!$D$25:$G$223,4,FALSE)</f>
        <v>Primici od otplate kredita i sredstva prenesena iz prethodne godine</v>
      </c>
      <c r="C28" s="492"/>
      <c r="D28" s="492"/>
      <c r="E28" s="492"/>
      <c r="F28" s="492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495" t="str">
        <f>+VLOOKUP($A29,Master!$D$25:$G$223,4,FALSE)</f>
        <v>Donacije i transferi</v>
      </c>
      <c r="C29" s="496"/>
      <c r="D29" s="496"/>
      <c r="E29" s="496"/>
      <c r="F29" s="496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62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497" t="str">
        <f>+VLOOKUP($A30,Master!$D$25:$G$223,4,FALSE)</f>
        <v>Budžetki izdaci</v>
      </c>
      <c r="C30" s="498"/>
      <c r="D30" s="498"/>
      <c r="E30" s="498"/>
      <c r="F30" s="498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499" t="str">
        <f>+VLOOKUP($A31,Master!$D$25:$G$223,4,FALSE)</f>
        <v>Tekući izdaci</v>
      </c>
      <c r="C31" s="500"/>
      <c r="D31" s="500"/>
      <c r="E31" s="500"/>
      <c r="F31" s="500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501" t="str">
        <f>+VLOOKUP($A32,Master!$D$25:$G$223,4,FALSE)</f>
        <v>Tekući budžetski izdaci</v>
      </c>
      <c r="C32" s="502"/>
      <c r="D32" s="502"/>
      <c r="E32" s="502"/>
      <c r="F32" s="502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80" t="str">
        <f>+VLOOKUP($A33,Master!$D$25:$G$223,4,FALSE)</f>
        <v>Bruto zarade i doprinosi na teret poslodavca</v>
      </c>
      <c r="C33" s="481"/>
      <c r="D33" s="481"/>
      <c r="E33" s="481"/>
      <c r="F33" s="481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80" t="str">
        <f>+VLOOKUP($A34,Master!$D$25:$G$223,4,FALSE)</f>
        <v>Ostala lična primanja</v>
      </c>
      <c r="C34" s="481"/>
      <c r="D34" s="481"/>
      <c r="E34" s="481"/>
      <c r="F34" s="481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80" t="str">
        <f>+VLOOKUP($A35,Master!$D$25:$G$223,4,FALSE)</f>
        <v>Rashodi za materijal</v>
      </c>
      <c r="C35" s="481"/>
      <c r="D35" s="481"/>
      <c r="E35" s="481"/>
      <c r="F35" s="481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80" t="str">
        <f>+VLOOKUP($A36,Master!$D$25:$G$223,4,FALSE)</f>
        <v>Rashodi za usluge</v>
      </c>
      <c r="C36" s="481"/>
      <c r="D36" s="481"/>
      <c r="E36" s="481"/>
      <c r="F36" s="481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80" t="str">
        <f>+VLOOKUP($A37,Master!$D$25:$G$223,4,FALSE)</f>
        <v>Rashodi za tekuće održavanje</v>
      </c>
      <c r="C37" s="481"/>
      <c r="D37" s="481"/>
      <c r="E37" s="481"/>
      <c r="F37" s="481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80" t="str">
        <f>+VLOOKUP($A38,Master!$D$25:$G$223,4,FALSE)</f>
        <v>Kamate</v>
      </c>
      <c r="C38" s="481"/>
      <c r="D38" s="481"/>
      <c r="E38" s="481"/>
      <c r="F38" s="481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80" t="str">
        <f>+VLOOKUP($A39,Master!$D$25:$G$223,4,FALSE)</f>
        <v>Renta</v>
      </c>
      <c r="C39" s="481"/>
      <c r="D39" s="481"/>
      <c r="E39" s="481"/>
      <c r="F39" s="481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80" t="str">
        <f>+VLOOKUP($A40,Master!$D$25:$G$223,4,FALSE)</f>
        <v>Subvencije</v>
      </c>
      <c r="C40" s="481"/>
      <c r="D40" s="481"/>
      <c r="E40" s="481"/>
      <c r="F40" s="481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80" t="str">
        <f>+VLOOKUP($A41,Master!$D$25:$G$223,4,FALSE)</f>
        <v>Ostali izdaci</v>
      </c>
      <c r="C41" s="481"/>
      <c r="D41" s="481"/>
      <c r="E41" s="481"/>
      <c r="F41" s="481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80" t="str">
        <f>+VLOOKUP($A42,Master!$D$25:$G$223,4,FALSE)</f>
        <v>Kapitalni izdaci u tekućem budžetu</v>
      </c>
      <c r="C42" s="481"/>
      <c r="D42" s="481"/>
      <c r="E42" s="481"/>
      <c r="F42" s="481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507" t="str">
        <f>+VLOOKUP($A43,Master!$D$25:$G$223,4,FALSE)</f>
        <v>Transferi za socijalnu zaštitu</v>
      </c>
      <c r="C43" s="508"/>
      <c r="D43" s="508"/>
      <c r="E43" s="508"/>
      <c r="F43" s="508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63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80" t="str">
        <f>+VLOOKUP($A44,Master!$D$25:$G$223,4,FALSE)</f>
        <v>Prava iz oblasti socijalne zaštite</v>
      </c>
      <c r="C44" s="481"/>
      <c r="D44" s="481"/>
      <c r="E44" s="481"/>
      <c r="F44" s="481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80" t="str">
        <f>+VLOOKUP($A45,Master!$D$25:$G$223,4,FALSE)</f>
        <v>Sredstva za tehnološke viškove</v>
      </c>
      <c r="C45" s="481"/>
      <c r="D45" s="481"/>
      <c r="E45" s="481"/>
      <c r="F45" s="481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80" t="str">
        <f>+VLOOKUP($A46,Master!$D$25:$G$223,4,FALSE)</f>
        <v>Prava iz oblasti penzijskog i invalidskog osiguranja</v>
      </c>
      <c r="C46" s="481"/>
      <c r="D46" s="481"/>
      <c r="E46" s="481"/>
      <c r="F46" s="481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80" t="str">
        <f>+VLOOKUP($A47,Master!$D$25:$G$223,4,FALSE)</f>
        <v>Ostala prava iz oblasti zdravstvene zaštite</v>
      </c>
      <c r="C47" s="481"/>
      <c r="D47" s="481"/>
      <c r="E47" s="481"/>
      <c r="F47" s="481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80" t="str">
        <f>+VLOOKUP($A48,Master!$D$25:$G$223,4,FALSE)</f>
        <v>Ostala prava iz zdravstvenog osiguranja</v>
      </c>
      <c r="C48" s="481"/>
      <c r="D48" s="481"/>
      <c r="E48" s="481"/>
      <c r="F48" s="481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503" t="str">
        <f>+VLOOKUP($A49,Master!$D$25:$G$223,4,FALSE)</f>
        <v xml:space="preserve">Transferi institucijama, pojedincima, nevladinom i javnom sektoru </v>
      </c>
      <c r="C49" s="504"/>
      <c r="D49" s="504"/>
      <c r="E49" s="504"/>
      <c r="F49" s="504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503" t="str">
        <f>+VLOOKUP($A50,Master!$D$25:$G$223,4,FALSE)</f>
        <v>Kapitalni budžet</v>
      </c>
      <c r="C50" s="504"/>
      <c r="D50" s="504"/>
      <c r="E50" s="504"/>
      <c r="F50" s="504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505" t="str">
        <f>+VLOOKUP($A51,Master!$D$25:$G$223,4,FALSE)</f>
        <v>Pozajmice i krediti</v>
      </c>
      <c r="C51" s="506"/>
      <c r="D51" s="506"/>
      <c r="E51" s="506"/>
      <c r="F51" s="506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505" t="str">
        <f>+VLOOKUP($A52,Master!$D$25:$G$223,4,FALSE)</f>
        <v>Rezerve</v>
      </c>
      <c r="C52" s="506"/>
      <c r="D52" s="506"/>
      <c r="E52" s="506"/>
      <c r="F52" s="506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472" t="str">
        <f>+VLOOKUP($A53,Master!$D$25:$G$223,4,FALSE)</f>
        <v>Otplata garancija</v>
      </c>
      <c r="C53" s="473"/>
      <c r="D53" s="473"/>
      <c r="E53" s="473"/>
      <c r="F53" s="473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472" t="str">
        <f>+VLOOKUP($A54,Master!$D$25:$G$223,4,FALSE)</f>
        <v>Otplata obaveza iz prethodnih godina</v>
      </c>
      <c r="C54" s="473"/>
      <c r="D54" s="473"/>
      <c r="E54" s="473"/>
      <c r="F54" s="473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472" t="str">
        <f>+VLOOKUP($A55,Master!$D$25:$G$225,4,FALSE)</f>
        <v>Neto povećanje obaveza</v>
      </c>
      <c r="C55" s="473"/>
      <c r="D55" s="473"/>
      <c r="E55" s="473"/>
      <c r="F55" s="473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513" t="str">
        <f>+VLOOKUP($A56,Master!$D$25:$G$223,4,FALSE)</f>
        <v>Suficit / deficit</v>
      </c>
      <c r="C56" s="514"/>
      <c r="D56" s="514"/>
      <c r="E56" s="514"/>
      <c r="F56" s="514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3.5" thickBot="1">
      <c r="A57" s="71">
        <v>1001</v>
      </c>
      <c r="B57" s="515" t="str">
        <f>+VLOOKUP($A57,Master!$D$25:$G$223,4,FALSE)</f>
        <v>Primarni bilans</v>
      </c>
      <c r="C57" s="516"/>
      <c r="D57" s="516"/>
      <c r="E57" s="516"/>
      <c r="F57" s="516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507" t="str">
        <f>+VLOOKUP($A58,Master!$D$25:$G$223,4,FALSE)</f>
        <v>Otplata dugova</v>
      </c>
      <c r="C58" s="508"/>
      <c r="D58" s="508"/>
      <c r="E58" s="508"/>
      <c r="F58" s="508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63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511" t="str">
        <f>+VLOOKUP($A59,Master!$D$25:$G$223,4,FALSE)</f>
        <v>Otplata hartija od vrijednosti i kredita rezidentima</v>
      </c>
      <c r="C59" s="512"/>
      <c r="D59" s="512"/>
      <c r="E59" s="512"/>
      <c r="F59" s="512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505" t="str">
        <f>+VLOOKUP($A60,Master!$D$25:$G$223,4,FALSE)</f>
        <v>Otplata hartija od vrijednosti i kredita nerezidentima</v>
      </c>
      <c r="C60" s="506"/>
      <c r="D60" s="506"/>
      <c r="E60" s="506"/>
      <c r="F60" s="506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509" t="str">
        <f>+VLOOKUP($A61,Master!$D$25:$G$223,4,FALSE)</f>
        <v>Nedostajuća sredstva</v>
      </c>
      <c r="C61" s="510"/>
      <c r="D61" s="510"/>
      <c r="E61" s="510"/>
      <c r="F61" s="510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3.5" thickBot="1">
      <c r="A62" s="71">
        <v>1003</v>
      </c>
      <c r="B62" s="497" t="str">
        <f>+VLOOKUP($A62,Master!$D$25:$G$223,4,FALSE)</f>
        <v>Finansiranje</v>
      </c>
      <c r="C62" s="498"/>
      <c r="D62" s="498"/>
      <c r="E62" s="498"/>
      <c r="F62" s="498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511" t="str">
        <f>+VLOOKUP($A63,Master!$D$25:$G$223,4,FALSE)</f>
        <v>Pozajmice i krediti od domaćih izvora</v>
      </c>
      <c r="C63" s="512"/>
      <c r="D63" s="512"/>
      <c r="E63" s="512"/>
      <c r="F63" s="512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505" t="str">
        <f>+VLOOKUP($A64,Master!$D$25:$G$223,4,FALSE)</f>
        <v>Pozajmice i krediti od inostranih izvora</v>
      </c>
      <c r="C64" s="506"/>
      <c r="D64" s="506"/>
      <c r="E64" s="506"/>
      <c r="F64" s="506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505" t="str">
        <f>+VLOOKUP($A65,Master!$D$25:$G$223,4,FALSE)</f>
        <v>Primici od prodaje imovine</v>
      </c>
      <c r="C65" s="506"/>
      <c r="D65" s="506"/>
      <c r="E65" s="506"/>
      <c r="F65" s="506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+VLOOKUP($A66,Master!$D$25:$G$223,4,FALSE)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471" t="str">
        <f>+Master!G250</f>
        <v>Plan ostvarenja budžeta</v>
      </c>
      <c r="C102" s="452"/>
      <c r="D102" s="452"/>
      <c r="E102" s="452"/>
      <c r="F102" s="452"/>
      <c r="G102" s="460">
        <v>2013</v>
      </c>
      <c r="H102" s="461"/>
      <c r="I102" s="461"/>
      <c r="J102" s="461"/>
      <c r="K102" s="461"/>
      <c r="L102" s="461"/>
      <c r="M102" s="461"/>
      <c r="N102" s="461"/>
      <c r="O102" s="461"/>
      <c r="P102" s="461"/>
      <c r="Q102" s="461"/>
      <c r="R102" s="461"/>
      <c r="S102" s="461"/>
      <c r="T102" s="461"/>
      <c r="U102" s="464"/>
      <c r="V102" s="364"/>
      <c r="W102" s="261" t="str">
        <f>+W7</f>
        <v>BDP</v>
      </c>
      <c r="X102" s="262">
        <v>3393200615</v>
      </c>
    </row>
    <row r="103" spans="1:24" ht="15.75" customHeight="1">
      <c r="A103" s="170"/>
      <c r="B103" s="453"/>
      <c r="C103" s="454"/>
      <c r="D103" s="454"/>
      <c r="E103" s="454"/>
      <c r="F103" s="455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60" t="str">
        <f>+Master!G244</f>
        <v>Jan - Dec</v>
      </c>
      <c r="X103" s="464">
        <f>+X8</f>
        <v>0</v>
      </c>
    </row>
    <row r="104" spans="1:24" ht="13.5" thickBot="1">
      <c r="A104" s="170"/>
      <c r="B104" s="456"/>
      <c r="C104" s="457"/>
      <c r="D104" s="457"/>
      <c r="E104" s="457"/>
      <c r="F104" s="458"/>
      <c r="G104" s="163" t="s">
        <v>428</v>
      </c>
      <c r="H104" s="163" t="s">
        <v>428</v>
      </c>
      <c r="I104" s="163" t="s">
        <v>428</v>
      </c>
      <c r="J104" s="163"/>
      <c r="K104" s="163" t="s">
        <v>428</v>
      </c>
      <c r="L104" s="163" t="s">
        <v>428</v>
      </c>
      <c r="M104" s="163" t="s">
        <v>428</v>
      </c>
      <c r="N104" s="163"/>
      <c r="O104" s="163" t="s">
        <v>428</v>
      </c>
      <c r="P104" s="163" t="s">
        <v>428</v>
      </c>
      <c r="Q104" s="163" t="s">
        <v>428</v>
      </c>
      <c r="R104" s="163"/>
      <c r="S104" s="163" t="s">
        <v>428</v>
      </c>
      <c r="T104" s="163" t="s">
        <v>428</v>
      </c>
      <c r="U104" s="163" t="s">
        <v>428</v>
      </c>
      <c r="V104" s="163"/>
      <c r="W104" s="263" t="s">
        <v>428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419" t="str">
        <f>+VLOOKUP(LEFT($A105,LEN(A105)-1)*1,Master!$D$25:$G$223,4,FALSE)</f>
        <v>Prihodi budžeta</v>
      </c>
      <c r="C105" s="420"/>
      <c r="D105" s="420"/>
      <c r="E105" s="420"/>
      <c r="F105" s="420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421" t="str">
        <f>+VLOOKUP(LEFT($A106,LEN(A106)-1)*1,Master!$D$25:$G$223,4,FALSE)</f>
        <v>Porezi</v>
      </c>
      <c r="C106" s="422"/>
      <c r="D106" s="422"/>
      <c r="E106" s="422"/>
      <c r="F106" s="422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423" t="str">
        <f>+VLOOKUP(LEFT($A107,LEN(A107)-1)*1,Master!$D$25:$G$223,4,FALSE)</f>
        <v>Porez na dohodak fizičkih lica</v>
      </c>
      <c r="C107" s="424"/>
      <c r="D107" s="424"/>
      <c r="E107" s="424"/>
      <c r="F107" s="424"/>
      <c r="G107" s="189">
        <f>+INDEX(DataEx!$1:$1048576,MATCH('2013'!$A107,DataEx!$D:$D,0),MATCH('2013'!G$101,DataEx!$216:$216,0))</f>
        <v>2820446.8223670614</v>
      </c>
      <c r="H107" s="189">
        <f>+INDEX(DataEx!$1:$1048576,MATCH('2013'!$A107,DataEx!$D:$D,0),MATCH('2013'!H$101,DataEx!$216:$216,0))</f>
        <v>5820928.5775817595</v>
      </c>
      <c r="I107" s="189">
        <f>+INDEX(DataEx!$1:$1048576,MATCH('2013'!$A107,DataEx!$D:$D,0),MATCH('2013'!I$101,DataEx!$216:$216,0))</f>
        <v>6919198.0351699237</v>
      </c>
      <c r="J107" s="189"/>
      <c r="K107" s="189">
        <f>+INDEX(DataEx!$1:$1048576,MATCH('2013'!$A107,DataEx!$D:$D,0),MATCH('2013'!K$101,DataEx!$216:$216,0))</f>
        <v>7408525.4606941696</v>
      </c>
      <c r="L107" s="189">
        <f>+INDEX(DataEx!$1:$1048576,MATCH('2013'!$A107,DataEx!$D:$D,0),MATCH('2013'!L$101,DataEx!$216:$216,0))</f>
        <v>7204484.0505127097</v>
      </c>
      <c r="M107" s="189">
        <f>+INDEX(DataEx!$1:$1048576,MATCH('2013'!$A107,DataEx!$D:$D,0),MATCH('2013'!M$101,DataEx!$216:$216,0))</f>
        <v>6466633.4408446904</v>
      </c>
      <c r="N107" s="189"/>
      <c r="O107" s="189">
        <f>+INDEX(DataEx!$1:$1048576,MATCH('2013'!$A107,DataEx!$D:$D,0),MATCH('2013'!O$101,DataEx!$216:$216,0))</f>
        <v>8521641.6469569467</v>
      </c>
      <c r="P107" s="189">
        <f>+INDEX(DataEx!$1:$1048576,MATCH('2013'!$A107,DataEx!$D:$D,0),MATCH('2013'!P$101,DataEx!$216:$216,0))</f>
        <v>9664205.1361650527</v>
      </c>
      <c r="Q107" s="189">
        <f>+INDEX(DataEx!$1:$1048576,MATCH('2013'!$A107,DataEx!$D:$D,0),MATCH('2013'!Q$101,DataEx!$216:$216,0))</f>
        <v>6815248.5982489977</v>
      </c>
      <c r="R107" s="189"/>
      <c r="S107" s="189">
        <f>+INDEX(DataEx!$1:$1048576,MATCH('2013'!$A107,DataEx!$D:$D,0),MATCH('2013'!S$101,DataEx!$216:$216,0))</f>
        <v>9471655.9367153402</v>
      </c>
      <c r="T107" s="189">
        <f>+INDEX(DataEx!$1:$1048576,MATCH('2013'!$A107,DataEx!$D:$D,0),MATCH('2013'!T$101,DataEx!$216:$216,0))</f>
        <v>8042875.0851052543</v>
      </c>
      <c r="U107" s="189">
        <f>+INDEX(DataEx!$1:$1048576,MATCH('2013'!$A107,DataEx!$D:$D,0),MATCH('2013'!U$101,DataEx!$216:$216,0))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23" t="str">
        <f>+VLOOKUP(LEFT($A108,LEN(A108)-1)*1,Master!$D$25:$G$223,4,FALSE)</f>
        <v>Porez na dobit pravnih lica</v>
      </c>
      <c r="C108" s="424"/>
      <c r="D108" s="424"/>
      <c r="E108" s="424"/>
      <c r="F108" s="424"/>
      <c r="G108" s="189">
        <f>+INDEX(DataEx!$1:$1048576,MATCH('2013'!$A108,DataEx!$D:$D,0),MATCH('2013'!G$101,DataEx!$216:$216,0))</f>
        <v>579786.54478696431</v>
      </c>
      <c r="H108" s="189">
        <f>+INDEX(DataEx!$1:$1048576,MATCH('2013'!$A108,DataEx!$D:$D,0),MATCH('2013'!H$101,DataEx!$216:$216,0))</f>
        <v>515115.82451773522</v>
      </c>
      <c r="I108" s="189">
        <f>+INDEX(DataEx!$1:$1048576,MATCH('2013'!$A108,DataEx!$D:$D,0),MATCH('2013'!I$101,DataEx!$216:$216,0))</f>
        <v>4474685.1189596485</v>
      </c>
      <c r="J108" s="189"/>
      <c r="K108" s="189">
        <f>+INDEX(DataEx!$1:$1048576,MATCH('2013'!$A108,DataEx!$D:$D,0),MATCH('2013'!K$101,DataEx!$216:$216,0))</f>
        <v>12488272.478114691</v>
      </c>
      <c r="L108" s="189">
        <f>+INDEX(DataEx!$1:$1048576,MATCH('2013'!$A108,DataEx!$D:$D,0),MATCH('2013'!L$101,DataEx!$216:$216,0))</f>
        <v>3690917.0906183273</v>
      </c>
      <c r="M108" s="189">
        <f>+INDEX(DataEx!$1:$1048576,MATCH('2013'!$A108,DataEx!$D:$D,0),MATCH('2013'!M$101,DataEx!$216:$216,0))</f>
        <v>4274773.0439898577</v>
      </c>
      <c r="N108" s="189"/>
      <c r="O108" s="189">
        <f>+INDEX(DataEx!$1:$1048576,MATCH('2013'!$A108,DataEx!$D:$D,0),MATCH('2013'!O$101,DataEx!$216:$216,0))</f>
        <v>3994418.0701162638</v>
      </c>
      <c r="P108" s="189">
        <f>+INDEX(DataEx!$1:$1048576,MATCH('2013'!$A108,DataEx!$D:$D,0),MATCH('2013'!P$101,DataEx!$216:$216,0))</f>
        <v>3426415.4173260536</v>
      </c>
      <c r="Q108" s="189">
        <f>+INDEX(DataEx!$1:$1048576,MATCH('2013'!$A108,DataEx!$D:$D,0),MATCH('2013'!Q$101,DataEx!$216:$216,0))</f>
        <v>2644519.6751525379</v>
      </c>
      <c r="R108" s="189"/>
      <c r="S108" s="189">
        <f>+INDEX(DataEx!$1:$1048576,MATCH('2013'!$A108,DataEx!$D:$D,0),MATCH('2013'!S$101,DataEx!$216:$216,0))</f>
        <v>1873134.4055505693</v>
      </c>
      <c r="T108" s="189">
        <f>+INDEX(DataEx!$1:$1048576,MATCH('2013'!$A108,DataEx!$D:$D,0),MATCH('2013'!T$101,DataEx!$216:$216,0))</f>
        <v>1099856.2789091328</v>
      </c>
      <c r="U108" s="189">
        <f>+INDEX(DataEx!$1:$1048576,MATCH('2013'!$A108,DataEx!$D:$D,0),MATCH('2013'!U$101,DataEx!$216:$216,0))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23" t="str">
        <f>+VLOOKUP(LEFT($A109,LEN(A109)-1)*1,Master!$D$25:$G$223,4,FALSE)</f>
        <v>Porez na promet nepokretnosti</v>
      </c>
      <c r="C109" s="424"/>
      <c r="D109" s="424"/>
      <c r="E109" s="424"/>
      <c r="F109" s="424"/>
      <c r="G109" s="189">
        <f>+INDEX(DataEx!$1:$1048576,MATCH('2013'!$A109,DataEx!$D:$D,0),MATCH('2013'!G$101,DataEx!$216:$216,0))</f>
        <v>81248.859864734099</v>
      </c>
      <c r="H109" s="189">
        <f>+INDEX(DataEx!$1:$1048576,MATCH('2013'!$A109,DataEx!$D:$D,0),MATCH('2013'!H$101,DataEx!$216:$216,0))</f>
        <v>103646.50733568591</v>
      </c>
      <c r="I109" s="189">
        <f>+INDEX(DataEx!$1:$1048576,MATCH('2013'!$A109,DataEx!$D:$D,0),MATCH('2013'!I$101,DataEx!$216:$216,0))</f>
        <v>186194.97392852511</v>
      </c>
      <c r="J109" s="189"/>
      <c r="K109" s="189">
        <f>+INDEX(DataEx!$1:$1048576,MATCH('2013'!$A109,DataEx!$D:$D,0),MATCH('2013'!K$101,DataEx!$216:$216,0))</f>
        <v>103363.42634788297</v>
      </c>
      <c r="L109" s="189">
        <f>+INDEX(DataEx!$1:$1048576,MATCH('2013'!$A109,DataEx!$D:$D,0),MATCH('2013'!L$101,DataEx!$216:$216,0))</f>
        <v>100106.28093907743</v>
      </c>
      <c r="M109" s="189">
        <f>+INDEX(DataEx!$1:$1048576,MATCH('2013'!$A109,DataEx!$D:$D,0),MATCH('2013'!M$101,DataEx!$216:$216,0))</f>
        <v>133863.83595351625</v>
      </c>
      <c r="N109" s="189"/>
      <c r="O109" s="189">
        <f>+INDEX(DataEx!$1:$1048576,MATCH('2013'!$A109,DataEx!$D:$D,0),MATCH('2013'!O$101,DataEx!$216:$216,0))</f>
        <v>122268.58842091225</v>
      </c>
      <c r="P109" s="189">
        <f>+INDEX(DataEx!$1:$1048576,MATCH('2013'!$A109,DataEx!$D:$D,0),MATCH('2013'!P$101,DataEx!$216:$216,0))</f>
        <v>96003.204992983359</v>
      </c>
      <c r="Q109" s="189">
        <f>+INDEX(DataEx!$1:$1048576,MATCH('2013'!$A109,DataEx!$D:$D,0),MATCH('2013'!Q$101,DataEx!$216:$216,0))</f>
        <v>170229.34291973972</v>
      </c>
      <c r="R109" s="189"/>
      <c r="S109" s="189">
        <f>+INDEX(DataEx!$1:$1048576,MATCH('2013'!$A109,DataEx!$D:$D,0),MATCH('2013'!S$101,DataEx!$216:$216,0))</f>
        <v>136036.03036244924</v>
      </c>
      <c r="T109" s="189">
        <f>+INDEX(DataEx!$1:$1048576,MATCH('2013'!$A109,DataEx!$D:$D,0),MATCH('2013'!T$101,DataEx!$216:$216,0))</f>
        <v>147948.87120833801</v>
      </c>
      <c r="U109" s="189">
        <f>+INDEX(DataEx!$1:$1048576,MATCH('2013'!$A109,DataEx!$D:$D,0),MATCH('2013'!U$101,DataEx!$216:$216,0))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23" t="str">
        <f>+VLOOKUP(LEFT($A110,LEN(A110)-1)*1,Master!$D$25:$G$223,4,FALSE)</f>
        <v>Porez na dodatu vrijednost</v>
      </c>
      <c r="C110" s="424"/>
      <c r="D110" s="424"/>
      <c r="E110" s="424"/>
      <c r="F110" s="424"/>
      <c r="G110" s="189">
        <f>+INDEX(DataEx!$1:$1048576,MATCH('2013'!$A110,DataEx!$D:$D,0),MATCH('2013'!G$101,DataEx!$216:$216,0))</f>
        <v>22216987.25911713</v>
      </c>
      <c r="H110" s="189">
        <f>+INDEX(DataEx!$1:$1048576,MATCH('2013'!$A110,DataEx!$D:$D,0),MATCH('2013'!H$101,DataEx!$216:$216,0))</f>
        <v>22351785.25320363</v>
      </c>
      <c r="I110" s="189">
        <f>+INDEX(DataEx!$1:$1048576,MATCH('2013'!$A110,DataEx!$D:$D,0),MATCH('2013'!I$101,DataEx!$216:$216,0))</f>
        <v>24907044.612074491</v>
      </c>
      <c r="J110" s="189"/>
      <c r="K110" s="189">
        <f>+INDEX(DataEx!$1:$1048576,MATCH('2013'!$A110,DataEx!$D:$D,0),MATCH('2013'!K$101,DataEx!$216:$216,0))</f>
        <v>29049120.919579607</v>
      </c>
      <c r="L110" s="189">
        <f>+INDEX(DataEx!$1:$1048576,MATCH('2013'!$A110,DataEx!$D:$D,0),MATCH('2013'!L$101,DataEx!$216:$216,0))</f>
        <v>32485582.306773975</v>
      </c>
      <c r="M110" s="189">
        <f>+INDEX(DataEx!$1:$1048576,MATCH('2013'!$A110,DataEx!$D:$D,0),MATCH('2013'!M$101,DataEx!$216:$216,0))</f>
        <v>39641428.685232304</v>
      </c>
      <c r="N110" s="189"/>
      <c r="O110" s="189">
        <f>+INDEX(DataEx!$1:$1048576,MATCH('2013'!$A110,DataEx!$D:$D,0),MATCH('2013'!O$101,DataEx!$216:$216,0))</f>
        <v>39144860.544407874</v>
      </c>
      <c r="P110" s="189">
        <f>+INDEX(DataEx!$1:$1048576,MATCH('2013'!$A110,DataEx!$D:$D,0),MATCH('2013'!P$101,DataEx!$216:$216,0))</f>
        <v>33764783.498910055</v>
      </c>
      <c r="Q110" s="189">
        <f>+INDEX(DataEx!$1:$1048576,MATCH('2013'!$A110,DataEx!$D:$D,0),MATCH('2013'!Q$101,DataEx!$216:$216,0))</f>
        <v>35212221.435317017</v>
      </c>
      <c r="R110" s="189"/>
      <c r="S110" s="189">
        <f>+INDEX(DataEx!$1:$1048576,MATCH('2013'!$A110,DataEx!$D:$D,0),MATCH('2013'!S$101,DataEx!$216:$216,0))</f>
        <v>35516823.320785411</v>
      </c>
      <c r="T110" s="189">
        <f>+INDEX(DataEx!$1:$1048576,MATCH('2013'!$A110,DataEx!$D:$D,0),MATCH('2013'!T$101,DataEx!$216:$216,0))</f>
        <v>31733799.92897122</v>
      </c>
      <c r="U110" s="189">
        <f>+INDEX(DataEx!$1:$1048576,MATCH('2013'!$A110,DataEx!$D:$D,0),MATCH('2013'!U$101,DataEx!$216:$216,0))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23" t="str">
        <f>+VLOOKUP(LEFT($A111,LEN(A111)-1)*1,Master!$D$25:$G$223,4,FALSE)</f>
        <v>Akcize</v>
      </c>
      <c r="C111" s="424"/>
      <c r="D111" s="424"/>
      <c r="E111" s="424"/>
      <c r="F111" s="424"/>
      <c r="G111" s="189">
        <f>+INDEX(DataEx!$1:$1048576,MATCH('2013'!$A111,DataEx!$D:$D,0),MATCH('2013'!G$101,DataEx!$216:$216,0))</f>
        <v>13472385.619929252</v>
      </c>
      <c r="H111" s="189">
        <f>+INDEX(DataEx!$1:$1048576,MATCH('2013'!$A111,DataEx!$D:$D,0),MATCH('2013'!H$101,DataEx!$216:$216,0))</f>
        <v>9374619.9781228825</v>
      </c>
      <c r="I111" s="189">
        <f>+INDEX(DataEx!$1:$1048576,MATCH('2013'!$A111,DataEx!$D:$D,0),MATCH('2013'!I$101,DataEx!$216:$216,0))</f>
        <v>8591497.0238258317</v>
      </c>
      <c r="J111" s="189"/>
      <c r="K111" s="189">
        <f>+INDEX(DataEx!$1:$1048576,MATCH('2013'!$A111,DataEx!$D:$D,0),MATCH('2013'!K$101,DataEx!$216:$216,0))</f>
        <v>9976513.8396541588</v>
      </c>
      <c r="L111" s="189">
        <f>+INDEX(DataEx!$1:$1048576,MATCH('2013'!$A111,DataEx!$D:$D,0),MATCH('2013'!L$101,DataEx!$216:$216,0))</f>
        <v>12529410.486162774</v>
      </c>
      <c r="M111" s="189">
        <f>+INDEX(DataEx!$1:$1048576,MATCH('2013'!$A111,DataEx!$D:$D,0),MATCH('2013'!M$101,DataEx!$216:$216,0))</f>
        <v>12207544.038839269</v>
      </c>
      <c r="N111" s="189"/>
      <c r="O111" s="189">
        <f>+INDEX(DataEx!$1:$1048576,MATCH('2013'!$A111,DataEx!$D:$D,0),MATCH('2013'!O$101,DataEx!$216:$216,0))</f>
        <v>16644425.593685796</v>
      </c>
      <c r="P111" s="189">
        <f>+INDEX(DataEx!$1:$1048576,MATCH('2013'!$A111,DataEx!$D:$D,0),MATCH('2013'!P$101,DataEx!$216:$216,0))</f>
        <v>16485948.596823877</v>
      </c>
      <c r="Q111" s="189">
        <f>+INDEX(DataEx!$1:$1048576,MATCH('2013'!$A111,DataEx!$D:$D,0),MATCH('2013'!Q$101,DataEx!$216:$216,0))</f>
        <v>18432656.2065273</v>
      </c>
      <c r="R111" s="189"/>
      <c r="S111" s="189">
        <f>+INDEX(DataEx!$1:$1048576,MATCH('2013'!$A111,DataEx!$D:$D,0),MATCH('2013'!S$101,DataEx!$216:$216,0))</f>
        <v>13491210.566350998</v>
      </c>
      <c r="T111" s="189">
        <f>+INDEX(DataEx!$1:$1048576,MATCH('2013'!$A111,DataEx!$D:$D,0),MATCH('2013'!T$101,DataEx!$216:$216,0))</f>
        <v>12913955.490205286</v>
      </c>
      <c r="U111" s="189">
        <f>+INDEX(DataEx!$1:$1048576,MATCH('2013'!$A111,DataEx!$D:$D,0),MATCH('2013'!U$101,DataEx!$216:$216,0))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23" t="str">
        <f>+VLOOKUP(LEFT($A112,LEN(A112)-1)*1,Master!$D$25:$G$223,4,FALSE)</f>
        <v>Porez na međunarodnu trgovinu i transakcije</v>
      </c>
      <c r="C112" s="424"/>
      <c r="D112" s="424"/>
      <c r="E112" s="424"/>
      <c r="F112" s="424"/>
      <c r="G112" s="189">
        <f>+INDEX(DataEx!$1:$1048576,MATCH('2013'!$A112,DataEx!$D:$D,0),MATCH('2013'!G$101,DataEx!$216:$216,0))</f>
        <v>2254635.1079826443</v>
      </c>
      <c r="H112" s="189">
        <f>+INDEX(DataEx!$1:$1048576,MATCH('2013'!$A112,DataEx!$D:$D,0),MATCH('2013'!H$101,DataEx!$216:$216,0))</f>
        <v>2434600.1723288172</v>
      </c>
      <c r="I112" s="189">
        <f>+INDEX(DataEx!$1:$1048576,MATCH('2013'!$A112,DataEx!$D:$D,0),MATCH('2013'!I$101,DataEx!$216:$216,0))</f>
        <v>3480742.4524679668</v>
      </c>
      <c r="J112" s="189"/>
      <c r="K112" s="189">
        <f>+INDEX(DataEx!$1:$1048576,MATCH('2013'!$A112,DataEx!$D:$D,0),MATCH('2013'!K$101,DataEx!$216:$216,0))</f>
        <v>3633160.2325686943</v>
      </c>
      <c r="L112" s="189">
        <f>+INDEX(DataEx!$1:$1048576,MATCH('2013'!$A112,DataEx!$D:$D,0),MATCH('2013'!L$101,DataEx!$216:$216,0))</f>
        <v>3488794.2206289498</v>
      </c>
      <c r="M112" s="189">
        <f>+INDEX(DataEx!$1:$1048576,MATCH('2013'!$A112,DataEx!$D:$D,0),MATCH('2013'!M$101,DataEx!$216:$216,0))</f>
        <v>2306819.3261174015</v>
      </c>
      <c r="N112" s="189"/>
      <c r="O112" s="189">
        <f>+INDEX(DataEx!$1:$1048576,MATCH('2013'!$A112,DataEx!$D:$D,0),MATCH('2013'!O$101,DataEx!$216:$216,0))</f>
        <v>2530520.0301218135</v>
      </c>
      <c r="P112" s="189">
        <f>+INDEX(DataEx!$1:$1048576,MATCH('2013'!$A112,DataEx!$D:$D,0),MATCH('2013'!P$101,DataEx!$216:$216,0))</f>
        <v>2593024.591536134</v>
      </c>
      <c r="Q112" s="189">
        <f>+INDEX(DataEx!$1:$1048576,MATCH('2013'!$A112,DataEx!$D:$D,0),MATCH('2013'!Q$101,DataEx!$216:$216,0))</f>
        <v>2137547.6737522222</v>
      </c>
      <c r="R112" s="189"/>
      <c r="S112" s="189">
        <f>+INDEX(DataEx!$1:$1048576,MATCH('2013'!$A112,DataEx!$D:$D,0),MATCH('2013'!S$101,DataEx!$216:$216,0))</f>
        <v>2432657.0001382544</v>
      </c>
      <c r="T112" s="189">
        <f>+INDEX(DataEx!$1:$1048576,MATCH('2013'!$A112,DataEx!$D:$D,0),MATCH('2013'!T$101,DataEx!$216:$216,0))</f>
        <v>1904518.5019257402</v>
      </c>
      <c r="U112" s="189">
        <f>+INDEX(DataEx!$1:$1048576,MATCH('2013'!$A112,DataEx!$D:$D,0),MATCH('2013'!U$101,DataEx!$216:$216,0))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23" t="e">
        <f>+VLOOKUP(LEFT($A113,LEN(A113)-1)*1,Master!$D$25:$G$223,4,FALSE)</f>
        <v>#N/A</v>
      </c>
      <c r="C113" s="424"/>
      <c r="D113" s="424"/>
      <c r="E113" s="424"/>
      <c r="F113" s="424"/>
      <c r="G113" s="189" t="e">
        <f>+INDEX(DataEx!$1:$1048576,MATCH('2013'!$A113,DataEx!$D:$D,0),MATCH('2013'!G$101,DataEx!$216:$216,0))</f>
        <v>#N/A</v>
      </c>
      <c r="H113" s="189" t="e">
        <f>+INDEX(DataEx!$1:$1048576,MATCH('2013'!$A113,DataEx!$D:$D,0),MATCH('2013'!H$101,DataEx!$216:$216,0))</f>
        <v>#N/A</v>
      </c>
      <c r="I113" s="189" t="e">
        <f>+INDEX(DataEx!$1:$1048576,MATCH('2013'!$A113,DataEx!$D:$D,0),MATCH('2013'!I$101,DataEx!$216:$216,0))</f>
        <v>#N/A</v>
      </c>
      <c r="J113" s="189"/>
      <c r="K113" s="189" t="e">
        <f>+INDEX(DataEx!$1:$1048576,MATCH('2013'!$A113,DataEx!$D:$D,0),MATCH('2013'!K$101,DataEx!$216:$216,0))</f>
        <v>#N/A</v>
      </c>
      <c r="L113" s="189" t="e">
        <f>+INDEX(DataEx!$1:$1048576,MATCH('2013'!$A113,DataEx!$D:$D,0),MATCH('2013'!L$101,DataEx!$216:$216,0))</f>
        <v>#N/A</v>
      </c>
      <c r="M113" s="189" t="e">
        <f>+INDEX(DataEx!$1:$1048576,MATCH('2013'!$A113,DataEx!$D:$D,0),MATCH('2013'!M$101,DataEx!$216:$216,0))</f>
        <v>#N/A</v>
      </c>
      <c r="N113" s="189"/>
      <c r="O113" s="189" t="e">
        <f>+INDEX(DataEx!$1:$1048576,MATCH('2013'!$A113,DataEx!$D:$D,0),MATCH('2013'!O$101,DataEx!$216:$216,0))</f>
        <v>#N/A</v>
      </c>
      <c r="P113" s="189" t="e">
        <f>+INDEX(DataEx!$1:$1048576,MATCH('2013'!$A113,DataEx!$D:$D,0),MATCH('2013'!P$101,DataEx!$216:$216,0))</f>
        <v>#N/A</v>
      </c>
      <c r="Q113" s="189" t="e">
        <f>+INDEX(DataEx!$1:$1048576,MATCH('2013'!$A113,DataEx!$D:$D,0),MATCH('2013'!Q$101,DataEx!$216:$216,0))</f>
        <v>#N/A</v>
      </c>
      <c r="R113" s="189"/>
      <c r="S113" s="189" t="e">
        <f>+INDEX(DataEx!$1:$1048576,MATCH('2013'!$A113,DataEx!$D:$D,0),MATCH('2013'!S$101,DataEx!$216:$216,0))</f>
        <v>#N/A</v>
      </c>
      <c r="T113" s="189" t="e">
        <f>+INDEX(DataEx!$1:$1048576,MATCH('2013'!$A113,DataEx!$D:$D,0),MATCH('2013'!T$101,DataEx!$216:$216,0))</f>
        <v>#N/A</v>
      </c>
      <c r="U113" s="189" t="e">
        <f>+INDEX(DataEx!$1:$1048576,MATCH('2013'!$A113,DataEx!$D:$D,0),MATCH('2013'!U$101,DataEx!$216:$216,0))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423" t="str">
        <f>+VLOOKUP(LEFT($A114,LEN(A114)-1)*1,Master!$D$25:$G$223,4,FALSE)</f>
        <v>Ostali državni porezi</v>
      </c>
      <c r="C114" s="424"/>
      <c r="D114" s="424"/>
      <c r="E114" s="424"/>
      <c r="F114" s="424"/>
      <c r="G114" s="189">
        <f>+INDEX(DataEx!$1:$1048576,MATCH('2013'!$A114,DataEx!$D:$D,0),MATCH('2013'!G$101,DataEx!$216:$216,0))</f>
        <v>260762.89668953384</v>
      </c>
      <c r="H114" s="189">
        <f>+INDEX(DataEx!$1:$1048576,MATCH('2013'!$A114,DataEx!$D:$D,0),MATCH('2013'!H$101,DataEx!$216:$216,0))</f>
        <v>255157.48277927918</v>
      </c>
      <c r="I114" s="189">
        <f>+INDEX(DataEx!$1:$1048576,MATCH('2013'!$A114,DataEx!$D:$D,0),MATCH('2013'!I$101,DataEx!$216:$216,0))</f>
        <v>311767.07284781808</v>
      </c>
      <c r="J114" s="189"/>
      <c r="K114" s="189">
        <f>+INDEX(DataEx!$1:$1048576,MATCH('2013'!$A114,DataEx!$D:$D,0),MATCH('2013'!K$101,DataEx!$216:$216,0))</f>
        <v>386022.31060141494</v>
      </c>
      <c r="L114" s="189">
        <f>+INDEX(DataEx!$1:$1048576,MATCH('2013'!$A114,DataEx!$D:$D,0),MATCH('2013'!L$101,DataEx!$216:$216,0))</f>
        <v>403723.81098959706</v>
      </c>
      <c r="M114" s="189">
        <f>+INDEX(DataEx!$1:$1048576,MATCH('2013'!$A114,DataEx!$D:$D,0),MATCH('2013'!M$101,DataEx!$216:$216,0))</f>
        <v>443763.10051744088</v>
      </c>
      <c r="N114" s="189"/>
      <c r="O114" s="189">
        <f>+INDEX(DataEx!$1:$1048576,MATCH('2013'!$A114,DataEx!$D:$D,0),MATCH('2013'!O$101,DataEx!$216:$216,0))</f>
        <v>452390.66108767391</v>
      </c>
      <c r="P114" s="189">
        <f>+INDEX(DataEx!$1:$1048576,MATCH('2013'!$A114,DataEx!$D:$D,0),MATCH('2013'!P$101,DataEx!$216:$216,0))</f>
        <v>423242.62809333584</v>
      </c>
      <c r="Q114" s="189">
        <f>+INDEX(DataEx!$1:$1048576,MATCH('2013'!$A114,DataEx!$D:$D,0),MATCH('2013'!Q$101,DataEx!$216:$216,0))</f>
        <v>377993.63627302414</v>
      </c>
      <c r="R114" s="189"/>
      <c r="S114" s="189">
        <f>+INDEX(DataEx!$1:$1048576,MATCH('2013'!$A114,DataEx!$D:$D,0),MATCH('2013'!S$101,DataEx!$216:$216,0))</f>
        <v>381409.00489262829</v>
      </c>
      <c r="T114" s="189">
        <f>+INDEX(DataEx!$1:$1048576,MATCH('2013'!$A114,DataEx!$D:$D,0),MATCH('2013'!T$101,DataEx!$216:$216,0))</f>
        <v>381497.52149931074</v>
      </c>
      <c r="U114" s="189">
        <f>+INDEX(DataEx!$1:$1048576,MATCH('2013'!$A114,DataEx!$D:$D,0),MATCH('2013'!U$101,DataEx!$216:$216,0))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27" t="str">
        <f>+VLOOKUP(LEFT($A115,LEN(A115)-1)*1,Master!$D$25:$G$223,4,FALSE)</f>
        <v>Doprinosi</v>
      </c>
      <c r="C115" s="428"/>
      <c r="D115" s="428"/>
      <c r="E115" s="428"/>
      <c r="F115" s="428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23" t="str">
        <f>+VLOOKUP(LEFT($A116,LEN(A116)-1)*1,Master!$D$25:$G$223,4,FALSE)</f>
        <v>Doprinosi za penzijsko i invalidsko osiguranje</v>
      </c>
      <c r="C116" s="424"/>
      <c r="D116" s="424"/>
      <c r="E116" s="424"/>
      <c r="F116" s="424"/>
      <c r="G116" s="189">
        <f>+INDEX(DataEx!$1:$1048576,MATCH('2013'!$A116,DataEx!$D:$D,0),MATCH('2013'!G$101,DataEx!$216:$216,0))</f>
        <v>5896216.9131298037</v>
      </c>
      <c r="H116" s="189">
        <f>+INDEX(DataEx!$1:$1048576,MATCH('2013'!$A116,DataEx!$D:$D,0),MATCH('2013'!H$101,DataEx!$216:$216,0))</f>
        <v>15984604.165490396</v>
      </c>
      <c r="I116" s="189">
        <f>+INDEX(DataEx!$1:$1048576,MATCH('2013'!$A116,DataEx!$D:$D,0),MATCH('2013'!I$101,DataEx!$216:$216,0))</f>
        <v>15980210.637352593</v>
      </c>
      <c r="J116" s="189"/>
      <c r="K116" s="189">
        <f>+INDEX(DataEx!$1:$1048576,MATCH('2013'!$A116,DataEx!$D:$D,0),MATCH('2013'!K$101,DataEx!$216:$216,0))</f>
        <v>18099107.195466701</v>
      </c>
      <c r="L116" s="189">
        <f>+INDEX(DataEx!$1:$1048576,MATCH('2013'!$A116,DataEx!$D:$D,0),MATCH('2013'!L$101,DataEx!$216:$216,0))</f>
        <v>18902345.114124902</v>
      </c>
      <c r="M116" s="189">
        <f>+INDEX(DataEx!$1:$1048576,MATCH('2013'!$A116,DataEx!$D:$D,0),MATCH('2013'!M$101,DataEx!$216:$216,0))</f>
        <v>16660130.6959597</v>
      </c>
      <c r="N116" s="189"/>
      <c r="O116" s="189">
        <f>+INDEX(DataEx!$1:$1048576,MATCH('2013'!$A116,DataEx!$D:$D,0),MATCH('2013'!O$101,DataEx!$216:$216,0))</f>
        <v>20975423.912817873</v>
      </c>
      <c r="P116" s="189">
        <f>+INDEX(DataEx!$1:$1048576,MATCH('2013'!$A116,DataEx!$D:$D,0),MATCH('2013'!P$101,DataEx!$216:$216,0))</f>
        <v>24152995.284398187</v>
      </c>
      <c r="Q116" s="189">
        <f>+INDEX(DataEx!$1:$1048576,MATCH('2013'!$A116,DataEx!$D:$D,0),MATCH('2013'!Q$101,DataEx!$216:$216,0))</f>
        <v>16438117.212416081</v>
      </c>
      <c r="R116" s="189"/>
      <c r="S116" s="189">
        <f>+INDEX(DataEx!$1:$1048576,MATCH('2013'!$A116,DataEx!$D:$D,0),MATCH('2013'!S$101,DataEx!$216:$216,0))</f>
        <v>21064902.89657861</v>
      </c>
      <c r="T116" s="189">
        <f>+INDEX(DataEx!$1:$1048576,MATCH('2013'!$A116,DataEx!$D:$D,0),MATCH('2013'!T$101,DataEx!$216:$216,0))</f>
        <v>21199343.745804995</v>
      </c>
      <c r="U116" s="189">
        <f>+INDEX(DataEx!$1:$1048576,MATCH('2013'!$A116,DataEx!$D:$D,0),MATCH('2013'!U$101,DataEx!$216:$216,0))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23" t="str">
        <f>+VLOOKUP(LEFT($A117,LEN(A117)-1)*1,Master!$D$25:$G$223,4,FALSE)</f>
        <v>Doprinosi za zdravstveno osiguranje</v>
      </c>
      <c r="C117" s="424"/>
      <c r="D117" s="424"/>
      <c r="E117" s="424"/>
      <c r="F117" s="424"/>
      <c r="G117" s="189">
        <f>+INDEX(DataEx!$1:$1048576,MATCH('2013'!$A117,DataEx!$D:$D,0),MATCH('2013'!G$101,DataEx!$216:$216,0))</f>
        <v>3523976.3657705826</v>
      </c>
      <c r="H117" s="189">
        <f>+INDEX(DataEx!$1:$1048576,MATCH('2013'!$A117,DataEx!$D:$D,0),MATCH('2013'!H$101,DataEx!$216:$216,0))</f>
        <v>8837193.1137481872</v>
      </c>
      <c r="I117" s="189">
        <f>+INDEX(DataEx!$1:$1048576,MATCH('2013'!$A117,DataEx!$D:$D,0),MATCH('2013'!I$101,DataEx!$216:$216,0))</f>
        <v>10296968.732518861</v>
      </c>
      <c r="J117" s="189"/>
      <c r="K117" s="189">
        <f>+INDEX(DataEx!$1:$1048576,MATCH('2013'!$A117,DataEx!$D:$D,0),MATCH('2013'!K$101,DataEx!$216:$216,0))</f>
        <v>11080649.937486099</v>
      </c>
      <c r="L117" s="189">
        <f>+INDEX(DataEx!$1:$1048576,MATCH('2013'!$A117,DataEx!$D:$D,0),MATCH('2013'!L$101,DataEx!$216:$216,0))</f>
        <v>10426593.073253199</v>
      </c>
      <c r="M117" s="189">
        <f>+INDEX(DataEx!$1:$1048576,MATCH('2013'!$A117,DataEx!$D:$D,0),MATCH('2013'!M$101,DataEx!$216:$216,0))</f>
        <v>10797558.1123464</v>
      </c>
      <c r="N117" s="189"/>
      <c r="O117" s="189">
        <f>+INDEX(DataEx!$1:$1048576,MATCH('2013'!$A117,DataEx!$D:$D,0),MATCH('2013'!O$101,DataEx!$216:$216,0))</f>
        <v>12338418.275424777</v>
      </c>
      <c r="P117" s="189">
        <f>+INDEX(DataEx!$1:$1048576,MATCH('2013'!$A117,DataEx!$D:$D,0),MATCH('2013'!P$101,DataEx!$216:$216,0))</f>
        <v>14695618.751093065</v>
      </c>
      <c r="Q117" s="189">
        <f>+INDEX(DataEx!$1:$1048576,MATCH('2013'!$A117,DataEx!$D:$D,0),MATCH('2013'!Q$101,DataEx!$216:$216,0))</f>
        <v>9887757.094026586</v>
      </c>
      <c r="R117" s="189"/>
      <c r="S117" s="189">
        <f>+INDEX(DataEx!$1:$1048576,MATCH('2013'!$A117,DataEx!$D:$D,0),MATCH('2013'!S$101,DataEx!$216:$216,0))</f>
        <v>12555740.885830941</v>
      </c>
      <c r="T117" s="189">
        <f>+INDEX(DataEx!$1:$1048576,MATCH('2013'!$A117,DataEx!$D:$D,0),MATCH('2013'!T$101,DataEx!$216:$216,0))</f>
        <v>11911787.04868594</v>
      </c>
      <c r="U117" s="189">
        <f>+INDEX(DataEx!$1:$1048576,MATCH('2013'!$A117,DataEx!$D:$D,0),MATCH('2013'!U$101,DataEx!$216:$216,0))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23" t="str">
        <f>+VLOOKUP(LEFT($A118,LEN(A118)-1)*1,Master!$D$25:$G$223,4,FALSE)</f>
        <v>Doprinosi za osiguranje od nezaposlenosti</v>
      </c>
      <c r="C118" s="424"/>
      <c r="D118" s="424"/>
      <c r="E118" s="424"/>
      <c r="F118" s="424"/>
      <c r="G118" s="189">
        <f>+INDEX(DataEx!$1:$1048576,MATCH('2013'!$A118,DataEx!$D:$D,0),MATCH('2013'!G$101,DataEx!$216:$216,0))</f>
        <v>290701.31067824201</v>
      </c>
      <c r="H118" s="189">
        <f>+INDEX(DataEx!$1:$1048576,MATCH('2013'!$A118,DataEx!$D:$D,0),MATCH('2013'!H$101,DataEx!$216:$216,0))</f>
        <v>744628.51853836537</v>
      </c>
      <c r="I118" s="189">
        <f>+INDEX(DataEx!$1:$1048576,MATCH('2013'!$A118,DataEx!$D:$D,0),MATCH('2013'!I$101,DataEx!$216:$216,0))</f>
        <v>900014.53265058505</v>
      </c>
      <c r="J118" s="189"/>
      <c r="K118" s="189">
        <f>+INDEX(DataEx!$1:$1048576,MATCH('2013'!$A118,DataEx!$D:$D,0),MATCH('2013'!K$101,DataEx!$216:$216,0))</f>
        <v>960420.42316401063</v>
      </c>
      <c r="L118" s="189">
        <f>+INDEX(DataEx!$1:$1048576,MATCH('2013'!$A118,DataEx!$D:$D,0),MATCH('2013'!L$101,DataEx!$216:$216,0))</f>
        <v>850902.03134404484</v>
      </c>
      <c r="M118" s="189">
        <f>+INDEX(DataEx!$1:$1048576,MATCH('2013'!$A118,DataEx!$D:$D,0),MATCH('2013'!M$101,DataEx!$216:$216,0))</f>
        <v>873102.0001937449</v>
      </c>
      <c r="N118" s="189"/>
      <c r="O118" s="189">
        <f>+INDEX(DataEx!$1:$1048576,MATCH('2013'!$A118,DataEx!$D:$D,0),MATCH('2013'!O$101,DataEx!$216:$216,0))</f>
        <v>1044477.0015934415</v>
      </c>
      <c r="P118" s="189">
        <f>+INDEX(DataEx!$1:$1048576,MATCH('2013'!$A118,DataEx!$D:$D,0),MATCH('2013'!P$101,DataEx!$216:$216,0))</f>
        <v>1233245.0541489115</v>
      </c>
      <c r="Q118" s="189">
        <f>+INDEX(DataEx!$1:$1048576,MATCH('2013'!$A118,DataEx!$D:$D,0),MATCH('2013'!Q$101,DataEx!$216:$216,0))</f>
        <v>823964.48361802031</v>
      </c>
      <c r="R118" s="189"/>
      <c r="S118" s="189">
        <f>+INDEX(DataEx!$1:$1048576,MATCH('2013'!$A118,DataEx!$D:$D,0),MATCH('2013'!S$101,DataEx!$216:$216,0))</f>
        <v>1104138.5296295469</v>
      </c>
      <c r="T118" s="189">
        <f>+INDEX(DataEx!$1:$1048576,MATCH('2013'!$A118,DataEx!$D:$D,0),MATCH('2013'!T$101,DataEx!$216:$216,0))</f>
        <v>947842.00635200134</v>
      </c>
      <c r="U118" s="189">
        <f>+INDEX(DataEx!$1:$1048576,MATCH('2013'!$A118,DataEx!$D:$D,0),MATCH('2013'!U$101,DataEx!$216:$216,0))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23" t="str">
        <f>+VLOOKUP(LEFT($A119,LEN(A119)-1)*1,Master!$D$25:$G$223,4,FALSE)</f>
        <v>Ostali doprinosi</v>
      </c>
      <c r="C119" s="424"/>
      <c r="D119" s="424"/>
      <c r="E119" s="424"/>
      <c r="F119" s="424"/>
      <c r="G119" s="189">
        <f>+INDEX(DataEx!$1:$1048576,MATCH('2013'!$A119,DataEx!$D:$D,0),MATCH('2013'!G$101,DataEx!$216:$216,0))</f>
        <v>514471.42241989321</v>
      </c>
      <c r="H119" s="189">
        <f>+INDEX(DataEx!$1:$1048576,MATCH('2013'!$A119,DataEx!$D:$D,0),MATCH('2013'!H$101,DataEx!$216:$216,0))</f>
        <v>762446.94692755432</v>
      </c>
      <c r="I119" s="189">
        <f>+INDEX(DataEx!$1:$1048576,MATCH('2013'!$A119,DataEx!$D:$D,0),MATCH('2013'!I$101,DataEx!$216:$216,0))</f>
        <v>1037835.6104306638</v>
      </c>
      <c r="J119" s="189"/>
      <c r="K119" s="189">
        <f>+INDEX(DataEx!$1:$1048576,MATCH('2013'!$A119,DataEx!$D:$D,0),MATCH('2013'!K$101,DataEx!$216:$216,0))</f>
        <v>938166.6201395333</v>
      </c>
      <c r="L119" s="189">
        <f>+INDEX(DataEx!$1:$1048576,MATCH('2013'!$A119,DataEx!$D:$D,0),MATCH('2013'!L$101,DataEx!$216:$216,0))</f>
        <v>883153.12742885004</v>
      </c>
      <c r="M119" s="189">
        <f>+INDEX(DataEx!$1:$1048576,MATCH('2013'!$A119,DataEx!$D:$D,0),MATCH('2013'!M$101,DataEx!$216:$216,0))</f>
        <v>1203095.9363764296</v>
      </c>
      <c r="N119" s="189"/>
      <c r="O119" s="189">
        <f>+INDEX(DataEx!$1:$1048576,MATCH('2013'!$A119,DataEx!$D:$D,0),MATCH('2013'!O$101,DataEx!$216:$216,0))</f>
        <v>1256517.301119969</v>
      </c>
      <c r="P119" s="189">
        <f>+INDEX(DataEx!$1:$1048576,MATCH('2013'!$A119,DataEx!$D:$D,0),MATCH('2013'!P$101,DataEx!$216:$216,0))</f>
        <v>1341770.6976229935</v>
      </c>
      <c r="Q119" s="189">
        <f>+INDEX(DataEx!$1:$1048576,MATCH('2013'!$A119,DataEx!$D:$D,0),MATCH('2013'!Q$101,DataEx!$216:$216,0))</f>
        <v>748105.96376486088</v>
      </c>
      <c r="R119" s="189"/>
      <c r="S119" s="189">
        <f>+INDEX(DataEx!$1:$1048576,MATCH('2013'!$A119,DataEx!$D:$D,0),MATCH('2013'!S$101,DataEx!$216:$216,0))</f>
        <v>1057637.5843110771</v>
      </c>
      <c r="T119" s="189">
        <f>+INDEX(DataEx!$1:$1048576,MATCH('2013'!$A119,DataEx!$D:$D,0),MATCH('2013'!T$101,DataEx!$216:$216,0))</f>
        <v>994954.04687044967</v>
      </c>
      <c r="U119" s="189">
        <f>+INDEX(DataEx!$1:$1048576,MATCH('2013'!$A119,DataEx!$D:$D,0),MATCH('2013'!U$101,DataEx!$216:$216,0))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25" t="str">
        <f>+VLOOKUP(LEFT($A120,LEN(A120)-1)*1,Master!$D$25:$G$223,4,FALSE)</f>
        <v>Takse</v>
      </c>
      <c r="C120" s="426"/>
      <c r="D120" s="426"/>
      <c r="E120" s="426"/>
      <c r="F120" s="426"/>
      <c r="G120" s="201">
        <f>+INDEX(DataEx!$1:$1048576,MATCH('2013'!$A120,DataEx!$D:$D,0),MATCH('2013'!G$101,DataEx!$216:$216,0))</f>
        <v>2027877.2372930939</v>
      </c>
      <c r="H120" s="201">
        <f>+INDEX(DataEx!$1:$1048576,MATCH('2013'!$A120,DataEx!$D:$D,0),MATCH('2013'!H$101,DataEx!$216:$216,0))</f>
        <v>1882424.3685098737</v>
      </c>
      <c r="I120" s="201">
        <f>+INDEX(DataEx!$1:$1048576,MATCH('2013'!$A120,DataEx!$D:$D,0),MATCH('2013'!I$101,DataEx!$216:$216,0))</f>
        <v>2363168.5236575948</v>
      </c>
      <c r="J120" s="201"/>
      <c r="K120" s="201">
        <f>+INDEX(DataEx!$1:$1048576,MATCH('2013'!$A120,DataEx!$D:$D,0),MATCH('2013'!K$101,DataEx!$216:$216,0))</f>
        <v>2393449.5740456693</v>
      </c>
      <c r="L120" s="201">
        <f>+INDEX(DataEx!$1:$1048576,MATCH('2013'!$A120,DataEx!$D:$D,0),MATCH('2013'!L$101,DataEx!$216:$216,0))</f>
        <v>2431766.3719360717</v>
      </c>
      <c r="M120" s="201">
        <f>+INDEX(DataEx!$1:$1048576,MATCH('2013'!$A120,DataEx!$D:$D,0),MATCH('2013'!M$101,DataEx!$216:$216,0))</f>
        <v>2858151.7123018736</v>
      </c>
      <c r="N120" s="201"/>
      <c r="O120" s="201">
        <f>+INDEX(DataEx!$1:$1048576,MATCH('2013'!$A120,DataEx!$D:$D,0),MATCH('2013'!O$101,DataEx!$216:$216,0))</f>
        <v>2917908.2048975867</v>
      </c>
      <c r="P120" s="201">
        <f>+INDEX(DataEx!$1:$1048576,MATCH('2013'!$A120,DataEx!$D:$D,0),MATCH('2013'!P$101,DataEx!$216:$216,0))</f>
        <v>2932949.8029298875</v>
      </c>
      <c r="Q120" s="201">
        <f>+INDEX(DataEx!$1:$1048576,MATCH('2013'!$A120,DataEx!$D:$D,0),MATCH('2013'!Q$101,DataEx!$216:$216,0))</f>
        <v>2302181.1067919475</v>
      </c>
      <c r="R120" s="201"/>
      <c r="S120" s="201">
        <f>+INDEX(DataEx!$1:$1048576,MATCH('2013'!$A120,DataEx!$D:$D,0),MATCH('2013'!S$101,DataEx!$216:$216,0))</f>
        <v>2479397.4364794977</v>
      </c>
      <c r="T120" s="201">
        <f>+INDEX(DataEx!$1:$1048576,MATCH('2013'!$A120,DataEx!$D:$D,0),MATCH('2013'!T$101,DataEx!$216:$216,0))</f>
        <v>2197340.2207755819</v>
      </c>
      <c r="U120" s="275">
        <f>+INDEX(DataEx!$1:$1048576,MATCH('2013'!$A120,DataEx!$D:$D,0),MATCH('2013'!U$101,DataEx!$216:$216,0))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25" t="str">
        <f>+VLOOKUP(LEFT($A121,LEN(A121)-1)*1,Master!$D$25:$G$223,4,FALSE)</f>
        <v>Naknade</v>
      </c>
      <c r="C121" s="426"/>
      <c r="D121" s="426"/>
      <c r="E121" s="426"/>
      <c r="F121" s="426"/>
      <c r="G121" s="201">
        <f>+INDEX(DataEx!$1:$1048576,MATCH('2013'!$A121,DataEx!$D:$D,0),MATCH('2013'!G$101,DataEx!$216:$216,0))</f>
        <v>982710.87498690933</v>
      </c>
      <c r="H121" s="201">
        <f>+INDEX(DataEx!$1:$1048576,MATCH('2013'!$A121,DataEx!$D:$D,0),MATCH('2013'!H$101,DataEx!$216:$216,0))</f>
        <v>869104.05358116457</v>
      </c>
      <c r="I121" s="201">
        <f>+INDEX(DataEx!$1:$1048576,MATCH('2013'!$A121,DataEx!$D:$D,0),MATCH('2013'!I$101,DataEx!$216:$216,0))</f>
        <v>787268.76554129389</v>
      </c>
      <c r="J121" s="201"/>
      <c r="K121" s="201">
        <f>+INDEX(DataEx!$1:$1048576,MATCH('2013'!$A121,DataEx!$D:$D,0),MATCH('2013'!K$101,DataEx!$216:$216,0))</f>
        <v>1546322.5460752659</v>
      </c>
      <c r="L121" s="201">
        <f>+INDEX(DataEx!$1:$1048576,MATCH('2013'!$A121,DataEx!$D:$D,0),MATCH('2013'!L$101,DataEx!$216:$216,0))</f>
        <v>932515.34080204321</v>
      </c>
      <c r="M121" s="201">
        <f>+INDEX(DataEx!$1:$1048576,MATCH('2013'!$A121,DataEx!$D:$D,0),MATCH('2013'!M$101,DataEx!$216:$216,0))</f>
        <v>1175327.7210279165</v>
      </c>
      <c r="N121" s="201"/>
      <c r="O121" s="201">
        <f>+INDEX(DataEx!$1:$1048576,MATCH('2013'!$A121,DataEx!$D:$D,0),MATCH('2013'!O$101,DataEx!$216:$216,0))</f>
        <v>2020249.028265815</v>
      </c>
      <c r="P121" s="201">
        <f>+INDEX(DataEx!$1:$1048576,MATCH('2013'!$A121,DataEx!$D:$D,0),MATCH('2013'!P$101,DataEx!$216:$216,0))</f>
        <v>1079348.0183819076</v>
      </c>
      <c r="Q121" s="201">
        <f>+INDEX(DataEx!$1:$1048576,MATCH('2013'!$A121,DataEx!$D:$D,0),MATCH('2013'!Q$101,DataEx!$216:$216,0))</f>
        <v>1345127.7045627646</v>
      </c>
      <c r="R121" s="201"/>
      <c r="S121" s="201">
        <f>+INDEX(DataEx!$1:$1048576,MATCH('2013'!$A121,DataEx!$D:$D,0),MATCH('2013'!S$101,DataEx!$216:$216,0))</f>
        <v>1098866.9792922472</v>
      </c>
      <c r="T121" s="201">
        <f>+INDEX(DataEx!$1:$1048576,MATCH('2013'!$A121,DataEx!$D:$D,0),MATCH('2013'!T$101,DataEx!$216:$216,0))</f>
        <v>885498.0103225843</v>
      </c>
      <c r="U121" s="275">
        <f>+INDEX(DataEx!$1:$1048576,MATCH('2013'!$A121,DataEx!$D:$D,0),MATCH('2013'!U$101,DataEx!$216:$216,0))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25" t="str">
        <f>+VLOOKUP(LEFT($A122,LEN(A122)-1)*1,Master!$D$25:$G$223,4,FALSE)</f>
        <v>Ostali prihodi</v>
      </c>
      <c r="C122" s="426"/>
      <c r="D122" s="426"/>
      <c r="E122" s="426"/>
      <c r="F122" s="426"/>
      <c r="G122" s="201">
        <f>+INDEX(DataEx!$1:$1048576,MATCH('2013'!$A122,DataEx!$D:$D,0),MATCH('2013'!G$101,DataEx!$216:$216,0))</f>
        <v>923442.3429132913</v>
      </c>
      <c r="H122" s="201">
        <f>+INDEX(DataEx!$1:$1048576,MATCH('2013'!$A122,DataEx!$D:$D,0),MATCH('2013'!H$101,DataEx!$216:$216,0))</f>
        <v>1777418.9190493901</v>
      </c>
      <c r="I122" s="201">
        <f>+INDEX(DataEx!$1:$1048576,MATCH('2013'!$A122,DataEx!$D:$D,0),MATCH('2013'!I$101,DataEx!$216:$216,0))</f>
        <v>2321412.8253925741</v>
      </c>
      <c r="J122" s="201"/>
      <c r="K122" s="201">
        <f>+INDEX(DataEx!$1:$1048576,MATCH('2013'!$A122,DataEx!$D:$D,0),MATCH('2013'!K$101,DataEx!$216:$216,0))</f>
        <v>1637829.2535735941</v>
      </c>
      <c r="L122" s="201">
        <f>+INDEX(DataEx!$1:$1048576,MATCH('2013'!$A122,DataEx!$D:$D,0),MATCH('2013'!L$101,DataEx!$216:$216,0))</f>
        <v>1886272.7717710272</v>
      </c>
      <c r="M122" s="201">
        <f>+INDEX(DataEx!$1:$1048576,MATCH('2013'!$A122,DataEx!$D:$D,0),MATCH('2013'!M$101,DataEx!$216:$216,0))</f>
        <v>1533956.11443653</v>
      </c>
      <c r="N122" s="201"/>
      <c r="O122" s="201">
        <f>+INDEX(DataEx!$1:$1048576,MATCH('2013'!$A122,DataEx!$D:$D,0),MATCH('2013'!O$101,DataEx!$216:$216,0))</f>
        <v>3092390.5965000256</v>
      </c>
      <c r="P122" s="201">
        <f>+INDEX(DataEx!$1:$1048576,MATCH('2013'!$A122,DataEx!$D:$D,0),MATCH('2013'!P$101,DataEx!$216:$216,0))</f>
        <v>2409748.3951187199</v>
      </c>
      <c r="Q122" s="201">
        <f>+INDEX(DataEx!$1:$1048576,MATCH('2013'!$A122,DataEx!$D:$D,0),MATCH('2013'!Q$101,DataEx!$216:$216,0))</f>
        <v>1476812.0861061718</v>
      </c>
      <c r="R122" s="201"/>
      <c r="S122" s="201">
        <f>+INDEX(DataEx!$1:$1048576,MATCH('2013'!$A122,DataEx!$D:$D,0),MATCH('2013'!S$101,DataEx!$216:$216,0))</f>
        <v>1888437.4129044577</v>
      </c>
      <c r="T122" s="201">
        <f>+INDEX(DataEx!$1:$1048576,MATCH('2013'!$A122,DataEx!$D:$D,0),MATCH('2013'!T$101,DataEx!$216:$216,0))</f>
        <v>2006775.4309992469</v>
      </c>
      <c r="U122" s="275">
        <f>+INDEX(DataEx!$1:$1048576,MATCH('2013'!$A122,DataEx!$D:$D,0),MATCH('2013'!U$101,DataEx!$216:$216,0))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25" t="str">
        <f>+VLOOKUP(LEFT($A123,LEN(A123)-1)*1,Master!$D$25:$G$223,4,FALSE)</f>
        <v>Primici od otplate kredita i sredstva prenesena iz prethodne godine</v>
      </c>
      <c r="C123" s="426"/>
      <c r="D123" s="426"/>
      <c r="E123" s="426"/>
      <c r="F123" s="426"/>
      <c r="G123" s="201">
        <f>+INDEX(DataEx!$1:$1048576,MATCH('2013'!$A123,DataEx!$D:$D,0),MATCH('2013'!G$101,DataEx!$216:$216,0))</f>
        <v>559600.7769500342</v>
      </c>
      <c r="H123" s="201">
        <f>+INDEX(DataEx!$1:$1048576,MATCH('2013'!$A123,DataEx!$D:$D,0),MATCH('2013'!H$101,DataEx!$216:$216,0))</f>
        <v>354476.86713533319</v>
      </c>
      <c r="I123" s="201">
        <f>+INDEX(DataEx!$1:$1048576,MATCH('2013'!$A123,DataEx!$D:$D,0),MATCH('2013'!I$101,DataEx!$216:$216,0))</f>
        <v>385297.92814256047</v>
      </c>
      <c r="J123" s="201"/>
      <c r="K123" s="201">
        <f>+INDEX(DataEx!$1:$1048576,MATCH('2013'!$A123,DataEx!$D:$D,0),MATCH('2013'!K$101,DataEx!$216:$216,0))</f>
        <v>255274.24635764034</v>
      </c>
      <c r="L123" s="201">
        <f>+INDEX(DataEx!$1:$1048576,MATCH('2013'!$A123,DataEx!$D:$D,0),MATCH('2013'!L$101,DataEx!$216:$216,0))</f>
        <v>249492.02995238511</v>
      </c>
      <c r="M123" s="201">
        <f>+INDEX(DataEx!$1:$1048576,MATCH('2013'!$A123,DataEx!$D:$D,0),MATCH('2013'!M$101,DataEx!$216:$216,0))</f>
        <v>375486.02775821509</v>
      </c>
      <c r="N123" s="201"/>
      <c r="O123" s="201">
        <f>+INDEX(DataEx!$1:$1048576,MATCH('2013'!$A123,DataEx!$D:$D,0),MATCH('2013'!O$101,DataEx!$216:$216,0))</f>
        <v>535390.30249528366</v>
      </c>
      <c r="P123" s="201">
        <f>+INDEX(DataEx!$1:$1048576,MATCH('2013'!$A123,DataEx!$D:$D,0),MATCH('2013'!P$101,DataEx!$216:$216,0))</f>
        <v>597926.67182852363</v>
      </c>
      <c r="Q123" s="201">
        <f>+INDEX(DataEx!$1:$1048576,MATCH('2013'!$A123,DataEx!$D:$D,0),MATCH('2013'!Q$101,DataEx!$216:$216,0))</f>
        <v>377295.10829472088</v>
      </c>
      <c r="R123" s="201"/>
      <c r="S123" s="201">
        <f>+INDEX(DataEx!$1:$1048576,MATCH('2013'!$A123,DataEx!$D:$D,0),MATCH('2013'!S$101,DataEx!$216:$216,0))</f>
        <v>319944.5954149249</v>
      </c>
      <c r="T123" s="201">
        <f>+INDEX(DataEx!$1:$1048576,MATCH('2013'!$A123,DataEx!$D:$D,0),MATCH('2013'!T$101,DataEx!$216:$216,0))</f>
        <v>559463.96219362307</v>
      </c>
      <c r="U123" s="275">
        <f>+INDEX(DataEx!$1:$1048576,MATCH('2013'!$A123,DataEx!$D:$D,0),MATCH('2013'!U$101,DataEx!$216:$216,0))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429" t="str">
        <f>+VLOOKUP(LEFT($A124,LEN(A124)-1)*1,Master!$D$25:$G$223,4,FALSE)</f>
        <v>Donacije i transferi</v>
      </c>
      <c r="C124" s="430"/>
      <c r="D124" s="430"/>
      <c r="E124" s="430"/>
      <c r="F124" s="430"/>
      <c r="G124" s="201">
        <f>+INDEX(DataEx!$1:$1048576,MATCH('2013'!$A124,DataEx!$D:$D,0),MATCH('2013'!G$101,DataEx!$216:$216,0))</f>
        <v>0</v>
      </c>
      <c r="H124" s="201">
        <f>+INDEX(DataEx!$1:$1048576,MATCH('2013'!$A124,DataEx!$D:$D,0),MATCH('2013'!H$101,DataEx!$216:$216,0))</f>
        <v>0</v>
      </c>
      <c r="I124" s="201">
        <f>+INDEX(DataEx!$1:$1048576,MATCH('2013'!$A124,DataEx!$D:$D,0),MATCH('2013'!I$101,DataEx!$216:$216,0))</f>
        <v>0</v>
      </c>
      <c r="J124" s="201"/>
      <c r="K124" s="201">
        <f>+INDEX(DataEx!$1:$1048576,MATCH('2013'!$A124,DataEx!$D:$D,0),MATCH('2013'!K$101,DataEx!$216:$216,0))</f>
        <v>0</v>
      </c>
      <c r="L124" s="201">
        <f>+INDEX(DataEx!$1:$1048576,MATCH('2013'!$A124,DataEx!$D:$D,0),MATCH('2013'!L$101,DataEx!$216:$216,0))</f>
        <v>0</v>
      </c>
      <c r="M124" s="201">
        <f>+INDEX(DataEx!$1:$1048576,MATCH('2013'!$A124,DataEx!$D:$D,0),MATCH('2013'!M$101,DataEx!$216:$216,0))</f>
        <v>0</v>
      </c>
      <c r="N124" s="201"/>
      <c r="O124" s="201">
        <f>+INDEX(DataEx!$1:$1048576,MATCH('2013'!$A124,DataEx!$D:$D,0),MATCH('2013'!O$101,DataEx!$216:$216,0))</f>
        <v>0</v>
      </c>
      <c r="P124" s="201">
        <f>+INDEX(DataEx!$1:$1048576,MATCH('2013'!$A124,DataEx!$D:$D,0),MATCH('2013'!P$101,DataEx!$216:$216,0))</f>
        <v>0</v>
      </c>
      <c r="Q124" s="201">
        <f>+INDEX(DataEx!$1:$1048576,MATCH('2013'!$A124,DataEx!$D:$D,0),MATCH('2013'!Q$101,DataEx!$216:$216,0))</f>
        <v>0</v>
      </c>
      <c r="R124" s="201"/>
      <c r="S124" s="201">
        <f>+INDEX(DataEx!$1:$1048576,MATCH('2013'!$A124,DataEx!$D:$D,0),MATCH('2013'!S$101,DataEx!$216:$216,0))</f>
        <v>0</v>
      </c>
      <c r="T124" s="201">
        <f>+INDEX(DataEx!$1:$1048576,MATCH('2013'!$A124,DataEx!$D:$D,0),MATCH('2013'!T$101,DataEx!$216:$216,0))</f>
        <v>0</v>
      </c>
      <c r="U124" s="275">
        <f>+INDEX(DataEx!$1:$1048576,MATCH('2013'!$A124,DataEx!$D:$D,0),MATCH('2013'!U$101,DataEx!$216:$216,0))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31" t="str">
        <f>+VLOOKUP(LEFT($A125,LEN(A125)-1)*1,Master!$D$25:$G$223,4,FALSE)</f>
        <v>Budžetki izdaci</v>
      </c>
      <c r="C125" s="432"/>
      <c r="D125" s="432"/>
      <c r="E125" s="432"/>
      <c r="F125" s="432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433" t="str">
        <f>+VLOOKUP(LEFT($A126,LEN(A126)-1)*1,Master!$D$25:$G$223,4,FALSE)</f>
        <v>Tekući izdaci</v>
      </c>
      <c r="C126" s="434"/>
      <c r="D126" s="434"/>
      <c r="E126" s="434"/>
      <c r="F126" s="434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35" t="str">
        <f>+VLOOKUP(LEFT($A127,LEN(A127)-1)*1,Master!$D$25:$G$223,4,FALSE)</f>
        <v>Tekući budžetski izdaci</v>
      </c>
      <c r="C127" s="436"/>
      <c r="D127" s="436"/>
      <c r="E127" s="436"/>
      <c r="F127" s="436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23" t="str">
        <f>+VLOOKUP(LEFT($A128,LEN(A128)-1)*1,Master!$D$25:$G$223,4,FALSE)</f>
        <v>Bruto zarade i doprinosi na teret poslodavca</v>
      </c>
      <c r="C128" s="424"/>
      <c r="D128" s="424"/>
      <c r="E128" s="424"/>
      <c r="F128" s="424"/>
      <c r="G128" s="189">
        <f>+INDEX(DataEx!$1:$1048576,MATCH('2013'!$A128,DataEx!$D:$D,0),MATCH('2013'!G$101,DataEx!$216:$216,0))</f>
        <v>31010717.645833336</v>
      </c>
      <c r="H128" s="189">
        <f>+INDEX(DataEx!$1:$1048576,MATCH('2013'!$A128,DataEx!$D:$D,0),MATCH('2013'!H$101,DataEx!$216:$216,0))</f>
        <v>31010717.645833336</v>
      </c>
      <c r="I128" s="189">
        <f>+INDEX(DataEx!$1:$1048576,MATCH('2013'!$A128,DataEx!$D:$D,0),MATCH('2013'!I$101,DataEx!$216:$216,0))</f>
        <v>31010717.645833336</v>
      </c>
      <c r="J128" s="189"/>
      <c r="K128" s="189">
        <f>+INDEX(DataEx!$1:$1048576,MATCH('2013'!$A128,DataEx!$D:$D,0),MATCH('2013'!K$101,DataEx!$216:$216,0))</f>
        <v>31010717.645833336</v>
      </c>
      <c r="L128" s="189">
        <f>+INDEX(DataEx!$1:$1048576,MATCH('2013'!$A128,DataEx!$D:$D,0),MATCH('2013'!L$101,DataEx!$216:$216,0))</f>
        <v>31010717.645833336</v>
      </c>
      <c r="M128" s="189">
        <f>+INDEX(DataEx!$1:$1048576,MATCH('2013'!$A128,DataEx!$D:$D,0),MATCH('2013'!M$101,DataEx!$216:$216,0))</f>
        <v>31010717.645833336</v>
      </c>
      <c r="N128" s="189"/>
      <c r="O128" s="189">
        <f>+INDEX(DataEx!$1:$1048576,MATCH('2013'!$A128,DataEx!$D:$D,0),MATCH('2013'!O$101,DataEx!$216:$216,0))</f>
        <v>31010717.645833336</v>
      </c>
      <c r="P128" s="189">
        <f>+INDEX(DataEx!$1:$1048576,MATCH('2013'!$A128,DataEx!$D:$D,0),MATCH('2013'!P$101,DataEx!$216:$216,0))</f>
        <v>31010717.645833336</v>
      </c>
      <c r="Q128" s="189">
        <f>+INDEX(DataEx!$1:$1048576,MATCH('2013'!$A128,DataEx!$D:$D,0),MATCH('2013'!Q$101,DataEx!$216:$216,0))</f>
        <v>31010717.645833336</v>
      </c>
      <c r="R128" s="189"/>
      <c r="S128" s="189">
        <f>+INDEX(DataEx!$1:$1048576,MATCH('2013'!$A128,DataEx!$D:$D,0),MATCH('2013'!S$101,DataEx!$216:$216,0))</f>
        <v>31010717.645833336</v>
      </c>
      <c r="T128" s="189">
        <f>+INDEX(DataEx!$1:$1048576,MATCH('2013'!$A128,DataEx!$D:$D,0),MATCH('2013'!T$101,DataEx!$216:$216,0))</f>
        <v>31010717.645833336</v>
      </c>
      <c r="U128" s="189">
        <f>+INDEX(DataEx!$1:$1048576,MATCH('2013'!$A128,DataEx!$D:$D,0),MATCH('2013'!U$101,DataEx!$216:$216,0))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23" t="str">
        <f>+VLOOKUP(LEFT($A129,LEN(A129)-1)*1,Master!$D$25:$G$223,4,FALSE)</f>
        <v>Ostala lična primanja</v>
      </c>
      <c r="C129" s="424"/>
      <c r="D129" s="424"/>
      <c r="E129" s="424"/>
      <c r="F129" s="424"/>
      <c r="G129" s="189">
        <f>+INDEX(DataEx!$1:$1048576,MATCH('2013'!$A129,DataEx!$D:$D,0),MATCH('2013'!G$101,DataEx!$216:$216,0))</f>
        <v>901608.53416666668</v>
      </c>
      <c r="H129" s="189">
        <f>+INDEX(DataEx!$1:$1048576,MATCH('2013'!$A129,DataEx!$D:$D,0),MATCH('2013'!H$101,DataEx!$216:$216,0))</f>
        <v>901608.53416666668</v>
      </c>
      <c r="I129" s="189">
        <f>+INDEX(DataEx!$1:$1048576,MATCH('2013'!$A129,DataEx!$D:$D,0),MATCH('2013'!I$101,DataEx!$216:$216,0))</f>
        <v>901608.53416666668</v>
      </c>
      <c r="J129" s="189"/>
      <c r="K129" s="189">
        <f>+INDEX(DataEx!$1:$1048576,MATCH('2013'!$A129,DataEx!$D:$D,0),MATCH('2013'!K$101,DataEx!$216:$216,0))</f>
        <v>901608.53416666668</v>
      </c>
      <c r="L129" s="189">
        <f>+INDEX(DataEx!$1:$1048576,MATCH('2013'!$A129,DataEx!$D:$D,0),MATCH('2013'!L$101,DataEx!$216:$216,0))</f>
        <v>901608.53416666668</v>
      </c>
      <c r="M129" s="189">
        <f>+INDEX(DataEx!$1:$1048576,MATCH('2013'!$A129,DataEx!$D:$D,0),MATCH('2013'!M$101,DataEx!$216:$216,0))</f>
        <v>901608.53416666668</v>
      </c>
      <c r="N129" s="189"/>
      <c r="O129" s="189">
        <f>+INDEX(DataEx!$1:$1048576,MATCH('2013'!$A129,DataEx!$D:$D,0),MATCH('2013'!O$101,DataEx!$216:$216,0))</f>
        <v>901608.53416666668</v>
      </c>
      <c r="P129" s="189">
        <f>+INDEX(DataEx!$1:$1048576,MATCH('2013'!$A129,DataEx!$D:$D,0),MATCH('2013'!P$101,DataEx!$216:$216,0))</f>
        <v>901608.53416666668</v>
      </c>
      <c r="Q129" s="189">
        <f>+INDEX(DataEx!$1:$1048576,MATCH('2013'!$A129,DataEx!$D:$D,0),MATCH('2013'!Q$101,DataEx!$216:$216,0))</f>
        <v>901608.53416666668</v>
      </c>
      <c r="R129" s="189"/>
      <c r="S129" s="189">
        <f>+INDEX(DataEx!$1:$1048576,MATCH('2013'!$A129,DataEx!$D:$D,0),MATCH('2013'!S$101,DataEx!$216:$216,0))</f>
        <v>901608.53416666668</v>
      </c>
      <c r="T129" s="189">
        <f>+INDEX(DataEx!$1:$1048576,MATCH('2013'!$A129,DataEx!$D:$D,0),MATCH('2013'!T$101,DataEx!$216:$216,0))</f>
        <v>901608.53416666668</v>
      </c>
      <c r="U129" s="189">
        <f>+INDEX(DataEx!$1:$1048576,MATCH('2013'!$A129,DataEx!$D:$D,0),MATCH('2013'!U$101,DataEx!$216:$216,0))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23" t="str">
        <f>+VLOOKUP(LEFT($A130,LEN(A130)-1)*1,Master!$D$25:$G$223,4,FALSE)</f>
        <v>Rashodi za materijal</v>
      </c>
      <c r="C130" s="424"/>
      <c r="D130" s="424"/>
      <c r="E130" s="424"/>
      <c r="F130" s="424"/>
      <c r="G130" s="189">
        <f>+INDEX(DataEx!$1:$1048576,MATCH('2013'!$A130,DataEx!$D:$D,0),MATCH('2013'!G$101,DataEx!$216:$216,0))</f>
        <v>2109966.5125000002</v>
      </c>
      <c r="H130" s="189">
        <f>+INDEX(DataEx!$1:$1048576,MATCH('2013'!$A130,DataEx!$D:$D,0),MATCH('2013'!H$101,DataEx!$216:$216,0))</f>
        <v>2109966.5125000002</v>
      </c>
      <c r="I130" s="189">
        <f>+INDEX(DataEx!$1:$1048576,MATCH('2013'!$A130,DataEx!$D:$D,0),MATCH('2013'!I$101,DataEx!$216:$216,0))</f>
        <v>2109966.5125000002</v>
      </c>
      <c r="J130" s="189"/>
      <c r="K130" s="189">
        <f>+INDEX(DataEx!$1:$1048576,MATCH('2013'!$A130,DataEx!$D:$D,0),MATCH('2013'!K$101,DataEx!$216:$216,0))</f>
        <v>2109966.5125000002</v>
      </c>
      <c r="L130" s="189">
        <f>+INDEX(DataEx!$1:$1048576,MATCH('2013'!$A130,DataEx!$D:$D,0),MATCH('2013'!L$101,DataEx!$216:$216,0))</f>
        <v>2109966.5125000002</v>
      </c>
      <c r="M130" s="189">
        <f>+INDEX(DataEx!$1:$1048576,MATCH('2013'!$A130,DataEx!$D:$D,0),MATCH('2013'!M$101,DataEx!$216:$216,0))</f>
        <v>2109966.5125000002</v>
      </c>
      <c r="N130" s="189"/>
      <c r="O130" s="189">
        <f>+INDEX(DataEx!$1:$1048576,MATCH('2013'!$A130,DataEx!$D:$D,0),MATCH('2013'!O$101,DataEx!$216:$216,0))</f>
        <v>2109966.5125000002</v>
      </c>
      <c r="P130" s="189">
        <f>+INDEX(DataEx!$1:$1048576,MATCH('2013'!$A130,DataEx!$D:$D,0),MATCH('2013'!P$101,DataEx!$216:$216,0))</f>
        <v>2109966.5125000002</v>
      </c>
      <c r="Q130" s="189">
        <f>+INDEX(DataEx!$1:$1048576,MATCH('2013'!$A130,DataEx!$D:$D,0),MATCH('2013'!Q$101,DataEx!$216:$216,0))</f>
        <v>2109966.5125000002</v>
      </c>
      <c r="R130" s="189"/>
      <c r="S130" s="189">
        <f>+INDEX(DataEx!$1:$1048576,MATCH('2013'!$A130,DataEx!$D:$D,0),MATCH('2013'!S$101,DataEx!$216:$216,0))</f>
        <v>2109966.5125000002</v>
      </c>
      <c r="T130" s="189">
        <f>+INDEX(DataEx!$1:$1048576,MATCH('2013'!$A130,DataEx!$D:$D,0),MATCH('2013'!T$101,DataEx!$216:$216,0))</f>
        <v>2109966.5125000002</v>
      </c>
      <c r="U130" s="189">
        <f>+INDEX(DataEx!$1:$1048576,MATCH('2013'!$A130,DataEx!$D:$D,0),MATCH('2013'!U$101,DataEx!$216:$216,0))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23" t="str">
        <f>+VLOOKUP(LEFT($A131,LEN(A131)-1)*1,Master!$D$25:$G$223,4,FALSE)</f>
        <v>Rashodi za usluge</v>
      </c>
      <c r="C131" s="424"/>
      <c r="D131" s="424"/>
      <c r="E131" s="424"/>
      <c r="F131" s="424"/>
      <c r="G131" s="189">
        <f>+INDEX(DataEx!$1:$1048576,MATCH('2013'!$A131,DataEx!$D:$D,0),MATCH('2013'!G$101,DataEx!$216:$216,0))</f>
        <v>3636728.03</v>
      </c>
      <c r="H131" s="189">
        <f>+INDEX(DataEx!$1:$1048576,MATCH('2013'!$A131,DataEx!$D:$D,0),MATCH('2013'!H$101,DataEx!$216:$216,0))</f>
        <v>3636728.03</v>
      </c>
      <c r="I131" s="189">
        <f>+INDEX(DataEx!$1:$1048576,MATCH('2013'!$A131,DataEx!$D:$D,0),MATCH('2013'!I$101,DataEx!$216:$216,0))</f>
        <v>3636728.03</v>
      </c>
      <c r="J131" s="189"/>
      <c r="K131" s="189">
        <f>+INDEX(DataEx!$1:$1048576,MATCH('2013'!$A131,DataEx!$D:$D,0),MATCH('2013'!K$101,DataEx!$216:$216,0))</f>
        <v>3636728.03</v>
      </c>
      <c r="L131" s="189">
        <f>+INDEX(DataEx!$1:$1048576,MATCH('2013'!$A131,DataEx!$D:$D,0),MATCH('2013'!L$101,DataEx!$216:$216,0))</f>
        <v>3636728.03</v>
      </c>
      <c r="M131" s="189">
        <f>+INDEX(DataEx!$1:$1048576,MATCH('2013'!$A131,DataEx!$D:$D,0),MATCH('2013'!M$101,DataEx!$216:$216,0))</f>
        <v>3636728.03</v>
      </c>
      <c r="N131" s="189"/>
      <c r="O131" s="189">
        <f>+INDEX(DataEx!$1:$1048576,MATCH('2013'!$A131,DataEx!$D:$D,0),MATCH('2013'!O$101,DataEx!$216:$216,0))</f>
        <v>3636728.03</v>
      </c>
      <c r="P131" s="189">
        <f>+INDEX(DataEx!$1:$1048576,MATCH('2013'!$A131,DataEx!$D:$D,0),MATCH('2013'!P$101,DataEx!$216:$216,0))</f>
        <v>3636728.03</v>
      </c>
      <c r="Q131" s="189">
        <f>+INDEX(DataEx!$1:$1048576,MATCH('2013'!$A131,DataEx!$D:$D,0),MATCH('2013'!Q$101,DataEx!$216:$216,0))</f>
        <v>3636728.03</v>
      </c>
      <c r="R131" s="189"/>
      <c r="S131" s="189">
        <f>+INDEX(DataEx!$1:$1048576,MATCH('2013'!$A131,DataEx!$D:$D,0),MATCH('2013'!S$101,DataEx!$216:$216,0))</f>
        <v>3636728.03</v>
      </c>
      <c r="T131" s="189">
        <f>+INDEX(DataEx!$1:$1048576,MATCH('2013'!$A131,DataEx!$D:$D,0),MATCH('2013'!T$101,DataEx!$216:$216,0))</f>
        <v>3636728.03</v>
      </c>
      <c r="U131" s="189">
        <f>+INDEX(DataEx!$1:$1048576,MATCH('2013'!$A131,DataEx!$D:$D,0),MATCH('2013'!U$101,DataEx!$216:$216,0))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23" t="str">
        <f>+VLOOKUP(LEFT($A132,LEN(A132)-1)*1,Master!$D$25:$G$223,4,FALSE)</f>
        <v>Rashodi za tekuće održavanje</v>
      </c>
      <c r="C132" s="424"/>
      <c r="D132" s="424"/>
      <c r="E132" s="424"/>
      <c r="F132" s="424"/>
      <c r="G132" s="189">
        <f>+INDEX(DataEx!$1:$1048576,MATCH('2013'!$A132,DataEx!$D:$D,0),MATCH('2013'!G$101,DataEx!$216:$216,0))</f>
        <v>1705556.6708333332</v>
      </c>
      <c r="H132" s="189">
        <f>+INDEX(DataEx!$1:$1048576,MATCH('2013'!$A132,DataEx!$D:$D,0),MATCH('2013'!H$101,DataEx!$216:$216,0))</f>
        <v>1705556.6708333332</v>
      </c>
      <c r="I132" s="189">
        <f>+INDEX(DataEx!$1:$1048576,MATCH('2013'!$A132,DataEx!$D:$D,0),MATCH('2013'!I$101,DataEx!$216:$216,0))</f>
        <v>1705556.6708333332</v>
      </c>
      <c r="J132" s="189"/>
      <c r="K132" s="189">
        <f>+INDEX(DataEx!$1:$1048576,MATCH('2013'!$A132,DataEx!$D:$D,0),MATCH('2013'!K$101,DataEx!$216:$216,0))</f>
        <v>1705556.6708333332</v>
      </c>
      <c r="L132" s="189">
        <f>+INDEX(DataEx!$1:$1048576,MATCH('2013'!$A132,DataEx!$D:$D,0),MATCH('2013'!L$101,DataEx!$216:$216,0))</f>
        <v>1705556.6708333332</v>
      </c>
      <c r="M132" s="189">
        <f>+INDEX(DataEx!$1:$1048576,MATCH('2013'!$A132,DataEx!$D:$D,0),MATCH('2013'!M$101,DataEx!$216:$216,0))</f>
        <v>1705556.6708333332</v>
      </c>
      <c r="N132" s="189"/>
      <c r="O132" s="189">
        <f>+INDEX(DataEx!$1:$1048576,MATCH('2013'!$A132,DataEx!$D:$D,0),MATCH('2013'!O$101,DataEx!$216:$216,0))</f>
        <v>1705556.6708333332</v>
      </c>
      <c r="P132" s="189">
        <f>+INDEX(DataEx!$1:$1048576,MATCH('2013'!$A132,DataEx!$D:$D,0),MATCH('2013'!P$101,DataEx!$216:$216,0))</f>
        <v>1705556.6708333332</v>
      </c>
      <c r="Q132" s="189">
        <f>+INDEX(DataEx!$1:$1048576,MATCH('2013'!$A132,DataEx!$D:$D,0),MATCH('2013'!Q$101,DataEx!$216:$216,0))</f>
        <v>1705556.6708333332</v>
      </c>
      <c r="R132" s="189"/>
      <c r="S132" s="189">
        <f>+INDEX(DataEx!$1:$1048576,MATCH('2013'!$A132,DataEx!$D:$D,0),MATCH('2013'!S$101,DataEx!$216:$216,0))</f>
        <v>1705556.6708333332</v>
      </c>
      <c r="T132" s="189">
        <f>+INDEX(DataEx!$1:$1048576,MATCH('2013'!$A132,DataEx!$D:$D,0),MATCH('2013'!T$101,DataEx!$216:$216,0))</f>
        <v>1705556.6708333332</v>
      </c>
      <c r="U132" s="189">
        <f>+INDEX(DataEx!$1:$1048576,MATCH('2013'!$A132,DataEx!$D:$D,0),MATCH('2013'!U$101,DataEx!$216:$216,0))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23" t="str">
        <f>+VLOOKUP(LEFT($A133,LEN(A133)-1)*1,Master!$D$25:$G$223,4,FALSE)</f>
        <v>Kamate</v>
      </c>
      <c r="C133" s="424"/>
      <c r="D133" s="424"/>
      <c r="E133" s="424"/>
      <c r="F133" s="424"/>
      <c r="G133" s="189">
        <f>+INDEX(DataEx!$1:$1048576,MATCH('2013'!$A133,DataEx!$D:$D,0),MATCH('2013'!G$101,DataEx!$216:$216,0))</f>
        <v>5866967.2749999994</v>
      </c>
      <c r="H133" s="189">
        <f>+INDEX(DataEx!$1:$1048576,MATCH('2013'!$A133,DataEx!$D:$D,0),MATCH('2013'!H$101,DataEx!$216:$216,0))</f>
        <v>5866967.2749999994</v>
      </c>
      <c r="I133" s="189">
        <f>+INDEX(DataEx!$1:$1048576,MATCH('2013'!$A133,DataEx!$D:$D,0),MATCH('2013'!I$101,DataEx!$216:$216,0))</f>
        <v>5866967.2749999994</v>
      </c>
      <c r="J133" s="189"/>
      <c r="K133" s="189">
        <f>+INDEX(DataEx!$1:$1048576,MATCH('2013'!$A133,DataEx!$D:$D,0),MATCH('2013'!K$101,DataEx!$216:$216,0))</f>
        <v>5866967.2749999994</v>
      </c>
      <c r="L133" s="189">
        <f>+INDEX(DataEx!$1:$1048576,MATCH('2013'!$A133,DataEx!$D:$D,0),MATCH('2013'!L$101,DataEx!$216:$216,0))</f>
        <v>5866967.2749999994</v>
      </c>
      <c r="M133" s="189">
        <f>+INDEX(DataEx!$1:$1048576,MATCH('2013'!$A133,DataEx!$D:$D,0),MATCH('2013'!M$101,DataEx!$216:$216,0))</f>
        <v>5866967.2749999994</v>
      </c>
      <c r="N133" s="189"/>
      <c r="O133" s="189">
        <f>+INDEX(DataEx!$1:$1048576,MATCH('2013'!$A133,DataEx!$D:$D,0),MATCH('2013'!O$101,DataEx!$216:$216,0))</f>
        <v>5866967.2749999994</v>
      </c>
      <c r="P133" s="189">
        <f>+INDEX(DataEx!$1:$1048576,MATCH('2013'!$A133,DataEx!$D:$D,0),MATCH('2013'!P$101,DataEx!$216:$216,0))</f>
        <v>5866967.2749999994</v>
      </c>
      <c r="Q133" s="189">
        <f>+INDEX(DataEx!$1:$1048576,MATCH('2013'!$A133,DataEx!$D:$D,0),MATCH('2013'!Q$101,DataEx!$216:$216,0))</f>
        <v>5866967.2749999994</v>
      </c>
      <c r="R133" s="189"/>
      <c r="S133" s="189">
        <f>+INDEX(DataEx!$1:$1048576,MATCH('2013'!$A133,DataEx!$D:$D,0),MATCH('2013'!S$101,DataEx!$216:$216,0))</f>
        <v>5866967.2749999994</v>
      </c>
      <c r="T133" s="189">
        <f>+INDEX(DataEx!$1:$1048576,MATCH('2013'!$A133,DataEx!$D:$D,0),MATCH('2013'!T$101,DataEx!$216:$216,0))</f>
        <v>5866967.2749999994</v>
      </c>
      <c r="U133" s="189">
        <f>+INDEX(DataEx!$1:$1048576,MATCH('2013'!$A133,DataEx!$D:$D,0),MATCH('2013'!U$101,DataEx!$216:$216,0))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23" t="str">
        <f>+VLOOKUP(LEFT($A134,LEN(A134)-1)*1,Master!$D$25:$G$223,4,FALSE)</f>
        <v>Renta</v>
      </c>
      <c r="C134" s="424"/>
      <c r="D134" s="424"/>
      <c r="E134" s="424"/>
      <c r="F134" s="424"/>
      <c r="G134" s="189">
        <f>+INDEX(DataEx!$1:$1048576,MATCH('2013'!$A134,DataEx!$D:$D,0),MATCH('2013'!G$101,DataEx!$216:$216,0))</f>
        <v>656311.6166666667</v>
      </c>
      <c r="H134" s="189">
        <f>+INDEX(DataEx!$1:$1048576,MATCH('2013'!$A134,DataEx!$D:$D,0),MATCH('2013'!H$101,DataEx!$216:$216,0))</f>
        <v>656311.6166666667</v>
      </c>
      <c r="I134" s="189">
        <f>+INDEX(DataEx!$1:$1048576,MATCH('2013'!$A134,DataEx!$D:$D,0),MATCH('2013'!I$101,DataEx!$216:$216,0))</f>
        <v>656311.6166666667</v>
      </c>
      <c r="J134" s="189"/>
      <c r="K134" s="189">
        <f>+INDEX(DataEx!$1:$1048576,MATCH('2013'!$A134,DataEx!$D:$D,0),MATCH('2013'!K$101,DataEx!$216:$216,0))</f>
        <v>656311.6166666667</v>
      </c>
      <c r="L134" s="189">
        <f>+INDEX(DataEx!$1:$1048576,MATCH('2013'!$A134,DataEx!$D:$D,0),MATCH('2013'!L$101,DataEx!$216:$216,0))</f>
        <v>656311.6166666667</v>
      </c>
      <c r="M134" s="189">
        <f>+INDEX(DataEx!$1:$1048576,MATCH('2013'!$A134,DataEx!$D:$D,0),MATCH('2013'!M$101,DataEx!$216:$216,0))</f>
        <v>656311.6166666667</v>
      </c>
      <c r="N134" s="189"/>
      <c r="O134" s="189">
        <f>+INDEX(DataEx!$1:$1048576,MATCH('2013'!$A134,DataEx!$D:$D,0),MATCH('2013'!O$101,DataEx!$216:$216,0))</f>
        <v>656311.6166666667</v>
      </c>
      <c r="P134" s="189">
        <f>+INDEX(DataEx!$1:$1048576,MATCH('2013'!$A134,DataEx!$D:$D,0),MATCH('2013'!P$101,DataEx!$216:$216,0))</f>
        <v>656311.6166666667</v>
      </c>
      <c r="Q134" s="189">
        <f>+INDEX(DataEx!$1:$1048576,MATCH('2013'!$A134,DataEx!$D:$D,0),MATCH('2013'!Q$101,DataEx!$216:$216,0))</f>
        <v>656311.6166666667</v>
      </c>
      <c r="R134" s="189"/>
      <c r="S134" s="189">
        <f>+INDEX(DataEx!$1:$1048576,MATCH('2013'!$A134,DataEx!$D:$D,0),MATCH('2013'!S$101,DataEx!$216:$216,0))</f>
        <v>656311.6166666667</v>
      </c>
      <c r="T134" s="189">
        <f>+INDEX(DataEx!$1:$1048576,MATCH('2013'!$A134,DataEx!$D:$D,0),MATCH('2013'!T$101,DataEx!$216:$216,0))</f>
        <v>656311.6166666667</v>
      </c>
      <c r="U134" s="189">
        <f>+INDEX(DataEx!$1:$1048576,MATCH('2013'!$A134,DataEx!$D:$D,0),MATCH('2013'!U$101,DataEx!$216:$216,0))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23" t="str">
        <f>+VLOOKUP(LEFT($A135,LEN(A135)-1)*1,Master!$D$25:$G$223,4,FALSE)</f>
        <v>Subvencije</v>
      </c>
      <c r="C135" s="424"/>
      <c r="D135" s="424"/>
      <c r="E135" s="424"/>
      <c r="F135" s="424"/>
      <c r="G135" s="189">
        <f>+INDEX(DataEx!$1:$1048576,MATCH('2013'!$A135,DataEx!$D:$D,0),MATCH('2013'!G$101,DataEx!$216:$216,0))</f>
        <v>1185833.3333333333</v>
      </c>
      <c r="H135" s="189">
        <f>+INDEX(DataEx!$1:$1048576,MATCH('2013'!$A135,DataEx!$D:$D,0),MATCH('2013'!H$101,DataEx!$216:$216,0))</f>
        <v>1185833.3333333333</v>
      </c>
      <c r="I135" s="189">
        <f>+INDEX(DataEx!$1:$1048576,MATCH('2013'!$A135,DataEx!$D:$D,0),MATCH('2013'!I$101,DataEx!$216:$216,0))</f>
        <v>1185833.3333333333</v>
      </c>
      <c r="J135" s="189"/>
      <c r="K135" s="189">
        <f>+INDEX(DataEx!$1:$1048576,MATCH('2013'!$A135,DataEx!$D:$D,0),MATCH('2013'!K$101,DataEx!$216:$216,0))</f>
        <v>1185833.3333333333</v>
      </c>
      <c r="L135" s="189">
        <f>+INDEX(DataEx!$1:$1048576,MATCH('2013'!$A135,DataEx!$D:$D,0),MATCH('2013'!L$101,DataEx!$216:$216,0))</f>
        <v>1185833.3333333333</v>
      </c>
      <c r="M135" s="189">
        <f>+INDEX(DataEx!$1:$1048576,MATCH('2013'!$A135,DataEx!$D:$D,0),MATCH('2013'!M$101,DataEx!$216:$216,0))</f>
        <v>1185833.3333333333</v>
      </c>
      <c r="N135" s="189"/>
      <c r="O135" s="189">
        <f>+INDEX(DataEx!$1:$1048576,MATCH('2013'!$A135,DataEx!$D:$D,0),MATCH('2013'!O$101,DataEx!$216:$216,0))</f>
        <v>1185833.3333333333</v>
      </c>
      <c r="P135" s="189">
        <f>+INDEX(DataEx!$1:$1048576,MATCH('2013'!$A135,DataEx!$D:$D,0),MATCH('2013'!P$101,DataEx!$216:$216,0))</f>
        <v>1185833.3333333333</v>
      </c>
      <c r="Q135" s="189">
        <f>+INDEX(DataEx!$1:$1048576,MATCH('2013'!$A135,DataEx!$D:$D,0),MATCH('2013'!Q$101,DataEx!$216:$216,0))</f>
        <v>1185833.3333333333</v>
      </c>
      <c r="R135" s="189"/>
      <c r="S135" s="189">
        <f>+INDEX(DataEx!$1:$1048576,MATCH('2013'!$A135,DataEx!$D:$D,0),MATCH('2013'!S$101,DataEx!$216:$216,0))</f>
        <v>1185833.3333333333</v>
      </c>
      <c r="T135" s="189">
        <f>+INDEX(DataEx!$1:$1048576,MATCH('2013'!$A135,DataEx!$D:$D,0),MATCH('2013'!T$101,DataEx!$216:$216,0))</f>
        <v>1185833.3333333333</v>
      </c>
      <c r="U135" s="189">
        <f>+INDEX(DataEx!$1:$1048576,MATCH('2013'!$A135,DataEx!$D:$D,0),MATCH('2013'!U$101,DataEx!$216:$216,0))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23" t="str">
        <f>+VLOOKUP(LEFT($A136,LEN(A136)-1)*1,Master!$D$25:$G$223,4,FALSE)</f>
        <v>Ostali izdaci</v>
      </c>
      <c r="C136" s="424"/>
      <c r="D136" s="424"/>
      <c r="E136" s="424"/>
      <c r="F136" s="424"/>
      <c r="G136" s="189">
        <f>+INDEX(DataEx!$1:$1048576,MATCH('2013'!$A136,DataEx!$D:$D,0),MATCH('2013'!G$101,DataEx!$216:$216,0))</f>
        <v>2119159.9008333334</v>
      </c>
      <c r="H136" s="189">
        <f>+INDEX(DataEx!$1:$1048576,MATCH('2013'!$A136,DataEx!$D:$D,0),MATCH('2013'!H$101,DataEx!$216:$216,0))</f>
        <v>2119159.9008333334</v>
      </c>
      <c r="I136" s="189">
        <f>+INDEX(DataEx!$1:$1048576,MATCH('2013'!$A136,DataEx!$D:$D,0),MATCH('2013'!I$101,DataEx!$216:$216,0))</f>
        <v>2119159.9008333334</v>
      </c>
      <c r="J136" s="189"/>
      <c r="K136" s="189">
        <f>+INDEX(DataEx!$1:$1048576,MATCH('2013'!$A136,DataEx!$D:$D,0),MATCH('2013'!K$101,DataEx!$216:$216,0))</f>
        <v>2119159.9008333334</v>
      </c>
      <c r="L136" s="189">
        <f>+INDEX(DataEx!$1:$1048576,MATCH('2013'!$A136,DataEx!$D:$D,0),MATCH('2013'!L$101,DataEx!$216:$216,0))</f>
        <v>2119159.9008333334</v>
      </c>
      <c r="M136" s="189">
        <f>+INDEX(DataEx!$1:$1048576,MATCH('2013'!$A136,DataEx!$D:$D,0),MATCH('2013'!M$101,DataEx!$216:$216,0))</f>
        <v>2119159.9008333334</v>
      </c>
      <c r="N136" s="189"/>
      <c r="O136" s="189">
        <f>+INDEX(DataEx!$1:$1048576,MATCH('2013'!$A136,DataEx!$D:$D,0),MATCH('2013'!O$101,DataEx!$216:$216,0))</f>
        <v>2119159.9008333334</v>
      </c>
      <c r="P136" s="189">
        <f>+INDEX(DataEx!$1:$1048576,MATCH('2013'!$A136,DataEx!$D:$D,0),MATCH('2013'!P$101,DataEx!$216:$216,0))</f>
        <v>2119159.9008333334</v>
      </c>
      <c r="Q136" s="189">
        <f>+INDEX(DataEx!$1:$1048576,MATCH('2013'!$A136,DataEx!$D:$D,0),MATCH('2013'!Q$101,DataEx!$216:$216,0))</f>
        <v>2119159.9008333334</v>
      </c>
      <c r="R136" s="189"/>
      <c r="S136" s="189">
        <f>+INDEX(DataEx!$1:$1048576,MATCH('2013'!$A136,DataEx!$D:$D,0),MATCH('2013'!S$101,DataEx!$216:$216,0))</f>
        <v>2119159.9008333334</v>
      </c>
      <c r="T136" s="189">
        <f>+INDEX(DataEx!$1:$1048576,MATCH('2013'!$A136,DataEx!$D:$D,0),MATCH('2013'!T$101,DataEx!$216:$216,0))</f>
        <v>2119159.9008333334</v>
      </c>
      <c r="U136" s="189">
        <f>+INDEX(DataEx!$1:$1048576,MATCH('2013'!$A136,DataEx!$D:$D,0),MATCH('2013'!U$101,DataEx!$216:$216,0))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23" t="str">
        <f>+VLOOKUP(LEFT($A137,LEN(A137)-1)*1,Master!$D$25:$G$223,4,FALSE)</f>
        <v>Kapitalni izdaci u tekućem budžetu</v>
      </c>
      <c r="C137" s="424"/>
      <c r="D137" s="424"/>
      <c r="E137" s="424"/>
      <c r="F137" s="424"/>
      <c r="G137" s="189">
        <f>+INDEX(DataEx!$1:$1048576,MATCH('2013'!$A137,DataEx!$D:$D,0),MATCH('2013'!G$101,DataEx!$216:$216,0))</f>
        <v>5664403.9874999989</v>
      </c>
      <c r="H137" s="189">
        <f>+INDEX(DataEx!$1:$1048576,MATCH('2013'!$A137,DataEx!$D:$D,0),MATCH('2013'!H$101,DataEx!$216:$216,0))</f>
        <v>5664403.9874999989</v>
      </c>
      <c r="I137" s="189">
        <f>+INDEX(DataEx!$1:$1048576,MATCH('2013'!$A137,DataEx!$D:$D,0),MATCH('2013'!I$101,DataEx!$216:$216,0))</f>
        <v>5664403.9874999989</v>
      </c>
      <c r="J137" s="189"/>
      <c r="K137" s="189">
        <f>+INDEX(DataEx!$1:$1048576,MATCH('2013'!$A137,DataEx!$D:$D,0),MATCH('2013'!K$101,DataEx!$216:$216,0))</f>
        <v>5664403.9874999989</v>
      </c>
      <c r="L137" s="189">
        <f>+INDEX(DataEx!$1:$1048576,MATCH('2013'!$A137,DataEx!$D:$D,0),MATCH('2013'!L$101,DataEx!$216:$216,0))</f>
        <v>5664403.9874999989</v>
      </c>
      <c r="M137" s="189">
        <f>+INDEX(DataEx!$1:$1048576,MATCH('2013'!$A137,DataEx!$D:$D,0),MATCH('2013'!M$101,DataEx!$216:$216,0))</f>
        <v>5664403.9874999989</v>
      </c>
      <c r="N137" s="189"/>
      <c r="O137" s="189">
        <f>+INDEX(DataEx!$1:$1048576,MATCH('2013'!$A137,DataEx!$D:$D,0),MATCH('2013'!O$101,DataEx!$216:$216,0))</f>
        <v>5664403.9874999989</v>
      </c>
      <c r="P137" s="189">
        <f>+INDEX(DataEx!$1:$1048576,MATCH('2013'!$A137,DataEx!$D:$D,0),MATCH('2013'!P$101,DataEx!$216:$216,0))</f>
        <v>5664403.9874999989</v>
      </c>
      <c r="Q137" s="189">
        <f>+INDEX(DataEx!$1:$1048576,MATCH('2013'!$A137,DataEx!$D:$D,0),MATCH('2013'!Q$101,DataEx!$216:$216,0))</f>
        <v>5664403.9874999989</v>
      </c>
      <c r="R137" s="189"/>
      <c r="S137" s="189">
        <f>+INDEX(DataEx!$1:$1048576,MATCH('2013'!$A137,DataEx!$D:$D,0),MATCH('2013'!S$101,DataEx!$216:$216,0))</f>
        <v>5664403.9874999989</v>
      </c>
      <c r="T137" s="189">
        <f>+INDEX(DataEx!$1:$1048576,MATCH('2013'!$A137,DataEx!$D:$D,0),MATCH('2013'!T$101,DataEx!$216:$216,0))</f>
        <v>5664403.9874999989</v>
      </c>
      <c r="U137" s="189">
        <f>+INDEX(DataEx!$1:$1048576,MATCH('2013'!$A137,DataEx!$D:$D,0),MATCH('2013'!U$101,DataEx!$216:$216,0))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39" t="str">
        <f>+VLOOKUP(LEFT($A138,LEN(A138)-1)*1,Master!$D$25:$G$223,4,FALSE)</f>
        <v>Transferi za socijalnu zaštitu</v>
      </c>
      <c r="C138" s="440"/>
      <c r="D138" s="440"/>
      <c r="E138" s="440"/>
      <c r="F138" s="440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65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23" t="str">
        <f>+VLOOKUP(LEFT($A139,LEN(A139)-1)*1,Master!$D$25:$G$223,4,FALSE)</f>
        <v>Prava iz oblasti socijalne zaštite</v>
      </c>
      <c r="C139" s="424"/>
      <c r="D139" s="424"/>
      <c r="E139" s="424"/>
      <c r="F139" s="424"/>
      <c r="G139" s="189">
        <f>+INDEX(DataEx!$1:$1048576,MATCH('2013'!$A139,DataEx!$D:$D,0),MATCH('2013'!G$101,DataEx!$216:$216,0))</f>
        <v>5084083.333333333</v>
      </c>
      <c r="H139" s="189">
        <f>+INDEX(DataEx!$1:$1048576,MATCH('2013'!$A139,DataEx!$D:$D,0),MATCH('2013'!H$101,DataEx!$216:$216,0))</f>
        <v>5084083.333333333</v>
      </c>
      <c r="I139" s="189">
        <f>+INDEX(DataEx!$1:$1048576,MATCH('2013'!$A139,DataEx!$D:$D,0),MATCH('2013'!I$101,DataEx!$216:$216,0))</f>
        <v>5084083.333333333</v>
      </c>
      <c r="J139" s="189"/>
      <c r="K139" s="189">
        <f>+INDEX(DataEx!$1:$1048576,MATCH('2013'!$A139,DataEx!$D:$D,0),MATCH('2013'!K$101,DataEx!$216:$216,0))</f>
        <v>5084083.333333333</v>
      </c>
      <c r="L139" s="189">
        <f>+INDEX(DataEx!$1:$1048576,MATCH('2013'!$A139,DataEx!$D:$D,0),MATCH('2013'!L$101,DataEx!$216:$216,0))</f>
        <v>5084083.333333333</v>
      </c>
      <c r="M139" s="189">
        <f>+INDEX(DataEx!$1:$1048576,MATCH('2013'!$A139,DataEx!$D:$D,0),MATCH('2013'!M$101,DataEx!$216:$216,0))</f>
        <v>5084083.333333333</v>
      </c>
      <c r="N139" s="189"/>
      <c r="O139" s="189">
        <f>+INDEX(DataEx!$1:$1048576,MATCH('2013'!$A139,DataEx!$D:$D,0),MATCH('2013'!O$101,DataEx!$216:$216,0))</f>
        <v>5084083.333333333</v>
      </c>
      <c r="P139" s="189">
        <f>+INDEX(DataEx!$1:$1048576,MATCH('2013'!$A139,DataEx!$D:$D,0),MATCH('2013'!P$101,DataEx!$216:$216,0))</f>
        <v>5084083.333333333</v>
      </c>
      <c r="Q139" s="189">
        <f>+INDEX(DataEx!$1:$1048576,MATCH('2013'!$A139,DataEx!$D:$D,0),MATCH('2013'!Q$101,DataEx!$216:$216,0))</f>
        <v>5084083.333333333</v>
      </c>
      <c r="R139" s="189"/>
      <c r="S139" s="189">
        <f>+INDEX(DataEx!$1:$1048576,MATCH('2013'!$A139,DataEx!$D:$D,0),MATCH('2013'!S$101,DataEx!$216:$216,0))</f>
        <v>5084083.333333333</v>
      </c>
      <c r="T139" s="189">
        <f>+INDEX(DataEx!$1:$1048576,MATCH('2013'!$A139,DataEx!$D:$D,0),MATCH('2013'!T$101,DataEx!$216:$216,0))</f>
        <v>5084083.333333333</v>
      </c>
      <c r="U139" s="189">
        <f>+INDEX(DataEx!$1:$1048576,MATCH('2013'!$A139,DataEx!$D:$D,0),MATCH('2013'!U$101,DataEx!$216:$216,0))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23" t="str">
        <f>+VLOOKUP(LEFT($A140,LEN(A140)-1)*1,Master!$D$25:$G$223,4,FALSE)</f>
        <v>Sredstva za tehnološke viškove</v>
      </c>
      <c r="C140" s="424"/>
      <c r="D140" s="424"/>
      <c r="E140" s="424"/>
      <c r="F140" s="424"/>
      <c r="G140" s="189">
        <f>+INDEX(DataEx!$1:$1048576,MATCH('2013'!$A140,DataEx!$D:$D,0),MATCH('2013'!G$101,DataEx!$216:$216,0))</f>
        <v>1280004.1666666665</v>
      </c>
      <c r="H140" s="189">
        <f>+INDEX(DataEx!$1:$1048576,MATCH('2013'!$A140,DataEx!$D:$D,0),MATCH('2013'!H$101,DataEx!$216:$216,0))</f>
        <v>1280004.1666666665</v>
      </c>
      <c r="I140" s="189">
        <f>+INDEX(DataEx!$1:$1048576,MATCH('2013'!$A140,DataEx!$D:$D,0),MATCH('2013'!I$101,DataEx!$216:$216,0))</f>
        <v>1280004.1666666665</v>
      </c>
      <c r="J140" s="189"/>
      <c r="K140" s="189">
        <f>+INDEX(DataEx!$1:$1048576,MATCH('2013'!$A140,DataEx!$D:$D,0),MATCH('2013'!K$101,DataEx!$216:$216,0))</f>
        <v>1280004.1666666665</v>
      </c>
      <c r="L140" s="189">
        <f>+INDEX(DataEx!$1:$1048576,MATCH('2013'!$A140,DataEx!$D:$D,0),MATCH('2013'!L$101,DataEx!$216:$216,0))</f>
        <v>1280004.1666666665</v>
      </c>
      <c r="M140" s="189">
        <f>+INDEX(DataEx!$1:$1048576,MATCH('2013'!$A140,DataEx!$D:$D,0),MATCH('2013'!M$101,DataEx!$216:$216,0))</f>
        <v>1280004.1666666665</v>
      </c>
      <c r="N140" s="189"/>
      <c r="O140" s="189">
        <f>+INDEX(DataEx!$1:$1048576,MATCH('2013'!$A140,DataEx!$D:$D,0),MATCH('2013'!O$101,DataEx!$216:$216,0))</f>
        <v>1280004.1666666665</v>
      </c>
      <c r="P140" s="189">
        <f>+INDEX(DataEx!$1:$1048576,MATCH('2013'!$A140,DataEx!$D:$D,0),MATCH('2013'!P$101,DataEx!$216:$216,0))</f>
        <v>1280004.1666666665</v>
      </c>
      <c r="Q140" s="189">
        <f>+INDEX(DataEx!$1:$1048576,MATCH('2013'!$A140,DataEx!$D:$D,0),MATCH('2013'!Q$101,DataEx!$216:$216,0))</f>
        <v>1280004.1666666665</v>
      </c>
      <c r="R140" s="189"/>
      <c r="S140" s="189">
        <f>+INDEX(DataEx!$1:$1048576,MATCH('2013'!$A140,DataEx!$D:$D,0),MATCH('2013'!S$101,DataEx!$216:$216,0))</f>
        <v>1280004.1666666665</v>
      </c>
      <c r="T140" s="189">
        <f>+INDEX(DataEx!$1:$1048576,MATCH('2013'!$A140,DataEx!$D:$D,0),MATCH('2013'!T$101,DataEx!$216:$216,0))</f>
        <v>1280004.1666666665</v>
      </c>
      <c r="U140" s="189">
        <f>+INDEX(DataEx!$1:$1048576,MATCH('2013'!$A140,DataEx!$D:$D,0),MATCH('2013'!U$101,DataEx!$216:$216,0))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23" t="str">
        <f>+VLOOKUP(LEFT($A141,LEN(A141)-1)*1,Master!$D$25:$G$223,4,FALSE)</f>
        <v>Prava iz oblasti penzijskog i invalidskog osiguranja</v>
      </c>
      <c r="C141" s="424"/>
      <c r="D141" s="424"/>
      <c r="E141" s="424"/>
      <c r="F141" s="424"/>
      <c r="G141" s="189">
        <f>+INDEX(DataEx!$1:$1048576,MATCH('2013'!$A141,DataEx!$D:$D,0),MATCH('2013'!G$101,DataEx!$216:$216,0))</f>
        <v>33408639.758333333</v>
      </c>
      <c r="H141" s="189">
        <f>+INDEX(DataEx!$1:$1048576,MATCH('2013'!$A141,DataEx!$D:$D,0),MATCH('2013'!H$101,DataEx!$216:$216,0))</f>
        <v>33408639.758333333</v>
      </c>
      <c r="I141" s="189">
        <f>+INDEX(DataEx!$1:$1048576,MATCH('2013'!$A141,DataEx!$D:$D,0),MATCH('2013'!I$101,DataEx!$216:$216,0))</f>
        <v>33408639.758333333</v>
      </c>
      <c r="J141" s="189"/>
      <c r="K141" s="189">
        <f>+INDEX(DataEx!$1:$1048576,MATCH('2013'!$A141,DataEx!$D:$D,0),MATCH('2013'!K$101,DataEx!$216:$216,0))</f>
        <v>33408639.758333333</v>
      </c>
      <c r="L141" s="189">
        <f>+INDEX(DataEx!$1:$1048576,MATCH('2013'!$A141,DataEx!$D:$D,0),MATCH('2013'!L$101,DataEx!$216:$216,0))</f>
        <v>33408639.758333333</v>
      </c>
      <c r="M141" s="189">
        <f>+INDEX(DataEx!$1:$1048576,MATCH('2013'!$A141,DataEx!$D:$D,0),MATCH('2013'!M$101,DataEx!$216:$216,0))</f>
        <v>33408639.758333333</v>
      </c>
      <c r="N141" s="189"/>
      <c r="O141" s="189">
        <f>+INDEX(DataEx!$1:$1048576,MATCH('2013'!$A141,DataEx!$D:$D,0),MATCH('2013'!O$101,DataEx!$216:$216,0))</f>
        <v>33408639.758333333</v>
      </c>
      <c r="P141" s="189">
        <f>+INDEX(DataEx!$1:$1048576,MATCH('2013'!$A141,DataEx!$D:$D,0),MATCH('2013'!P$101,DataEx!$216:$216,0))</f>
        <v>33408639.758333333</v>
      </c>
      <c r="Q141" s="189">
        <f>+INDEX(DataEx!$1:$1048576,MATCH('2013'!$A141,DataEx!$D:$D,0),MATCH('2013'!Q$101,DataEx!$216:$216,0))</f>
        <v>33408639.758333333</v>
      </c>
      <c r="R141" s="189"/>
      <c r="S141" s="189">
        <f>+INDEX(DataEx!$1:$1048576,MATCH('2013'!$A141,DataEx!$D:$D,0),MATCH('2013'!S$101,DataEx!$216:$216,0))</f>
        <v>33408639.758333333</v>
      </c>
      <c r="T141" s="189">
        <f>+INDEX(DataEx!$1:$1048576,MATCH('2013'!$A141,DataEx!$D:$D,0),MATCH('2013'!T$101,DataEx!$216:$216,0))</f>
        <v>33408639.758333333</v>
      </c>
      <c r="U141" s="189">
        <f>+INDEX(DataEx!$1:$1048576,MATCH('2013'!$A141,DataEx!$D:$D,0),MATCH('2013'!U$101,DataEx!$216:$216,0))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23" t="str">
        <f>+VLOOKUP(LEFT($A142,LEN(A142)-1)*1,Master!$D$25:$G$223,4,FALSE)</f>
        <v>Ostala prava iz oblasti zdravstvene zaštite</v>
      </c>
      <c r="C142" s="424"/>
      <c r="D142" s="424"/>
      <c r="E142" s="424"/>
      <c r="F142" s="424"/>
      <c r="G142" s="189">
        <f>+INDEX(DataEx!$1:$1048576,MATCH('2013'!$A142,DataEx!$D:$D,0),MATCH('2013'!G$101,DataEx!$216:$216,0))</f>
        <v>1133333.3333333333</v>
      </c>
      <c r="H142" s="189">
        <f>+INDEX(DataEx!$1:$1048576,MATCH('2013'!$A142,DataEx!$D:$D,0),MATCH('2013'!H$101,DataEx!$216:$216,0))</f>
        <v>1133333.3333333333</v>
      </c>
      <c r="I142" s="189">
        <f>+INDEX(DataEx!$1:$1048576,MATCH('2013'!$A142,DataEx!$D:$D,0),MATCH('2013'!I$101,DataEx!$216:$216,0))</f>
        <v>1133333.3333333333</v>
      </c>
      <c r="J142" s="189"/>
      <c r="K142" s="189">
        <f>+INDEX(DataEx!$1:$1048576,MATCH('2013'!$A142,DataEx!$D:$D,0),MATCH('2013'!K$101,DataEx!$216:$216,0))</f>
        <v>1133333.3333333333</v>
      </c>
      <c r="L142" s="189">
        <f>+INDEX(DataEx!$1:$1048576,MATCH('2013'!$A142,DataEx!$D:$D,0),MATCH('2013'!L$101,DataEx!$216:$216,0))</f>
        <v>1133333.3333333333</v>
      </c>
      <c r="M142" s="189">
        <f>+INDEX(DataEx!$1:$1048576,MATCH('2013'!$A142,DataEx!$D:$D,0),MATCH('2013'!M$101,DataEx!$216:$216,0))</f>
        <v>1133333.3333333333</v>
      </c>
      <c r="N142" s="189"/>
      <c r="O142" s="189">
        <f>+INDEX(DataEx!$1:$1048576,MATCH('2013'!$A142,DataEx!$D:$D,0),MATCH('2013'!O$101,DataEx!$216:$216,0))</f>
        <v>1133333.3333333333</v>
      </c>
      <c r="P142" s="189">
        <f>+INDEX(DataEx!$1:$1048576,MATCH('2013'!$A142,DataEx!$D:$D,0),MATCH('2013'!P$101,DataEx!$216:$216,0))</f>
        <v>1133333.3333333333</v>
      </c>
      <c r="Q142" s="189">
        <f>+INDEX(DataEx!$1:$1048576,MATCH('2013'!$A142,DataEx!$D:$D,0),MATCH('2013'!Q$101,DataEx!$216:$216,0))</f>
        <v>1133333.3333333333</v>
      </c>
      <c r="R142" s="189"/>
      <c r="S142" s="189">
        <f>+INDEX(DataEx!$1:$1048576,MATCH('2013'!$A142,DataEx!$D:$D,0),MATCH('2013'!S$101,DataEx!$216:$216,0))</f>
        <v>1133333.3333333333</v>
      </c>
      <c r="T142" s="189">
        <f>+INDEX(DataEx!$1:$1048576,MATCH('2013'!$A142,DataEx!$D:$D,0),MATCH('2013'!T$101,DataEx!$216:$216,0))</f>
        <v>1133333.3333333333</v>
      </c>
      <c r="U142" s="189">
        <f>+INDEX(DataEx!$1:$1048576,MATCH('2013'!$A142,DataEx!$D:$D,0),MATCH('2013'!U$101,DataEx!$216:$216,0))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23" t="str">
        <f>+VLOOKUP(LEFT($A143,LEN(A143)-1)*1,Master!$D$25:$G$223,4,FALSE)</f>
        <v>Ostala prava iz zdravstvenog osiguranja</v>
      </c>
      <c r="C143" s="424"/>
      <c r="D143" s="424"/>
      <c r="E143" s="424"/>
      <c r="F143" s="424"/>
      <c r="G143" s="189">
        <f>+INDEX(DataEx!$1:$1048576,MATCH('2013'!$A143,DataEx!$D:$D,0),MATCH('2013'!G$101,DataEx!$216:$216,0))</f>
        <v>583333.33333333326</v>
      </c>
      <c r="H143" s="189">
        <f>+INDEX(DataEx!$1:$1048576,MATCH('2013'!$A143,DataEx!$D:$D,0),MATCH('2013'!H$101,DataEx!$216:$216,0))</f>
        <v>583333.33333333326</v>
      </c>
      <c r="I143" s="189">
        <f>+INDEX(DataEx!$1:$1048576,MATCH('2013'!$A143,DataEx!$D:$D,0),MATCH('2013'!I$101,DataEx!$216:$216,0))</f>
        <v>583333.33333333326</v>
      </c>
      <c r="J143" s="189"/>
      <c r="K143" s="189">
        <f>+INDEX(DataEx!$1:$1048576,MATCH('2013'!$A143,DataEx!$D:$D,0),MATCH('2013'!K$101,DataEx!$216:$216,0))</f>
        <v>583333.33333333326</v>
      </c>
      <c r="L143" s="189">
        <f>+INDEX(DataEx!$1:$1048576,MATCH('2013'!$A143,DataEx!$D:$D,0),MATCH('2013'!L$101,DataEx!$216:$216,0))</f>
        <v>583333.33333333326</v>
      </c>
      <c r="M143" s="189">
        <f>+INDEX(DataEx!$1:$1048576,MATCH('2013'!$A143,DataEx!$D:$D,0),MATCH('2013'!M$101,DataEx!$216:$216,0))</f>
        <v>583333.33333333326</v>
      </c>
      <c r="N143" s="189"/>
      <c r="O143" s="189">
        <f>+INDEX(DataEx!$1:$1048576,MATCH('2013'!$A143,DataEx!$D:$D,0),MATCH('2013'!O$101,DataEx!$216:$216,0))</f>
        <v>583333.33333333326</v>
      </c>
      <c r="P143" s="189">
        <f>+INDEX(DataEx!$1:$1048576,MATCH('2013'!$A143,DataEx!$D:$D,0),MATCH('2013'!P$101,DataEx!$216:$216,0))</f>
        <v>583333.33333333326</v>
      </c>
      <c r="Q143" s="189">
        <f>+INDEX(DataEx!$1:$1048576,MATCH('2013'!$A143,DataEx!$D:$D,0),MATCH('2013'!Q$101,DataEx!$216:$216,0))</f>
        <v>583333.33333333326</v>
      </c>
      <c r="R143" s="189"/>
      <c r="S143" s="189">
        <f>+INDEX(DataEx!$1:$1048576,MATCH('2013'!$A143,DataEx!$D:$D,0),MATCH('2013'!S$101,DataEx!$216:$216,0))</f>
        <v>583333.33333333326</v>
      </c>
      <c r="T143" s="189">
        <f>+INDEX(DataEx!$1:$1048576,MATCH('2013'!$A143,DataEx!$D:$D,0),MATCH('2013'!T$101,DataEx!$216:$216,0))</f>
        <v>583333.33333333326</v>
      </c>
      <c r="U143" s="189">
        <f>+INDEX(DataEx!$1:$1048576,MATCH('2013'!$A143,DataEx!$D:$D,0),MATCH('2013'!U$101,DataEx!$216:$216,0))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37" t="str">
        <f>+VLOOKUP(LEFT($A144,LEN(A144)-1)*1,Master!$D$25:$G$223,4,FALSE)</f>
        <v xml:space="preserve">Transferi institucijama, pojedincima, nevladinom i javnom sektoru </v>
      </c>
      <c r="C144" s="438"/>
      <c r="D144" s="438"/>
      <c r="E144" s="438"/>
      <c r="F144" s="438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37" t="str">
        <f>+VLOOKUP(LEFT($A145,LEN(A145)-1)*1,Master!$D$25:$G$223,4,FALSE)</f>
        <v>Kapitalni budžet</v>
      </c>
      <c r="C145" s="438"/>
      <c r="D145" s="438"/>
      <c r="E145" s="438"/>
      <c r="F145" s="438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41" t="str">
        <f>+VLOOKUP(LEFT($A146,LEN(A146)-1)*1,Master!$D$25:$G$223,4,FALSE)</f>
        <v>Pozajmice i krediti</v>
      </c>
      <c r="C146" s="442"/>
      <c r="D146" s="442"/>
      <c r="E146" s="442"/>
      <c r="F146" s="442"/>
      <c r="G146" s="189">
        <f>+INDEX(DataEx!$1:$1048576,MATCH('2013'!$A146,DataEx!$D:$D,0),MATCH('2013'!G$101,DataEx!$216:$216,0))</f>
        <v>143333.33333333334</v>
      </c>
      <c r="H146" s="189">
        <f>+INDEX(DataEx!$1:$1048576,MATCH('2013'!$A146,DataEx!$D:$D,0),MATCH('2013'!H$101,DataEx!$216:$216,0))</f>
        <v>143333.33333333334</v>
      </c>
      <c r="I146" s="189">
        <f>+INDEX(DataEx!$1:$1048576,MATCH('2013'!$A146,DataEx!$D:$D,0),MATCH('2013'!I$101,DataEx!$216:$216,0))</f>
        <v>143333.33333333334</v>
      </c>
      <c r="J146" s="189"/>
      <c r="K146" s="189">
        <f>+INDEX(DataEx!$1:$1048576,MATCH('2013'!$A146,DataEx!$D:$D,0),MATCH('2013'!K$101,DataEx!$216:$216,0))</f>
        <v>143333.33333333334</v>
      </c>
      <c r="L146" s="189">
        <f>+INDEX(DataEx!$1:$1048576,MATCH('2013'!$A146,DataEx!$D:$D,0),MATCH('2013'!L$101,DataEx!$216:$216,0))</f>
        <v>143333.33333333334</v>
      </c>
      <c r="M146" s="189">
        <f>+INDEX(DataEx!$1:$1048576,MATCH('2013'!$A146,DataEx!$D:$D,0),MATCH('2013'!M$101,DataEx!$216:$216,0))</f>
        <v>143333.33333333334</v>
      </c>
      <c r="N146" s="189"/>
      <c r="O146" s="189">
        <f>+INDEX(DataEx!$1:$1048576,MATCH('2013'!$A146,DataEx!$D:$D,0),MATCH('2013'!O$101,DataEx!$216:$216,0))</f>
        <v>143333.33333333334</v>
      </c>
      <c r="P146" s="189">
        <f>+INDEX(DataEx!$1:$1048576,MATCH('2013'!$A146,DataEx!$D:$D,0),MATCH('2013'!P$101,DataEx!$216:$216,0))</f>
        <v>143333.33333333334</v>
      </c>
      <c r="Q146" s="189">
        <f>+INDEX(DataEx!$1:$1048576,MATCH('2013'!$A146,DataEx!$D:$D,0),MATCH('2013'!Q$101,DataEx!$216:$216,0))</f>
        <v>143333.33333333334</v>
      </c>
      <c r="R146" s="189"/>
      <c r="S146" s="189">
        <f>+INDEX(DataEx!$1:$1048576,MATCH('2013'!$A146,DataEx!$D:$D,0),MATCH('2013'!S$101,DataEx!$216:$216,0))</f>
        <v>143333.33333333334</v>
      </c>
      <c r="T146" s="189">
        <f>+INDEX(DataEx!$1:$1048576,MATCH('2013'!$A146,DataEx!$D:$D,0),MATCH('2013'!T$101,DataEx!$216:$216,0))</f>
        <v>143333.33333333334</v>
      </c>
      <c r="U146" s="189">
        <f>+INDEX(DataEx!$1:$1048576,MATCH('2013'!$A146,DataEx!$D:$D,0),MATCH('2013'!U$101,DataEx!$216:$216,0))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41" t="str">
        <f>+VLOOKUP(LEFT($A147,LEN(A147)-1)*1,Master!$D$25:$G$223,4,FALSE)</f>
        <v>Rezerve</v>
      </c>
      <c r="C147" s="442"/>
      <c r="D147" s="442"/>
      <c r="E147" s="442"/>
      <c r="F147" s="442"/>
      <c r="G147" s="189">
        <f>+INDEX(DataEx!$1:$1048576,MATCH('2013'!$A147,DataEx!$D:$D,0),MATCH('2013'!G$101,DataEx!$216:$216,0))</f>
        <v>613005.79833333334</v>
      </c>
      <c r="H147" s="189">
        <f>+INDEX(DataEx!$1:$1048576,MATCH('2013'!$A147,DataEx!$D:$D,0),MATCH('2013'!H$101,DataEx!$216:$216,0))</f>
        <v>613005.79833333334</v>
      </c>
      <c r="I147" s="189">
        <f>+INDEX(DataEx!$1:$1048576,MATCH('2013'!$A147,DataEx!$D:$D,0),MATCH('2013'!I$101,DataEx!$216:$216,0))</f>
        <v>613005.79833333334</v>
      </c>
      <c r="J147" s="189"/>
      <c r="K147" s="189">
        <f>+INDEX(DataEx!$1:$1048576,MATCH('2013'!$A147,DataEx!$D:$D,0),MATCH('2013'!K$101,DataEx!$216:$216,0))</f>
        <v>613005.79833333334</v>
      </c>
      <c r="L147" s="189">
        <f>+INDEX(DataEx!$1:$1048576,MATCH('2013'!$A147,DataEx!$D:$D,0),MATCH('2013'!L$101,DataEx!$216:$216,0))</f>
        <v>613005.79833333334</v>
      </c>
      <c r="M147" s="189">
        <f>+INDEX(DataEx!$1:$1048576,MATCH('2013'!$A147,DataEx!$D:$D,0),MATCH('2013'!M$101,DataEx!$216:$216,0))</f>
        <v>613005.79833333334</v>
      </c>
      <c r="N147" s="189"/>
      <c r="O147" s="189">
        <f>+INDEX(DataEx!$1:$1048576,MATCH('2013'!$A147,DataEx!$D:$D,0),MATCH('2013'!O$101,DataEx!$216:$216,0))</f>
        <v>613005.79833333334</v>
      </c>
      <c r="P147" s="189">
        <f>+INDEX(DataEx!$1:$1048576,MATCH('2013'!$A147,DataEx!$D:$D,0),MATCH('2013'!P$101,DataEx!$216:$216,0))</f>
        <v>613005.79833333334</v>
      </c>
      <c r="Q147" s="189">
        <f>+INDEX(DataEx!$1:$1048576,MATCH('2013'!$A147,DataEx!$D:$D,0),MATCH('2013'!Q$101,DataEx!$216:$216,0))</f>
        <v>613005.79833333334</v>
      </c>
      <c r="R147" s="189"/>
      <c r="S147" s="189">
        <f>+INDEX(DataEx!$1:$1048576,MATCH('2013'!$A147,DataEx!$D:$D,0),MATCH('2013'!S$101,DataEx!$216:$216,0))</f>
        <v>613005.79833333334</v>
      </c>
      <c r="T147" s="189">
        <f>+INDEX(DataEx!$1:$1048576,MATCH('2013'!$A147,DataEx!$D:$D,0),MATCH('2013'!T$101,DataEx!$216:$216,0))</f>
        <v>613005.79833333334</v>
      </c>
      <c r="U147" s="189">
        <f>+INDEX(DataEx!$1:$1048576,MATCH('2013'!$A147,DataEx!$D:$D,0),MATCH('2013'!U$101,DataEx!$216:$216,0))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43" t="str">
        <f>+VLOOKUP(LEFT($A148,LEN(A148)-1)*1,Master!$D$25:$G$223,4,FALSE)</f>
        <v>Otplata garancija</v>
      </c>
      <c r="C148" s="444"/>
      <c r="D148" s="444"/>
      <c r="E148" s="444"/>
      <c r="F148" s="444"/>
      <c r="G148" s="189">
        <f>+INDEX(DataEx!$1:$1048576,MATCH('2013'!$A148,DataEx!$D:$D,0),MATCH('2013'!G$101,DataEx!$216:$216,0))</f>
        <v>0</v>
      </c>
      <c r="H148" s="189">
        <f>+INDEX(DataEx!$1:$1048576,MATCH('2013'!$A148,DataEx!$D:$D,0),MATCH('2013'!H$101,DataEx!$216:$216,0))</f>
        <v>0</v>
      </c>
      <c r="I148" s="189">
        <f>+INDEX(DataEx!$1:$1048576,MATCH('2013'!$A148,DataEx!$D:$D,0),MATCH('2013'!I$101,DataEx!$216:$216,0))</f>
        <v>0</v>
      </c>
      <c r="J148" s="189"/>
      <c r="K148" s="189">
        <f>+INDEX(DataEx!$1:$1048576,MATCH('2013'!$A148,DataEx!$D:$D,0),MATCH('2013'!K$101,DataEx!$216:$216,0))</f>
        <v>0</v>
      </c>
      <c r="L148" s="189">
        <f>+INDEX(DataEx!$1:$1048576,MATCH('2013'!$A148,DataEx!$D:$D,0),MATCH('2013'!L$101,DataEx!$216:$216,0))</f>
        <v>0</v>
      </c>
      <c r="M148" s="189">
        <f>+INDEX(DataEx!$1:$1048576,MATCH('2013'!$A148,DataEx!$D:$D,0),MATCH('2013'!M$101,DataEx!$216:$216,0))</f>
        <v>0</v>
      </c>
      <c r="N148" s="189"/>
      <c r="O148" s="189">
        <f>+INDEX(DataEx!$1:$1048576,MATCH('2013'!$A148,DataEx!$D:$D,0),MATCH('2013'!O$101,DataEx!$216:$216,0))</f>
        <v>0</v>
      </c>
      <c r="P148" s="189">
        <f>+INDEX(DataEx!$1:$1048576,MATCH('2013'!$A148,DataEx!$D:$D,0),MATCH('2013'!P$101,DataEx!$216:$216,0))</f>
        <v>0</v>
      </c>
      <c r="Q148" s="189">
        <f>+INDEX(DataEx!$1:$1048576,MATCH('2013'!$A148,DataEx!$D:$D,0),MATCH('2013'!Q$101,DataEx!$216:$216,0))</f>
        <v>0</v>
      </c>
      <c r="R148" s="189"/>
      <c r="S148" s="189">
        <f>+INDEX(DataEx!$1:$1048576,MATCH('2013'!$A148,DataEx!$D:$D,0),MATCH('2013'!S$101,DataEx!$216:$216,0))</f>
        <v>0</v>
      </c>
      <c r="T148" s="189">
        <f>+INDEX(DataEx!$1:$1048576,MATCH('2013'!$A148,DataEx!$D:$D,0),MATCH('2013'!T$101,DataEx!$216:$216,0))</f>
        <v>0</v>
      </c>
      <c r="U148" s="189">
        <f>+INDEX(DataEx!$1:$1048576,MATCH('2013'!$A148,DataEx!$D:$D,0),MATCH('2013'!U$101,DataEx!$216:$216,0))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45" t="str">
        <f>+VLOOKUP(LEFT($A149,LEN(A149)-1)*1,Master!$D$25:$G$223,4,FALSE)</f>
        <v>Suficit / deficit</v>
      </c>
      <c r="C149" s="446"/>
      <c r="D149" s="446"/>
      <c r="E149" s="446"/>
      <c r="F149" s="446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3.5" thickBot="1">
      <c r="A150" s="299" t="str">
        <f>+CONCATENATE(A57,"p")</f>
        <v>1001p</v>
      </c>
      <c r="B150" s="447" t="str">
        <f>+VLOOKUP(LEFT($A150,LEN(A150)-1)*1,Master!$D$25:$G$223,4,FALSE)</f>
        <v>Primarni bilans</v>
      </c>
      <c r="C150" s="448"/>
      <c r="D150" s="448"/>
      <c r="E150" s="448"/>
      <c r="F150" s="448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39" t="str">
        <f>+VLOOKUP(LEFT($A151,LEN(A151)-1)*1,Master!$D$25:$G$223,4,FALSE)</f>
        <v>Otplata dugova</v>
      </c>
      <c r="C151" s="440"/>
      <c r="D151" s="440"/>
      <c r="E151" s="440"/>
      <c r="F151" s="440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65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65" t="str">
        <f>+VLOOKUP(LEFT($A152,LEN(A152)-1)*1,Master!$D$25:$G$223,4,FALSE)</f>
        <v>Otplata hartija od vrijednosti i kredita rezidentima</v>
      </c>
      <c r="C152" s="466"/>
      <c r="D152" s="466"/>
      <c r="E152" s="466"/>
      <c r="F152" s="466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41" t="str">
        <f>+VLOOKUP(LEFT($A153,LEN(A153)-1)*1,Master!$D$25:$G$223,4,FALSE)</f>
        <v>Otplata hartija od vrijednosti i kredita nerezidentima</v>
      </c>
      <c r="C153" s="442"/>
      <c r="D153" s="442"/>
      <c r="E153" s="442"/>
      <c r="F153" s="442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43" t="str">
        <f>+VLOOKUP(LEFT($A154,LEN(A154)-1)*1,Master!$D$25:$G$223,4,FALSE)</f>
        <v>Otplata obaveza iz prethodnih godina</v>
      </c>
      <c r="C154" s="444"/>
      <c r="D154" s="444"/>
      <c r="E154" s="444"/>
      <c r="F154" s="444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67" t="str">
        <f>+VLOOKUP(LEFT($A155,LEN(A155)-1)*1,Master!$D$25:$G$223,4,FALSE)</f>
        <v>Nedostajuća sredstva</v>
      </c>
      <c r="C155" s="468"/>
      <c r="D155" s="468"/>
      <c r="E155" s="468"/>
      <c r="F155" s="468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3.5" thickBot="1">
      <c r="A156" s="299" t="str">
        <f t="shared" si="34"/>
        <v>1003p</v>
      </c>
      <c r="B156" s="431" t="str">
        <f>+VLOOKUP(LEFT($A156,LEN(A156)-1)*1,Master!$D$25:$G$223,4,FALSE)</f>
        <v>Finansiranje</v>
      </c>
      <c r="C156" s="432"/>
      <c r="D156" s="432"/>
      <c r="E156" s="432"/>
      <c r="F156" s="432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65" t="str">
        <f>+VLOOKUP(LEFT($A157,LEN(A157)-1)*1,Master!$D$25:$G$223,4,FALSE)</f>
        <v>Pozajmice i krediti od domaćih izvora</v>
      </c>
      <c r="C157" s="466"/>
      <c r="D157" s="466"/>
      <c r="E157" s="466"/>
      <c r="F157" s="466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41" t="str">
        <f>+VLOOKUP(LEFT($A158,LEN(A158)-1)*1,Master!$D$25:$G$223,4,FALSE)</f>
        <v>Pozajmice i krediti od inostranih izvora</v>
      </c>
      <c r="C158" s="442"/>
      <c r="D158" s="442"/>
      <c r="E158" s="442"/>
      <c r="F158" s="442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41" t="str">
        <f>+VLOOKUP(LEFT($A159,LEN(A159)-1)*1,Master!$D$25:$G$223,4,FALSE)</f>
        <v>Primici od prodaje imovine</v>
      </c>
      <c r="C159" s="442"/>
      <c r="D159" s="442"/>
      <c r="E159" s="442"/>
      <c r="F159" s="442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+VLOOKUP(LEFT($A160,LEN(A160)-1)*1,Master!$D$25:$G$223,4,FALSE)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U7"/>
    <mergeCell ref="W8:X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518</v>
      </c>
      <c r="H6" s="69" t="s">
        <v>519</v>
      </c>
      <c r="I6" s="69" t="s">
        <v>520</v>
      </c>
      <c r="J6" s="69" t="s">
        <v>521</v>
      </c>
      <c r="K6" s="69" t="s">
        <v>522</v>
      </c>
      <c r="L6" s="69" t="s">
        <v>523</v>
      </c>
      <c r="M6" s="69" t="s">
        <v>524</v>
      </c>
      <c r="N6" s="69" t="s">
        <v>525</v>
      </c>
      <c r="O6" s="69" t="s">
        <v>526</v>
      </c>
      <c r="P6" s="69" t="s">
        <v>527</v>
      </c>
      <c r="Q6" s="69" t="s">
        <v>528</v>
      </c>
      <c r="R6" s="69" t="s">
        <v>529</v>
      </c>
    </row>
    <row r="7" spans="1:20" ht="15" customHeight="1" thickBot="1">
      <c r="B7" s="482" t="str">
        <f>+Master!G249</f>
        <v>Ostvarenje budžeta</v>
      </c>
      <c r="C7" s="483"/>
      <c r="D7" s="483"/>
      <c r="E7" s="483"/>
      <c r="F7" s="483"/>
      <c r="G7" s="474">
        <v>2013</v>
      </c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75"/>
      <c r="S7" s="116" t="str">
        <f>+Master!G246</f>
        <v>BDP</v>
      </c>
      <c r="T7" s="117">
        <v>3393200615</v>
      </c>
    </row>
    <row r="8" spans="1:20" ht="16.5" customHeight="1">
      <c r="B8" s="484"/>
      <c r="C8" s="485"/>
      <c r="D8" s="485"/>
      <c r="E8" s="485"/>
      <c r="F8" s="486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 t="str">
        <f>+Master!G232</f>
        <v>April</v>
      </c>
      <c r="K8" s="73" t="str">
        <f>+Master!G233</f>
        <v>Maj</v>
      </c>
      <c r="L8" s="73" t="str">
        <f>+Master!G234</f>
        <v>Jun</v>
      </c>
      <c r="M8" s="73" t="str">
        <f>+Master!G235</f>
        <v>Jul</v>
      </c>
      <c r="N8" s="73" t="str">
        <f>+Master!G236</f>
        <v>Avgust</v>
      </c>
      <c r="O8" s="73" t="str">
        <f>+Master!G237</f>
        <v>Septembar</v>
      </c>
      <c r="P8" s="73" t="str">
        <f>+Master!G238</f>
        <v>Oktobar</v>
      </c>
      <c r="Q8" s="73" t="str">
        <f>+Master!G239</f>
        <v>Novembar</v>
      </c>
      <c r="R8" s="73" t="str">
        <f>+Master!G240</f>
        <v>Decembar</v>
      </c>
      <c r="S8" s="474" t="str">
        <f>+Master!G243</f>
        <v>Jan - Nov</v>
      </c>
      <c r="T8" s="475"/>
    </row>
    <row r="9" spans="1:20" ht="13.5" thickBot="1">
      <c r="B9" s="487"/>
      <c r="C9" s="488"/>
      <c r="D9" s="488"/>
      <c r="E9" s="488"/>
      <c r="F9" s="489"/>
      <c r="G9" s="68" t="s">
        <v>428</v>
      </c>
      <c r="H9" s="68" t="s">
        <v>428</v>
      </c>
      <c r="I9" s="68" t="s">
        <v>428</v>
      </c>
      <c r="J9" s="68" t="s">
        <v>428</v>
      </c>
      <c r="K9" s="68" t="s">
        <v>428</v>
      </c>
      <c r="L9" s="68" t="s">
        <v>428</v>
      </c>
      <c r="M9" s="68" t="s">
        <v>428</v>
      </c>
      <c r="N9" s="68" t="s">
        <v>428</v>
      </c>
      <c r="O9" s="68" t="s">
        <v>428</v>
      </c>
      <c r="P9" s="68" t="s">
        <v>428</v>
      </c>
      <c r="Q9" s="68" t="s">
        <v>428</v>
      </c>
      <c r="R9" s="68" t="s">
        <v>428</v>
      </c>
      <c r="S9" s="66" t="s">
        <v>428</v>
      </c>
      <c r="T9" s="67" t="str">
        <f>+Master!G247</f>
        <v>% BDP</v>
      </c>
    </row>
    <row r="10" spans="1:20" ht="13.5" thickBot="1">
      <c r="A10" s="72">
        <v>7</v>
      </c>
      <c r="B10" s="476" t="str">
        <f>+VLOOKUP($A10,Master!$D$25:$G$223,4,FALSE)</f>
        <v>Prihodi budžeta</v>
      </c>
      <c r="C10" s="477"/>
      <c r="D10" s="477"/>
      <c r="E10" s="477"/>
      <c r="F10" s="477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478" t="str">
        <f>+VLOOKUP($A11,Master!$D$25:$G$223,4,FALSE)</f>
        <v>Porezi</v>
      </c>
      <c r="C11" s="479"/>
      <c r="D11" s="479"/>
      <c r="E11" s="479"/>
      <c r="F11" s="479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480" t="str">
        <f>+VLOOKUP($A12,Master!$D$25:$G$223,4,FALSE)</f>
        <v>Porez na dohodak fizičkih lica</v>
      </c>
      <c r="C12" s="481"/>
      <c r="D12" s="481"/>
      <c r="E12" s="481"/>
      <c r="F12" s="481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80" t="str">
        <f>+VLOOKUP($A13,Master!$D$25:$G$223,4,FALSE)</f>
        <v>Porez na dobit pravnih lica</v>
      </c>
      <c r="C13" s="481"/>
      <c r="D13" s="481"/>
      <c r="E13" s="481"/>
      <c r="F13" s="481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80" t="str">
        <f>+VLOOKUP($A14,Master!$D$25:$G$223,4,FALSE)</f>
        <v>Porez na promet nepokretnosti</v>
      </c>
      <c r="C14" s="481"/>
      <c r="D14" s="481"/>
      <c r="E14" s="481"/>
      <c r="F14" s="481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80" t="str">
        <f>+VLOOKUP($A15,Master!$D$25:$G$223,4,FALSE)</f>
        <v>Porez na dodatu vrijednost</v>
      </c>
      <c r="C15" s="481"/>
      <c r="D15" s="481"/>
      <c r="E15" s="481"/>
      <c r="F15" s="481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80" t="str">
        <f>+VLOOKUP($A16,Master!$D$25:$G$223,4,FALSE)</f>
        <v>Akcize</v>
      </c>
      <c r="C16" s="481"/>
      <c r="D16" s="481"/>
      <c r="E16" s="481"/>
      <c r="F16" s="481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80" t="str">
        <f>+VLOOKUP($A17,Master!$D$25:$G$223,4,FALSE)</f>
        <v>Porez na međunarodnu trgovinu i transakcije</v>
      </c>
      <c r="C17" s="481"/>
      <c r="D17" s="481"/>
      <c r="E17" s="481"/>
      <c r="F17" s="481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80" t="e">
        <f>+VLOOKUP($A18,Master!$D$25:$G$223,4,FALSE)</f>
        <v>#N/A</v>
      </c>
      <c r="C18" s="481"/>
      <c r="D18" s="481"/>
      <c r="E18" s="481"/>
      <c r="F18" s="481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480" t="str">
        <f>+VLOOKUP($A19,Master!$D$25:$G$223,4,FALSE)</f>
        <v>Ostali državni porezi</v>
      </c>
      <c r="C19" s="481"/>
      <c r="D19" s="481"/>
      <c r="E19" s="481"/>
      <c r="F19" s="481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93" t="str">
        <f>+VLOOKUP($A20,Master!$D$25:$G$223,4,FALSE)</f>
        <v>Doprinosi</v>
      </c>
      <c r="C20" s="494"/>
      <c r="D20" s="494"/>
      <c r="E20" s="494"/>
      <c r="F20" s="494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80" t="str">
        <f>+VLOOKUP($A21,Master!$D$25:$G$223,4,FALSE)</f>
        <v>Doprinosi za penzijsko i invalidsko osiguranje</v>
      </c>
      <c r="C21" s="481"/>
      <c r="D21" s="481"/>
      <c r="E21" s="481"/>
      <c r="F21" s="481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80" t="str">
        <f>+VLOOKUP($A22,Master!$D$25:$G$223,4,FALSE)</f>
        <v>Doprinosi za zdravstveno osiguranje</v>
      </c>
      <c r="C22" s="481"/>
      <c r="D22" s="481"/>
      <c r="E22" s="481"/>
      <c r="F22" s="481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80" t="str">
        <f>+VLOOKUP($A23,Master!$D$25:$G$223,4,FALSE)</f>
        <v>Doprinosi za osiguranje od nezaposlenosti</v>
      </c>
      <c r="C23" s="481"/>
      <c r="D23" s="481"/>
      <c r="E23" s="481"/>
      <c r="F23" s="481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80" t="str">
        <f>+VLOOKUP($A24,Master!$D$25:$G$223,4,FALSE)</f>
        <v>Ostali doprinosi</v>
      </c>
      <c r="C24" s="481"/>
      <c r="D24" s="481"/>
      <c r="E24" s="481"/>
      <c r="F24" s="481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91" t="str">
        <f>+VLOOKUP($A25,Master!$D$25:$G$223,4,FALSE)</f>
        <v>Takse</v>
      </c>
      <c r="C25" s="492"/>
      <c r="D25" s="492"/>
      <c r="E25" s="492"/>
      <c r="F25" s="492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91" t="str">
        <f>+VLOOKUP($A26,Master!$D$25:$G$223,4,FALSE)</f>
        <v>Naknade</v>
      </c>
      <c r="C26" s="492"/>
      <c r="D26" s="492"/>
      <c r="E26" s="492"/>
      <c r="F26" s="492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91" t="str">
        <f>+VLOOKUP($A27,Master!$D$25:$G$223,4,FALSE)</f>
        <v>Ostali prihodi</v>
      </c>
      <c r="C27" s="492"/>
      <c r="D27" s="492"/>
      <c r="E27" s="492"/>
      <c r="F27" s="492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91" t="str">
        <f>+VLOOKUP($A28,Master!$D$25:$G$223,4,FALSE)</f>
        <v>Primici od otplate kredita i sredstva prenesena iz prethodne godine</v>
      </c>
      <c r="C28" s="492"/>
      <c r="D28" s="492"/>
      <c r="E28" s="492"/>
      <c r="F28" s="492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95" t="str">
        <f>+VLOOKUP($A29,Master!$D$25:$G$223,4,FALSE)</f>
        <v>Donacije i transferi</v>
      </c>
      <c r="C29" s="496"/>
      <c r="D29" s="496"/>
      <c r="E29" s="496"/>
      <c r="F29" s="496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97" t="str">
        <f>+VLOOKUP($A30,Master!$D$25:$G$223,4,FALSE)</f>
        <v>Budžetki izdaci</v>
      </c>
      <c r="C30" s="498"/>
      <c r="D30" s="498"/>
      <c r="E30" s="498"/>
      <c r="F30" s="498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99" t="str">
        <f>+VLOOKUP($A31,Master!$D$25:$G$223,4,FALSE)</f>
        <v>Tekući izdaci</v>
      </c>
      <c r="C31" s="500"/>
      <c r="D31" s="500"/>
      <c r="E31" s="500"/>
      <c r="F31" s="500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501" t="str">
        <f>+VLOOKUP($A32,Master!$D$25:$G$223,4,FALSE)</f>
        <v>Tekući budžetski izdaci</v>
      </c>
      <c r="C32" s="502"/>
      <c r="D32" s="502"/>
      <c r="E32" s="502"/>
      <c r="F32" s="502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80" t="str">
        <f>+VLOOKUP($A33,Master!$D$25:$G$223,4,FALSE)</f>
        <v>Bruto zarade i doprinosi na teret poslodavca</v>
      </c>
      <c r="C33" s="481"/>
      <c r="D33" s="481"/>
      <c r="E33" s="481"/>
      <c r="F33" s="481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80" t="str">
        <f>+VLOOKUP($A34,Master!$D$25:$G$223,4,FALSE)</f>
        <v>Ostala lična primanja</v>
      </c>
      <c r="C34" s="481"/>
      <c r="D34" s="481"/>
      <c r="E34" s="481"/>
      <c r="F34" s="481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80" t="str">
        <f>+VLOOKUP($A35,Master!$D$25:$G$223,4,FALSE)</f>
        <v>Rashodi za materijal</v>
      </c>
      <c r="C35" s="481"/>
      <c r="D35" s="481"/>
      <c r="E35" s="481"/>
      <c r="F35" s="481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80" t="str">
        <f>+VLOOKUP($A36,Master!$D$25:$G$223,4,FALSE)</f>
        <v>Rashodi za usluge</v>
      </c>
      <c r="C36" s="481"/>
      <c r="D36" s="481"/>
      <c r="E36" s="481"/>
      <c r="F36" s="481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80" t="str">
        <f>+VLOOKUP($A37,Master!$D$25:$G$223,4,FALSE)</f>
        <v>Rashodi za tekuće održavanje</v>
      </c>
      <c r="C37" s="481"/>
      <c r="D37" s="481"/>
      <c r="E37" s="481"/>
      <c r="F37" s="481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80" t="str">
        <f>+VLOOKUP($A38,Master!$D$25:$G$223,4,FALSE)</f>
        <v>Kamate</v>
      </c>
      <c r="C38" s="481"/>
      <c r="D38" s="481"/>
      <c r="E38" s="481"/>
      <c r="F38" s="481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80" t="str">
        <f>+VLOOKUP($A39,Master!$D$25:$G$223,4,FALSE)</f>
        <v>Renta</v>
      </c>
      <c r="C39" s="481"/>
      <c r="D39" s="481"/>
      <c r="E39" s="481"/>
      <c r="F39" s="481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80" t="str">
        <f>+VLOOKUP($A40,Master!$D$25:$G$223,4,FALSE)</f>
        <v>Subvencije</v>
      </c>
      <c r="C40" s="481"/>
      <c r="D40" s="481"/>
      <c r="E40" s="481"/>
      <c r="F40" s="481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80" t="str">
        <f>+VLOOKUP($A41,Master!$D$25:$G$223,4,FALSE)</f>
        <v>Ostali izdaci</v>
      </c>
      <c r="C41" s="481"/>
      <c r="D41" s="481"/>
      <c r="E41" s="481"/>
      <c r="F41" s="481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80" t="str">
        <f>+VLOOKUP($A42,Master!$D$25:$G$223,4,FALSE)</f>
        <v>Kapitalni izdaci u tekućem budžetu</v>
      </c>
      <c r="C42" s="481"/>
      <c r="D42" s="481"/>
      <c r="E42" s="481"/>
      <c r="F42" s="481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507" t="str">
        <f>+VLOOKUP($A43,Master!$D$25:$G$223,4,FALSE)</f>
        <v>Transferi za socijalnu zaštitu</v>
      </c>
      <c r="C43" s="508"/>
      <c r="D43" s="508"/>
      <c r="E43" s="508"/>
      <c r="F43" s="508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80" t="str">
        <f>+VLOOKUP($A44,Master!$D$25:$G$223,4,FALSE)</f>
        <v>Prava iz oblasti socijalne zaštite</v>
      </c>
      <c r="C44" s="481"/>
      <c r="D44" s="481"/>
      <c r="E44" s="481"/>
      <c r="F44" s="481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80" t="str">
        <f>+VLOOKUP($A45,Master!$D$25:$G$223,4,FALSE)</f>
        <v>Sredstva za tehnološke viškove</v>
      </c>
      <c r="C45" s="481"/>
      <c r="D45" s="481"/>
      <c r="E45" s="481"/>
      <c r="F45" s="481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80" t="str">
        <f>+VLOOKUP($A46,Master!$D$25:$G$223,4,FALSE)</f>
        <v>Prava iz oblasti penzijskog i invalidskog osiguranja</v>
      </c>
      <c r="C46" s="481"/>
      <c r="D46" s="481"/>
      <c r="E46" s="481"/>
      <c r="F46" s="481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80" t="str">
        <f>+VLOOKUP($A47,Master!$D$25:$G$223,4,FALSE)</f>
        <v>Ostala prava iz oblasti zdravstvene zaštite</v>
      </c>
      <c r="C47" s="481"/>
      <c r="D47" s="481"/>
      <c r="E47" s="481"/>
      <c r="F47" s="481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80" t="str">
        <f>+VLOOKUP($A48,Master!$D$25:$G$223,4,FALSE)</f>
        <v>Ostala prava iz zdravstvenog osiguranja</v>
      </c>
      <c r="C48" s="481"/>
      <c r="D48" s="481"/>
      <c r="E48" s="481"/>
      <c r="F48" s="481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503" t="str">
        <f>+VLOOKUP($A49,Master!$D$25:$G$223,4,FALSE)</f>
        <v xml:space="preserve">Transferi institucijama, pojedincima, nevladinom i javnom sektoru </v>
      </c>
      <c r="C49" s="504"/>
      <c r="D49" s="504"/>
      <c r="E49" s="504"/>
      <c r="F49" s="504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503" t="str">
        <f>+VLOOKUP($A50,Master!$D$25:$G$223,4,FALSE)</f>
        <v>Kapitalni budžet</v>
      </c>
      <c r="C50" s="504"/>
      <c r="D50" s="504"/>
      <c r="E50" s="504"/>
      <c r="F50" s="504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505" t="str">
        <f>+VLOOKUP($A51,Master!$D$25:$G$223,4,FALSE)</f>
        <v>Pozajmice i krediti</v>
      </c>
      <c r="C51" s="506"/>
      <c r="D51" s="506"/>
      <c r="E51" s="506"/>
      <c r="F51" s="506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505" t="str">
        <f>+VLOOKUP($A52,Master!$D$25:$G$223,4,FALSE)</f>
        <v>Rezerve</v>
      </c>
      <c r="C52" s="506"/>
      <c r="D52" s="506"/>
      <c r="E52" s="506"/>
      <c r="F52" s="506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472" t="str">
        <f>+VLOOKUP($A53,Master!$D$25:$G$223,4,FALSE)</f>
        <v>Otplata garancija</v>
      </c>
      <c r="C53" s="473"/>
      <c r="D53" s="473"/>
      <c r="E53" s="473"/>
      <c r="F53" s="473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513" t="str">
        <f>+VLOOKUP($A54,Master!$D$25:$G$223,4,FALSE)</f>
        <v>Suficit / deficit</v>
      </c>
      <c r="C54" s="514"/>
      <c r="D54" s="514"/>
      <c r="E54" s="514"/>
      <c r="F54" s="514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3.5" thickBot="1">
      <c r="A55" s="71">
        <v>1001</v>
      </c>
      <c r="B55" s="515" t="str">
        <f>+VLOOKUP($A55,Master!$D$25:$G$223,4,FALSE)</f>
        <v>Primarni bilans</v>
      </c>
      <c r="C55" s="516"/>
      <c r="D55" s="516"/>
      <c r="E55" s="516"/>
      <c r="F55" s="516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507" t="str">
        <f>+VLOOKUP($A56,Master!$D$25:$G$223,4,FALSE)</f>
        <v>Otplata dugova</v>
      </c>
      <c r="C56" s="508"/>
      <c r="D56" s="508"/>
      <c r="E56" s="508"/>
      <c r="F56" s="508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511" t="str">
        <f>+VLOOKUP($A57,Master!$D$25:$G$223,4,FALSE)</f>
        <v>Otplata hartija od vrijednosti i kredita rezidentima</v>
      </c>
      <c r="C57" s="512"/>
      <c r="D57" s="512"/>
      <c r="E57" s="512"/>
      <c r="F57" s="512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505" t="str">
        <f>+VLOOKUP($A58,Master!$D$25:$G$223,4,FALSE)</f>
        <v>Otplata hartija od vrijednosti i kredita nerezidentima</v>
      </c>
      <c r="C58" s="506"/>
      <c r="D58" s="506"/>
      <c r="E58" s="506"/>
      <c r="F58" s="506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472" t="str">
        <f>+VLOOKUP($A59,Master!$D$25:$G$223,4,FALSE)</f>
        <v>Otplata obaveza iz prethodnih godina</v>
      </c>
      <c r="C59" s="473"/>
      <c r="D59" s="473"/>
      <c r="E59" s="473"/>
      <c r="F59" s="473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509" t="str">
        <f>+VLOOKUP($A60,Master!$D$25:$G$223,4,FALSE)</f>
        <v>Nedostajuća sredstva</v>
      </c>
      <c r="C60" s="510"/>
      <c r="D60" s="510"/>
      <c r="E60" s="510"/>
      <c r="F60" s="510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3.5" thickBot="1">
      <c r="A61" s="71">
        <v>1003</v>
      </c>
      <c r="B61" s="497" t="str">
        <f>+VLOOKUP($A61,Master!$D$25:$G$223,4,FALSE)</f>
        <v>Finansiranje</v>
      </c>
      <c r="C61" s="498"/>
      <c r="D61" s="498"/>
      <c r="E61" s="498"/>
      <c r="F61" s="498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511" t="str">
        <f>+VLOOKUP($A62,Master!$D$25:$G$223,4,FALSE)</f>
        <v>Pozajmice i krediti od domaćih izvora</v>
      </c>
      <c r="C62" s="512"/>
      <c r="D62" s="512"/>
      <c r="E62" s="512"/>
      <c r="F62" s="512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505" t="str">
        <f>+VLOOKUP($A63,Master!$D$25:$G$223,4,FALSE)</f>
        <v>Pozajmice i krediti od inostranih izvora</v>
      </c>
      <c r="C63" s="506"/>
      <c r="D63" s="506"/>
      <c r="E63" s="506"/>
      <c r="F63" s="506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505" t="str">
        <f>+VLOOKUP($A64,Master!$D$25:$G$223,4,FALSE)</f>
        <v>Primici od prodaje imovine</v>
      </c>
      <c r="C64" s="506"/>
      <c r="D64" s="506"/>
      <c r="E64" s="506"/>
      <c r="F64" s="506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+VLOOKUP($A65,Master!$D$25:$G$223,4,FALSE)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71" t="str">
        <f>+Master!G250</f>
        <v>Plan ostvarenja budžeta</v>
      </c>
      <c r="C101" s="452"/>
      <c r="D101" s="452"/>
      <c r="E101" s="452"/>
      <c r="F101" s="452"/>
      <c r="G101" s="460">
        <v>2014</v>
      </c>
      <c r="H101" s="461"/>
      <c r="I101" s="461"/>
      <c r="J101" s="461"/>
      <c r="K101" s="461"/>
      <c r="L101" s="461"/>
      <c r="M101" s="461"/>
      <c r="N101" s="461"/>
      <c r="O101" s="461"/>
      <c r="P101" s="461"/>
      <c r="Q101" s="461"/>
      <c r="R101" s="464"/>
      <c r="S101" s="261" t="str">
        <f>+S7</f>
        <v>BDP</v>
      </c>
      <c r="T101" s="262">
        <v>3393200615</v>
      </c>
    </row>
    <row r="102" spans="1:20" ht="15.75" customHeight="1">
      <c r="A102" s="170"/>
      <c r="B102" s="453"/>
      <c r="C102" s="454"/>
      <c r="D102" s="454"/>
      <c r="E102" s="454"/>
      <c r="F102" s="455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60" t="str">
        <f>+Master!G244</f>
        <v>Jan - Dec</v>
      </c>
      <c r="T102" s="464">
        <f t="shared" si="16"/>
        <v>0</v>
      </c>
    </row>
    <row r="103" spans="1:20" ht="13.5" thickBot="1">
      <c r="A103" s="170"/>
      <c r="B103" s="456"/>
      <c r="C103" s="457"/>
      <c r="D103" s="457"/>
      <c r="E103" s="457"/>
      <c r="F103" s="458"/>
      <c r="G103" s="163" t="s">
        <v>428</v>
      </c>
      <c r="H103" s="163" t="s">
        <v>428</v>
      </c>
      <c r="I103" s="163" t="s">
        <v>428</v>
      </c>
      <c r="J103" s="163" t="s">
        <v>428</v>
      </c>
      <c r="K103" s="163" t="s">
        <v>428</v>
      </c>
      <c r="L103" s="163" t="s">
        <v>428</v>
      </c>
      <c r="M103" s="163" t="s">
        <v>428</v>
      </c>
      <c r="N103" s="163" t="s">
        <v>428</v>
      </c>
      <c r="O103" s="163" t="s">
        <v>428</v>
      </c>
      <c r="P103" s="163" t="s">
        <v>428</v>
      </c>
      <c r="Q103" s="163" t="s">
        <v>428</v>
      </c>
      <c r="R103" s="163" t="s">
        <v>428</v>
      </c>
      <c r="S103" s="263" t="s">
        <v>428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419" t="str">
        <f>+VLOOKUP(LEFT($A104,LEN(A104)-1)*1,Master!$D$25:$G$223,4,FALSE)</f>
        <v>Prihodi budžeta</v>
      </c>
      <c r="C104" s="420"/>
      <c r="D104" s="420"/>
      <c r="E104" s="420"/>
      <c r="F104" s="420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421" t="str">
        <f>+VLOOKUP(LEFT($A105,LEN(A105)-1)*1,Master!$D$25:$G$223,4,FALSE)</f>
        <v>Porezi</v>
      </c>
      <c r="C105" s="422"/>
      <c r="D105" s="422"/>
      <c r="E105" s="422"/>
      <c r="F105" s="422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423" t="str">
        <f>+VLOOKUP(LEFT($A106,LEN(A106)-1)*1,Master!$D$25:$G$223,4,FALSE)</f>
        <v>Porez na dohodak fizičkih lica</v>
      </c>
      <c r="C106" s="424"/>
      <c r="D106" s="424"/>
      <c r="E106" s="424"/>
      <c r="F106" s="424"/>
      <c r="G106" s="189">
        <f>+INDEX(DataEx!$1:$1048576,MATCH(Dug!$A106,DataEx!$D:$D,0),MATCH(Dug!G$100,DataEx!$216:$216,0))</f>
        <v>2820446.8223670614</v>
      </c>
      <c r="H106" s="189">
        <f>+INDEX(DataEx!$1:$1048576,MATCH(Dug!$A106,DataEx!$D:$D,0),MATCH(Dug!H$100,DataEx!$216:$216,0))</f>
        <v>5820928.5775817595</v>
      </c>
      <c r="I106" s="189">
        <f>+INDEX(DataEx!$1:$1048576,MATCH(Dug!$A106,DataEx!$D:$D,0),MATCH(Dug!I$100,DataEx!$216:$216,0))</f>
        <v>6919198.0351699237</v>
      </c>
      <c r="J106" s="189">
        <f>+INDEX(DataEx!$1:$1048576,MATCH(Dug!$A106,DataEx!$D:$D,0),MATCH(Dug!J$100,DataEx!$216:$216,0))</f>
        <v>7408525.4606941696</v>
      </c>
      <c r="K106" s="189">
        <f>+INDEX(DataEx!$1:$1048576,MATCH(Dug!$A106,DataEx!$D:$D,0),MATCH(Dug!K$100,DataEx!$216:$216,0))</f>
        <v>7204484.0505127097</v>
      </c>
      <c r="L106" s="189">
        <f>+INDEX(DataEx!$1:$1048576,MATCH(Dug!$A106,DataEx!$D:$D,0),MATCH(Dug!L$100,DataEx!$216:$216,0))</f>
        <v>6466633.4408446904</v>
      </c>
      <c r="M106" s="189">
        <f>+INDEX(DataEx!$1:$1048576,MATCH(Dug!$A106,DataEx!$D:$D,0),MATCH(Dug!M$100,DataEx!$216:$216,0))</f>
        <v>8521641.6469569467</v>
      </c>
      <c r="N106" s="189">
        <f>+INDEX(DataEx!$1:$1048576,MATCH(Dug!$A106,DataEx!$D:$D,0),MATCH(Dug!N$100,DataEx!$216:$216,0))</f>
        <v>9664205.1361650527</v>
      </c>
      <c r="O106" s="189">
        <f>+INDEX(DataEx!$1:$1048576,MATCH(Dug!$A106,DataEx!$D:$D,0),MATCH(Dug!O$100,DataEx!$216:$216,0))</f>
        <v>6815248.5982489977</v>
      </c>
      <c r="P106" s="189">
        <f>+INDEX(DataEx!$1:$1048576,MATCH(Dug!$A106,DataEx!$D:$D,0),MATCH(Dug!P$100,DataEx!$216:$216,0))</f>
        <v>9471655.9367153402</v>
      </c>
      <c r="Q106" s="189">
        <f>+INDEX(DataEx!$1:$1048576,MATCH(Dug!$A106,DataEx!$D:$D,0),MATCH(Dug!Q$100,DataEx!$216:$216,0))</f>
        <v>8042875.0851052543</v>
      </c>
      <c r="R106" s="189">
        <f>+INDEX(DataEx!$1:$1048576,MATCH(Dug!$A106,DataEx!$D:$D,0),MATCH(Dug!R$100,DataEx!$216:$216,0))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23" t="str">
        <f>+VLOOKUP(LEFT($A107,LEN(A107)-1)*1,Master!$D$25:$G$223,4,FALSE)</f>
        <v>Porez na dobit pravnih lica</v>
      </c>
      <c r="C107" s="424"/>
      <c r="D107" s="424"/>
      <c r="E107" s="424"/>
      <c r="F107" s="424"/>
      <c r="G107" s="189">
        <f>+INDEX(DataEx!$1:$1048576,MATCH(Dug!$A107,DataEx!$D:$D,0),MATCH(Dug!G$100,DataEx!$216:$216,0))</f>
        <v>579786.54478696431</v>
      </c>
      <c r="H107" s="189">
        <f>+INDEX(DataEx!$1:$1048576,MATCH(Dug!$A107,DataEx!$D:$D,0),MATCH(Dug!H$100,DataEx!$216:$216,0))</f>
        <v>515115.82451773522</v>
      </c>
      <c r="I107" s="189">
        <f>+INDEX(DataEx!$1:$1048576,MATCH(Dug!$A107,DataEx!$D:$D,0),MATCH(Dug!I$100,DataEx!$216:$216,0))</f>
        <v>4474685.1189596485</v>
      </c>
      <c r="J107" s="189">
        <f>+INDEX(DataEx!$1:$1048576,MATCH(Dug!$A107,DataEx!$D:$D,0),MATCH(Dug!J$100,DataEx!$216:$216,0))</f>
        <v>12488272.478114691</v>
      </c>
      <c r="K107" s="189">
        <f>+INDEX(DataEx!$1:$1048576,MATCH(Dug!$A107,DataEx!$D:$D,0),MATCH(Dug!K$100,DataEx!$216:$216,0))</f>
        <v>3690917.0906183273</v>
      </c>
      <c r="L107" s="189">
        <f>+INDEX(DataEx!$1:$1048576,MATCH(Dug!$A107,DataEx!$D:$D,0),MATCH(Dug!L$100,DataEx!$216:$216,0))</f>
        <v>4274773.0439898577</v>
      </c>
      <c r="M107" s="189">
        <f>+INDEX(DataEx!$1:$1048576,MATCH(Dug!$A107,DataEx!$D:$D,0),MATCH(Dug!M$100,DataEx!$216:$216,0))</f>
        <v>3994418.0701162638</v>
      </c>
      <c r="N107" s="189">
        <f>+INDEX(DataEx!$1:$1048576,MATCH(Dug!$A107,DataEx!$D:$D,0),MATCH(Dug!N$100,DataEx!$216:$216,0))</f>
        <v>3426415.4173260536</v>
      </c>
      <c r="O107" s="189">
        <f>+INDEX(DataEx!$1:$1048576,MATCH(Dug!$A107,DataEx!$D:$D,0),MATCH(Dug!O$100,DataEx!$216:$216,0))</f>
        <v>2644519.6751525379</v>
      </c>
      <c r="P107" s="189">
        <f>+INDEX(DataEx!$1:$1048576,MATCH(Dug!$A107,DataEx!$D:$D,0),MATCH(Dug!P$100,DataEx!$216:$216,0))</f>
        <v>1873134.4055505693</v>
      </c>
      <c r="Q107" s="189">
        <f>+INDEX(DataEx!$1:$1048576,MATCH(Dug!$A107,DataEx!$D:$D,0),MATCH(Dug!Q$100,DataEx!$216:$216,0))</f>
        <v>1099856.2789091328</v>
      </c>
      <c r="R107" s="189">
        <f>+INDEX(DataEx!$1:$1048576,MATCH(Dug!$A107,DataEx!$D:$D,0),MATCH(Dug!R$100,DataEx!$216:$216,0))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23" t="str">
        <f>+VLOOKUP(LEFT($A108,LEN(A108)-1)*1,Master!$D$25:$G$223,4,FALSE)</f>
        <v>Porez na promet nepokretnosti</v>
      </c>
      <c r="C108" s="424"/>
      <c r="D108" s="424"/>
      <c r="E108" s="424"/>
      <c r="F108" s="424"/>
      <c r="G108" s="189">
        <f>+INDEX(DataEx!$1:$1048576,MATCH(Dug!$A108,DataEx!$D:$D,0),MATCH(Dug!G$100,DataEx!$216:$216,0))</f>
        <v>81248.859864734099</v>
      </c>
      <c r="H108" s="189">
        <f>+INDEX(DataEx!$1:$1048576,MATCH(Dug!$A108,DataEx!$D:$D,0),MATCH(Dug!H$100,DataEx!$216:$216,0))</f>
        <v>103646.50733568591</v>
      </c>
      <c r="I108" s="189">
        <f>+INDEX(DataEx!$1:$1048576,MATCH(Dug!$A108,DataEx!$D:$D,0),MATCH(Dug!I$100,DataEx!$216:$216,0))</f>
        <v>186194.97392852511</v>
      </c>
      <c r="J108" s="189">
        <f>+INDEX(DataEx!$1:$1048576,MATCH(Dug!$A108,DataEx!$D:$D,0),MATCH(Dug!J$100,DataEx!$216:$216,0))</f>
        <v>103363.42634788297</v>
      </c>
      <c r="K108" s="189">
        <f>+INDEX(DataEx!$1:$1048576,MATCH(Dug!$A108,DataEx!$D:$D,0),MATCH(Dug!K$100,DataEx!$216:$216,0))</f>
        <v>100106.28093907743</v>
      </c>
      <c r="L108" s="189">
        <f>+INDEX(DataEx!$1:$1048576,MATCH(Dug!$A108,DataEx!$D:$D,0),MATCH(Dug!L$100,DataEx!$216:$216,0))</f>
        <v>133863.83595351625</v>
      </c>
      <c r="M108" s="189">
        <f>+INDEX(DataEx!$1:$1048576,MATCH(Dug!$A108,DataEx!$D:$D,0),MATCH(Dug!M$100,DataEx!$216:$216,0))</f>
        <v>122268.58842091225</v>
      </c>
      <c r="N108" s="189">
        <f>+INDEX(DataEx!$1:$1048576,MATCH(Dug!$A108,DataEx!$D:$D,0),MATCH(Dug!N$100,DataEx!$216:$216,0))</f>
        <v>96003.204992983359</v>
      </c>
      <c r="O108" s="189">
        <f>+INDEX(DataEx!$1:$1048576,MATCH(Dug!$A108,DataEx!$D:$D,0),MATCH(Dug!O$100,DataEx!$216:$216,0))</f>
        <v>170229.34291973972</v>
      </c>
      <c r="P108" s="189">
        <f>+INDEX(DataEx!$1:$1048576,MATCH(Dug!$A108,DataEx!$D:$D,0),MATCH(Dug!P$100,DataEx!$216:$216,0))</f>
        <v>136036.03036244924</v>
      </c>
      <c r="Q108" s="189">
        <f>+INDEX(DataEx!$1:$1048576,MATCH(Dug!$A108,DataEx!$D:$D,0),MATCH(Dug!Q$100,DataEx!$216:$216,0))</f>
        <v>147948.87120833801</v>
      </c>
      <c r="R108" s="189">
        <f>+INDEX(DataEx!$1:$1048576,MATCH(Dug!$A108,DataEx!$D:$D,0),MATCH(Dug!R$100,DataEx!$216:$216,0))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23" t="str">
        <f>+VLOOKUP(LEFT($A109,LEN(A109)-1)*1,Master!$D$25:$G$223,4,FALSE)</f>
        <v>Porez na dodatu vrijednost</v>
      </c>
      <c r="C109" s="424"/>
      <c r="D109" s="424"/>
      <c r="E109" s="424"/>
      <c r="F109" s="424"/>
      <c r="G109" s="189">
        <f>+INDEX(DataEx!$1:$1048576,MATCH(Dug!$A109,DataEx!$D:$D,0),MATCH(Dug!G$100,DataEx!$216:$216,0))</f>
        <v>22216987.25911713</v>
      </c>
      <c r="H109" s="189">
        <f>+INDEX(DataEx!$1:$1048576,MATCH(Dug!$A109,DataEx!$D:$D,0),MATCH(Dug!H$100,DataEx!$216:$216,0))</f>
        <v>22351785.25320363</v>
      </c>
      <c r="I109" s="189">
        <f>+INDEX(DataEx!$1:$1048576,MATCH(Dug!$A109,DataEx!$D:$D,0),MATCH(Dug!I$100,DataEx!$216:$216,0))</f>
        <v>24907044.612074491</v>
      </c>
      <c r="J109" s="189">
        <f>+INDEX(DataEx!$1:$1048576,MATCH(Dug!$A109,DataEx!$D:$D,0),MATCH(Dug!J$100,DataEx!$216:$216,0))</f>
        <v>29049120.919579607</v>
      </c>
      <c r="K109" s="189">
        <f>+INDEX(DataEx!$1:$1048576,MATCH(Dug!$A109,DataEx!$D:$D,0),MATCH(Dug!K$100,DataEx!$216:$216,0))</f>
        <v>32485582.306773975</v>
      </c>
      <c r="L109" s="189">
        <f>+INDEX(DataEx!$1:$1048576,MATCH(Dug!$A109,DataEx!$D:$D,0),MATCH(Dug!L$100,DataEx!$216:$216,0))</f>
        <v>39641428.685232304</v>
      </c>
      <c r="M109" s="189">
        <f>+INDEX(DataEx!$1:$1048576,MATCH(Dug!$A109,DataEx!$D:$D,0),MATCH(Dug!M$100,DataEx!$216:$216,0))</f>
        <v>39144860.544407874</v>
      </c>
      <c r="N109" s="189">
        <f>+INDEX(DataEx!$1:$1048576,MATCH(Dug!$A109,DataEx!$D:$D,0),MATCH(Dug!N$100,DataEx!$216:$216,0))</f>
        <v>33764783.498910055</v>
      </c>
      <c r="O109" s="189">
        <f>+INDEX(DataEx!$1:$1048576,MATCH(Dug!$A109,DataEx!$D:$D,0),MATCH(Dug!O$100,DataEx!$216:$216,0))</f>
        <v>35212221.435317017</v>
      </c>
      <c r="P109" s="189">
        <f>+INDEX(DataEx!$1:$1048576,MATCH(Dug!$A109,DataEx!$D:$D,0),MATCH(Dug!P$100,DataEx!$216:$216,0))</f>
        <v>35516823.320785411</v>
      </c>
      <c r="Q109" s="189">
        <f>+INDEX(DataEx!$1:$1048576,MATCH(Dug!$A109,DataEx!$D:$D,0),MATCH(Dug!Q$100,DataEx!$216:$216,0))</f>
        <v>31733799.92897122</v>
      </c>
      <c r="R109" s="189">
        <f>+INDEX(DataEx!$1:$1048576,MATCH(Dug!$A109,DataEx!$D:$D,0),MATCH(Dug!R$100,DataEx!$216:$216,0))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23" t="str">
        <f>+VLOOKUP(LEFT($A110,LEN(A110)-1)*1,Master!$D$25:$G$223,4,FALSE)</f>
        <v>Akcize</v>
      </c>
      <c r="C110" s="424"/>
      <c r="D110" s="424"/>
      <c r="E110" s="424"/>
      <c r="F110" s="424"/>
      <c r="G110" s="189">
        <f>+INDEX(DataEx!$1:$1048576,MATCH(Dug!$A110,DataEx!$D:$D,0),MATCH(Dug!G$100,DataEx!$216:$216,0))</f>
        <v>13472385.619929252</v>
      </c>
      <c r="H110" s="189">
        <f>+INDEX(DataEx!$1:$1048576,MATCH(Dug!$A110,DataEx!$D:$D,0),MATCH(Dug!H$100,DataEx!$216:$216,0))</f>
        <v>9374619.9781228825</v>
      </c>
      <c r="I110" s="189">
        <f>+INDEX(DataEx!$1:$1048576,MATCH(Dug!$A110,DataEx!$D:$D,0),MATCH(Dug!I$100,DataEx!$216:$216,0))</f>
        <v>8591497.0238258317</v>
      </c>
      <c r="J110" s="189">
        <f>+INDEX(DataEx!$1:$1048576,MATCH(Dug!$A110,DataEx!$D:$D,0),MATCH(Dug!J$100,DataEx!$216:$216,0))</f>
        <v>9976513.8396541588</v>
      </c>
      <c r="K110" s="189">
        <f>+INDEX(DataEx!$1:$1048576,MATCH(Dug!$A110,DataEx!$D:$D,0),MATCH(Dug!K$100,DataEx!$216:$216,0))</f>
        <v>12529410.486162774</v>
      </c>
      <c r="L110" s="189">
        <f>+INDEX(DataEx!$1:$1048576,MATCH(Dug!$A110,DataEx!$D:$D,0),MATCH(Dug!L$100,DataEx!$216:$216,0))</f>
        <v>12207544.038839269</v>
      </c>
      <c r="M110" s="189">
        <f>+INDEX(DataEx!$1:$1048576,MATCH(Dug!$A110,DataEx!$D:$D,0),MATCH(Dug!M$100,DataEx!$216:$216,0))</f>
        <v>16644425.593685796</v>
      </c>
      <c r="N110" s="189">
        <f>+INDEX(DataEx!$1:$1048576,MATCH(Dug!$A110,DataEx!$D:$D,0),MATCH(Dug!N$100,DataEx!$216:$216,0))</f>
        <v>16485948.596823877</v>
      </c>
      <c r="O110" s="189">
        <f>+INDEX(DataEx!$1:$1048576,MATCH(Dug!$A110,DataEx!$D:$D,0),MATCH(Dug!O$100,DataEx!$216:$216,0))</f>
        <v>18432656.2065273</v>
      </c>
      <c r="P110" s="189">
        <f>+INDEX(DataEx!$1:$1048576,MATCH(Dug!$A110,DataEx!$D:$D,0),MATCH(Dug!P$100,DataEx!$216:$216,0))</f>
        <v>13491210.566350998</v>
      </c>
      <c r="Q110" s="189">
        <f>+INDEX(DataEx!$1:$1048576,MATCH(Dug!$A110,DataEx!$D:$D,0),MATCH(Dug!Q$100,DataEx!$216:$216,0))</f>
        <v>12913955.490205286</v>
      </c>
      <c r="R110" s="189">
        <f>+INDEX(DataEx!$1:$1048576,MATCH(Dug!$A110,DataEx!$D:$D,0),MATCH(Dug!R$100,DataEx!$216:$216,0))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23" t="str">
        <f>+VLOOKUP(LEFT($A111,LEN(A111)-1)*1,Master!$D$25:$G$223,4,FALSE)</f>
        <v>Porez na međunarodnu trgovinu i transakcije</v>
      </c>
      <c r="C111" s="424"/>
      <c r="D111" s="424"/>
      <c r="E111" s="424"/>
      <c r="F111" s="424"/>
      <c r="G111" s="189">
        <f>+INDEX(DataEx!$1:$1048576,MATCH(Dug!$A111,DataEx!$D:$D,0),MATCH(Dug!G$100,DataEx!$216:$216,0))</f>
        <v>2254635.1079826443</v>
      </c>
      <c r="H111" s="189">
        <f>+INDEX(DataEx!$1:$1048576,MATCH(Dug!$A111,DataEx!$D:$D,0),MATCH(Dug!H$100,DataEx!$216:$216,0))</f>
        <v>2434600.1723288172</v>
      </c>
      <c r="I111" s="189">
        <f>+INDEX(DataEx!$1:$1048576,MATCH(Dug!$A111,DataEx!$D:$D,0),MATCH(Dug!I$100,DataEx!$216:$216,0))</f>
        <v>3480742.4524679668</v>
      </c>
      <c r="J111" s="189">
        <f>+INDEX(DataEx!$1:$1048576,MATCH(Dug!$A111,DataEx!$D:$D,0),MATCH(Dug!J$100,DataEx!$216:$216,0))</f>
        <v>3633160.2325686943</v>
      </c>
      <c r="K111" s="189">
        <f>+INDEX(DataEx!$1:$1048576,MATCH(Dug!$A111,DataEx!$D:$D,0),MATCH(Dug!K$100,DataEx!$216:$216,0))</f>
        <v>3488794.2206289498</v>
      </c>
      <c r="L111" s="189">
        <f>+INDEX(DataEx!$1:$1048576,MATCH(Dug!$A111,DataEx!$D:$D,0),MATCH(Dug!L$100,DataEx!$216:$216,0))</f>
        <v>2306819.3261174015</v>
      </c>
      <c r="M111" s="189">
        <f>+INDEX(DataEx!$1:$1048576,MATCH(Dug!$A111,DataEx!$D:$D,0),MATCH(Dug!M$100,DataEx!$216:$216,0))</f>
        <v>2530520.0301218135</v>
      </c>
      <c r="N111" s="189">
        <f>+INDEX(DataEx!$1:$1048576,MATCH(Dug!$A111,DataEx!$D:$D,0),MATCH(Dug!N$100,DataEx!$216:$216,0))</f>
        <v>2593024.591536134</v>
      </c>
      <c r="O111" s="189">
        <f>+INDEX(DataEx!$1:$1048576,MATCH(Dug!$A111,DataEx!$D:$D,0),MATCH(Dug!O$100,DataEx!$216:$216,0))</f>
        <v>2137547.6737522222</v>
      </c>
      <c r="P111" s="189">
        <f>+INDEX(DataEx!$1:$1048576,MATCH(Dug!$A111,DataEx!$D:$D,0),MATCH(Dug!P$100,DataEx!$216:$216,0))</f>
        <v>2432657.0001382544</v>
      </c>
      <c r="Q111" s="189">
        <f>+INDEX(DataEx!$1:$1048576,MATCH(Dug!$A111,DataEx!$D:$D,0),MATCH(Dug!Q$100,DataEx!$216:$216,0))</f>
        <v>1904518.5019257402</v>
      </c>
      <c r="R111" s="189">
        <f>+INDEX(DataEx!$1:$1048576,MATCH(Dug!$A111,DataEx!$D:$D,0),MATCH(Dug!R$100,DataEx!$216:$216,0))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23" t="e">
        <f>+VLOOKUP(LEFT($A112,LEN(A112)-1)*1,Master!$D$25:$G$223,4,FALSE)</f>
        <v>#N/A</v>
      </c>
      <c r="C112" s="424"/>
      <c r="D112" s="424"/>
      <c r="E112" s="424"/>
      <c r="F112" s="424"/>
      <c r="G112" s="189" t="e">
        <f>+INDEX(DataEx!$1:$1048576,MATCH(Dug!$A112,DataEx!$D:$D,0),MATCH(Dug!G$100,DataEx!$216:$216,0))</f>
        <v>#N/A</v>
      </c>
      <c r="H112" s="189" t="e">
        <f>+INDEX(DataEx!$1:$1048576,MATCH(Dug!$A112,DataEx!$D:$D,0),MATCH(Dug!H$100,DataEx!$216:$216,0))</f>
        <v>#N/A</v>
      </c>
      <c r="I112" s="189" t="e">
        <f>+INDEX(DataEx!$1:$1048576,MATCH(Dug!$A112,DataEx!$D:$D,0),MATCH(Dug!I$100,DataEx!$216:$216,0))</f>
        <v>#N/A</v>
      </c>
      <c r="J112" s="189" t="e">
        <f>+INDEX(DataEx!$1:$1048576,MATCH(Dug!$A112,DataEx!$D:$D,0),MATCH(Dug!J$100,DataEx!$216:$216,0))</f>
        <v>#N/A</v>
      </c>
      <c r="K112" s="189" t="e">
        <f>+INDEX(DataEx!$1:$1048576,MATCH(Dug!$A112,DataEx!$D:$D,0),MATCH(Dug!K$100,DataEx!$216:$216,0))</f>
        <v>#N/A</v>
      </c>
      <c r="L112" s="189" t="e">
        <f>+INDEX(DataEx!$1:$1048576,MATCH(Dug!$A112,DataEx!$D:$D,0),MATCH(Dug!L$100,DataEx!$216:$216,0))</f>
        <v>#N/A</v>
      </c>
      <c r="M112" s="189" t="e">
        <f>+INDEX(DataEx!$1:$1048576,MATCH(Dug!$A112,DataEx!$D:$D,0),MATCH(Dug!M$100,DataEx!$216:$216,0))</f>
        <v>#N/A</v>
      </c>
      <c r="N112" s="189" t="e">
        <f>+INDEX(DataEx!$1:$1048576,MATCH(Dug!$A112,DataEx!$D:$D,0),MATCH(Dug!N$100,DataEx!$216:$216,0))</f>
        <v>#N/A</v>
      </c>
      <c r="O112" s="189" t="e">
        <f>+INDEX(DataEx!$1:$1048576,MATCH(Dug!$A112,DataEx!$D:$D,0),MATCH(Dug!O$100,DataEx!$216:$216,0))</f>
        <v>#N/A</v>
      </c>
      <c r="P112" s="189" t="e">
        <f>+INDEX(DataEx!$1:$1048576,MATCH(Dug!$A112,DataEx!$D:$D,0),MATCH(Dug!P$100,DataEx!$216:$216,0))</f>
        <v>#N/A</v>
      </c>
      <c r="Q112" s="189" t="e">
        <f>+INDEX(DataEx!$1:$1048576,MATCH(Dug!$A112,DataEx!$D:$D,0),MATCH(Dug!Q$100,DataEx!$216:$216,0))</f>
        <v>#N/A</v>
      </c>
      <c r="R112" s="189" t="e">
        <f>+INDEX(DataEx!$1:$1048576,MATCH(Dug!$A112,DataEx!$D:$D,0),MATCH(Dug!R$100,DataEx!$216:$216,0))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423" t="str">
        <f>+VLOOKUP(LEFT($A113,LEN(A113)-1)*1,Master!$D$25:$G$223,4,FALSE)</f>
        <v>Ostali državni porezi</v>
      </c>
      <c r="C113" s="424"/>
      <c r="D113" s="424"/>
      <c r="E113" s="424"/>
      <c r="F113" s="424"/>
      <c r="G113" s="189">
        <f>+INDEX(DataEx!$1:$1048576,MATCH(Dug!$A113,DataEx!$D:$D,0),MATCH(Dug!G$100,DataEx!$216:$216,0))</f>
        <v>260762.89668953384</v>
      </c>
      <c r="H113" s="189">
        <f>+INDEX(DataEx!$1:$1048576,MATCH(Dug!$A113,DataEx!$D:$D,0),MATCH(Dug!H$100,DataEx!$216:$216,0))</f>
        <v>255157.48277927918</v>
      </c>
      <c r="I113" s="189">
        <f>+INDEX(DataEx!$1:$1048576,MATCH(Dug!$A113,DataEx!$D:$D,0),MATCH(Dug!I$100,DataEx!$216:$216,0))</f>
        <v>311767.07284781808</v>
      </c>
      <c r="J113" s="189">
        <f>+INDEX(DataEx!$1:$1048576,MATCH(Dug!$A113,DataEx!$D:$D,0),MATCH(Dug!J$100,DataEx!$216:$216,0))</f>
        <v>386022.31060141494</v>
      </c>
      <c r="K113" s="189">
        <f>+INDEX(DataEx!$1:$1048576,MATCH(Dug!$A113,DataEx!$D:$D,0),MATCH(Dug!K$100,DataEx!$216:$216,0))</f>
        <v>403723.81098959706</v>
      </c>
      <c r="L113" s="189">
        <f>+INDEX(DataEx!$1:$1048576,MATCH(Dug!$A113,DataEx!$D:$D,0),MATCH(Dug!L$100,DataEx!$216:$216,0))</f>
        <v>443763.10051744088</v>
      </c>
      <c r="M113" s="189">
        <f>+INDEX(DataEx!$1:$1048576,MATCH(Dug!$A113,DataEx!$D:$D,0),MATCH(Dug!M$100,DataEx!$216:$216,0))</f>
        <v>452390.66108767391</v>
      </c>
      <c r="N113" s="189">
        <f>+INDEX(DataEx!$1:$1048576,MATCH(Dug!$A113,DataEx!$D:$D,0),MATCH(Dug!N$100,DataEx!$216:$216,0))</f>
        <v>423242.62809333584</v>
      </c>
      <c r="O113" s="189">
        <f>+INDEX(DataEx!$1:$1048576,MATCH(Dug!$A113,DataEx!$D:$D,0),MATCH(Dug!O$100,DataEx!$216:$216,0))</f>
        <v>377993.63627302414</v>
      </c>
      <c r="P113" s="189">
        <f>+INDEX(DataEx!$1:$1048576,MATCH(Dug!$A113,DataEx!$D:$D,0),MATCH(Dug!P$100,DataEx!$216:$216,0))</f>
        <v>381409.00489262829</v>
      </c>
      <c r="Q113" s="189">
        <f>+INDEX(DataEx!$1:$1048576,MATCH(Dug!$A113,DataEx!$D:$D,0),MATCH(Dug!Q$100,DataEx!$216:$216,0))</f>
        <v>381497.52149931074</v>
      </c>
      <c r="R113" s="189">
        <f>+INDEX(DataEx!$1:$1048576,MATCH(Dug!$A113,DataEx!$D:$D,0),MATCH(Dug!R$100,DataEx!$216:$216,0))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27" t="str">
        <f>+VLOOKUP(LEFT($A114,LEN(A114)-1)*1,Master!$D$25:$G$223,4,FALSE)</f>
        <v>Doprinosi</v>
      </c>
      <c r="C114" s="428"/>
      <c r="D114" s="428"/>
      <c r="E114" s="428"/>
      <c r="F114" s="428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23" t="str">
        <f>+VLOOKUP(LEFT($A115,LEN(A115)-1)*1,Master!$D$25:$G$223,4,FALSE)</f>
        <v>Doprinosi za penzijsko i invalidsko osiguranje</v>
      </c>
      <c r="C115" s="424"/>
      <c r="D115" s="424"/>
      <c r="E115" s="424"/>
      <c r="F115" s="424"/>
      <c r="G115" s="189">
        <f>+INDEX(DataEx!$1:$1048576,MATCH(Dug!$A115,DataEx!$D:$D,0),MATCH(Dug!G$100,DataEx!$216:$216,0))</f>
        <v>5896216.9131298037</v>
      </c>
      <c r="H115" s="189">
        <f>+INDEX(DataEx!$1:$1048576,MATCH(Dug!$A115,DataEx!$D:$D,0),MATCH(Dug!H$100,DataEx!$216:$216,0))</f>
        <v>15984604.165490396</v>
      </c>
      <c r="I115" s="189">
        <f>+INDEX(DataEx!$1:$1048576,MATCH(Dug!$A115,DataEx!$D:$D,0),MATCH(Dug!I$100,DataEx!$216:$216,0))</f>
        <v>15980210.637352593</v>
      </c>
      <c r="J115" s="189">
        <f>+INDEX(DataEx!$1:$1048576,MATCH(Dug!$A115,DataEx!$D:$D,0),MATCH(Dug!J$100,DataEx!$216:$216,0))</f>
        <v>18099107.195466701</v>
      </c>
      <c r="K115" s="189">
        <f>+INDEX(DataEx!$1:$1048576,MATCH(Dug!$A115,DataEx!$D:$D,0),MATCH(Dug!K$100,DataEx!$216:$216,0))</f>
        <v>18902345.114124902</v>
      </c>
      <c r="L115" s="189">
        <f>+INDEX(DataEx!$1:$1048576,MATCH(Dug!$A115,DataEx!$D:$D,0),MATCH(Dug!L$100,DataEx!$216:$216,0))</f>
        <v>16660130.6959597</v>
      </c>
      <c r="M115" s="189">
        <f>+INDEX(DataEx!$1:$1048576,MATCH(Dug!$A115,DataEx!$D:$D,0),MATCH(Dug!M$100,DataEx!$216:$216,0))</f>
        <v>20975423.912817873</v>
      </c>
      <c r="N115" s="189">
        <f>+INDEX(DataEx!$1:$1048576,MATCH(Dug!$A115,DataEx!$D:$D,0),MATCH(Dug!N$100,DataEx!$216:$216,0))</f>
        <v>24152995.284398187</v>
      </c>
      <c r="O115" s="189">
        <f>+INDEX(DataEx!$1:$1048576,MATCH(Dug!$A115,DataEx!$D:$D,0),MATCH(Dug!O$100,DataEx!$216:$216,0))</f>
        <v>16438117.212416081</v>
      </c>
      <c r="P115" s="189">
        <f>+INDEX(DataEx!$1:$1048576,MATCH(Dug!$A115,DataEx!$D:$D,0),MATCH(Dug!P$100,DataEx!$216:$216,0))</f>
        <v>21064902.89657861</v>
      </c>
      <c r="Q115" s="189">
        <f>+INDEX(DataEx!$1:$1048576,MATCH(Dug!$A115,DataEx!$D:$D,0),MATCH(Dug!Q$100,DataEx!$216:$216,0))</f>
        <v>21199343.745804995</v>
      </c>
      <c r="R115" s="189">
        <f>+INDEX(DataEx!$1:$1048576,MATCH(Dug!$A115,DataEx!$D:$D,0),MATCH(Dug!R$100,DataEx!$216:$216,0))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23" t="str">
        <f>+VLOOKUP(LEFT($A116,LEN(A116)-1)*1,Master!$D$25:$G$223,4,FALSE)</f>
        <v>Doprinosi za zdravstveno osiguranje</v>
      </c>
      <c r="C116" s="424"/>
      <c r="D116" s="424"/>
      <c r="E116" s="424"/>
      <c r="F116" s="424"/>
      <c r="G116" s="189">
        <f>+INDEX(DataEx!$1:$1048576,MATCH(Dug!$A116,DataEx!$D:$D,0),MATCH(Dug!G$100,DataEx!$216:$216,0))</f>
        <v>3523976.3657705826</v>
      </c>
      <c r="H116" s="189">
        <f>+INDEX(DataEx!$1:$1048576,MATCH(Dug!$A116,DataEx!$D:$D,0),MATCH(Dug!H$100,DataEx!$216:$216,0))</f>
        <v>8837193.1137481872</v>
      </c>
      <c r="I116" s="189">
        <f>+INDEX(DataEx!$1:$1048576,MATCH(Dug!$A116,DataEx!$D:$D,0),MATCH(Dug!I$100,DataEx!$216:$216,0))</f>
        <v>10296968.732518861</v>
      </c>
      <c r="J116" s="189">
        <f>+INDEX(DataEx!$1:$1048576,MATCH(Dug!$A116,DataEx!$D:$D,0),MATCH(Dug!J$100,DataEx!$216:$216,0))</f>
        <v>11080649.937486099</v>
      </c>
      <c r="K116" s="189">
        <f>+INDEX(DataEx!$1:$1048576,MATCH(Dug!$A116,DataEx!$D:$D,0),MATCH(Dug!K$100,DataEx!$216:$216,0))</f>
        <v>10426593.073253199</v>
      </c>
      <c r="L116" s="189">
        <f>+INDEX(DataEx!$1:$1048576,MATCH(Dug!$A116,DataEx!$D:$D,0),MATCH(Dug!L$100,DataEx!$216:$216,0))</f>
        <v>10797558.1123464</v>
      </c>
      <c r="M116" s="189">
        <f>+INDEX(DataEx!$1:$1048576,MATCH(Dug!$A116,DataEx!$D:$D,0),MATCH(Dug!M$100,DataEx!$216:$216,0))</f>
        <v>12338418.275424777</v>
      </c>
      <c r="N116" s="189">
        <f>+INDEX(DataEx!$1:$1048576,MATCH(Dug!$A116,DataEx!$D:$D,0),MATCH(Dug!N$100,DataEx!$216:$216,0))</f>
        <v>14695618.751093065</v>
      </c>
      <c r="O116" s="189">
        <f>+INDEX(DataEx!$1:$1048576,MATCH(Dug!$A116,DataEx!$D:$D,0),MATCH(Dug!O$100,DataEx!$216:$216,0))</f>
        <v>9887757.094026586</v>
      </c>
      <c r="P116" s="189">
        <f>+INDEX(DataEx!$1:$1048576,MATCH(Dug!$A116,DataEx!$D:$D,0),MATCH(Dug!P$100,DataEx!$216:$216,0))</f>
        <v>12555740.885830941</v>
      </c>
      <c r="Q116" s="189">
        <f>+INDEX(DataEx!$1:$1048576,MATCH(Dug!$A116,DataEx!$D:$D,0),MATCH(Dug!Q$100,DataEx!$216:$216,0))</f>
        <v>11911787.04868594</v>
      </c>
      <c r="R116" s="189">
        <f>+INDEX(DataEx!$1:$1048576,MATCH(Dug!$A116,DataEx!$D:$D,0),MATCH(Dug!R$100,DataEx!$216:$216,0))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23" t="str">
        <f>+VLOOKUP(LEFT($A117,LEN(A117)-1)*1,Master!$D$25:$G$223,4,FALSE)</f>
        <v>Doprinosi za osiguranje od nezaposlenosti</v>
      </c>
      <c r="C117" s="424"/>
      <c r="D117" s="424"/>
      <c r="E117" s="424"/>
      <c r="F117" s="424"/>
      <c r="G117" s="189">
        <f>+INDEX(DataEx!$1:$1048576,MATCH(Dug!$A117,DataEx!$D:$D,0),MATCH(Dug!G$100,DataEx!$216:$216,0))</f>
        <v>290701.31067824201</v>
      </c>
      <c r="H117" s="189">
        <f>+INDEX(DataEx!$1:$1048576,MATCH(Dug!$A117,DataEx!$D:$D,0),MATCH(Dug!H$100,DataEx!$216:$216,0))</f>
        <v>744628.51853836537</v>
      </c>
      <c r="I117" s="189">
        <f>+INDEX(DataEx!$1:$1048576,MATCH(Dug!$A117,DataEx!$D:$D,0),MATCH(Dug!I$100,DataEx!$216:$216,0))</f>
        <v>900014.53265058505</v>
      </c>
      <c r="J117" s="189">
        <f>+INDEX(DataEx!$1:$1048576,MATCH(Dug!$A117,DataEx!$D:$D,0),MATCH(Dug!J$100,DataEx!$216:$216,0))</f>
        <v>960420.42316401063</v>
      </c>
      <c r="K117" s="189">
        <f>+INDEX(DataEx!$1:$1048576,MATCH(Dug!$A117,DataEx!$D:$D,0),MATCH(Dug!K$100,DataEx!$216:$216,0))</f>
        <v>850902.03134404484</v>
      </c>
      <c r="L117" s="189">
        <f>+INDEX(DataEx!$1:$1048576,MATCH(Dug!$A117,DataEx!$D:$D,0),MATCH(Dug!L$100,DataEx!$216:$216,0))</f>
        <v>873102.0001937449</v>
      </c>
      <c r="M117" s="189">
        <f>+INDEX(DataEx!$1:$1048576,MATCH(Dug!$A117,DataEx!$D:$D,0),MATCH(Dug!M$100,DataEx!$216:$216,0))</f>
        <v>1044477.0015934415</v>
      </c>
      <c r="N117" s="189">
        <f>+INDEX(DataEx!$1:$1048576,MATCH(Dug!$A117,DataEx!$D:$D,0),MATCH(Dug!N$100,DataEx!$216:$216,0))</f>
        <v>1233245.0541489115</v>
      </c>
      <c r="O117" s="189">
        <f>+INDEX(DataEx!$1:$1048576,MATCH(Dug!$A117,DataEx!$D:$D,0),MATCH(Dug!O$100,DataEx!$216:$216,0))</f>
        <v>823964.48361802031</v>
      </c>
      <c r="P117" s="189">
        <f>+INDEX(DataEx!$1:$1048576,MATCH(Dug!$A117,DataEx!$D:$D,0),MATCH(Dug!P$100,DataEx!$216:$216,0))</f>
        <v>1104138.5296295469</v>
      </c>
      <c r="Q117" s="189">
        <f>+INDEX(DataEx!$1:$1048576,MATCH(Dug!$A117,DataEx!$D:$D,0),MATCH(Dug!Q$100,DataEx!$216:$216,0))</f>
        <v>947842.00635200134</v>
      </c>
      <c r="R117" s="189">
        <f>+INDEX(DataEx!$1:$1048576,MATCH(Dug!$A117,DataEx!$D:$D,0),MATCH(Dug!R$100,DataEx!$216:$216,0))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23" t="str">
        <f>+VLOOKUP(LEFT($A118,LEN(A118)-1)*1,Master!$D$25:$G$223,4,FALSE)</f>
        <v>Ostali doprinosi</v>
      </c>
      <c r="C118" s="424"/>
      <c r="D118" s="424"/>
      <c r="E118" s="424"/>
      <c r="F118" s="424"/>
      <c r="G118" s="189">
        <f>+INDEX(DataEx!$1:$1048576,MATCH(Dug!$A118,DataEx!$D:$D,0),MATCH(Dug!G$100,DataEx!$216:$216,0))</f>
        <v>514471.42241989321</v>
      </c>
      <c r="H118" s="189">
        <f>+INDEX(DataEx!$1:$1048576,MATCH(Dug!$A118,DataEx!$D:$D,0),MATCH(Dug!H$100,DataEx!$216:$216,0))</f>
        <v>762446.94692755432</v>
      </c>
      <c r="I118" s="189">
        <f>+INDEX(DataEx!$1:$1048576,MATCH(Dug!$A118,DataEx!$D:$D,0),MATCH(Dug!I$100,DataEx!$216:$216,0))</f>
        <v>1037835.6104306638</v>
      </c>
      <c r="J118" s="189">
        <f>+INDEX(DataEx!$1:$1048576,MATCH(Dug!$A118,DataEx!$D:$D,0),MATCH(Dug!J$100,DataEx!$216:$216,0))</f>
        <v>938166.6201395333</v>
      </c>
      <c r="K118" s="189">
        <f>+INDEX(DataEx!$1:$1048576,MATCH(Dug!$A118,DataEx!$D:$D,0),MATCH(Dug!K$100,DataEx!$216:$216,0))</f>
        <v>883153.12742885004</v>
      </c>
      <c r="L118" s="189">
        <f>+INDEX(DataEx!$1:$1048576,MATCH(Dug!$A118,DataEx!$D:$D,0),MATCH(Dug!L$100,DataEx!$216:$216,0))</f>
        <v>1203095.9363764296</v>
      </c>
      <c r="M118" s="189">
        <f>+INDEX(DataEx!$1:$1048576,MATCH(Dug!$A118,DataEx!$D:$D,0),MATCH(Dug!M$100,DataEx!$216:$216,0))</f>
        <v>1256517.301119969</v>
      </c>
      <c r="N118" s="189">
        <f>+INDEX(DataEx!$1:$1048576,MATCH(Dug!$A118,DataEx!$D:$D,0),MATCH(Dug!N$100,DataEx!$216:$216,0))</f>
        <v>1341770.6976229935</v>
      </c>
      <c r="O118" s="189">
        <f>+INDEX(DataEx!$1:$1048576,MATCH(Dug!$A118,DataEx!$D:$D,0),MATCH(Dug!O$100,DataEx!$216:$216,0))</f>
        <v>748105.96376486088</v>
      </c>
      <c r="P118" s="189">
        <f>+INDEX(DataEx!$1:$1048576,MATCH(Dug!$A118,DataEx!$D:$D,0),MATCH(Dug!P$100,DataEx!$216:$216,0))</f>
        <v>1057637.5843110771</v>
      </c>
      <c r="Q118" s="189">
        <f>+INDEX(DataEx!$1:$1048576,MATCH(Dug!$A118,DataEx!$D:$D,0),MATCH(Dug!Q$100,DataEx!$216:$216,0))</f>
        <v>994954.04687044967</v>
      </c>
      <c r="R118" s="189">
        <f>+INDEX(DataEx!$1:$1048576,MATCH(Dug!$A118,DataEx!$D:$D,0),MATCH(Dug!R$100,DataEx!$216:$216,0))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25" t="str">
        <f>+VLOOKUP(LEFT($A119,LEN(A119)-1)*1,Master!$D$25:$G$223,4,FALSE)</f>
        <v>Takse</v>
      </c>
      <c r="C119" s="426"/>
      <c r="D119" s="426"/>
      <c r="E119" s="426"/>
      <c r="F119" s="426"/>
      <c r="G119" s="201">
        <f>+INDEX(DataEx!$1:$1048576,MATCH(Dug!$A119,DataEx!$D:$D,0),MATCH(Dug!G$100,DataEx!$216:$216,0))</f>
        <v>2027877.2372930939</v>
      </c>
      <c r="H119" s="201">
        <f>+INDEX(DataEx!$1:$1048576,MATCH(Dug!$A119,DataEx!$D:$D,0),MATCH(Dug!H$100,DataEx!$216:$216,0))</f>
        <v>1882424.3685098737</v>
      </c>
      <c r="I119" s="201">
        <f>+INDEX(DataEx!$1:$1048576,MATCH(Dug!$A119,DataEx!$D:$D,0),MATCH(Dug!I$100,DataEx!$216:$216,0))</f>
        <v>2363168.5236575948</v>
      </c>
      <c r="J119" s="201">
        <f>+INDEX(DataEx!$1:$1048576,MATCH(Dug!$A119,DataEx!$D:$D,0),MATCH(Dug!J$100,DataEx!$216:$216,0))</f>
        <v>2393449.5740456693</v>
      </c>
      <c r="K119" s="201">
        <f>+INDEX(DataEx!$1:$1048576,MATCH(Dug!$A119,DataEx!$D:$D,0),MATCH(Dug!K$100,DataEx!$216:$216,0))</f>
        <v>2431766.3719360717</v>
      </c>
      <c r="L119" s="201">
        <f>+INDEX(DataEx!$1:$1048576,MATCH(Dug!$A119,DataEx!$D:$D,0),MATCH(Dug!L$100,DataEx!$216:$216,0))</f>
        <v>2858151.7123018736</v>
      </c>
      <c r="M119" s="201">
        <f>+INDEX(DataEx!$1:$1048576,MATCH(Dug!$A119,DataEx!$D:$D,0),MATCH(Dug!M$100,DataEx!$216:$216,0))</f>
        <v>2917908.2048975867</v>
      </c>
      <c r="N119" s="201">
        <f>+INDEX(DataEx!$1:$1048576,MATCH(Dug!$A119,DataEx!$D:$D,0),MATCH(Dug!N$100,DataEx!$216:$216,0))</f>
        <v>2932949.8029298875</v>
      </c>
      <c r="O119" s="201">
        <f>+INDEX(DataEx!$1:$1048576,MATCH(Dug!$A119,DataEx!$D:$D,0),MATCH(Dug!O$100,DataEx!$216:$216,0))</f>
        <v>2302181.1067919475</v>
      </c>
      <c r="P119" s="201">
        <f>+INDEX(DataEx!$1:$1048576,MATCH(Dug!$A119,DataEx!$D:$D,0),MATCH(Dug!P$100,DataEx!$216:$216,0))</f>
        <v>2479397.4364794977</v>
      </c>
      <c r="Q119" s="201">
        <f>+INDEX(DataEx!$1:$1048576,MATCH(Dug!$A119,DataEx!$D:$D,0),MATCH(Dug!Q$100,DataEx!$216:$216,0))</f>
        <v>2197340.2207755819</v>
      </c>
      <c r="R119" s="275">
        <f>+INDEX(DataEx!$1:$1048576,MATCH(Dug!$A119,DataEx!$D:$D,0),MATCH(Dug!R$100,DataEx!$216:$216,0))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25" t="str">
        <f>+VLOOKUP(LEFT($A120,LEN(A120)-1)*1,Master!$D$25:$G$223,4,FALSE)</f>
        <v>Naknade</v>
      </c>
      <c r="C120" s="426"/>
      <c r="D120" s="426"/>
      <c r="E120" s="426"/>
      <c r="F120" s="426"/>
      <c r="G120" s="201">
        <f>+INDEX(DataEx!$1:$1048576,MATCH(Dug!$A120,DataEx!$D:$D,0),MATCH(Dug!G$100,DataEx!$216:$216,0))</f>
        <v>982710.87498690933</v>
      </c>
      <c r="H120" s="201">
        <f>+INDEX(DataEx!$1:$1048576,MATCH(Dug!$A120,DataEx!$D:$D,0),MATCH(Dug!H$100,DataEx!$216:$216,0))</f>
        <v>869104.05358116457</v>
      </c>
      <c r="I120" s="201">
        <f>+INDEX(DataEx!$1:$1048576,MATCH(Dug!$A120,DataEx!$D:$D,0),MATCH(Dug!I$100,DataEx!$216:$216,0))</f>
        <v>787268.76554129389</v>
      </c>
      <c r="J120" s="201">
        <f>+INDEX(DataEx!$1:$1048576,MATCH(Dug!$A120,DataEx!$D:$D,0),MATCH(Dug!J$100,DataEx!$216:$216,0))</f>
        <v>1546322.5460752659</v>
      </c>
      <c r="K120" s="201">
        <f>+INDEX(DataEx!$1:$1048576,MATCH(Dug!$A120,DataEx!$D:$D,0),MATCH(Dug!K$100,DataEx!$216:$216,0))</f>
        <v>932515.34080204321</v>
      </c>
      <c r="L120" s="201">
        <f>+INDEX(DataEx!$1:$1048576,MATCH(Dug!$A120,DataEx!$D:$D,0),MATCH(Dug!L$100,DataEx!$216:$216,0))</f>
        <v>1175327.7210279165</v>
      </c>
      <c r="M120" s="201">
        <f>+INDEX(DataEx!$1:$1048576,MATCH(Dug!$A120,DataEx!$D:$D,0),MATCH(Dug!M$100,DataEx!$216:$216,0))</f>
        <v>2020249.028265815</v>
      </c>
      <c r="N120" s="201">
        <f>+INDEX(DataEx!$1:$1048576,MATCH(Dug!$A120,DataEx!$D:$D,0),MATCH(Dug!N$100,DataEx!$216:$216,0))</f>
        <v>1079348.0183819076</v>
      </c>
      <c r="O120" s="201">
        <f>+INDEX(DataEx!$1:$1048576,MATCH(Dug!$A120,DataEx!$D:$D,0),MATCH(Dug!O$100,DataEx!$216:$216,0))</f>
        <v>1345127.7045627646</v>
      </c>
      <c r="P120" s="201">
        <f>+INDEX(DataEx!$1:$1048576,MATCH(Dug!$A120,DataEx!$D:$D,0),MATCH(Dug!P$100,DataEx!$216:$216,0))</f>
        <v>1098866.9792922472</v>
      </c>
      <c r="Q120" s="201">
        <f>+INDEX(DataEx!$1:$1048576,MATCH(Dug!$A120,DataEx!$D:$D,0),MATCH(Dug!Q$100,DataEx!$216:$216,0))</f>
        <v>885498.0103225843</v>
      </c>
      <c r="R120" s="275">
        <f>+INDEX(DataEx!$1:$1048576,MATCH(Dug!$A120,DataEx!$D:$D,0),MATCH(Dug!R$100,DataEx!$216:$216,0))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25" t="str">
        <f>+VLOOKUP(LEFT($A121,LEN(A121)-1)*1,Master!$D$25:$G$223,4,FALSE)</f>
        <v>Ostali prihodi</v>
      </c>
      <c r="C121" s="426"/>
      <c r="D121" s="426"/>
      <c r="E121" s="426"/>
      <c r="F121" s="426"/>
      <c r="G121" s="201">
        <f>+INDEX(DataEx!$1:$1048576,MATCH(Dug!$A121,DataEx!$D:$D,0),MATCH(Dug!G$100,DataEx!$216:$216,0))</f>
        <v>923442.3429132913</v>
      </c>
      <c r="H121" s="201">
        <f>+INDEX(DataEx!$1:$1048576,MATCH(Dug!$A121,DataEx!$D:$D,0),MATCH(Dug!H$100,DataEx!$216:$216,0))</f>
        <v>1777418.9190493901</v>
      </c>
      <c r="I121" s="201">
        <f>+INDEX(DataEx!$1:$1048576,MATCH(Dug!$A121,DataEx!$D:$D,0),MATCH(Dug!I$100,DataEx!$216:$216,0))</f>
        <v>2321412.8253925741</v>
      </c>
      <c r="J121" s="201">
        <f>+INDEX(DataEx!$1:$1048576,MATCH(Dug!$A121,DataEx!$D:$D,0),MATCH(Dug!J$100,DataEx!$216:$216,0))</f>
        <v>1637829.2535735941</v>
      </c>
      <c r="K121" s="201">
        <f>+INDEX(DataEx!$1:$1048576,MATCH(Dug!$A121,DataEx!$D:$D,0),MATCH(Dug!K$100,DataEx!$216:$216,0))</f>
        <v>1886272.7717710272</v>
      </c>
      <c r="L121" s="201">
        <f>+INDEX(DataEx!$1:$1048576,MATCH(Dug!$A121,DataEx!$D:$D,0),MATCH(Dug!L$100,DataEx!$216:$216,0))</f>
        <v>1533956.11443653</v>
      </c>
      <c r="M121" s="201">
        <f>+INDEX(DataEx!$1:$1048576,MATCH(Dug!$A121,DataEx!$D:$D,0),MATCH(Dug!M$100,DataEx!$216:$216,0))</f>
        <v>3092390.5965000256</v>
      </c>
      <c r="N121" s="201">
        <f>+INDEX(DataEx!$1:$1048576,MATCH(Dug!$A121,DataEx!$D:$D,0),MATCH(Dug!N$100,DataEx!$216:$216,0))</f>
        <v>2409748.3951187199</v>
      </c>
      <c r="O121" s="201">
        <f>+INDEX(DataEx!$1:$1048576,MATCH(Dug!$A121,DataEx!$D:$D,0),MATCH(Dug!O$100,DataEx!$216:$216,0))</f>
        <v>1476812.0861061718</v>
      </c>
      <c r="P121" s="201">
        <f>+INDEX(DataEx!$1:$1048576,MATCH(Dug!$A121,DataEx!$D:$D,0),MATCH(Dug!P$100,DataEx!$216:$216,0))</f>
        <v>1888437.4129044577</v>
      </c>
      <c r="Q121" s="201">
        <f>+INDEX(DataEx!$1:$1048576,MATCH(Dug!$A121,DataEx!$D:$D,0),MATCH(Dug!Q$100,DataEx!$216:$216,0))</f>
        <v>2006775.4309992469</v>
      </c>
      <c r="R121" s="275">
        <f>+INDEX(DataEx!$1:$1048576,MATCH(Dug!$A121,DataEx!$D:$D,0),MATCH(Dug!R$100,DataEx!$216:$216,0))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25" t="str">
        <f>+VLOOKUP(LEFT($A122,LEN(A122)-1)*1,Master!$D$25:$G$223,4,FALSE)</f>
        <v>Primici od otplate kredita i sredstva prenesena iz prethodne godine</v>
      </c>
      <c r="C122" s="426"/>
      <c r="D122" s="426"/>
      <c r="E122" s="426"/>
      <c r="F122" s="426"/>
      <c r="G122" s="201">
        <f>+INDEX(DataEx!$1:$1048576,MATCH(Dug!$A122,DataEx!$D:$D,0),MATCH(Dug!G$100,DataEx!$216:$216,0))</f>
        <v>559600.7769500342</v>
      </c>
      <c r="H122" s="201">
        <f>+INDEX(DataEx!$1:$1048576,MATCH(Dug!$A122,DataEx!$D:$D,0),MATCH(Dug!H$100,DataEx!$216:$216,0))</f>
        <v>354476.86713533319</v>
      </c>
      <c r="I122" s="201">
        <f>+INDEX(DataEx!$1:$1048576,MATCH(Dug!$A122,DataEx!$D:$D,0),MATCH(Dug!I$100,DataEx!$216:$216,0))</f>
        <v>385297.92814256047</v>
      </c>
      <c r="J122" s="201">
        <f>+INDEX(DataEx!$1:$1048576,MATCH(Dug!$A122,DataEx!$D:$D,0),MATCH(Dug!J$100,DataEx!$216:$216,0))</f>
        <v>255274.24635764034</v>
      </c>
      <c r="K122" s="201">
        <f>+INDEX(DataEx!$1:$1048576,MATCH(Dug!$A122,DataEx!$D:$D,0),MATCH(Dug!K$100,DataEx!$216:$216,0))</f>
        <v>249492.02995238511</v>
      </c>
      <c r="L122" s="201">
        <f>+INDEX(DataEx!$1:$1048576,MATCH(Dug!$A122,DataEx!$D:$D,0),MATCH(Dug!L$100,DataEx!$216:$216,0))</f>
        <v>375486.02775821509</v>
      </c>
      <c r="M122" s="201">
        <f>+INDEX(DataEx!$1:$1048576,MATCH(Dug!$A122,DataEx!$D:$D,0),MATCH(Dug!M$100,DataEx!$216:$216,0))</f>
        <v>535390.30249528366</v>
      </c>
      <c r="N122" s="201">
        <f>+INDEX(DataEx!$1:$1048576,MATCH(Dug!$A122,DataEx!$D:$D,0),MATCH(Dug!N$100,DataEx!$216:$216,0))</f>
        <v>597926.67182852363</v>
      </c>
      <c r="O122" s="201">
        <f>+INDEX(DataEx!$1:$1048576,MATCH(Dug!$A122,DataEx!$D:$D,0),MATCH(Dug!O$100,DataEx!$216:$216,0))</f>
        <v>377295.10829472088</v>
      </c>
      <c r="P122" s="201">
        <f>+INDEX(DataEx!$1:$1048576,MATCH(Dug!$A122,DataEx!$D:$D,0),MATCH(Dug!P$100,DataEx!$216:$216,0))</f>
        <v>319944.5954149249</v>
      </c>
      <c r="Q122" s="201">
        <f>+INDEX(DataEx!$1:$1048576,MATCH(Dug!$A122,DataEx!$D:$D,0),MATCH(Dug!Q$100,DataEx!$216:$216,0))</f>
        <v>559463.96219362307</v>
      </c>
      <c r="R122" s="275">
        <f>+INDEX(DataEx!$1:$1048576,MATCH(Dug!$A122,DataEx!$D:$D,0),MATCH(Dug!R$100,DataEx!$216:$216,0))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429" t="str">
        <f>+VLOOKUP(LEFT($A123,LEN(A123)-1)*1,Master!$D$25:$G$223,4,FALSE)</f>
        <v>Donacije i transferi</v>
      </c>
      <c r="C123" s="430"/>
      <c r="D123" s="430"/>
      <c r="E123" s="430"/>
      <c r="F123" s="430"/>
      <c r="G123" s="201">
        <f>+INDEX(DataEx!$1:$1048576,MATCH(Dug!$A123,DataEx!$D:$D,0),MATCH(Dug!G$100,DataEx!$216:$216,0))</f>
        <v>0</v>
      </c>
      <c r="H123" s="201">
        <f>+INDEX(DataEx!$1:$1048576,MATCH(Dug!$A123,DataEx!$D:$D,0),MATCH(Dug!H$100,DataEx!$216:$216,0))</f>
        <v>0</v>
      </c>
      <c r="I123" s="201">
        <f>+INDEX(DataEx!$1:$1048576,MATCH(Dug!$A123,DataEx!$D:$D,0),MATCH(Dug!I$100,DataEx!$216:$216,0))</f>
        <v>0</v>
      </c>
      <c r="J123" s="201">
        <f>+INDEX(DataEx!$1:$1048576,MATCH(Dug!$A123,DataEx!$D:$D,0),MATCH(Dug!J$100,DataEx!$216:$216,0))</f>
        <v>0</v>
      </c>
      <c r="K123" s="201">
        <f>+INDEX(DataEx!$1:$1048576,MATCH(Dug!$A123,DataEx!$D:$D,0),MATCH(Dug!K$100,DataEx!$216:$216,0))</f>
        <v>0</v>
      </c>
      <c r="L123" s="201">
        <f>+INDEX(DataEx!$1:$1048576,MATCH(Dug!$A123,DataEx!$D:$D,0),MATCH(Dug!L$100,DataEx!$216:$216,0))</f>
        <v>0</v>
      </c>
      <c r="M123" s="201">
        <f>+INDEX(DataEx!$1:$1048576,MATCH(Dug!$A123,DataEx!$D:$D,0),MATCH(Dug!M$100,DataEx!$216:$216,0))</f>
        <v>0</v>
      </c>
      <c r="N123" s="201">
        <f>+INDEX(DataEx!$1:$1048576,MATCH(Dug!$A123,DataEx!$D:$D,0),MATCH(Dug!N$100,DataEx!$216:$216,0))</f>
        <v>0</v>
      </c>
      <c r="O123" s="201">
        <f>+INDEX(DataEx!$1:$1048576,MATCH(Dug!$A123,DataEx!$D:$D,0),MATCH(Dug!O$100,DataEx!$216:$216,0))</f>
        <v>0</v>
      </c>
      <c r="P123" s="201">
        <f>+INDEX(DataEx!$1:$1048576,MATCH(Dug!$A123,DataEx!$D:$D,0),MATCH(Dug!P$100,DataEx!$216:$216,0))</f>
        <v>0</v>
      </c>
      <c r="Q123" s="201">
        <f>+INDEX(DataEx!$1:$1048576,MATCH(Dug!$A123,DataEx!$D:$D,0),MATCH(Dug!Q$100,DataEx!$216:$216,0))</f>
        <v>0</v>
      </c>
      <c r="R123" s="275">
        <f>+INDEX(DataEx!$1:$1048576,MATCH(Dug!$A123,DataEx!$D:$D,0),MATCH(Dug!R$100,DataEx!$216:$216,0))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31" t="str">
        <f>+VLOOKUP(LEFT($A124,LEN(A124)-1)*1,Master!$D$25:$G$223,4,FALSE)</f>
        <v>Budžetki izdaci</v>
      </c>
      <c r="C124" s="432"/>
      <c r="D124" s="432"/>
      <c r="E124" s="432"/>
      <c r="F124" s="432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433" t="str">
        <f>+VLOOKUP(LEFT($A125,LEN(A125)-1)*1,Master!$D$25:$G$223,4,FALSE)</f>
        <v>Tekući izdaci</v>
      </c>
      <c r="C125" s="434"/>
      <c r="D125" s="434"/>
      <c r="E125" s="434"/>
      <c r="F125" s="434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35" t="str">
        <f>+VLOOKUP(LEFT($A126,LEN(A126)-1)*1,Master!$D$25:$G$223,4,FALSE)</f>
        <v>Tekući budžetski izdaci</v>
      </c>
      <c r="C126" s="436"/>
      <c r="D126" s="436"/>
      <c r="E126" s="436"/>
      <c r="F126" s="436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23" t="str">
        <f>+VLOOKUP(LEFT($A127,LEN(A127)-1)*1,Master!$D$25:$G$223,4,FALSE)</f>
        <v>Bruto zarade i doprinosi na teret poslodavca</v>
      </c>
      <c r="C127" s="424"/>
      <c r="D127" s="424"/>
      <c r="E127" s="424"/>
      <c r="F127" s="424"/>
      <c r="G127" s="189">
        <f>+INDEX(DataEx!$1:$1048576,MATCH(Dug!$A127,DataEx!$D:$D,0),MATCH(Dug!G$100,DataEx!$216:$216,0))</f>
        <v>31010717.645833336</v>
      </c>
      <c r="H127" s="189">
        <f>+INDEX(DataEx!$1:$1048576,MATCH(Dug!$A127,DataEx!$D:$D,0),MATCH(Dug!H$100,DataEx!$216:$216,0))</f>
        <v>31010717.645833336</v>
      </c>
      <c r="I127" s="189">
        <f>+INDEX(DataEx!$1:$1048576,MATCH(Dug!$A127,DataEx!$D:$D,0),MATCH(Dug!I$100,DataEx!$216:$216,0))</f>
        <v>31010717.645833336</v>
      </c>
      <c r="J127" s="189">
        <f>+INDEX(DataEx!$1:$1048576,MATCH(Dug!$A127,DataEx!$D:$D,0),MATCH(Dug!J$100,DataEx!$216:$216,0))</f>
        <v>31010717.645833336</v>
      </c>
      <c r="K127" s="189">
        <f>+INDEX(DataEx!$1:$1048576,MATCH(Dug!$A127,DataEx!$D:$D,0),MATCH(Dug!K$100,DataEx!$216:$216,0))</f>
        <v>31010717.645833336</v>
      </c>
      <c r="L127" s="189">
        <f>+INDEX(DataEx!$1:$1048576,MATCH(Dug!$A127,DataEx!$D:$D,0),MATCH(Dug!L$100,DataEx!$216:$216,0))</f>
        <v>31010717.645833336</v>
      </c>
      <c r="M127" s="189">
        <f>+INDEX(DataEx!$1:$1048576,MATCH(Dug!$A127,DataEx!$D:$D,0),MATCH(Dug!M$100,DataEx!$216:$216,0))</f>
        <v>31010717.645833336</v>
      </c>
      <c r="N127" s="189">
        <f>+INDEX(DataEx!$1:$1048576,MATCH(Dug!$A127,DataEx!$D:$D,0),MATCH(Dug!N$100,DataEx!$216:$216,0))</f>
        <v>31010717.645833336</v>
      </c>
      <c r="O127" s="189">
        <f>+INDEX(DataEx!$1:$1048576,MATCH(Dug!$A127,DataEx!$D:$D,0),MATCH(Dug!O$100,DataEx!$216:$216,0))</f>
        <v>31010717.645833336</v>
      </c>
      <c r="P127" s="189">
        <f>+INDEX(DataEx!$1:$1048576,MATCH(Dug!$A127,DataEx!$D:$D,0),MATCH(Dug!P$100,DataEx!$216:$216,0))</f>
        <v>31010717.645833336</v>
      </c>
      <c r="Q127" s="189">
        <f>+INDEX(DataEx!$1:$1048576,MATCH(Dug!$A127,DataEx!$D:$D,0),MATCH(Dug!Q$100,DataEx!$216:$216,0))</f>
        <v>31010717.645833336</v>
      </c>
      <c r="R127" s="189">
        <f>+INDEX(DataEx!$1:$1048576,MATCH(Dug!$A127,DataEx!$D:$D,0),MATCH(Dug!R$100,DataEx!$216:$216,0))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23" t="str">
        <f>+VLOOKUP(LEFT($A128,LEN(A128)-1)*1,Master!$D$25:$G$223,4,FALSE)</f>
        <v>Ostala lična primanja</v>
      </c>
      <c r="C128" s="424"/>
      <c r="D128" s="424"/>
      <c r="E128" s="424"/>
      <c r="F128" s="424"/>
      <c r="G128" s="189">
        <f>+INDEX(DataEx!$1:$1048576,MATCH(Dug!$A128,DataEx!$D:$D,0),MATCH(Dug!G$100,DataEx!$216:$216,0))</f>
        <v>901608.53416666668</v>
      </c>
      <c r="H128" s="189">
        <f>+INDEX(DataEx!$1:$1048576,MATCH(Dug!$A128,DataEx!$D:$D,0),MATCH(Dug!H$100,DataEx!$216:$216,0))</f>
        <v>901608.53416666668</v>
      </c>
      <c r="I128" s="189">
        <f>+INDEX(DataEx!$1:$1048576,MATCH(Dug!$A128,DataEx!$D:$D,0),MATCH(Dug!I$100,DataEx!$216:$216,0))</f>
        <v>901608.53416666668</v>
      </c>
      <c r="J128" s="189">
        <f>+INDEX(DataEx!$1:$1048576,MATCH(Dug!$A128,DataEx!$D:$D,0),MATCH(Dug!J$100,DataEx!$216:$216,0))</f>
        <v>901608.53416666668</v>
      </c>
      <c r="K128" s="189">
        <f>+INDEX(DataEx!$1:$1048576,MATCH(Dug!$A128,DataEx!$D:$D,0),MATCH(Dug!K$100,DataEx!$216:$216,0))</f>
        <v>901608.53416666668</v>
      </c>
      <c r="L128" s="189">
        <f>+INDEX(DataEx!$1:$1048576,MATCH(Dug!$A128,DataEx!$D:$D,0),MATCH(Dug!L$100,DataEx!$216:$216,0))</f>
        <v>901608.53416666668</v>
      </c>
      <c r="M128" s="189">
        <f>+INDEX(DataEx!$1:$1048576,MATCH(Dug!$A128,DataEx!$D:$D,0),MATCH(Dug!M$100,DataEx!$216:$216,0))</f>
        <v>901608.53416666668</v>
      </c>
      <c r="N128" s="189">
        <f>+INDEX(DataEx!$1:$1048576,MATCH(Dug!$A128,DataEx!$D:$D,0),MATCH(Dug!N$100,DataEx!$216:$216,0))</f>
        <v>901608.53416666668</v>
      </c>
      <c r="O128" s="189">
        <f>+INDEX(DataEx!$1:$1048576,MATCH(Dug!$A128,DataEx!$D:$D,0),MATCH(Dug!O$100,DataEx!$216:$216,0))</f>
        <v>901608.53416666668</v>
      </c>
      <c r="P128" s="189">
        <f>+INDEX(DataEx!$1:$1048576,MATCH(Dug!$A128,DataEx!$D:$D,0),MATCH(Dug!P$100,DataEx!$216:$216,0))</f>
        <v>901608.53416666668</v>
      </c>
      <c r="Q128" s="189">
        <f>+INDEX(DataEx!$1:$1048576,MATCH(Dug!$A128,DataEx!$D:$D,0),MATCH(Dug!Q$100,DataEx!$216:$216,0))</f>
        <v>901608.53416666668</v>
      </c>
      <c r="R128" s="189">
        <f>+INDEX(DataEx!$1:$1048576,MATCH(Dug!$A128,DataEx!$D:$D,0),MATCH(Dug!R$100,DataEx!$216:$216,0))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23" t="str">
        <f>+VLOOKUP(LEFT($A129,LEN(A129)-1)*1,Master!$D$25:$G$223,4,FALSE)</f>
        <v>Rashodi za materijal</v>
      </c>
      <c r="C129" s="424"/>
      <c r="D129" s="424"/>
      <c r="E129" s="424"/>
      <c r="F129" s="424"/>
      <c r="G129" s="189">
        <f>+INDEX(DataEx!$1:$1048576,MATCH(Dug!$A129,DataEx!$D:$D,0),MATCH(Dug!G$100,DataEx!$216:$216,0))</f>
        <v>2109966.5125000002</v>
      </c>
      <c r="H129" s="189">
        <f>+INDEX(DataEx!$1:$1048576,MATCH(Dug!$A129,DataEx!$D:$D,0),MATCH(Dug!H$100,DataEx!$216:$216,0))</f>
        <v>2109966.5125000002</v>
      </c>
      <c r="I129" s="189">
        <f>+INDEX(DataEx!$1:$1048576,MATCH(Dug!$A129,DataEx!$D:$D,0),MATCH(Dug!I$100,DataEx!$216:$216,0))</f>
        <v>2109966.5125000002</v>
      </c>
      <c r="J129" s="189">
        <f>+INDEX(DataEx!$1:$1048576,MATCH(Dug!$A129,DataEx!$D:$D,0),MATCH(Dug!J$100,DataEx!$216:$216,0))</f>
        <v>2109966.5125000002</v>
      </c>
      <c r="K129" s="189">
        <f>+INDEX(DataEx!$1:$1048576,MATCH(Dug!$A129,DataEx!$D:$D,0),MATCH(Dug!K$100,DataEx!$216:$216,0))</f>
        <v>2109966.5125000002</v>
      </c>
      <c r="L129" s="189">
        <f>+INDEX(DataEx!$1:$1048576,MATCH(Dug!$A129,DataEx!$D:$D,0),MATCH(Dug!L$100,DataEx!$216:$216,0))</f>
        <v>2109966.5125000002</v>
      </c>
      <c r="M129" s="189">
        <f>+INDEX(DataEx!$1:$1048576,MATCH(Dug!$A129,DataEx!$D:$D,0),MATCH(Dug!M$100,DataEx!$216:$216,0))</f>
        <v>2109966.5125000002</v>
      </c>
      <c r="N129" s="189">
        <f>+INDEX(DataEx!$1:$1048576,MATCH(Dug!$A129,DataEx!$D:$D,0),MATCH(Dug!N$100,DataEx!$216:$216,0))</f>
        <v>2109966.5125000002</v>
      </c>
      <c r="O129" s="189">
        <f>+INDEX(DataEx!$1:$1048576,MATCH(Dug!$A129,DataEx!$D:$D,0),MATCH(Dug!O$100,DataEx!$216:$216,0))</f>
        <v>2109966.5125000002</v>
      </c>
      <c r="P129" s="189">
        <f>+INDEX(DataEx!$1:$1048576,MATCH(Dug!$A129,DataEx!$D:$D,0),MATCH(Dug!P$100,DataEx!$216:$216,0))</f>
        <v>2109966.5125000002</v>
      </c>
      <c r="Q129" s="189">
        <f>+INDEX(DataEx!$1:$1048576,MATCH(Dug!$A129,DataEx!$D:$D,0),MATCH(Dug!Q$100,DataEx!$216:$216,0))</f>
        <v>2109966.5125000002</v>
      </c>
      <c r="R129" s="189">
        <f>+INDEX(DataEx!$1:$1048576,MATCH(Dug!$A129,DataEx!$D:$D,0),MATCH(Dug!R$100,DataEx!$216:$216,0))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23" t="str">
        <f>+VLOOKUP(LEFT($A130,LEN(A130)-1)*1,Master!$D$25:$G$223,4,FALSE)</f>
        <v>Rashodi za usluge</v>
      </c>
      <c r="C130" s="424"/>
      <c r="D130" s="424"/>
      <c r="E130" s="424"/>
      <c r="F130" s="424"/>
      <c r="G130" s="189">
        <f>+INDEX(DataEx!$1:$1048576,MATCH(Dug!$A130,DataEx!$D:$D,0),MATCH(Dug!G$100,DataEx!$216:$216,0))</f>
        <v>3636728.03</v>
      </c>
      <c r="H130" s="189">
        <f>+INDEX(DataEx!$1:$1048576,MATCH(Dug!$A130,DataEx!$D:$D,0),MATCH(Dug!H$100,DataEx!$216:$216,0))</f>
        <v>3636728.03</v>
      </c>
      <c r="I130" s="189">
        <f>+INDEX(DataEx!$1:$1048576,MATCH(Dug!$A130,DataEx!$D:$D,0),MATCH(Dug!I$100,DataEx!$216:$216,0))</f>
        <v>3636728.03</v>
      </c>
      <c r="J130" s="189">
        <f>+INDEX(DataEx!$1:$1048576,MATCH(Dug!$A130,DataEx!$D:$D,0),MATCH(Dug!J$100,DataEx!$216:$216,0))</f>
        <v>3636728.03</v>
      </c>
      <c r="K130" s="189">
        <f>+INDEX(DataEx!$1:$1048576,MATCH(Dug!$A130,DataEx!$D:$D,0),MATCH(Dug!K$100,DataEx!$216:$216,0))</f>
        <v>3636728.03</v>
      </c>
      <c r="L130" s="189">
        <f>+INDEX(DataEx!$1:$1048576,MATCH(Dug!$A130,DataEx!$D:$D,0),MATCH(Dug!L$100,DataEx!$216:$216,0))</f>
        <v>3636728.03</v>
      </c>
      <c r="M130" s="189">
        <f>+INDEX(DataEx!$1:$1048576,MATCH(Dug!$A130,DataEx!$D:$D,0),MATCH(Dug!M$100,DataEx!$216:$216,0))</f>
        <v>3636728.03</v>
      </c>
      <c r="N130" s="189">
        <f>+INDEX(DataEx!$1:$1048576,MATCH(Dug!$A130,DataEx!$D:$D,0),MATCH(Dug!N$100,DataEx!$216:$216,0))</f>
        <v>3636728.03</v>
      </c>
      <c r="O130" s="189">
        <f>+INDEX(DataEx!$1:$1048576,MATCH(Dug!$A130,DataEx!$D:$D,0),MATCH(Dug!O$100,DataEx!$216:$216,0))</f>
        <v>3636728.03</v>
      </c>
      <c r="P130" s="189">
        <f>+INDEX(DataEx!$1:$1048576,MATCH(Dug!$A130,DataEx!$D:$D,0),MATCH(Dug!P$100,DataEx!$216:$216,0))</f>
        <v>3636728.03</v>
      </c>
      <c r="Q130" s="189">
        <f>+INDEX(DataEx!$1:$1048576,MATCH(Dug!$A130,DataEx!$D:$D,0),MATCH(Dug!Q$100,DataEx!$216:$216,0))</f>
        <v>3636728.03</v>
      </c>
      <c r="R130" s="189">
        <f>+INDEX(DataEx!$1:$1048576,MATCH(Dug!$A130,DataEx!$D:$D,0),MATCH(Dug!R$100,DataEx!$216:$216,0))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23" t="str">
        <f>+VLOOKUP(LEFT($A131,LEN(A131)-1)*1,Master!$D$25:$G$223,4,FALSE)</f>
        <v>Rashodi za tekuće održavanje</v>
      </c>
      <c r="C131" s="424"/>
      <c r="D131" s="424"/>
      <c r="E131" s="424"/>
      <c r="F131" s="424"/>
      <c r="G131" s="189">
        <f>+INDEX(DataEx!$1:$1048576,MATCH(Dug!$A131,DataEx!$D:$D,0),MATCH(Dug!G$100,DataEx!$216:$216,0))</f>
        <v>1705556.6708333332</v>
      </c>
      <c r="H131" s="189">
        <f>+INDEX(DataEx!$1:$1048576,MATCH(Dug!$A131,DataEx!$D:$D,0),MATCH(Dug!H$100,DataEx!$216:$216,0))</f>
        <v>1705556.6708333332</v>
      </c>
      <c r="I131" s="189">
        <f>+INDEX(DataEx!$1:$1048576,MATCH(Dug!$A131,DataEx!$D:$D,0),MATCH(Dug!I$100,DataEx!$216:$216,0))</f>
        <v>1705556.6708333332</v>
      </c>
      <c r="J131" s="189">
        <f>+INDEX(DataEx!$1:$1048576,MATCH(Dug!$A131,DataEx!$D:$D,0),MATCH(Dug!J$100,DataEx!$216:$216,0))</f>
        <v>1705556.6708333332</v>
      </c>
      <c r="K131" s="189">
        <f>+INDEX(DataEx!$1:$1048576,MATCH(Dug!$A131,DataEx!$D:$D,0),MATCH(Dug!K$100,DataEx!$216:$216,0))</f>
        <v>1705556.6708333332</v>
      </c>
      <c r="L131" s="189">
        <f>+INDEX(DataEx!$1:$1048576,MATCH(Dug!$A131,DataEx!$D:$D,0),MATCH(Dug!L$100,DataEx!$216:$216,0))</f>
        <v>1705556.6708333332</v>
      </c>
      <c r="M131" s="189">
        <f>+INDEX(DataEx!$1:$1048576,MATCH(Dug!$A131,DataEx!$D:$D,0),MATCH(Dug!M$100,DataEx!$216:$216,0))</f>
        <v>1705556.6708333332</v>
      </c>
      <c r="N131" s="189">
        <f>+INDEX(DataEx!$1:$1048576,MATCH(Dug!$A131,DataEx!$D:$D,0),MATCH(Dug!N$100,DataEx!$216:$216,0))</f>
        <v>1705556.6708333332</v>
      </c>
      <c r="O131" s="189">
        <f>+INDEX(DataEx!$1:$1048576,MATCH(Dug!$A131,DataEx!$D:$D,0),MATCH(Dug!O$100,DataEx!$216:$216,0))</f>
        <v>1705556.6708333332</v>
      </c>
      <c r="P131" s="189">
        <f>+INDEX(DataEx!$1:$1048576,MATCH(Dug!$A131,DataEx!$D:$D,0),MATCH(Dug!P$100,DataEx!$216:$216,0))</f>
        <v>1705556.6708333332</v>
      </c>
      <c r="Q131" s="189">
        <f>+INDEX(DataEx!$1:$1048576,MATCH(Dug!$A131,DataEx!$D:$D,0),MATCH(Dug!Q$100,DataEx!$216:$216,0))</f>
        <v>1705556.6708333332</v>
      </c>
      <c r="R131" s="189">
        <f>+INDEX(DataEx!$1:$1048576,MATCH(Dug!$A131,DataEx!$D:$D,0),MATCH(Dug!R$100,DataEx!$216:$216,0))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23" t="str">
        <f>+VLOOKUP(LEFT($A132,LEN(A132)-1)*1,Master!$D$25:$G$223,4,FALSE)</f>
        <v>Kamate</v>
      </c>
      <c r="C132" s="424"/>
      <c r="D132" s="424"/>
      <c r="E132" s="424"/>
      <c r="F132" s="424"/>
      <c r="G132" s="189">
        <f>+INDEX(DataEx!$1:$1048576,MATCH(Dug!$A132,DataEx!$D:$D,0),MATCH(Dug!G$100,DataEx!$216:$216,0))</f>
        <v>5866967.2749999994</v>
      </c>
      <c r="H132" s="189">
        <f>+INDEX(DataEx!$1:$1048576,MATCH(Dug!$A132,DataEx!$D:$D,0),MATCH(Dug!H$100,DataEx!$216:$216,0))</f>
        <v>5866967.2749999994</v>
      </c>
      <c r="I132" s="189">
        <f>+INDEX(DataEx!$1:$1048576,MATCH(Dug!$A132,DataEx!$D:$D,0),MATCH(Dug!I$100,DataEx!$216:$216,0))</f>
        <v>5866967.2749999994</v>
      </c>
      <c r="J132" s="189">
        <f>+INDEX(DataEx!$1:$1048576,MATCH(Dug!$A132,DataEx!$D:$D,0),MATCH(Dug!J$100,DataEx!$216:$216,0))</f>
        <v>5866967.2749999994</v>
      </c>
      <c r="K132" s="189">
        <f>+INDEX(DataEx!$1:$1048576,MATCH(Dug!$A132,DataEx!$D:$D,0),MATCH(Dug!K$100,DataEx!$216:$216,0))</f>
        <v>5866967.2749999994</v>
      </c>
      <c r="L132" s="189">
        <f>+INDEX(DataEx!$1:$1048576,MATCH(Dug!$A132,DataEx!$D:$D,0),MATCH(Dug!L$100,DataEx!$216:$216,0))</f>
        <v>5866967.2749999994</v>
      </c>
      <c r="M132" s="189">
        <f>+INDEX(DataEx!$1:$1048576,MATCH(Dug!$A132,DataEx!$D:$D,0),MATCH(Dug!M$100,DataEx!$216:$216,0))</f>
        <v>5866967.2749999994</v>
      </c>
      <c r="N132" s="189">
        <f>+INDEX(DataEx!$1:$1048576,MATCH(Dug!$A132,DataEx!$D:$D,0),MATCH(Dug!N$100,DataEx!$216:$216,0))</f>
        <v>5866967.2749999994</v>
      </c>
      <c r="O132" s="189">
        <f>+INDEX(DataEx!$1:$1048576,MATCH(Dug!$A132,DataEx!$D:$D,0),MATCH(Dug!O$100,DataEx!$216:$216,0))</f>
        <v>5866967.2749999994</v>
      </c>
      <c r="P132" s="189">
        <f>+INDEX(DataEx!$1:$1048576,MATCH(Dug!$A132,DataEx!$D:$D,0),MATCH(Dug!P$100,DataEx!$216:$216,0))</f>
        <v>5866967.2749999994</v>
      </c>
      <c r="Q132" s="189">
        <f>+INDEX(DataEx!$1:$1048576,MATCH(Dug!$A132,DataEx!$D:$D,0),MATCH(Dug!Q$100,DataEx!$216:$216,0))</f>
        <v>5866967.2749999994</v>
      </c>
      <c r="R132" s="189">
        <f>+INDEX(DataEx!$1:$1048576,MATCH(Dug!$A132,DataEx!$D:$D,0),MATCH(Dug!R$100,DataEx!$216:$216,0))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23" t="str">
        <f>+VLOOKUP(LEFT($A133,LEN(A133)-1)*1,Master!$D$25:$G$223,4,FALSE)</f>
        <v>Renta</v>
      </c>
      <c r="C133" s="424"/>
      <c r="D133" s="424"/>
      <c r="E133" s="424"/>
      <c r="F133" s="424"/>
      <c r="G133" s="189">
        <f>+INDEX(DataEx!$1:$1048576,MATCH(Dug!$A133,DataEx!$D:$D,0),MATCH(Dug!G$100,DataEx!$216:$216,0))</f>
        <v>656311.6166666667</v>
      </c>
      <c r="H133" s="189">
        <f>+INDEX(DataEx!$1:$1048576,MATCH(Dug!$A133,DataEx!$D:$D,0),MATCH(Dug!H$100,DataEx!$216:$216,0))</f>
        <v>656311.6166666667</v>
      </c>
      <c r="I133" s="189">
        <f>+INDEX(DataEx!$1:$1048576,MATCH(Dug!$A133,DataEx!$D:$D,0),MATCH(Dug!I$100,DataEx!$216:$216,0))</f>
        <v>656311.6166666667</v>
      </c>
      <c r="J133" s="189">
        <f>+INDEX(DataEx!$1:$1048576,MATCH(Dug!$A133,DataEx!$D:$D,0),MATCH(Dug!J$100,DataEx!$216:$216,0))</f>
        <v>656311.6166666667</v>
      </c>
      <c r="K133" s="189">
        <f>+INDEX(DataEx!$1:$1048576,MATCH(Dug!$A133,DataEx!$D:$D,0),MATCH(Dug!K$100,DataEx!$216:$216,0))</f>
        <v>656311.6166666667</v>
      </c>
      <c r="L133" s="189">
        <f>+INDEX(DataEx!$1:$1048576,MATCH(Dug!$A133,DataEx!$D:$D,0),MATCH(Dug!L$100,DataEx!$216:$216,0))</f>
        <v>656311.6166666667</v>
      </c>
      <c r="M133" s="189">
        <f>+INDEX(DataEx!$1:$1048576,MATCH(Dug!$A133,DataEx!$D:$D,0),MATCH(Dug!M$100,DataEx!$216:$216,0))</f>
        <v>656311.6166666667</v>
      </c>
      <c r="N133" s="189">
        <f>+INDEX(DataEx!$1:$1048576,MATCH(Dug!$A133,DataEx!$D:$D,0),MATCH(Dug!N$100,DataEx!$216:$216,0))</f>
        <v>656311.6166666667</v>
      </c>
      <c r="O133" s="189">
        <f>+INDEX(DataEx!$1:$1048576,MATCH(Dug!$A133,DataEx!$D:$D,0),MATCH(Dug!O$100,DataEx!$216:$216,0))</f>
        <v>656311.6166666667</v>
      </c>
      <c r="P133" s="189">
        <f>+INDEX(DataEx!$1:$1048576,MATCH(Dug!$A133,DataEx!$D:$D,0),MATCH(Dug!P$100,DataEx!$216:$216,0))</f>
        <v>656311.6166666667</v>
      </c>
      <c r="Q133" s="189">
        <f>+INDEX(DataEx!$1:$1048576,MATCH(Dug!$A133,DataEx!$D:$D,0),MATCH(Dug!Q$100,DataEx!$216:$216,0))</f>
        <v>656311.6166666667</v>
      </c>
      <c r="R133" s="189">
        <f>+INDEX(DataEx!$1:$1048576,MATCH(Dug!$A133,DataEx!$D:$D,0),MATCH(Dug!R$100,DataEx!$216:$216,0))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23" t="str">
        <f>+VLOOKUP(LEFT($A134,LEN(A134)-1)*1,Master!$D$25:$G$223,4,FALSE)</f>
        <v>Subvencije</v>
      </c>
      <c r="C134" s="424"/>
      <c r="D134" s="424"/>
      <c r="E134" s="424"/>
      <c r="F134" s="424"/>
      <c r="G134" s="189">
        <f>+INDEX(DataEx!$1:$1048576,MATCH(Dug!$A134,DataEx!$D:$D,0),MATCH(Dug!G$100,DataEx!$216:$216,0))</f>
        <v>1185833.3333333333</v>
      </c>
      <c r="H134" s="189">
        <f>+INDEX(DataEx!$1:$1048576,MATCH(Dug!$A134,DataEx!$D:$D,0),MATCH(Dug!H$100,DataEx!$216:$216,0))</f>
        <v>1185833.3333333333</v>
      </c>
      <c r="I134" s="189">
        <f>+INDEX(DataEx!$1:$1048576,MATCH(Dug!$A134,DataEx!$D:$D,0),MATCH(Dug!I$100,DataEx!$216:$216,0))</f>
        <v>1185833.3333333333</v>
      </c>
      <c r="J134" s="189">
        <f>+INDEX(DataEx!$1:$1048576,MATCH(Dug!$A134,DataEx!$D:$D,0),MATCH(Dug!J$100,DataEx!$216:$216,0))</f>
        <v>1185833.3333333333</v>
      </c>
      <c r="K134" s="189">
        <f>+INDEX(DataEx!$1:$1048576,MATCH(Dug!$A134,DataEx!$D:$D,0),MATCH(Dug!K$100,DataEx!$216:$216,0))</f>
        <v>1185833.3333333333</v>
      </c>
      <c r="L134" s="189">
        <f>+INDEX(DataEx!$1:$1048576,MATCH(Dug!$A134,DataEx!$D:$D,0),MATCH(Dug!L$100,DataEx!$216:$216,0))</f>
        <v>1185833.3333333333</v>
      </c>
      <c r="M134" s="189">
        <f>+INDEX(DataEx!$1:$1048576,MATCH(Dug!$A134,DataEx!$D:$D,0),MATCH(Dug!M$100,DataEx!$216:$216,0))</f>
        <v>1185833.3333333333</v>
      </c>
      <c r="N134" s="189">
        <f>+INDEX(DataEx!$1:$1048576,MATCH(Dug!$A134,DataEx!$D:$D,0),MATCH(Dug!N$100,DataEx!$216:$216,0))</f>
        <v>1185833.3333333333</v>
      </c>
      <c r="O134" s="189">
        <f>+INDEX(DataEx!$1:$1048576,MATCH(Dug!$A134,DataEx!$D:$D,0),MATCH(Dug!O$100,DataEx!$216:$216,0))</f>
        <v>1185833.3333333333</v>
      </c>
      <c r="P134" s="189">
        <f>+INDEX(DataEx!$1:$1048576,MATCH(Dug!$A134,DataEx!$D:$D,0),MATCH(Dug!P$100,DataEx!$216:$216,0))</f>
        <v>1185833.3333333333</v>
      </c>
      <c r="Q134" s="189">
        <f>+INDEX(DataEx!$1:$1048576,MATCH(Dug!$A134,DataEx!$D:$D,0),MATCH(Dug!Q$100,DataEx!$216:$216,0))</f>
        <v>1185833.3333333333</v>
      </c>
      <c r="R134" s="189">
        <f>+INDEX(DataEx!$1:$1048576,MATCH(Dug!$A134,DataEx!$D:$D,0),MATCH(Dug!R$100,DataEx!$216:$216,0))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23" t="str">
        <f>+VLOOKUP(LEFT($A135,LEN(A135)-1)*1,Master!$D$25:$G$223,4,FALSE)</f>
        <v>Ostali izdaci</v>
      </c>
      <c r="C135" s="424"/>
      <c r="D135" s="424"/>
      <c r="E135" s="424"/>
      <c r="F135" s="424"/>
      <c r="G135" s="189">
        <f>+INDEX(DataEx!$1:$1048576,MATCH(Dug!$A135,DataEx!$D:$D,0),MATCH(Dug!G$100,DataEx!$216:$216,0))</f>
        <v>2119159.9008333334</v>
      </c>
      <c r="H135" s="189">
        <f>+INDEX(DataEx!$1:$1048576,MATCH(Dug!$A135,DataEx!$D:$D,0),MATCH(Dug!H$100,DataEx!$216:$216,0))</f>
        <v>2119159.9008333334</v>
      </c>
      <c r="I135" s="189">
        <f>+INDEX(DataEx!$1:$1048576,MATCH(Dug!$A135,DataEx!$D:$D,0),MATCH(Dug!I$100,DataEx!$216:$216,0))</f>
        <v>2119159.9008333334</v>
      </c>
      <c r="J135" s="189">
        <f>+INDEX(DataEx!$1:$1048576,MATCH(Dug!$A135,DataEx!$D:$D,0),MATCH(Dug!J$100,DataEx!$216:$216,0))</f>
        <v>2119159.9008333334</v>
      </c>
      <c r="K135" s="189">
        <f>+INDEX(DataEx!$1:$1048576,MATCH(Dug!$A135,DataEx!$D:$D,0),MATCH(Dug!K$100,DataEx!$216:$216,0))</f>
        <v>2119159.9008333334</v>
      </c>
      <c r="L135" s="189">
        <f>+INDEX(DataEx!$1:$1048576,MATCH(Dug!$A135,DataEx!$D:$D,0),MATCH(Dug!L$100,DataEx!$216:$216,0))</f>
        <v>2119159.9008333334</v>
      </c>
      <c r="M135" s="189">
        <f>+INDEX(DataEx!$1:$1048576,MATCH(Dug!$A135,DataEx!$D:$D,0),MATCH(Dug!M$100,DataEx!$216:$216,0))</f>
        <v>2119159.9008333334</v>
      </c>
      <c r="N135" s="189">
        <f>+INDEX(DataEx!$1:$1048576,MATCH(Dug!$A135,DataEx!$D:$D,0),MATCH(Dug!N$100,DataEx!$216:$216,0))</f>
        <v>2119159.9008333334</v>
      </c>
      <c r="O135" s="189">
        <f>+INDEX(DataEx!$1:$1048576,MATCH(Dug!$A135,DataEx!$D:$D,0),MATCH(Dug!O$100,DataEx!$216:$216,0))</f>
        <v>2119159.9008333334</v>
      </c>
      <c r="P135" s="189">
        <f>+INDEX(DataEx!$1:$1048576,MATCH(Dug!$A135,DataEx!$D:$D,0),MATCH(Dug!P$100,DataEx!$216:$216,0))</f>
        <v>2119159.9008333334</v>
      </c>
      <c r="Q135" s="189">
        <f>+INDEX(DataEx!$1:$1048576,MATCH(Dug!$A135,DataEx!$D:$D,0),MATCH(Dug!Q$100,DataEx!$216:$216,0))</f>
        <v>2119159.9008333334</v>
      </c>
      <c r="R135" s="189">
        <f>+INDEX(DataEx!$1:$1048576,MATCH(Dug!$A135,DataEx!$D:$D,0),MATCH(Dug!R$100,DataEx!$216:$216,0))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23" t="str">
        <f>+VLOOKUP(LEFT($A136,LEN(A136)-1)*1,Master!$D$25:$G$223,4,FALSE)</f>
        <v>Kapitalni izdaci u tekućem budžetu</v>
      </c>
      <c r="C136" s="424"/>
      <c r="D136" s="424"/>
      <c r="E136" s="424"/>
      <c r="F136" s="424"/>
      <c r="G136" s="189">
        <f>+INDEX(DataEx!$1:$1048576,MATCH(Dug!$A136,DataEx!$D:$D,0),MATCH(Dug!G$100,DataEx!$216:$216,0))</f>
        <v>5664403.9874999989</v>
      </c>
      <c r="H136" s="189">
        <f>+INDEX(DataEx!$1:$1048576,MATCH(Dug!$A136,DataEx!$D:$D,0),MATCH(Dug!H$100,DataEx!$216:$216,0))</f>
        <v>5664403.9874999989</v>
      </c>
      <c r="I136" s="189">
        <f>+INDEX(DataEx!$1:$1048576,MATCH(Dug!$A136,DataEx!$D:$D,0),MATCH(Dug!I$100,DataEx!$216:$216,0))</f>
        <v>5664403.9874999989</v>
      </c>
      <c r="J136" s="189">
        <f>+INDEX(DataEx!$1:$1048576,MATCH(Dug!$A136,DataEx!$D:$D,0),MATCH(Dug!J$100,DataEx!$216:$216,0))</f>
        <v>5664403.9874999989</v>
      </c>
      <c r="K136" s="189">
        <f>+INDEX(DataEx!$1:$1048576,MATCH(Dug!$A136,DataEx!$D:$D,0),MATCH(Dug!K$100,DataEx!$216:$216,0))</f>
        <v>5664403.9874999989</v>
      </c>
      <c r="L136" s="189">
        <f>+INDEX(DataEx!$1:$1048576,MATCH(Dug!$A136,DataEx!$D:$D,0),MATCH(Dug!L$100,DataEx!$216:$216,0))</f>
        <v>5664403.9874999989</v>
      </c>
      <c r="M136" s="189">
        <f>+INDEX(DataEx!$1:$1048576,MATCH(Dug!$A136,DataEx!$D:$D,0),MATCH(Dug!M$100,DataEx!$216:$216,0))</f>
        <v>5664403.9874999989</v>
      </c>
      <c r="N136" s="189">
        <f>+INDEX(DataEx!$1:$1048576,MATCH(Dug!$A136,DataEx!$D:$D,0),MATCH(Dug!N$100,DataEx!$216:$216,0))</f>
        <v>5664403.9874999989</v>
      </c>
      <c r="O136" s="189">
        <f>+INDEX(DataEx!$1:$1048576,MATCH(Dug!$A136,DataEx!$D:$D,0),MATCH(Dug!O$100,DataEx!$216:$216,0))</f>
        <v>5664403.9874999989</v>
      </c>
      <c r="P136" s="189">
        <f>+INDEX(DataEx!$1:$1048576,MATCH(Dug!$A136,DataEx!$D:$D,0),MATCH(Dug!P$100,DataEx!$216:$216,0))</f>
        <v>5664403.9874999989</v>
      </c>
      <c r="Q136" s="189">
        <f>+INDEX(DataEx!$1:$1048576,MATCH(Dug!$A136,DataEx!$D:$D,0),MATCH(Dug!Q$100,DataEx!$216:$216,0))</f>
        <v>5664403.9874999989</v>
      </c>
      <c r="R136" s="189">
        <f>+INDEX(DataEx!$1:$1048576,MATCH(Dug!$A136,DataEx!$D:$D,0),MATCH(Dug!R$100,DataEx!$216:$216,0))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39" t="str">
        <f>+VLOOKUP(LEFT($A137,LEN(A137)-1)*1,Master!$D$25:$G$223,4,FALSE)</f>
        <v>Transferi za socijalnu zaštitu</v>
      </c>
      <c r="C137" s="440"/>
      <c r="D137" s="440"/>
      <c r="E137" s="440"/>
      <c r="F137" s="440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23" t="str">
        <f>+VLOOKUP(LEFT($A138,LEN(A138)-1)*1,Master!$D$25:$G$223,4,FALSE)</f>
        <v>Prava iz oblasti socijalne zaštite</v>
      </c>
      <c r="C138" s="424"/>
      <c r="D138" s="424"/>
      <c r="E138" s="424"/>
      <c r="F138" s="424"/>
      <c r="G138" s="189">
        <f>+INDEX(DataEx!$1:$1048576,MATCH(Dug!$A138,DataEx!$D:$D,0),MATCH(Dug!G$100,DataEx!$216:$216,0))</f>
        <v>5084083.333333333</v>
      </c>
      <c r="H138" s="189">
        <f>+INDEX(DataEx!$1:$1048576,MATCH(Dug!$A138,DataEx!$D:$D,0),MATCH(Dug!H$100,DataEx!$216:$216,0))</f>
        <v>5084083.333333333</v>
      </c>
      <c r="I138" s="189">
        <f>+INDEX(DataEx!$1:$1048576,MATCH(Dug!$A138,DataEx!$D:$D,0),MATCH(Dug!I$100,DataEx!$216:$216,0))</f>
        <v>5084083.333333333</v>
      </c>
      <c r="J138" s="189">
        <f>+INDEX(DataEx!$1:$1048576,MATCH(Dug!$A138,DataEx!$D:$D,0),MATCH(Dug!J$100,DataEx!$216:$216,0))</f>
        <v>5084083.333333333</v>
      </c>
      <c r="K138" s="189">
        <f>+INDEX(DataEx!$1:$1048576,MATCH(Dug!$A138,DataEx!$D:$D,0),MATCH(Dug!K$100,DataEx!$216:$216,0))</f>
        <v>5084083.333333333</v>
      </c>
      <c r="L138" s="189">
        <f>+INDEX(DataEx!$1:$1048576,MATCH(Dug!$A138,DataEx!$D:$D,0),MATCH(Dug!L$100,DataEx!$216:$216,0))</f>
        <v>5084083.333333333</v>
      </c>
      <c r="M138" s="189">
        <f>+INDEX(DataEx!$1:$1048576,MATCH(Dug!$A138,DataEx!$D:$D,0),MATCH(Dug!M$100,DataEx!$216:$216,0))</f>
        <v>5084083.333333333</v>
      </c>
      <c r="N138" s="189">
        <f>+INDEX(DataEx!$1:$1048576,MATCH(Dug!$A138,DataEx!$D:$D,0),MATCH(Dug!N$100,DataEx!$216:$216,0))</f>
        <v>5084083.333333333</v>
      </c>
      <c r="O138" s="189">
        <f>+INDEX(DataEx!$1:$1048576,MATCH(Dug!$A138,DataEx!$D:$D,0),MATCH(Dug!O$100,DataEx!$216:$216,0))</f>
        <v>5084083.333333333</v>
      </c>
      <c r="P138" s="189">
        <f>+INDEX(DataEx!$1:$1048576,MATCH(Dug!$A138,DataEx!$D:$D,0),MATCH(Dug!P$100,DataEx!$216:$216,0))</f>
        <v>5084083.333333333</v>
      </c>
      <c r="Q138" s="189">
        <f>+INDEX(DataEx!$1:$1048576,MATCH(Dug!$A138,DataEx!$D:$D,0),MATCH(Dug!Q$100,DataEx!$216:$216,0))</f>
        <v>5084083.333333333</v>
      </c>
      <c r="R138" s="189">
        <f>+INDEX(DataEx!$1:$1048576,MATCH(Dug!$A138,DataEx!$D:$D,0),MATCH(Dug!R$100,DataEx!$216:$216,0))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23" t="str">
        <f>+VLOOKUP(LEFT($A139,LEN(A139)-1)*1,Master!$D$25:$G$223,4,FALSE)</f>
        <v>Sredstva za tehnološke viškove</v>
      </c>
      <c r="C139" s="424"/>
      <c r="D139" s="424"/>
      <c r="E139" s="424"/>
      <c r="F139" s="424"/>
      <c r="G139" s="189">
        <f>+INDEX(DataEx!$1:$1048576,MATCH(Dug!$A139,DataEx!$D:$D,0),MATCH(Dug!G$100,DataEx!$216:$216,0))</f>
        <v>1280004.1666666665</v>
      </c>
      <c r="H139" s="189">
        <f>+INDEX(DataEx!$1:$1048576,MATCH(Dug!$A139,DataEx!$D:$D,0),MATCH(Dug!H$100,DataEx!$216:$216,0))</f>
        <v>1280004.1666666665</v>
      </c>
      <c r="I139" s="189">
        <f>+INDEX(DataEx!$1:$1048576,MATCH(Dug!$A139,DataEx!$D:$D,0),MATCH(Dug!I$100,DataEx!$216:$216,0))</f>
        <v>1280004.1666666665</v>
      </c>
      <c r="J139" s="189">
        <f>+INDEX(DataEx!$1:$1048576,MATCH(Dug!$A139,DataEx!$D:$D,0),MATCH(Dug!J$100,DataEx!$216:$216,0))</f>
        <v>1280004.1666666665</v>
      </c>
      <c r="K139" s="189">
        <f>+INDEX(DataEx!$1:$1048576,MATCH(Dug!$A139,DataEx!$D:$D,0),MATCH(Dug!K$100,DataEx!$216:$216,0))</f>
        <v>1280004.1666666665</v>
      </c>
      <c r="L139" s="189">
        <f>+INDEX(DataEx!$1:$1048576,MATCH(Dug!$A139,DataEx!$D:$D,0),MATCH(Dug!L$100,DataEx!$216:$216,0))</f>
        <v>1280004.1666666665</v>
      </c>
      <c r="M139" s="189">
        <f>+INDEX(DataEx!$1:$1048576,MATCH(Dug!$A139,DataEx!$D:$D,0),MATCH(Dug!M$100,DataEx!$216:$216,0))</f>
        <v>1280004.1666666665</v>
      </c>
      <c r="N139" s="189">
        <f>+INDEX(DataEx!$1:$1048576,MATCH(Dug!$A139,DataEx!$D:$D,0),MATCH(Dug!N$100,DataEx!$216:$216,0))</f>
        <v>1280004.1666666665</v>
      </c>
      <c r="O139" s="189">
        <f>+INDEX(DataEx!$1:$1048576,MATCH(Dug!$A139,DataEx!$D:$D,0),MATCH(Dug!O$100,DataEx!$216:$216,0))</f>
        <v>1280004.1666666665</v>
      </c>
      <c r="P139" s="189">
        <f>+INDEX(DataEx!$1:$1048576,MATCH(Dug!$A139,DataEx!$D:$D,0),MATCH(Dug!P$100,DataEx!$216:$216,0))</f>
        <v>1280004.1666666665</v>
      </c>
      <c r="Q139" s="189">
        <f>+INDEX(DataEx!$1:$1048576,MATCH(Dug!$A139,DataEx!$D:$D,0),MATCH(Dug!Q$100,DataEx!$216:$216,0))</f>
        <v>1280004.1666666665</v>
      </c>
      <c r="R139" s="189">
        <f>+INDEX(DataEx!$1:$1048576,MATCH(Dug!$A139,DataEx!$D:$D,0),MATCH(Dug!R$100,DataEx!$216:$216,0))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23" t="str">
        <f>+VLOOKUP(LEFT($A140,LEN(A140)-1)*1,Master!$D$25:$G$223,4,FALSE)</f>
        <v>Prava iz oblasti penzijskog i invalidskog osiguranja</v>
      </c>
      <c r="C140" s="424"/>
      <c r="D140" s="424"/>
      <c r="E140" s="424"/>
      <c r="F140" s="424"/>
      <c r="G140" s="189">
        <f>+INDEX(DataEx!$1:$1048576,MATCH(Dug!$A140,DataEx!$D:$D,0),MATCH(Dug!G$100,DataEx!$216:$216,0))</f>
        <v>33408639.758333333</v>
      </c>
      <c r="H140" s="189">
        <f>+INDEX(DataEx!$1:$1048576,MATCH(Dug!$A140,DataEx!$D:$D,0),MATCH(Dug!H$100,DataEx!$216:$216,0))</f>
        <v>33408639.758333333</v>
      </c>
      <c r="I140" s="189">
        <f>+INDEX(DataEx!$1:$1048576,MATCH(Dug!$A140,DataEx!$D:$D,0),MATCH(Dug!I$100,DataEx!$216:$216,0))</f>
        <v>33408639.758333333</v>
      </c>
      <c r="J140" s="189">
        <f>+INDEX(DataEx!$1:$1048576,MATCH(Dug!$A140,DataEx!$D:$D,0),MATCH(Dug!J$100,DataEx!$216:$216,0))</f>
        <v>33408639.758333333</v>
      </c>
      <c r="K140" s="189">
        <f>+INDEX(DataEx!$1:$1048576,MATCH(Dug!$A140,DataEx!$D:$D,0),MATCH(Dug!K$100,DataEx!$216:$216,0))</f>
        <v>33408639.758333333</v>
      </c>
      <c r="L140" s="189">
        <f>+INDEX(DataEx!$1:$1048576,MATCH(Dug!$A140,DataEx!$D:$D,0),MATCH(Dug!L$100,DataEx!$216:$216,0))</f>
        <v>33408639.758333333</v>
      </c>
      <c r="M140" s="189">
        <f>+INDEX(DataEx!$1:$1048576,MATCH(Dug!$A140,DataEx!$D:$D,0),MATCH(Dug!M$100,DataEx!$216:$216,0))</f>
        <v>33408639.758333333</v>
      </c>
      <c r="N140" s="189">
        <f>+INDEX(DataEx!$1:$1048576,MATCH(Dug!$A140,DataEx!$D:$D,0),MATCH(Dug!N$100,DataEx!$216:$216,0))</f>
        <v>33408639.758333333</v>
      </c>
      <c r="O140" s="189">
        <f>+INDEX(DataEx!$1:$1048576,MATCH(Dug!$A140,DataEx!$D:$D,0),MATCH(Dug!O$100,DataEx!$216:$216,0))</f>
        <v>33408639.758333333</v>
      </c>
      <c r="P140" s="189">
        <f>+INDEX(DataEx!$1:$1048576,MATCH(Dug!$A140,DataEx!$D:$D,0),MATCH(Dug!P$100,DataEx!$216:$216,0))</f>
        <v>33408639.758333333</v>
      </c>
      <c r="Q140" s="189">
        <f>+INDEX(DataEx!$1:$1048576,MATCH(Dug!$A140,DataEx!$D:$D,0),MATCH(Dug!Q$100,DataEx!$216:$216,0))</f>
        <v>33408639.758333333</v>
      </c>
      <c r="R140" s="189">
        <f>+INDEX(DataEx!$1:$1048576,MATCH(Dug!$A140,DataEx!$D:$D,0),MATCH(Dug!R$100,DataEx!$216:$216,0))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23" t="str">
        <f>+VLOOKUP(LEFT($A141,LEN(A141)-1)*1,Master!$D$25:$G$223,4,FALSE)</f>
        <v>Ostala prava iz oblasti zdravstvene zaštite</v>
      </c>
      <c r="C141" s="424"/>
      <c r="D141" s="424"/>
      <c r="E141" s="424"/>
      <c r="F141" s="424"/>
      <c r="G141" s="189">
        <f>+INDEX(DataEx!$1:$1048576,MATCH(Dug!$A141,DataEx!$D:$D,0),MATCH(Dug!G$100,DataEx!$216:$216,0))</f>
        <v>1133333.3333333333</v>
      </c>
      <c r="H141" s="189">
        <f>+INDEX(DataEx!$1:$1048576,MATCH(Dug!$A141,DataEx!$D:$D,0),MATCH(Dug!H$100,DataEx!$216:$216,0))</f>
        <v>1133333.3333333333</v>
      </c>
      <c r="I141" s="189">
        <f>+INDEX(DataEx!$1:$1048576,MATCH(Dug!$A141,DataEx!$D:$D,0),MATCH(Dug!I$100,DataEx!$216:$216,0))</f>
        <v>1133333.3333333333</v>
      </c>
      <c r="J141" s="189">
        <f>+INDEX(DataEx!$1:$1048576,MATCH(Dug!$A141,DataEx!$D:$D,0),MATCH(Dug!J$100,DataEx!$216:$216,0))</f>
        <v>1133333.3333333333</v>
      </c>
      <c r="K141" s="189">
        <f>+INDEX(DataEx!$1:$1048576,MATCH(Dug!$A141,DataEx!$D:$D,0),MATCH(Dug!K$100,DataEx!$216:$216,0))</f>
        <v>1133333.3333333333</v>
      </c>
      <c r="L141" s="189">
        <f>+INDEX(DataEx!$1:$1048576,MATCH(Dug!$A141,DataEx!$D:$D,0),MATCH(Dug!L$100,DataEx!$216:$216,0))</f>
        <v>1133333.3333333333</v>
      </c>
      <c r="M141" s="189">
        <f>+INDEX(DataEx!$1:$1048576,MATCH(Dug!$A141,DataEx!$D:$D,0),MATCH(Dug!M$100,DataEx!$216:$216,0))</f>
        <v>1133333.3333333333</v>
      </c>
      <c r="N141" s="189">
        <f>+INDEX(DataEx!$1:$1048576,MATCH(Dug!$A141,DataEx!$D:$D,0),MATCH(Dug!N$100,DataEx!$216:$216,0))</f>
        <v>1133333.3333333333</v>
      </c>
      <c r="O141" s="189">
        <f>+INDEX(DataEx!$1:$1048576,MATCH(Dug!$A141,DataEx!$D:$D,0),MATCH(Dug!O$100,DataEx!$216:$216,0))</f>
        <v>1133333.3333333333</v>
      </c>
      <c r="P141" s="189">
        <f>+INDEX(DataEx!$1:$1048576,MATCH(Dug!$A141,DataEx!$D:$D,0),MATCH(Dug!P$100,DataEx!$216:$216,0))</f>
        <v>1133333.3333333333</v>
      </c>
      <c r="Q141" s="189">
        <f>+INDEX(DataEx!$1:$1048576,MATCH(Dug!$A141,DataEx!$D:$D,0),MATCH(Dug!Q$100,DataEx!$216:$216,0))</f>
        <v>1133333.3333333333</v>
      </c>
      <c r="R141" s="189">
        <f>+INDEX(DataEx!$1:$1048576,MATCH(Dug!$A141,DataEx!$D:$D,0),MATCH(Dug!R$100,DataEx!$216:$216,0))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23" t="str">
        <f>+VLOOKUP(LEFT($A142,LEN(A142)-1)*1,Master!$D$25:$G$223,4,FALSE)</f>
        <v>Ostala prava iz zdravstvenog osiguranja</v>
      </c>
      <c r="C142" s="424"/>
      <c r="D142" s="424"/>
      <c r="E142" s="424"/>
      <c r="F142" s="424"/>
      <c r="G142" s="189">
        <f>+INDEX(DataEx!$1:$1048576,MATCH(Dug!$A142,DataEx!$D:$D,0),MATCH(Dug!G$100,DataEx!$216:$216,0))</f>
        <v>583333.33333333326</v>
      </c>
      <c r="H142" s="189">
        <f>+INDEX(DataEx!$1:$1048576,MATCH(Dug!$A142,DataEx!$D:$D,0),MATCH(Dug!H$100,DataEx!$216:$216,0))</f>
        <v>583333.33333333326</v>
      </c>
      <c r="I142" s="189">
        <f>+INDEX(DataEx!$1:$1048576,MATCH(Dug!$A142,DataEx!$D:$D,0),MATCH(Dug!I$100,DataEx!$216:$216,0))</f>
        <v>583333.33333333326</v>
      </c>
      <c r="J142" s="189">
        <f>+INDEX(DataEx!$1:$1048576,MATCH(Dug!$A142,DataEx!$D:$D,0),MATCH(Dug!J$100,DataEx!$216:$216,0))</f>
        <v>583333.33333333326</v>
      </c>
      <c r="K142" s="189">
        <f>+INDEX(DataEx!$1:$1048576,MATCH(Dug!$A142,DataEx!$D:$D,0),MATCH(Dug!K$100,DataEx!$216:$216,0))</f>
        <v>583333.33333333326</v>
      </c>
      <c r="L142" s="189">
        <f>+INDEX(DataEx!$1:$1048576,MATCH(Dug!$A142,DataEx!$D:$D,0),MATCH(Dug!L$100,DataEx!$216:$216,0))</f>
        <v>583333.33333333326</v>
      </c>
      <c r="M142" s="189">
        <f>+INDEX(DataEx!$1:$1048576,MATCH(Dug!$A142,DataEx!$D:$D,0),MATCH(Dug!M$100,DataEx!$216:$216,0))</f>
        <v>583333.33333333326</v>
      </c>
      <c r="N142" s="189">
        <f>+INDEX(DataEx!$1:$1048576,MATCH(Dug!$A142,DataEx!$D:$D,0),MATCH(Dug!N$100,DataEx!$216:$216,0))</f>
        <v>583333.33333333326</v>
      </c>
      <c r="O142" s="189">
        <f>+INDEX(DataEx!$1:$1048576,MATCH(Dug!$A142,DataEx!$D:$D,0),MATCH(Dug!O$100,DataEx!$216:$216,0))</f>
        <v>583333.33333333326</v>
      </c>
      <c r="P142" s="189">
        <f>+INDEX(DataEx!$1:$1048576,MATCH(Dug!$A142,DataEx!$D:$D,0),MATCH(Dug!P$100,DataEx!$216:$216,0))</f>
        <v>583333.33333333326</v>
      </c>
      <c r="Q142" s="189">
        <f>+INDEX(DataEx!$1:$1048576,MATCH(Dug!$A142,DataEx!$D:$D,0),MATCH(Dug!Q$100,DataEx!$216:$216,0))</f>
        <v>583333.33333333326</v>
      </c>
      <c r="R142" s="189">
        <f>+INDEX(DataEx!$1:$1048576,MATCH(Dug!$A142,DataEx!$D:$D,0),MATCH(Dug!R$100,DataEx!$216:$216,0))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37" t="str">
        <f>+VLOOKUP(LEFT($A143,LEN(A143)-1)*1,Master!$D$25:$G$223,4,FALSE)</f>
        <v xml:space="preserve">Transferi institucijama, pojedincima, nevladinom i javnom sektoru </v>
      </c>
      <c r="C143" s="438"/>
      <c r="D143" s="438"/>
      <c r="E143" s="438"/>
      <c r="F143" s="438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37" t="str">
        <f>+VLOOKUP(LEFT($A144,LEN(A144)-1)*1,Master!$D$25:$G$223,4,FALSE)</f>
        <v>Kapitalni budžet</v>
      </c>
      <c r="C144" s="438"/>
      <c r="D144" s="438"/>
      <c r="E144" s="438"/>
      <c r="F144" s="438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41" t="str">
        <f>+VLOOKUP(LEFT($A145,LEN(A145)-1)*1,Master!$D$25:$G$223,4,FALSE)</f>
        <v>Pozajmice i krediti</v>
      </c>
      <c r="C145" s="442"/>
      <c r="D145" s="442"/>
      <c r="E145" s="442"/>
      <c r="F145" s="442"/>
      <c r="G145" s="189">
        <f>+INDEX(DataEx!$1:$1048576,MATCH(Dug!$A145,DataEx!$D:$D,0),MATCH(Dug!G$100,DataEx!$216:$216,0))</f>
        <v>143333.33333333334</v>
      </c>
      <c r="H145" s="189">
        <f>+INDEX(DataEx!$1:$1048576,MATCH(Dug!$A145,DataEx!$D:$D,0),MATCH(Dug!H$100,DataEx!$216:$216,0))</f>
        <v>143333.33333333334</v>
      </c>
      <c r="I145" s="189">
        <f>+INDEX(DataEx!$1:$1048576,MATCH(Dug!$A145,DataEx!$D:$D,0),MATCH(Dug!I$100,DataEx!$216:$216,0))</f>
        <v>143333.33333333334</v>
      </c>
      <c r="J145" s="189">
        <f>+INDEX(DataEx!$1:$1048576,MATCH(Dug!$A145,DataEx!$D:$D,0),MATCH(Dug!J$100,DataEx!$216:$216,0))</f>
        <v>143333.33333333334</v>
      </c>
      <c r="K145" s="189">
        <f>+INDEX(DataEx!$1:$1048576,MATCH(Dug!$A145,DataEx!$D:$D,0),MATCH(Dug!K$100,DataEx!$216:$216,0))</f>
        <v>143333.33333333334</v>
      </c>
      <c r="L145" s="189">
        <f>+INDEX(DataEx!$1:$1048576,MATCH(Dug!$A145,DataEx!$D:$D,0),MATCH(Dug!L$100,DataEx!$216:$216,0))</f>
        <v>143333.33333333334</v>
      </c>
      <c r="M145" s="189">
        <f>+INDEX(DataEx!$1:$1048576,MATCH(Dug!$A145,DataEx!$D:$D,0),MATCH(Dug!M$100,DataEx!$216:$216,0))</f>
        <v>143333.33333333334</v>
      </c>
      <c r="N145" s="189">
        <f>+INDEX(DataEx!$1:$1048576,MATCH(Dug!$A145,DataEx!$D:$D,0),MATCH(Dug!N$100,DataEx!$216:$216,0))</f>
        <v>143333.33333333334</v>
      </c>
      <c r="O145" s="189">
        <f>+INDEX(DataEx!$1:$1048576,MATCH(Dug!$A145,DataEx!$D:$D,0),MATCH(Dug!O$100,DataEx!$216:$216,0))</f>
        <v>143333.33333333334</v>
      </c>
      <c r="P145" s="189">
        <f>+INDEX(DataEx!$1:$1048576,MATCH(Dug!$A145,DataEx!$D:$D,0),MATCH(Dug!P$100,DataEx!$216:$216,0))</f>
        <v>143333.33333333334</v>
      </c>
      <c r="Q145" s="189">
        <f>+INDEX(DataEx!$1:$1048576,MATCH(Dug!$A145,DataEx!$D:$D,0),MATCH(Dug!Q$100,DataEx!$216:$216,0))</f>
        <v>143333.33333333334</v>
      </c>
      <c r="R145" s="189">
        <f>+INDEX(DataEx!$1:$1048576,MATCH(Dug!$A145,DataEx!$D:$D,0),MATCH(Dug!R$100,DataEx!$216:$216,0))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41" t="str">
        <f>+VLOOKUP(LEFT($A146,LEN(A146)-1)*1,Master!$D$25:$G$223,4,FALSE)</f>
        <v>Rezerve</v>
      </c>
      <c r="C146" s="442"/>
      <c r="D146" s="442"/>
      <c r="E146" s="442"/>
      <c r="F146" s="442"/>
      <c r="G146" s="189">
        <f>+INDEX(DataEx!$1:$1048576,MATCH(Dug!$A146,DataEx!$D:$D,0),MATCH(Dug!G$100,DataEx!$216:$216,0))</f>
        <v>613005.79833333334</v>
      </c>
      <c r="H146" s="189">
        <f>+INDEX(DataEx!$1:$1048576,MATCH(Dug!$A146,DataEx!$D:$D,0),MATCH(Dug!H$100,DataEx!$216:$216,0))</f>
        <v>613005.79833333334</v>
      </c>
      <c r="I146" s="189">
        <f>+INDEX(DataEx!$1:$1048576,MATCH(Dug!$A146,DataEx!$D:$D,0),MATCH(Dug!I$100,DataEx!$216:$216,0))</f>
        <v>613005.79833333334</v>
      </c>
      <c r="J146" s="189">
        <f>+INDEX(DataEx!$1:$1048576,MATCH(Dug!$A146,DataEx!$D:$D,0),MATCH(Dug!J$100,DataEx!$216:$216,0))</f>
        <v>613005.79833333334</v>
      </c>
      <c r="K146" s="189">
        <f>+INDEX(DataEx!$1:$1048576,MATCH(Dug!$A146,DataEx!$D:$D,0),MATCH(Dug!K$100,DataEx!$216:$216,0))</f>
        <v>613005.79833333334</v>
      </c>
      <c r="L146" s="189">
        <f>+INDEX(DataEx!$1:$1048576,MATCH(Dug!$A146,DataEx!$D:$D,0),MATCH(Dug!L$100,DataEx!$216:$216,0))</f>
        <v>613005.79833333334</v>
      </c>
      <c r="M146" s="189">
        <f>+INDEX(DataEx!$1:$1048576,MATCH(Dug!$A146,DataEx!$D:$D,0),MATCH(Dug!M$100,DataEx!$216:$216,0))</f>
        <v>613005.79833333334</v>
      </c>
      <c r="N146" s="189">
        <f>+INDEX(DataEx!$1:$1048576,MATCH(Dug!$A146,DataEx!$D:$D,0),MATCH(Dug!N$100,DataEx!$216:$216,0))</f>
        <v>613005.79833333334</v>
      </c>
      <c r="O146" s="189">
        <f>+INDEX(DataEx!$1:$1048576,MATCH(Dug!$A146,DataEx!$D:$D,0),MATCH(Dug!O$100,DataEx!$216:$216,0))</f>
        <v>613005.79833333334</v>
      </c>
      <c r="P146" s="189">
        <f>+INDEX(DataEx!$1:$1048576,MATCH(Dug!$A146,DataEx!$D:$D,0),MATCH(Dug!P$100,DataEx!$216:$216,0))</f>
        <v>613005.79833333334</v>
      </c>
      <c r="Q146" s="189">
        <f>+INDEX(DataEx!$1:$1048576,MATCH(Dug!$A146,DataEx!$D:$D,0),MATCH(Dug!Q$100,DataEx!$216:$216,0))</f>
        <v>613005.79833333334</v>
      </c>
      <c r="R146" s="189">
        <f>+INDEX(DataEx!$1:$1048576,MATCH(Dug!$A146,DataEx!$D:$D,0),MATCH(Dug!R$100,DataEx!$216:$216,0))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43" t="str">
        <f>+VLOOKUP(LEFT($A147,LEN(A147)-1)*1,Master!$D$25:$G$223,4,FALSE)</f>
        <v>Otplata garancija</v>
      </c>
      <c r="C147" s="444"/>
      <c r="D147" s="444"/>
      <c r="E147" s="444"/>
      <c r="F147" s="444"/>
      <c r="G147" s="189">
        <f>+INDEX(DataEx!$1:$1048576,MATCH(Dug!$A147,DataEx!$D:$D,0),MATCH(Dug!G$100,DataEx!$216:$216,0))</f>
        <v>0</v>
      </c>
      <c r="H147" s="189">
        <f>+INDEX(DataEx!$1:$1048576,MATCH(Dug!$A147,DataEx!$D:$D,0),MATCH(Dug!H$100,DataEx!$216:$216,0))</f>
        <v>0</v>
      </c>
      <c r="I147" s="189">
        <f>+INDEX(DataEx!$1:$1048576,MATCH(Dug!$A147,DataEx!$D:$D,0),MATCH(Dug!I$100,DataEx!$216:$216,0))</f>
        <v>0</v>
      </c>
      <c r="J147" s="189">
        <f>+INDEX(DataEx!$1:$1048576,MATCH(Dug!$A147,DataEx!$D:$D,0),MATCH(Dug!J$100,DataEx!$216:$216,0))</f>
        <v>0</v>
      </c>
      <c r="K147" s="189">
        <f>+INDEX(DataEx!$1:$1048576,MATCH(Dug!$A147,DataEx!$D:$D,0),MATCH(Dug!K$100,DataEx!$216:$216,0))</f>
        <v>0</v>
      </c>
      <c r="L147" s="189">
        <f>+INDEX(DataEx!$1:$1048576,MATCH(Dug!$A147,DataEx!$D:$D,0),MATCH(Dug!L$100,DataEx!$216:$216,0))</f>
        <v>0</v>
      </c>
      <c r="M147" s="189">
        <f>+INDEX(DataEx!$1:$1048576,MATCH(Dug!$A147,DataEx!$D:$D,0),MATCH(Dug!M$100,DataEx!$216:$216,0))</f>
        <v>0</v>
      </c>
      <c r="N147" s="189">
        <f>+INDEX(DataEx!$1:$1048576,MATCH(Dug!$A147,DataEx!$D:$D,0),MATCH(Dug!N$100,DataEx!$216:$216,0))</f>
        <v>0</v>
      </c>
      <c r="O147" s="189">
        <f>+INDEX(DataEx!$1:$1048576,MATCH(Dug!$A147,DataEx!$D:$D,0),MATCH(Dug!O$100,DataEx!$216:$216,0))</f>
        <v>0</v>
      </c>
      <c r="P147" s="189">
        <f>+INDEX(DataEx!$1:$1048576,MATCH(Dug!$A147,DataEx!$D:$D,0),MATCH(Dug!P$100,DataEx!$216:$216,0))</f>
        <v>0</v>
      </c>
      <c r="Q147" s="189">
        <f>+INDEX(DataEx!$1:$1048576,MATCH(Dug!$A147,DataEx!$D:$D,0),MATCH(Dug!Q$100,DataEx!$216:$216,0))</f>
        <v>0</v>
      </c>
      <c r="R147" s="189">
        <f>+INDEX(DataEx!$1:$1048576,MATCH(Dug!$A147,DataEx!$D:$D,0),MATCH(Dug!R$100,DataEx!$216:$216,0))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45" t="str">
        <f>+VLOOKUP(LEFT($A148,LEN(A148)-1)*1,Master!$D$25:$G$223,4,FALSE)</f>
        <v>Suficit / deficit</v>
      </c>
      <c r="C148" s="446"/>
      <c r="D148" s="446"/>
      <c r="E148" s="446"/>
      <c r="F148" s="446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3.5" thickBot="1">
      <c r="A149" s="299" t="str">
        <f t="shared" si="18"/>
        <v>1001p</v>
      </c>
      <c r="B149" s="447" t="str">
        <f>+VLOOKUP(LEFT($A149,LEN(A149)-1)*1,Master!$D$25:$G$223,4,FALSE)</f>
        <v>Primarni bilans</v>
      </c>
      <c r="C149" s="448"/>
      <c r="D149" s="448"/>
      <c r="E149" s="448"/>
      <c r="F149" s="448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39" t="str">
        <f>+VLOOKUP(LEFT($A150,LEN(A150)-1)*1,Master!$D$25:$G$223,4,FALSE)</f>
        <v>Otplata dugova</v>
      </c>
      <c r="C150" s="440"/>
      <c r="D150" s="440"/>
      <c r="E150" s="440"/>
      <c r="F150" s="440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65" t="str">
        <f>+VLOOKUP(LEFT($A151,LEN(A151)-1)*1,Master!$D$25:$G$223,4,FALSE)</f>
        <v>Otplata hartija od vrijednosti i kredita rezidentima</v>
      </c>
      <c r="C151" s="466"/>
      <c r="D151" s="466"/>
      <c r="E151" s="466"/>
      <c r="F151" s="466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41" t="str">
        <f>+VLOOKUP(LEFT($A152,LEN(A152)-1)*1,Master!$D$25:$G$223,4,FALSE)</f>
        <v>Otplata hartija od vrijednosti i kredita nerezidentima</v>
      </c>
      <c r="C152" s="442"/>
      <c r="D152" s="442"/>
      <c r="E152" s="442"/>
      <c r="F152" s="442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43" t="str">
        <f>+VLOOKUP(LEFT($A153,LEN(A153)-1)*1,Master!$D$25:$G$223,4,FALSE)</f>
        <v>Otplata obaveza iz prethodnih godina</v>
      </c>
      <c r="C153" s="444"/>
      <c r="D153" s="444"/>
      <c r="E153" s="444"/>
      <c r="F153" s="444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67" t="str">
        <f>+VLOOKUP(LEFT($A154,LEN(A154)-1)*1,Master!$D$25:$G$223,4,FALSE)</f>
        <v>Nedostajuća sredstva</v>
      </c>
      <c r="C154" s="468"/>
      <c r="D154" s="468"/>
      <c r="E154" s="468"/>
      <c r="F154" s="468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3.5" thickBot="1">
      <c r="A155" s="299" t="str">
        <f t="shared" si="18"/>
        <v>1003p</v>
      </c>
      <c r="B155" s="431" t="str">
        <f>+VLOOKUP(LEFT($A155,LEN(A155)-1)*1,Master!$D$25:$G$223,4,FALSE)</f>
        <v>Finansiranje</v>
      </c>
      <c r="C155" s="432"/>
      <c r="D155" s="432"/>
      <c r="E155" s="432"/>
      <c r="F155" s="432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65" t="str">
        <f>+VLOOKUP(LEFT($A156,LEN(A156)-1)*1,Master!$D$25:$G$223,4,FALSE)</f>
        <v>Pozajmice i krediti od domaćih izvora</v>
      </c>
      <c r="C156" s="466"/>
      <c r="D156" s="466"/>
      <c r="E156" s="466"/>
      <c r="F156" s="466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41" t="str">
        <f>+VLOOKUP(LEFT($A157,LEN(A157)-1)*1,Master!$D$25:$G$223,4,FALSE)</f>
        <v>Pozajmice i krediti od inostranih izvora</v>
      </c>
      <c r="C157" s="442"/>
      <c r="D157" s="442"/>
      <c r="E157" s="442"/>
      <c r="F157" s="442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41" t="str">
        <f>+VLOOKUP(LEFT($A158,LEN(A158)-1)*1,Master!$D$25:$G$223,4,FALSE)</f>
        <v>Primici od prodaje imovine</v>
      </c>
      <c r="C158" s="442"/>
      <c r="D158" s="442"/>
      <c r="E158" s="442"/>
      <c r="F158" s="442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+VLOOKUP(LEFT($A159,LEN(A159)-1)*1,Master!$D$25:$G$223,4,FALSE)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Analitika - 2014</vt:lpstr>
      <vt:lpstr>Breakdown</vt:lpstr>
      <vt:lpstr>Analitika - 2017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Sheet1</vt:lpstr>
      <vt:lpstr>'2013'!_2013plan</vt:lpstr>
      <vt:lpstr>Dug!_2013plan</vt:lpstr>
      <vt:lpstr>'2014'!_2014plan</vt:lpstr>
      <vt:lpstr>'2015'!_2015plan</vt:lpstr>
      <vt:lpstr>'2016'!_2015plan</vt:lpstr>
      <vt:lpstr>'2017'!_2015plan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 Stevovic</dc:creator>
  <cp:lastModifiedBy>Tatjana Minic</cp:lastModifiedBy>
  <cp:lastPrinted>2017-11-30T13:18:22Z</cp:lastPrinted>
  <dcterms:created xsi:type="dcterms:W3CDTF">2014-09-15T13:41:17Z</dcterms:created>
  <dcterms:modified xsi:type="dcterms:W3CDTF">2017-12-27T06:10:31Z</dcterms:modified>
</cp:coreProperties>
</file>